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Vaishnav\Downloads\"/>
    </mc:Choice>
  </mc:AlternateContent>
  <xr:revisionPtr revIDLastSave="0" documentId="13_ncr:1_{9EF24DEF-9604-424D-9C9A-574FF9EB9566}" xr6:coauthVersionLast="47" xr6:coauthVersionMax="47" xr10:uidLastSave="{00000000-0000-0000-0000-000000000000}"/>
  <bookViews>
    <workbookView xWindow="-28920" yWindow="-120" windowWidth="29040" windowHeight="15720" firstSheet="1" activeTab="1" xr2:uid="{00000000-000D-0000-FFFF-FFFF00000000}"/>
  </bookViews>
  <sheets>
    <sheet name="Validation" sheetId="20" state="veryHidden" r:id="rId1"/>
    <sheet name="Approved Budget v2" sheetId="23" r:id="rId2"/>
    <sheet name="YTD" sheetId="1" state="hidden" r:id="rId3"/>
    <sheet name="Detail" sheetId="21" state="hidden" r:id="rId4"/>
    <sheet name="Restricted" sheetId="19" state="hidden" r:id="rId5"/>
    <sheet name="Cash Flow" sheetId="14" r:id="rId6"/>
    <sheet name="Balance Sheet" sheetId="15" state="hidden" r:id="rId7"/>
    <sheet name="Graphs" sheetId="18" state="hidden" r:id="rId8"/>
    <sheet name="CapEx" sheetId="16" state="hidden" r:id="rId9"/>
    <sheet name="vena.tmp.7EC47338204F4F1F" sheetId="2" state="veryHidden" r:id="rId10"/>
    <sheet name="Ad Hoc Tables" sheetId="22" state="hidden" r:id="rId11"/>
  </sheets>
  <definedNames>
    <definedName name="_xlnm._FilterDatabase" localSheetId="1" hidden="1">'Approved Budget v2'!$V$35:$X$39</definedName>
    <definedName name="_xlnm._FilterDatabase" localSheetId="8" hidden="1">CapEx!$A$23:$R$28</definedName>
    <definedName name="_xlnm._FilterDatabase" localSheetId="2" hidden="1">YTD!$V$35:$X$39</definedName>
    <definedName name="_xlnm._FilterDatabase" hidden="1">#N/A</definedName>
    <definedName name="_Order1" hidden="1">255</definedName>
    <definedName name="_Order2" hidden="1">255</definedName>
    <definedName name="_vena_BalanceSheetS1_BalanceSheetB1_C_1_721516490830118912">'Balance Sheet'!#REF!</definedName>
    <definedName name="_vena_BalanceSheetS1_BalanceSheetB1_C_1_721516490830118912_1">'Balance Sheet'!#REF!</definedName>
    <definedName name="_vena_BalanceSheetS1_BalanceSheetB1_C_FV_a398e917565c475b8f0c5e9ebb5e002d">'Balance Sheet'!#REF!</definedName>
    <definedName name="_vena_BalanceSheetS1_BalanceSheetB1_C_FV_a398e917565c475b8f0c5e9ebb5e002d_1">'Balance Sheet'!#REF!</definedName>
    <definedName name="_vena_BalanceSheetS1_BalanceSheetB1_C_FV_a398e917565c475b8f0c5e9ebb5e002d_2">'Balance Sheet'!#REF!</definedName>
    <definedName name="_vena_BalanceSheetS1_BalanceSheetB1_C_FV_a398e917565c475b8f0c5e9ebb5e002d_3">'Balance Sheet'!#REF!</definedName>
    <definedName name="_vena_BalanceSheetS1_BalanceSheetB1_C_FV_e1c3a244dc3d4f149ecdf7d748811086">'Balance Sheet'!#REF!</definedName>
    <definedName name="_vena_BalanceSheetS1_BalanceSheetB1_C_FV_e1c3a244dc3d4f149ecdf7d748811086_1">'Balance Sheet'!#REF!</definedName>
    <definedName name="_vena_BalanceSheetS1_BalanceSheetB1_C_FV_e1c3a244dc3d4f149ecdf7d748811086_2">'Balance Sheet'!#REF!</definedName>
    <definedName name="_vena_BalanceSheetS1_BalanceSheetB1_C_FV_e1c3a244dc3d4f149ecdf7d748811086_3">'Balance Sheet'!#REF!</definedName>
    <definedName name="_vena_BalanceSheetS1_BalanceSheetB1_R_5_1515578492157820930">'Balance Sheet'!#REF!</definedName>
    <definedName name="_vena_BalanceSheetS1_BalanceSheetB1_R_5_1515578492166209648">'Balance Sheet'!#REF!</definedName>
    <definedName name="_vena_BalanceSheetS1_BalanceSheetB1_R_5_1515578492170403934">'Balance Sheet'!#REF!</definedName>
    <definedName name="_vena_BalanceSheetS1_BalanceSheetB1_R_5_1515578492174598146">'Balance Sheet'!#REF!</definedName>
    <definedName name="_vena_BalanceSheetS1_BalanceSheetB1_R_5_1515578492178792511">'Balance Sheet'!#REF!</definedName>
    <definedName name="_vena_BalanceSheetS1_BalanceSheetB1_R_5_1515578492191375362">'Balance Sheet'!#REF!</definedName>
    <definedName name="_vena_BalanceSheetS1_BalanceSheetB1_R_5_1515578492195569668">'Balance Sheet'!#REF!</definedName>
    <definedName name="_vena_BalanceSheetS1_BalanceSheetB1_R_5_1515578492195569714">'Balance Sheet'!#REF!</definedName>
    <definedName name="_vena_BalanceSheetS1_BalanceSheetB1_R_5_1515578492199764118">'Balance Sheet'!#REF!</definedName>
    <definedName name="_vena_BalanceSheetS1_BalanceSheetB1_R_5_1515578492208152576">'Balance Sheet'!#REF!</definedName>
    <definedName name="_vena_BalanceSheetS1_BalanceSheetB1_R_5_1515578492212346882">'Balance Sheet'!#REF!</definedName>
    <definedName name="_vena_BalanceSheetS1_BalanceSheetB1_R_5_1515578492216541186">'Balance Sheet'!#REF!</definedName>
    <definedName name="_vena_BalanceSheetS1_BalanceSheetB1_R_5_1515578492220735495">'Balance Sheet'!#REF!</definedName>
    <definedName name="_vena_BalanceSheetS1_BalanceSheetB1_R_5_1515578492224929865">'Balance Sheet'!#REF!</definedName>
    <definedName name="_vena_BalanceSheetS1_BalanceSheetB1_R_5_1515578492229124096">'Balance Sheet'!#REF!</definedName>
    <definedName name="_vena_BalanceSheetS1_BalanceSheetB1_R_5_1515578492229124099">'Balance Sheet'!#REF!</definedName>
    <definedName name="_vena_BalanceSheetS1_BalanceSheetB1_R_5_1515578492233318498">'Balance Sheet'!#REF!</definedName>
    <definedName name="_vena_BalanceSheetS1_BalanceSheetB1_R_5_1515578492237512706">'Balance Sheet'!#REF!</definedName>
    <definedName name="_vena_BalanceSheetS1_BalanceSheetB1_R_5_720177941112553479">'Balance Sheet'!#REF!</definedName>
    <definedName name="_vena_BalanceSheetS1_P_2_720177941070610468" comment="*">'Balance Sheet'!#REF!</definedName>
    <definedName name="_vena_BalanceSheetS1_P_6_720177941255159882" comment="*">'Balance Sheet'!#REF!</definedName>
    <definedName name="_vena_BalanceSheetS1_P_7_720177941267742840" comment="*">'Balance Sheet'!#REF!</definedName>
    <definedName name="_vena_BalanceSheetS1_P_8_720177941305491498" comment="*">'Balance Sheet'!#REF!</definedName>
    <definedName name="_vena_BalanceSheetS2_BalanceSheetB2_C_1_721516490830118912">'Balance Sheet'!#REF!</definedName>
    <definedName name="_vena_BalanceSheetS2_BalanceSheetB2_C_8_1502557456644177920">'Balance Sheet'!#REF!</definedName>
    <definedName name="_vena_BalanceSheetS2_BalanceSheetB2_C_8_1502557456644177920_1">'Balance Sheet'!#REF!</definedName>
    <definedName name="_vena_BalanceSheetS2_BalanceSheetB2_R_5_1500358660232839168">'Balance Sheet'!#REF!</definedName>
    <definedName name="_vena_BalanceSheetS2_BalanceSheetB2_R_5_1500358739597721600">'Balance Sheet'!#REF!</definedName>
    <definedName name="_vena_BalanceSheetS2_BalanceSheetB2_R_5_1500358836708573184">'Balance Sheet'!#REF!</definedName>
    <definedName name="_vena_BalanceSheetS2_BalanceSheetB2_R_5_1500359004494233600">'Balance Sheet'!#REF!</definedName>
    <definedName name="_vena_BalanceSheetS2_BalanceSheetB2_R_5_1500359099045117952">'Balance Sheet'!#REF!</definedName>
    <definedName name="_vena_BalanceSheetS2_BalanceSheetB2_R_5_1500359158365421568">'Balance Sheet'!#REF!</definedName>
    <definedName name="_vena_BalanceSheetS2_BalanceSheetB2_R_5_1500377780398587904">'Balance Sheet'!#REF!</definedName>
    <definedName name="_vena_BalanceSheetS2_BalanceSheetB2_R_5_1505443022442233856">'Balance Sheet'!#REF!</definedName>
    <definedName name="_vena_BalanceSheetS2_BalanceSheetB2_R_5_1505443142187876792">'Balance Sheet'!#REF!</definedName>
    <definedName name="_vena_BalanceSheetS2_BalanceSheetB2_R_5_720177941099970591">'Balance Sheet'!#REF!</definedName>
    <definedName name="_vena_BalanceSheetS2_BalanceSheetB2_R_5_720177941099970594">'Balance Sheet'!#REF!</definedName>
    <definedName name="_vena_BalanceSheetS2_BalanceSheetB2_R_5_720177941129330781">'Balance Sheet'!#REF!</definedName>
    <definedName name="_vena_BalanceSheetS2_BalanceSheetB2_R_5_720177941129330845">'Balance Sheet'!#REF!</definedName>
    <definedName name="_vena_BalanceSheetS2_BalanceSheetB2_R_5_720177941129330848">'Balance Sheet'!#REF!</definedName>
    <definedName name="_vena_BalanceSheetS2_BalanceSheetB2_R_5_720177941137719307">'Balance Sheet'!#REF!</definedName>
    <definedName name="_vena_BalanceSheetS2_BalanceSheetB2_R_5_720177941137719420">'Balance Sheet'!#REF!</definedName>
    <definedName name="_vena_BalanceSheetS2_BalanceSheetB2_R_5_733477287828389888">'Balance Sheet'!#REF!</definedName>
    <definedName name="_vena_BalanceSheetS2_BalanceSheetB2_R_5_733477515616583680">'Balance Sheet'!#REF!</definedName>
    <definedName name="_vena_BalanceSheetS2_BalanceSheetB3_C_8_720177941305491604">'Balance Sheet'!#REF!</definedName>
    <definedName name="_vena_BalanceSheetS2_BalanceSheetB3_C_8_720177941305491604_1">'Balance Sheet'!#REF!</definedName>
    <definedName name="_vena_BalanceSheetS2_BalanceSheetB3_C_FV_9b0abd7578fb42018b1ba18b8b26d3ae">'Balance Sheet'!#REF!</definedName>
    <definedName name="_vena_BalanceSheetS2_BalanceSheetB3_C_FV_9b0abd7578fb42018b1ba18b8b26d3ae_1">'Balance Sheet'!#REF!</definedName>
    <definedName name="_vena_BalanceSheetS2_BalanceSheetB3_R_5_720177941112553489">'Balance Sheet'!#REF!</definedName>
    <definedName name="_vena_BalanceSheetS2_BalanceSheetB4_C_8_720177941305491604">'Balance Sheet'!#REF!</definedName>
    <definedName name="_vena_BalanceSheetS2_BalanceSheetB4_C_8_720177941305491604_1">'Balance Sheet'!#REF!</definedName>
    <definedName name="_vena_BalanceSheetS2_BalanceSheetB4_C_FV_9b0abd7578fb42018b1ba18b8b26d3ae">'Balance Sheet'!#REF!</definedName>
    <definedName name="_vena_BalanceSheetS2_BalanceSheetB4_C_FV_9b0abd7578fb42018b1ba18b8b26d3ae_1">'Balance Sheet'!#REF!</definedName>
    <definedName name="_vena_BalanceSheetS2_BalanceSheetB4_R_5_720177941112553479">'Balance Sheet'!#REF!</definedName>
    <definedName name="_vena_BalanceSheetS2_P_3_720177941083193402" comment="*">'Balance Sheet'!#REF!</definedName>
    <definedName name="_vena_BalanceSheetS2_P_6_720177941255159927" comment="*">'Balance Sheet'!#REF!</definedName>
    <definedName name="_vena_BalanceSheetS2_P_7_720177941267742850" comment="*">'Balance Sheet'!#REF!</definedName>
    <definedName name="_vena_BalanceSheetS2_P_FV_e1c3a244dc3d4f149ecdf7d748811086" comment="*">'Balance Sheet'!#REF!</definedName>
    <definedName name="_vena_BalanceSheetS2_P_FV_e3545e3dcc52420a84dcdae3a23a4597" comment="*">'Balance Sheet'!#REF!</definedName>
    <definedName name="_vena_Budget_P_2_1273062288094396419" localSheetId="1">'Approved Budget v2'!#REF!</definedName>
    <definedName name="_vena_Budget_P_2_1273062288094396419">YTD!#REF!</definedName>
    <definedName name="_vena_Budget_P_2_1400381400535531530" localSheetId="1">'Approved Budget v2'!#REF!</definedName>
    <definedName name="_vena_Budget_P_2_1400381400535531530">YTD!#REF!</definedName>
    <definedName name="_vena_Budget_P_2_1535057743503949834" comment="*" localSheetId="1">'Approved Budget v2'!#REF!</definedName>
    <definedName name="_vena_Budget_P_2_1535057743503949834" comment="*">YTD!#REF!</definedName>
    <definedName name="_vena_CapExS1_CapExB1_C_2_720177941070610468">CapEx!#REF!</definedName>
    <definedName name="_vena_CapExS1_CapExB1_C_2_720177941070610468_1">CapEx!#REF!</definedName>
    <definedName name="_vena_CapExS1_CapExB1_C_2_720177941070610468_10">CapEx!#REF!</definedName>
    <definedName name="_vena_CapExS1_CapExB1_C_2_720177941070610468_11">CapEx!#REF!</definedName>
    <definedName name="_vena_CapExS1_CapExB1_C_2_720177941070610468_12">CapEx!#REF!</definedName>
    <definedName name="_vena_CapExS1_CapExB1_C_2_720177941070610468_13">CapEx!#REF!</definedName>
    <definedName name="_vena_CapExS1_CapExB1_C_2_720177941070610468_2">CapEx!#REF!</definedName>
    <definedName name="_vena_CapExS1_CapExB1_C_2_720177941070610468_3">CapEx!#REF!</definedName>
    <definedName name="_vena_CapExS1_CapExB1_C_2_720177941070610468_4">CapEx!#REF!</definedName>
    <definedName name="_vena_CapExS1_CapExB1_C_2_720177941070610468_5">CapEx!#REF!</definedName>
    <definedName name="_vena_CapExS1_CapExB1_C_2_720177941070610468_6">CapEx!#REF!</definedName>
    <definedName name="_vena_CapExS1_CapExB1_C_2_720177941070610468_7">CapEx!#REF!</definedName>
    <definedName name="_vena_CapExS1_CapExB1_C_2_720177941070610468_8">CapEx!#REF!</definedName>
    <definedName name="_vena_CapExS1_CapExB1_C_2_720177941070610468_9">CapEx!#REF!</definedName>
    <definedName name="_vena_CapExS1_CapExB1_C_3_720177941083193353">CapEx!#REF!</definedName>
    <definedName name="_vena_CapExS1_CapExB1_C_3_720177941083193402">CapEx!#REF!</definedName>
    <definedName name="_vena_CapExS1_CapExB1_C_8_720177941305491498">CapEx!#REF!</definedName>
    <definedName name="_vena_CapExS1_CapExB1_C_8_720177941305491498_1">CapEx!#REF!</definedName>
    <definedName name="_vena_CapExS1_CapExB1_C_8_720177941305491498_10">CapEx!#REF!</definedName>
    <definedName name="_vena_CapExS1_CapExB1_C_8_720177941305491498_11">CapEx!#REF!</definedName>
    <definedName name="_vena_CapExS1_CapExB1_C_8_720177941305491498_12">CapEx!#REF!</definedName>
    <definedName name="_vena_CapExS1_CapExB1_C_8_720177941305491498_13">CapEx!#REF!</definedName>
    <definedName name="_vena_CapExS1_CapExB1_C_8_720177941305491498_2">CapEx!#REF!</definedName>
    <definedName name="_vena_CapExS1_CapExB1_C_8_720177941305491498_3">CapEx!#REF!</definedName>
    <definedName name="_vena_CapExS1_CapExB1_C_8_720177941305491498_4">CapEx!#REF!</definedName>
    <definedName name="_vena_CapExS1_CapExB1_C_8_720177941305491498_5">CapEx!#REF!</definedName>
    <definedName name="_vena_CapExS1_CapExB1_C_8_720177941305491498_6">CapEx!#REF!</definedName>
    <definedName name="_vena_CapExS1_CapExB1_C_8_720177941305491498_7">CapEx!#REF!</definedName>
    <definedName name="_vena_CapExS1_CapExB1_C_8_720177941305491498_8">CapEx!#REF!</definedName>
    <definedName name="_vena_CapExS1_CapExB1_C_8_720177941305491498_9">CapEx!#REF!</definedName>
    <definedName name="_vena_CapExS1_CapExB1_C_8_720177941305491604">CapEx!#REF!</definedName>
    <definedName name="_vena_CapExS1_CapExB1_C_FV_a398e917565c475b8f0c5e9ebb5e002d">CapEx!#REF!</definedName>
    <definedName name="_vena_CapExS1_CapExB1_C_FV_a398e917565c475b8f0c5e9ebb5e002d_1">CapEx!#REF!</definedName>
    <definedName name="_vena_CapExS1_CapExB1_C_FV_a398e917565c475b8f0c5e9ebb5e002d_10">CapEx!#REF!</definedName>
    <definedName name="_vena_CapExS1_CapExB1_C_FV_a398e917565c475b8f0c5e9ebb5e002d_11">CapEx!#REF!</definedName>
    <definedName name="_vena_CapExS1_CapExB1_C_FV_a398e917565c475b8f0c5e9ebb5e002d_12">CapEx!#REF!</definedName>
    <definedName name="_vena_CapExS1_CapExB1_C_FV_a398e917565c475b8f0c5e9ebb5e002d_2">CapEx!#REF!</definedName>
    <definedName name="_vena_CapExS1_CapExB1_C_FV_a398e917565c475b8f0c5e9ebb5e002d_3">CapEx!#REF!</definedName>
    <definedName name="_vena_CapExS1_CapExB1_C_FV_a398e917565c475b8f0c5e9ebb5e002d_4">CapEx!#REF!</definedName>
    <definedName name="_vena_CapExS1_CapExB1_C_FV_a398e917565c475b8f0c5e9ebb5e002d_5">CapEx!#REF!</definedName>
    <definedName name="_vena_CapExS1_CapExB1_C_FV_a398e917565c475b8f0c5e9ebb5e002d_6">CapEx!#REF!</definedName>
    <definedName name="_vena_CapExS1_CapExB1_C_FV_a398e917565c475b8f0c5e9ebb5e002d_7">CapEx!#REF!</definedName>
    <definedName name="_vena_CapExS1_CapExB1_C_FV_a398e917565c475b8f0c5e9ebb5e002d_8">CapEx!#REF!</definedName>
    <definedName name="_vena_CapExS1_CapExB1_C_FV_a398e917565c475b8f0c5e9ebb5e002d_9">CapEx!#REF!</definedName>
    <definedName name="_vena_CapExS1_CapExB1_C_FV_e1c3a244dc3d4f149ecdf7d748811086">CapEx!#REF!</definedName>
    <definedName name="_vena_CapExS1_CapExB1_C_FV_e1c3a244dc3d4f149ecdf7d748811086_1">CapEx!#REF!</definedName>
    <definedName name="_vena_CapExS1_CapExB1_C_FV_e1c3a244dc3d4f149ecdf7d748811086_10">CapEx!#REF!</definedName>
    <definedName name="_vena_CapExS1_CapExB1_C_FV_e1c3a244dc3d4f149ecdf7d748811086_11">CapEx!#REF!</definedName>
    <definedName name="_vena_CapExS1_CapExB1_C_FV_e1c3a244dc3d4f149ecdf7d748811086_12">CapEx!#REF!</definedName>
    <definedName name="_vena_CapExS1_CapExB1_C_FV_e1c3a244dc3d4f149ecdf7d748811086_13">CapEx!#REF!</definedName>
    <definedName name="_vena_CapExS1_CapExB1_C_FV_e1c3a244dc3d4f149ecdf7d748811086_14">CapEx!#REF!</definedName>
    <definedName name="_vena_CapExS1_CapExB1_C_FV_e1c3a244dc3d4f149ecdf7d748811086_2">CapEx!#REF!</definedName>
    <definedName name="_vena_CapExS1_CapExB1_C_FV_e1c3a244dc3d4f149ecdf7d748811086_3">CapEx!#REF!</definedName>
    <definedName name="_vena_CapExS1_CapExB1_C_FV_e1c3a244dc3d4f149ecdf7d748811086_4">CapEx!#REF!</definedName>
    <definedName name="_vena_CapExS1_CapExB1_C_FV_e1c3a244dc3d4f149ecdf7d748811086_5">CapEx!#REF!</definedName>
    <definedName name="_vena_CapExS1_CapExB1_C_FV_e1c3a244dc3d4f149ecdf7d748811086_6">CapEx!#REF!</definedName>
    <definedName name="_vena_CapExS1_CapExB1_C_FV_e1c3a244dc3d4f149ecdf7d748811086_7">CapEx!#REF!</definedName>
    <definedName name="_vena_CapExS1_CapExB1_C_FV_e1c3a244dc3d4f149ecdf7d748811086_8">CapEx!#REF!</definedName>
    <definedName name="_vena_CapExS1_CapExB1_C_FV_e1c3a244dc3d4f149ecdf7d748811086_9">CapEx!#REF!</definedName>
    <definedName name="_vena_CapExS1_CapExB1_C_FV_e3545e3dcc52420a84dcdae3a23a4597">CapEx!#REF!</definedName>
    <definedName name="_vena_CapExS1_CapExB1_R_5_721231448791842821">CapEx!#REF!</definedName>
    <definedName name="_vena_CapExS1_CapExB1_R_5_721231448796037121">CapEx!#REF!</definedName>
    <definedName name="_vena_CapExS1_CapExB1_R_5_721231448796037123">CapEx!#REF!</definedName>
    <definedName name="_vena_CapExS1_CapExB1_R_5_721231448800231425">CapEx!#REF!</definedName>
    <definedName name="_vena_CapExS1_CapExB1_R_5_721231448800231427">CapEx!#REF!</definedName>
    <definedName name="_vena_CapExS1_CapExB1_R_5_721231448800231429">CapEx!#REF!</definedName>
    <definedName name="_vena_CapExS1_CapExB1_R_5_721231448804425729">CapEx!#REF!</definedName>
    <definedName name="_vena_CapExS1_CapExB1_R_5_721231448804425731">CapEx!#REF!</definedName>
    <definedName name="_vena_CapExS1_CapExB1_R_5_721231448808620033">CapEx!#REF!</definedName>
    <definedName name="_vena_CapExS1_P_6_720177941255159882" comment="*">CapEx!#REF!</definedName>
    <definedName name="_vena_CapExS1_P_7_720177941267742840" comment="*">CapEx!#REF!</definedName>
    <definedName name="_vena_CapExS1_P_FV_9b0abd7578fb42018b1ba18b8b26d3ae" comment="*">CapEx!#REF!</definedName>
    <definedName name="_vena_CapExS2_CapExB2_C_3_720177941083193402">CapEx!#REF!</definedName>
    <definedName name="_vena_CapExS2_CapExB2_C_3_720177941083193402_1">CapEx!#REF!</definedName>
    <definedName name="_vena_CapExS2_CapExB2_C_3_720177941083193402_2">CapEx!#REF!</definedName>
    <definedName name="_vena_CapExS2_CapExB2_C_3_720177941083193402_3">CapEx!#REF!</definedName>
    <definedName name="_vena_CapExS2_CapExB2_C_3_720177941083193402_4">CapEx!#REF!</definedName>
    <definedName name="_vena_CapExS2_CapExB2_C_4_720177941095776277">CapEx!#REF!</definedName>
    <definedName name="_vena_CapExS2_CapExB2_C_4_720177941095776277_1">CapEx!#REF!</definedName>
    <definedName name="_vena_CapExS2_CapExB2_C_4_720177941095776277_2">CapEx!#REF!</definedName>
    <definedName name="_vena_CapExS2_CapExB2_C_8_720177941305491604">CapEx!#REF!</definedName>
    <definedName name="_vena_CapExS2_CapExB2_C_8_720177941305491716">CapEx!#REF!</definedName>
    <definedName name="_vena_CapExS2_CapExB2_C_8_720177941305491722">CapEx!#REF!</definedName>
    <definedName name="_vena_CapExS2_CapExB2_C_8_720177941305491725">CapEx!#REF!</definedName>
    <definedName name="_vena_CapExS2_CapExB2_C_8_720177941309685896">CapEx!#REF!</definedName>
    <definedName name="_vena_CapExS2_CapExB2_C_FV_e1c3a244dc3d4f149ecdf7d748811086">CapEx!#REF!</definedName>
    <definedName name="_vena_CapExS2_CapExB2_C_FV_e1c3a244dc3d4f149ecdf7d748811086_1">CapEx!#REF!</definedName>
    <definedName name="_vena_CapExS2_CapExB2_C_FV_e3545e3dcc52420a84dcdae3a23a4597">CapEx!#REF!</definedName>
    <definedName name="_vena_CapExS2_CapExB2_C_FV_e3545e3dcc52420a84dcdae3a23a4597_1">CapEx!#REF!</definedName>
    <definedName name="_vena_CapExS2_CapExB2_C_FV_e3545e3dcc52420a84dcdae3a23a4597_2">CapEx!#REF!</definedName>
    <definedName name="_vena_CapExS2_CapExB2_C_FV_e3545e3dcc52420a84dcdae3a23a4597_3">CapEx!#REF!</definedName>
    <definedName name="_vena_CapExS2_CapExB2_C_FV_e3545e3dcc52420a84dcdae3a23a4597_4">CapEx!#REF!</definedName>
    <definedName name="_vena_CapExS2_CapExB2_R_5_720177941099970663" comment="*">CapEx!#REF!</definedName>
    <definedName name="_vena_CapExS2_CapExB3_C_3_720177941083193402">CapEx!#REF!</definedName>
    <definedName name="_vena_CapExS2_CapExB3_C_8_720177941305491604">CapEx!#REF!</definedName>
    <definedName name="_vena_CapExS2_CapExB3_C_FV_e1c3a244dc3d4f149ecdf7d748811086">CapEx!#REF!</definedName>
    <definedName name="_vena_CapExS2_CapExB3_C_FV_e3545e3dcc52420a84dcdae3a23a4597">CapEx!#REF!</definedName>
    <definedName name="_vena_CapExS2_CapExB3_R_5_720177941099970663">CapEx!#REF!</definedName>
    <definedName name="_vena_CapExS2_CapExB3_R_5_720177941099970667">CapEx!#REF!</definedName>
    <definedName name="_vena_CapExS2_P_6_720177941255159927" comment="*">CapEx!#REF!</definedName>
    <definedName name="_vena_CapExS2_P_7_720177941267742850" comment="*">CapEx!#REF!</definedName>
    <definedName name="_vena_CapExS2_P_FV_9b0abd7578fb42018b1ba18b8b26d3ae" comment="*">CapEx!#REF!</definedName>
    <definedName name="_vena_CashFlowS1_CashFlowB1_C_3_720177941083193353">'Cash Flow'!#REF!</definedName>
    <definedName name="_vena_CashFlowS1_CashFlowB1_C_FV_9b0abd7578fb42018b1ba18b8b26d3ae_1">'Cash Flow'!#REF!</definedName>
    <definedName name="_vena_CashFlowS1_CashFlowB1_R_5_720177941133525044">'Cash Flow'!#REF!</definedName>
    <definedName name="_vena_CashFlowS1_P_2_720177941070610468" comment="*">'Cash Flow'!#REF!</definedName>
    <definedName name="_vena_CashFlowS1_P_6_720177941255159882" comment="*">'Cash Flow'!#REF!</definedName>
    <definedName name="_vena_CashFlowS1_P_7_720177941267742840" comment="*">'Cash Flow'!#REF!</definedName>
    <definedName name="_vena_CashFlowS1_P_8_720177941305491498" comment="*">'Cash Flow'!#REF!</definedName>
    <definedName name="_vena_CashFlowS1_P_FV_e1c3a244dc3d4f149ecdf7d748811086" comment="*">'Cash Flow'!#REF!</definedName>
    <definedName name="_vena_CashFlowS2_CashFlowB2_C_3_720177941083193402">'Cash Flow'!#REF!</definedName>
    <definedName name="_vena_CashFlowS2_CashFlowB2_C_FV_9b0abd7578fb42018b1ba18b8b26d3ae">'Cash Flow'!#REF!</definedName>
    <definedName name="_vena_CashFlowS2_CashFlowB2_C_FV_9b0abd7578fb42018b1ba18b8b26d3ae_1">'Cash Flow'!#REF!</definedName>
    <definedName name="_vena_CashFlowS2_CashFlowB2_C_FV_9b0abd7578fb42018b1ba18b8b26d3ae_10">'Cash Flow'!#REF!</definedName>
    <definedName name="_vena_CashFlowS2_CashFlowB2_C_FV_9b0abd7578fb42018b1ba18b8b26d3ae_11">'Cash Flow'!#REF!</definedName>
    <definedName name="_vena_CashFlowS2_CashFlowB2_C_FV_9b0abd7578fb42018b1ba18b8b26d3ae_12">'Cash Flow'!#REF!</definedName>
    <definedName name="_vena_CashFlowS2_CashFlowB2_C_FV_9b0abd7578fb42018b1ba18b8b26d3ae_2">'Cash Flow'!#REF!</definedName>
    <definedName name="_vena_CashFlowS2_CashFlowB2_C_FV_9b0abd7578fb42018b1ba18b8b26d3ae_3">'Cash Flow'!#REF!</definedName>
    <definedName name="_vena_CashFlowS2_CashFlowB2_C_FV_9b0abd7578fb42018b1ba18b8b26d3ae_4">'Cash Flow'!#REF!</definedName>
    <definedName name="_vena_CashFlowS2_CashFlowB2_C_FV_9b0abd7578fb42018b1ba18b8b26d3ae_5">'Cash Flow'!#REF!</definedName>
    <definedName name="_vena_CashFlowS2_CashFlowB2_C_FV_9b0abd7578fb42018b1ba18b8b26d3ae_6">'Cash Flow'!#REF!</definedName>
    <definedName name="_vena_CashFlowS2_CashFlowB2_C_FV_9b0abd7578fb42018b1ba18b8b26d3ae_7">'Cash Flow'!#REF!</definedName>
    <definedName name="_vena_CashFlowS2_CashFlowB2_C_FV_9b0abd7578fb42018b1ba18b8b26d3ae_8">'Cash Flow'!#REF!</definedName>
    <definedName name="_vena_CashFlowS2_CashFlowB2_C_FV_9b0abd7578fb42018b1ba18b8b26d3ae_9">'Cash Flow'!#REF!</definedName>
    <definedName name="_vena_CashFlowS2_CashFlowB2_C_FV_a398e917565c475b8f0c5e9ebb5e002d">'Cash Flow'!#REF!</definedName>
    <definedName name="_vena_CashFlowS2_CashFlowB2_C_FV_a398e917565c475b8f0c5e9ebb5e002d_1">'Cash Flow'!#REF!</definedName>
    <definedName name="_vena_CashFlowS2_CashFlowB2_C_FV_a398e917565c475b8f0c5e9ebb5e002d_10">'Cash Flow'!#REF!</definedName>
    <definedName name="_vena_CashFlowS2_CashFlowB2_C_FV_a398e917565c475b8f0c5e9ebb5e002d_11">'Cash Flow'!#REF!</definedName>
    <definedName name="_vena_CashFlowS2_CashFlowB2_C_FV_a398e917565c475b8f0c5e9ebb5e002d_2">'Cash Flow'!#REF!</definedName>
    <definedName name="_vena_CashFlowS2_CashFlowB2_C_FV_a398e917565c475b8f0c5e9ebb5e002d_3">'Cash Flow'!#REF!</definedName>
    <definedName name="_vena_CashFlowS2_CashFlowB2_C_FV_a398e917565c475b8f0c5e9ebb5e002d_4">'Cash Flow'!#REF!</definedName>
    <definedName name="_vena_CashFlowS2_CashFlowB2_C_FV_a398e917565c475b8f0c5e9ebb5e002d_5">'Cash Flow'!#REF!</definedName>
    <definedName name="_vena_CashFlowS2_CashFlowB2_C_FV_a398e917565c475b8f0c5e9ebb5e002d_6">'Cash Flow'!#REF!</definedName>
    <definedName name="_vena_CashFlowS2_CashFlowB2_C_FV_a398e917565c475b8f0c5e9ebb5e002d_7">'Cash Flow'!#REF!</definedName>
    <definedName name="_vena_CashFlowS2_CashFlowB2_C_FV_a398e917565c475b8f0c5e9ebb5e002d_8">'Cash Flow'!#REF!</definedName>
    <definedName name="_vena_CashFlowS2_CashFlowB2_C_FV_a398e917565c475b8f0c5e9ebb5e002d_9">'Cash Flow'!#REF!</definedName>
    <definedName name="_vena_CashFlowS2_CashFlowB2_R_5_1034677560876597249">'Cash Flow'!#REF!</definedName>
    <definedName name="_vena_CashFlowS2_CashFlowB2_R_5_1039687585003864064">'Cash Flow'!#REF!</definedName>
    <definedName name="_vena_CashFlowS2_CashFlowB2_R_5_1052836905319923712">'Cash Flow'!#REF!</definedName>
    <definedName name="_vena_CashFlowS2_CashFlowB2_R_5_1052837083040710656">'Cash Flow'!#REF!</definedName>
    <definedName name="_vena_CashFlowS2_CashFlowB2_R_5_1057844211415121920">'Cash Flow'!#REF!</definedName>
    <definedName name="_vena_CashFlowS2_CashFlowB2_R_5_1059971777734246400">'Cash Flow'!#REF!</definedName>
    <definedName name="_vena_CashFlowS2_CashFlowB2_R_5_1062510140765372417">'Cash Flow'!#REF!</definedName>
    <definedName name="_vena_CashFlowS2_CashFlowB2_R_5_1062510234340425728">'Cash Flow'!#REF!</definedName>
    <definedName name="_vena_CashFlowS2_CashFlowB2_R_5_1062510313575022592">'Cash Flow'!#REF!</definedName>
    <definedName name="_vena_CashFlowS2_CashFlowB2_R_5_1062510391693934592">'Cash Flow'!#REF!</definedName>
    <definedName name="_vena_CashFlowS2_CashFlowB2_R_5_1062510470005915648">'Cash Flow'!#REF!</definedName>
    <definedName name="_vena_CashFlowS2_CashFlowB2_R_5_1111169575922696192">'Cash Flow'!#REF!</definedName>
    <definedName name="_vena_CashFlowS2_CashFlowB2_R_5_1111895634847334400">'Cash Flow'!#REF!</definedName>
    <definedName name="_vena_CashFlowS2_CashFlowB2_R_5_1186844021529378816">'Cash Flow'!#REF!</definedName>
    <definedName name="_vena_CashFlowS2_CashFlowB2_R_5_1186844078249082880">'Cash Flow'!#REF!</definedName>
    <definedName name="_vena_CashFlowS2_CashFlowB2_R_5_1186844170426253312">'Cash Flow'!#REF!</definedName>
    <definedName name="_vena_CashFlowS2_CashFlowB2_R_5_1195651011794960385">'Cash Flow'!#REF!</definedName>
    <definedName name="_vena_CashFlowS2_CashFlowB2_R_5_1195651011899817984">'Cash Flow'!#REF!</definedName>
    <definedName name="_vena_CashFlowS2_CashFlowB2_R_5_1195651012000481280">'Cash Flow'!#REF!</definedName>
    <definedName name="_vena_CashFlowS2_CashFlowB2_R_5_1198121552090235121">'Cash Flow'!#REF!</definedName>
    <definedName name="_vena_CashFlowS2_CashFlowB2_R_5_1235108513529987072">'Cash Flow'!#REF!</definedName>
    <definedName name="_vena_CashFlowS2_CashFlowB2_R_5_1292398821817450533">'Cash Flow'!#REF!</definedName>
    <definedName name="_vena_CashFlowS2_CashFlowB2_R_5_1325342901282668544">'Cash Flow'!#REF!</definedName>
    <definedName name="_vena_CashFlowS2_CashFlowB2_R_5_1334021634256404480">'Cash Flow'!#REF!</definedName>
    <definedName name="_vena_CashFlowS2_CashFlowB2_R_5_1334021877941141504">'Cash Flow'!#REF!</definedName>
    <definedName name="_vena_CashFlowS2_CashFlowB2_R_5_1339468941000572928">'Cash Flow'!#REF!</definedName>
    <definedName name="_vena_CashFlowS2_CashFlowB2_R_5_1405488505175408641">'Cash Flow'!#REF!</definedName>
    <definedName name="_vena_CashFlowS2_CashFlowB2_R_5_1410472397360332800">'Cash Flow'!#REF!</definedName>
    <definedName name="_vena_CashFlowS2_CashFlowB2_R_5_1456087800220745728">'Cash Flow'!#REF!</definedName>
    <definedName name="_vena_CashFlowS2_CashFlowB2_R_5_1540553043332038813">'Cash Flow'!#REF!</definedName>
    <definedName name="_vena_CashFlowS2_CashFlowB2_R_5_1560494278157271093">'Cash Flow'!#REF!</definedName>
    <definedName name="_vena_CashFlowS2_CashFlowB2_R_5_1564862454220193792">'Cash Flow'!#REF!</definedName>
    <definedName name="_vena_CashFlowS2_CashFlowB2_R_5_1584003815695187968">'Cash Flow'!#REF!</definedName>
    <definedName name="_vena_CashFlowS2_CashFlowB2_R_5_721231448376606720">'Cash Flow'!#REF!</definedName>
    <definedName name="_vena_CashFlowS2_CashFlowB2_R_5_721231448380801024">'Cash Flow'!#REF!</definedName>
    <definedName name="_vena_CashFlowS2_CashFlowB2_R_5_721231448384995329">'Cash Flow'!#REF!</definedName>
    <definedName name="_vena_CashFlowS2_CashFlowB2_R_5_721231448384995331">'Cash Flow'!#REF!</definedName>
    <definedName name="_vena_CashFlowS2_CashFlowB2_R_5_721231448384995333">'Cash Flow'!#REF!</definedName>
    <definedName name="_vena_CashFlowS2_CashFlowB2_R_5_721231448389189633">'Cash Flow'!#REF!</definedName>
    <definedName name="_vena_CashFlowS2_CashFlowB2_R_5_721231448389189635">'Cash Flow'!#REF!</definedName>
    <definedName name="_vena_CashFlowS2_CashFlowB2_R_5_721231448393383937">'Cash Flow'!#REF!</definedName>
    <definedName name="_vena_CashFlowS2_CashFlowB2_R_5_721231448393383939">'Cash Flow'!#REF!</definedName>
    <definedName name="_vena_CashFlowS2_CashFlowB2_R_5_721231448393383941">'Cash Flow'!#REF!</definedName>
    <definedName name="_vena_CashFlowS2_CashFlowB2_R_5_721231448397578241">'Cash Flow'!#REF!</definedName>
    <definedName name="_vena_CashFlowS2_CashFlowB2_R_5_721231448397578243">'Cash Flow'!#REF!</definedName>
    <definedName name="_vena_CashFlowS2_CashFlowB2_R_5_721231448401772545">'Cash Flow'!#REF!</definedName>
    <definedName name="_vena_CashFlowS2_CashFlowB2_R_5_721231448401772547">'Cash Flow'!#REF!</definedName>
    <definedName name="_vena_CashFlowS2_CashFlowB2_R_5_721231448401772549">'Cash Flow'!#REF!</definedName>
    <definedName name="_vena_CashFlowS2_CashFlowB2_R_5_721231448405966849">'Cash Flow'!#REF!</definedName>
    <definedName name="_vena_CashFlowS2_CashFlowB2_R_5_721231448405966851">'Cash Flow'!#REF!</definedName>
    <definedName name="_vena_CashFlowS2_CashFlowB2_R_5_721231448410161153">'Cash Flow'!#REF!</definedName>
    <definedName name="_vena_CashFlowS2_CashFlowB2_R_5_721231448410161155">'Cash Flow'!#REF!</definedName>
    <definedName name="_vena_CashFlowS2_CashFlowB2_R_5_721231448410161157">'Cash Flow'!#REF!</definedName>
    <definedName name="_vena_CashFlowS2_CashFlowB2_R_5_721231448414355457">'Cash Flow'!#REF!</definedName>
    <definedName name="_vena_CashFlowS2_CashFlowB2_R_5_721231448414355459">'Cash Flow'!#REF!</definedName>
    <definedName name="_vena_CashFlowS2_CashFlowB2_R_5_721231448414355461">'Cash Flow'!#REF!</definedName>
    <definedName name="_vena_CashFlowS2_CashFlowB2_R_5_721231448418549761">'Cash Flow'!#REF!</definedName>
    <definedName name="_vena_CashFlowS2_CashFlowB2_R_5_721231448418549763">'Cash Flow'!#REF!</definedName>
    <definedName name="_vena_CashFlowS2_CashFlowB2_R_5_721231448422744065">'Cash Flow'!#REF!</definedName>
    <definedName name="_vena_CashFlowS2_CashFlowB2_R_5_721231448422744067">'Cash Flow'!#REF!</definedName>
    <definedName name="_vena_CashFlowS2_CashFlowB2_R_5_721231448422744069">'Cash Flow'!#REF!</definedName>
    <definedName name="_vena_CashFlowS2_CashFlowB2_R_5_721231448426938369">'Cash Flow'!#REF!</definedName>
    <definedName name="_vena_CashFlowS2_CashFlowB2_R_5_721231448426938371">'Cash Flow'!#REF!</definedName>
    <definedName name="_vena_CashFlowS2_CashFlowB2_R_5_721231448431132673">'Cash Flow'!#REF!</definedName>
    <definedName name="_vena_CashFlowS2_CashFlowB2_R_5_721231448431132675">'Cash Flow'!#REF!</definedName>
    <definedName name="_vena_CashFlowS2_CashFlowB2_R_5_721231448431132677">'Cash Flow'!#REF!</definedName>
    <definedName name="_vena_CashFlowS2_CashFlowB2_R_5_721231448435326977">'Cash Flow'!#REF!</definedName>
    <definedName name="_vena_CashFlowS2_CashFlowB2_R_5_721231448435326979">'Cash Flow'!#REF!</definedName>
    <definedName name="_vena_CashFlowS2_CashFlowB2_R_5_721231448439521281">'Cash Flow'!#REF!</definedName>
    <definedName name="_vena_CashFlowS2_CashFlowB2_R_5_721231448439521283">'Cash Flow'!#REF!</definedName>
    <definedName name="_vena_CashFlowS2_CashFlowB2_R_5_721231448439521285">'Cash Flow'!#REF!</definedName>
    <definedName name="_vena_CashFlowS2_CashFlowB2_R_5_721231448443715585">'Cash Flow'!#REF!</definedName>
    <definedName name="_vena_CashFlowS2_CashFlowB2_R_5_721231448443715587">'Cash Flow'!#REF!</definedName>
    <definedName name="_vena_CashFlowS2_CashFlowB2_R_5_721231448443715589">'Cash Flow'!#REF!</definedName>
    <definedName name="_vena_CashFlowS2_CashFlowB2_R_5_721231448447909889">'Cash Flow'!#REF!</definedName>
    <definedName name="_vena_CashFlowS2_CashFlowB2_R_5_721231448447909891">'Cash Flow'!#REF!</definedName>
    <definedName name="_vena_CashFlowS2_CashFlowB2_R_5_721231448452104193">'Cash Flow'!#REF!</definedName>
    <definedName name="_vena_CashFlowS2_CashFlowB2_R_5_721231448452104195">'Cash Flow'!#REF!</definedName>
    <definedName name="_vena_CashFlowS2_CashFlowB2_R_5_721231448452104197">'Cash Flow'!#REF!</definedName>
    <definedName name="_vena_CashFlowS2_CashFlowB2_R_5_721231448456298497">'Cash Flow'!#REF!</definedName>
    <definedName name="_vena_CashFlowS2_CashFlowB2_R_5_721231448456298499">'Cash Flow'!#REF!</definedName>
    <definedName name="_vena_CashFlowS2_CashFlowB2_R_5_721231448460492801">'Cash Flow'!#REF!</definedName>
    <definedName name="_vena_CashFlowS2_CashFlowB2_R_5_721231448460492803">'Cash Flow'!#REF!</definedName>
    <definedName name="_vena_CashFlowS2_CashFlowB2_R_5_721231448460492805">'Cash Flow'!#REF!</definedName>
    <definedName name="_vena_CashFlowS2_CashFlowB2_R_5_721231448464687105">'Cash Flow'!#REF!</definedName>
    <definedName name="_vena_CashFlowS2_CashFlowB2_R_5_721231448464687107">'Cash Flow'!#REF!</definedName>
    <definedName name="_vena_CashFlowS2_CashFlowB2_R_5_721231448468881409">'Cash Flow'!#REF!</definedName>
    <definedName name="_vena_CashFlowS2_CashFlowB2_R_5_721231448468881411">'Cash Flow'!#REF!</definedName>
    <definedName name="_vena_CashFlowS2_CashFlowB2_R_5_721231448468881413">'Cash Flow'!#REF!</definedName>
    <definedName name="_vena_CashFlowS2_CashFlowB2_R_5_721231448473075713">'Cash Flow'!#REF!</definedName>
    <definedName name="_vena_CashFlowS2_CashFlowB2_R_5_721231448477270016">'Cash Flow'!#REF!</definedName>
    <definedName name="_vena_CashFlowS2_CashFlowB2_R_5_721231448481464321">'Cash Flow'!#REF!</definedName>
    <definedName name="_vena_CashFlowS2_CashFlowB2_R_5_721231448481464323">'Cash Flow'!#REF!</definedName>
    <definedName name="_vena_CashFlowS2_CashFlowB2_R_5_721231448481464325">'Cash Flow'!#REF!</definedName>
    <definedName name="_vena_CashFlowS2_CashFlowB2_R_5_721231448485658625">'Cash Flow'!#REF!</definedName>
    <definedName name="_vena_CashFlowS2_CashFlowB2_R_5_721231448485658627">'Cash Flow'!#REF!</definedName>
    <definedName name="_vena_CashFlowS2_CashFlowB2_R_5_721231448489852929">'Cash Flow'!#REF!</definedName>
    <definedName name="_vena_CashFlowS2_CashFlowB2_R_5_721231448489852931">'Cash Flow'!#REF!</definedName>
    <definedName name="_vena_CashFlowS2_CashFlowB2_R_5_721231448489852933">'Cash Flow'!#REF!</definedName>
    <definedName name="_vena_CashFlowS2_CashFlowB2_R_5_721231448494047233">'Cash Flow'!#REF!</definedName>
    <definedName name="_vena_CashFlowS2_CashFlowB2_R_5_721231448494047235">'Cash Flow'!#REF!</definedName>
    <definedName name="_vena_CashFlowS2_CashFlowB2_R_5_721231448498241536">'Cash Flow'!#REF!</definedName>
    <definedName name="_vena_CashFlowS2_CashFlowB2_R_5_721231448502435841">'Cash Flow'!#REF!</definedName>
    <definedName name="_vena_CashFlowS2_CashFlowB2_R_5_721231448502435843">'Cash Flow'!#REF!</definedName>
    <definedName name="_vena_CashFlowS2_CashFlowB2_R_5_721231448506630145">'Cash Flow'!#REF!</definedName>
    <definedName name="_vena_CashFlowS2_CashFlowB2_R_5_721231448506630147">'Cash Flow'!#REF!</definedName>
    <definedName name="_vena_CashFlowS2_CashFlowB2_R_5_721231448506630149">'Cash Flow'!#REF!</definedName>
    <definedName name="_vena_CashFlowS2_CashFlowB2_R_5_721231448510824449">'Cash Flow'!#REF!</definedName>
    <definedName name="_vena_CashFlowS2_CashFlowB2_R_5_721231448510824451">'Cash Flow'!#REF!</definedName>
    <definedName name="_vena_CashFlowS2_CashFlowB2_R_5_721231448515018753">'Cash Flow'!#REF!</definedName>
    <definedName name="_vena_CashFlowS2_CashFlowB2_R_5_721231448515018755">'Cash Flow'!#REF!</definedName>
    <definedName name="_vena_CashFlowS2_CashFlowB2_R_5_721231448515018757">'Cash Flow'!#REF!</definedName>
    <definedName name="_vena_CashFlowS2_CashFlowB2_R_5_721231448519213057">'Cash Flow'!#REF!</definedName>
    <definedName name="_vena_CashFlowS2_CashFlowB2_R_5_721231448519213059">'Cash Flow'!#REF!</definedName>
    <definedName name="_vena_CashFlowS2_CashFlowB2_R_5_721231448523407361">'Cash Flow'!#REF!</definedName>
    <definedName name="_vena_CashFlowS2_CashFlowB2_R_5_721231448523407363">'Cash Flow'!#REF!</definedName>
    <definedName name="_vena_CashFlowS2_CashFlowB2_R_5_721231448523407365">'Cash Flow'!#REF!</definedName>
    <definedName name="_vena_CashFlowS2_CashFlowB2_R_5_721231448527601665">'Cash Flow'!#REF!</definedName>
    <definedName name="_vena_CashFlowS2_CashFlowB2_R_5_721231448527601667">'Cash Flow'!#REF!</definedName>
    <definedName name="_vena_CashFlowS2_CashFlowB2_R_5_721231448531795969">'Cash Flow'!#REF!</definedName>
    <definedName name="_vena_CashFlowS2_CashFlowB2_R_5_721231448535990272">'Cash Flow'!#REF!</definedName>
    <definedName name="_vena_CashFlowS2_CashFlowB2_R_5_721231448535990274">'Cash Flow'!#REF!</definedName>
    <definedName name="_vena_CashFlowS2_CashFlowB2_R_5_721231448540184577">'Cash Flow'!#REF!</definedName>
    <definedName name="_vena_CashFlowS2_CashFlowB2_R_5_721231448540184579">'Cash Flow'!#REF!</definedName>
    <definedName name="_vena_CashFlowS2_CashFlowB2_R_5_721231448540184581">'Cash Flow'!#REF!</definedName>
    <definedName name="_vena_CashFlowS2_CashFlowB2_R_5_721231448544378881">'Cash Flow'!#REF!</definedName>
    <definedName name="_vena_CashFlowS2_CashFlowB2_R_5_721231448544378883">'Cash Flow'!#REF!</definedName>
    <definedName name="_vena_CashFlowS2_CashFlowB2_R_5_721231448548573185">'Cash Flow'!#REF!</definedName>
    <definedName name="_vena_CashFlowS2_CashFlowB2_R_5_721231448548573187">'Cash Flow'!#REF!</definedName>
    <definedName name="_vena_CashFlowS2_CashFlowB2_R_5_721231448548573189">'Cash Flow'!#REF!</definedName>
    <definedName name="_vena_CashFlowS2_CashFlowB2_R_5_721231448552767489">'Cash Flow'!#REF!</definedName>
    <definedName name="_vena_CashFlowS2_CashFlowB2_R_5_721231448552767491">'Cash Flow'!#REF!</definedName>
    <definedName name="_vena_CashFlowS2_CashFlowB2_R_5_721231448556961793">'Cash Flow'!#REF!</definedName>
    <definedName name="_vena_CashFlowS2_CashFlowB2_R_5_721231448556961795">'Cash Flow'!#REF!</definedName>
    <definedName name="_vena_CashFlowS2_CashFlowB2_R_5_721231448556961797">'Cash Flow'!#REF!</definedName>
    <definedName name="_vena_CashFlowS2_CashFlowB2_R_5_721231448561156097">'Cash Flow'!#REF!</definedName>
    <definedName name="_vena_CashFlowS2_CashFlowB2_R_5_721231448565350400">'Cash Flow'!#REF!</definedName>
    <definedName name="_vena_CashFlowS2_CashFlowB2_R_5_721231448569544705">'Cash Flow'!#REF!</definedName>
    <definedName name="_vena_CashFlowS2_CashFlowB2_R_5_721231448569544707">'Cash Flow'!#REF!</definedName>
    <definedName name="_vena_CashFlowS2_CashFlowB2_R_5_721231448569544709">'Cash Flow'!#REF!</definedName>
    <definedName name="_vena_CashFlowS2_CashFlowB2_R_5_721231448573739009">'Cash Flow'!#REF!</definedName>
    <definedName name="_vena_CashFlowS2_CashFlowB2_R_5_721231448573739011">'Cash Flow'!#REF!</definedName>
    <definedName name="_vena_CashFlowS2_CashFlowB2_R_5_721231448577933313">'Cash Flow'!#REF!</definedName>
    <definedName name="_vena_CashFlowS2_CashFlowB2_R_5_721231448577933315">'Cash Flow'!#REF!</definedName>
    <definedName name="_vena_CashFlowS2_CashFlowB2_R_5_721231448577933317">'Cash Flow'!#REF!</definedName>
    <definedName name="_vena_CashFlowS2_CashFlowB2_R_5_721231448582127617">'Cash Flow'!#REF!</definedName>
    <definedName name="_vena_CashFlowS2_CashFlowB2_R_5_721231448582127619">'Cash Flow'!#REF!</definedName>
    <definedName name="_vena_CashFlowS2_CashFlowB2_R_5_721231448586321921">'Cash Flow'!#REF!</definedName>
    <definedName name="_vena_CashFlowS2_CashFlowB2_R_5_721231448586321923">'Cash Flow'!#REF!</definedName>
    <definedName name="_vena_CashFlowS2_CashFlowB2_R_5_721231448586321925">'Cash Flow'!#REF!</definedName>
    <definedName name="_vena_CashFlowS2_CashFlowB2_R_5_721231448590516225">'Cash Flow'!#REF!</definedName>
    <definedName name="_vena_CashFlowS2_CashFlowB2_R_5_721231448590516227">'Cash Flow'!#REF!</definedName>
    <definedName name="_vena_CashFlowS2_CashFlowB2_R_5_721231448594710529">'Cash Flow'!#REF!</definedName>
    <definedName name="_vena_CashFlowS2_CashFlowB2_R_5_721231448594710531">'Cash Flow'!#REF!</definedName>
    <definedName name="_vena_CashFlowS2_CashFlowB2_R_5_721231448594710533">'Cash Flow'!#REF!</definedName>
    <definedName name="_vena_CashFlowS2_CashFlowB2_R_5_721231448598904833">'Cash Flow'!#REF!</definedName>
    <definedName name="_vena_CashFlowS2_CashFlowB2_R_5_721231448598904835">'Cash Flow'!#REF!</definedName>
    <definedName name="_vena_CashFlowS2_CashFlowB2_R_5_721231448603099137">'Cash Flow'!#REF!</definedName>
    <definedName name="_vena_CashFlowS2_CashFlowB2_R_5_721231448603099139">'Cash Flow'!#REF!</definedName>
    <definedName name="_vena_CashFlowS2_CashFlowB2_R_5_721231448603099141">'Cash Flow'!#REF!</definedName>
    <definedName name="_vena_CashFlowS2_CashFlowB2_R_5_721231448607293441">'Cash Flow'!#REF!</definedName>
    <definedName name="_vena_CashFlowS2_CashFlowB2_R_5_721231448607293443">'Cash Flow'!#REF!</definedName>
    <definedName name="_vena_CashFlowS2_CashFlowB2_R_5_721231448607293445">'Cash Flow'!#REF!</definedName>
    <definedName name="_vena_CashFlowS2_CashFlowB2_R_5_721231448611487745">'Cash Flow'!#REF!</definedName>
    <definedName name="_vena_CashFlowS2_CashFlowB2_R_5_721231448615682048">'Cash Flow'!#REF!</definedName>
    <definedName name="_vena_CashFlowS2_CashFlowB2_R_5_721231448619876353">'Cash Flow'!#REF!</definedName>
    <definedName name="_vena_CashFlowS2_CashFlowB2_R_5_721231448619876355">'Cash Flow'!#REF!</definedName>
    <definedName name="_vena_CashFlowS2_CashFlowB2_R_5_721231448624070657">'Cash Flow'!#REF!</definedName>
    <definedName name="_vena_CashFlowS2_CashFlowB2_R_5_721231448624070659">'Cash Flow'!#REF!</definedName>
    <definedName name="_vena_CashFlowS2_CashFlowB2_R_5_721231448624070661">'Cash Flow'!#REF!</definedName>
    <definedName name="_vena_CashFlowS2_CashFlowB2_R_5_721231448628264961">'Cash Flow'!#REF!</definedName>
    <definedName name="_vena_CashFlowS2_CashFlowB2_R_5_721231448628264963">'Cash Flow'!#REF!</definedName>
    <definedName name="_vena_CashFlowS2_CashFlowB2_R_5_721231448632459264">'Cash Flow'!#REF!</definedName>
    <definedName name="_vena_CashFlowS2_CashFlowB2_R_5_721231448632459266">'Cash Flow'!#REF!</definedName>
    <definedName name="_vena_CashFlowS2_CashFlowB2_R_5_721231448636653568">'Cash Flow'!#REF!</definedName>
    <definedName name="_vena_CashFlowS2_CashFlowB2_R_5_721231448640847873">'Cash Flow'!#REF!</definedName>
    <definedName name="_vena_CashFlowS2_CashFlowB2_R_5_721231448640847875">'Cash Flow'!#REF!</definedName>
    <definedName name="_vena_CashFlowS2_CashFlowB2_R_5_721231448640847877">'Cash Flow'!#REF!</definedName>
    <definedName name="_vena_CashFlowS2_CashFlowB2_R_5_721231448645042177">'Cash Flow'!#REF!</definedName>
    <definedName name="_vena_CashFlowS2_CashFlowB2_R_5_721231448645042179">'Cash Flow'!#REF!</definedName>
    <definedName name="_vena_CashFlowS2_CashFlowB2_R_5_721231448645042181">'Cash Flow'!#REF!</definedName>
    <definedName name="_vena_CashFlowS2_CashFlowB2_R_5_721231448649236481">'Cash Flow'!#REF!</definedName>
    <definedName name="_vena_CashFlowS2_CashFlowB2_R_5_721231448649236483">'Cash Flow'!#REF!</definedName>
    <definedName name="_vena_CashFlowS2_CashFlowB2_R_5_721231448653430785">'Cash Flow'!#REF!</definedName>
    <definedName name="_vena_CashFlowS2_CashFlowB2_R_5_721231448657625088">'Cash Flow'!#REF!</definedName>
    <definedName name="_vena_CashFlowS2_CashFlowB2_R_5_721231448657625090">'Cash Flow'!#REF!</definedName>
    <definedName name="_vena_CashFlowS2_CashFlowB2_R_5_721231448661819393">'Cash Flow'!#REF!</definedName>
    <definedName name="_vena_CashFlowS2_CashFlowB2_R_5_721231448661819395">'Cash Flow'!#REF!</definedName>
    <definedName name="_vena_CashFlowS2_CashFlowB2_R_5_721231448666013697">'Cash Flow'!#REF!</definedName>
    <definedName name="_vena_CashFlowS2_CashFlowB2_R_5_721231448666013699">'Cash Flow'!#REF!</definedName>
    <definedName name="_vena_CashFlowS2_CashFlowB2_R_5_721231448666013701">'Cash Flow'!#REF!</definedName>
    <definedName name="_vena_CashFlowS2_CashFlowB2_R_5_721231448670208001">'Cash Flow'!#REF!</definedName>
    <definedName name="_vena_CashFlowS2_CashFlowB2_R_5_721231448670208003">'Cash Flow'!#REF!</definedName>
    <definedName name="_vena_CashFlowS2_CashFlowB2_R_5_721231448674402304">'Cash Flow'!#REF!</definedName>
    <definedName name="_vena_CashFlowS2_CashFlowB2_R_5_721231448678596608">'Cash Flow'!#REF!</definedName>
    <definedName name="_vena_CashFlowS2_CashFlowB2_R_5_721231448678596610">'Cash Flow'!#REF!</definedName>
    <definedName name="_vena_CashFlowS2_CashFlowB2_R_5_721231448682790913">'Cash Flow'!#REF!</definedName>
    <definedName name="_vena_CashFlowS2_CashFlowB2_R_5_721231448682790915">'Cash Flow'!#REF!</definedName>
    <definedName name="_vena_CashFlowS2_CashFlowB2_R_5_721231448686985216">'Cash Flow'!#REF!</definedName>
    <definedName name="_vena_CashFlowS2_CashFlowB2_R_5_721231448691179521">'Cash Flow'!#REF!</definedName>
    <definedName name="_vena_CashFlowS2_CashFlowB2_R_5_721231448691179523">'Cash Flow'!#REF!</definedName>
    <definedName name="_vena_CashFlowS2_CashFlowB2_R_5_721231448691179525">'Cash Flow'!#REF!</definedName>
    <definedName name="_vena_CashFlowS2_CashFlowB2_R_5_721231448695373825">'Cash Flow'!#REF!</definedName>
    <definedName name="_vena_CashFlowS2_CashFlowB2_R_5_721231448695373827">'Cash Flow'!#REF!</definedName>
    <definedName name="_vena_CashFlowS2_CashFlowB2_R_5_721231448699568129">'Cash Flow'!#REF!</definedName>
    <definedName name="_vena_CashFlowS2_CashFlowB2_R_5_721231448699568131">'Cash Flow'!#REF!</definedName>
    <definedName name="_vena_CashFlowS2_CashFlowB2_R_5_721231448699568133">'Cash Flow'!#REF!</definedName>
    <definedName name="_vena_CashFlowS2_CashFlowB2_R_5_721231448703762433">'Cash Flow'!#REF!</definedName>
    <definedName name="_vena_CashFlowS2_CashFlowB2_R_5_721231448703762435">'Cash Flow'!#REF!</definedName>
    <definedName name="_vena_CashFlowS2_CashFlowB2_R_5_721231448707956737">'Cash Flow'!#REF!</definedName>
    <definedName name="_vena_CashFlowS2_CashFlowB2_R_5_721231448712151041">'Cash Flow'!#REF!</definedName>
    <definedName name="_vena_CashFlowS2_CashFlowB2_R_5_721231448712151043">'Cash Flow'!#REF!</definedName>
    <definedName name="_vena_CashFlowS2_CashFlowB2_R_5_721231448716345345">'Cash Flow'!#REF!</definedName>
    <definedName name="_vena_CashFlowS2_CashFlowB2_R_5_721231448720539648">'Cash Flow'!#REF!</definedName>
    <definedName name="_vena_CashFlowS2_CashFlowB2_R_5_721231448720539650">'Cash Flow'!#REF!</definedName>
    <definedName name="_vena_CashFlowS2_CashFlowB2_R_5_721231448724733953">'Cash Flow'!#REF!</definedName>
    <definedName name="_vena_CashFlowS2_CashFlowB2_R_5_721231448724733955">'Cash Flow'!#REF!</definedName>
    <definedName name="_vena_CashFlowS2_CashFlowB2_R_5_721231448728928257">'Cash Flow'!#REF!</definedName>
    <definedName name="_vena_CashFlowS2_CashFlowB2_R_5_721231448728928259">'Cash Flow'!#REF!</definedName>
    <definedName name="_vena_CashFlowS2_CashFlowB2_R_5_721231448728928261">'Cash Flow'!#REF!</definedName>
    <definedName name="_vena_CashFlowS2_CashFlowB2_R_5_721231448737316864">'Cash Flow'!#REF!</definedName>
    <definedName name="_vena_CashFlowS2_CashFlowB2_R_5_721231448737316866">'Cash Flow'!#REF!</definedName>
    <definedName name="_vena_CashFlowS2_CashFlowB2_R_5_721231448741511169">'Cash Flow'!#REF!</definedName>
    <definedName name="_vena_CashFlowS2_CashFlowB2_R_5_721231448741511171">'Cash Flow'!#REF!</definedName>
    <definedName name="_vena_CashFlowS2_CashFlowB2_R_5_721231448741511173">'Cash Flow'!#REF!</definedName>
    <definedName name="_vena_CashFlowS2_CashFlowB2_R_5_721231448745705473">'Cash Flow'!#REF!</definedName>
    <definedName name="_vena_CashFlowS2_CashFlowB2_R_5_721231448745705475">'Cash Flow'!#REF!</definedName>
    <definedName name="_vena_CashFlowS2_CashFlowB2_R_5_721231448749899776">'Cash Flow'!#REF!</definedName>
    <definedName name="_vena_CashFlowS2_CashFlowB2_R_5_721231448749899778">'Cash Flow'!#REF!</definedName>
    <definedName name="_vena_CashFlowS2_CashFlowB2_R_5_721231448754094080">'Cash Flow'!#REF!</definedName>
    <definedName name="_vena_CashFlowS2_CashFlowB2_R_5_721231448758288385">'Cash Flow'!#REF!</definedName>
    <definedName name="_vena_CashFlowS2_CashFlowB2_R_5_721231448758288387">'Cash Flow'!#REF!</definedName>
    <definedName name="_vena_CashFlowS2_CashFlowB2_R_5_749087830139076610">'Cash Flow'!#REF!</definedName>
    <definedName name="_vena_CashFlowS2_CashFlowB2_R_5_749087864905531392">'Cash Flow'!#REF!</definedName>
    <definedName name="_vena_CashFlowS2_CashFlowB2_R_5_749087910850461696">'Cash Flow'!#REF!</definedName>
    <definedName name="_vena_CashFlowS2_CashFlowB2_R_5_749088060013281299">'Cash Flow'!#REF!</definedName>
    <definedName name="_vena_CashFlowS2_CashFlowB2_R_5_749088115352797184">'Cash Flow'!#REF!</definedName>
    <definedName name="_vena_CashFlowS2_CashFlowB2_R_5_749088180418248704">'Cash Flow'!#REF!</definedName>
    <definedName name="_vena_CashFlowS2_CashFlowB2_R_5_749088587086036992">'Cash Flow'!#REF!</definedName>
    <definedName name="_vena_CashFlowS2_CashFlowB2_R_5_749112547660267520">'Cash Flow'!#REF!</definedName>
    <definedName name="_vena_CashFlowS2_CashFlowB2_R_5_749112608271368192">'Cash Flow'!#REF!</definedName>
    <definedName name="_vena_CashFlowS2_CashFlowB2_R_5_764289229879115776">'Cash Flow'!#REF!</definedName>
    <definedName name="_vena_CashFlowS2_CashFlowB2_R_5_765814190010531840">'Cash Flow'!#REF!</definedName>
    <definedName name="_vena_CashFlowS2_CashFlowB2_R_5_765814447679340544">'Cash Flow'!#REF!</definedName>
    <definedName name="_vena_CashFlowS2_CashFlowB2_R_5_766526426957873152">'Cash Flow'!#REF!</definedName>
    <definedName name="_vena_CashFlowS2_CashFlowB2_R_5_820137883691253760">'Cash Flow'!#REF!</definedName>
    <definedName name="_vena_CashFlowS2_CashFlowB2_R_5_826639481931038720">'Cash Flow'!#REF!</definedName>
    <definedName name="_vena_CashFlowS2_CashFlowB2_R_5_829902262057828352">'Cash Flow'!#REF!</definedName>
    <definedName name="_vena_CashFlowS2_CashFlowB2_R_5_845143360720863232">'Cash Flow'!#REF!</definedName>
    <definedName name="_vena_CashFlowS2_CashFlowB2_R_5_851989668665229312">'Cash Flow'!#REF!</definedName>
    <definedName name="_vena_CashFlowS2_CashFlowB2_R_5_888954560046039041">'Cash Flow'!#REF!</definedName>
    <definedName name="_vena_CashFlowS2_CashFlowB2_R_5_896565875103760385">'Cash Flow'!#REF!</definedName>
    <definedName name="_vena_CashFlowS2_CashFlowB2_R_5_946970774233284608">'Cash Flow'!#REF!</definedName>
    <definedName name="_vena_CashFlowS2_CashFlowB2_R_5_951930561890746371">'Cash Flow'!#REF!</definedName>
    <definedName name="_vena_CashFlowS2_CashFlowB2_R_5_951930655779848193">'Cash Flow'!#REF!</definedName>
    <definedName name="_vena_CashFlowS2_CashFlowB2_R_5_951930778467565568">'Cash Flow'!#REF!</definedName>
    <definedName name="_vena_CashFlowS2_CashFlowB2_R_5_990418799344877568">'Cash Flow'!#REF!</definedName>
    <definedName name="_vena_CashFlowS2_CashFlowB3_C_FV_9b0abd7578fb42018b1ba18b8b26d3ae">'Cash Flow'!#REF!</definedName>
    <definedName name="_vena_CashFlowS2_CashFlowB3_C_FV_9b0abd7578fb42018b1ba18b8b26d3ae_1">'Cash Flow'!#REF!</definedName>
    <definedName name="_vena_CashFlowS2_CashFlowB3_C_FV_9b0abd7578fb42018b1ba18b8b26d3ae_10">'Cash Flow'!#REF!</definedName>
    <definedName name="_vena_CashFlowS2_CashFlowB3_C_FV_9b0abd7578fb42018b1ba18b8b26d3ae_11">'Cash Flow'!#REF!</definedName>
    <definedName name="_vena_CashFlowS2_CashFlowB3_C_FV_9b0abd7578fb42018b1ba18b8b26d3ae_2">'Cash Flow'!#REF!</definedName>
    <definedName name="_vena_CashFlowS2_CashFlowB3_C_FV_9b0abd7578fb42018b1ba18b8b26d3ae_3">'Cash Flow'!#REF!</definedName>
    <definedName name="_vena_CashFlowS2_CashFlowB3_C_FV_9b0abd7578fb42018b1ba18b8b26d3ae_4">'Cash Flow'!#REF!</definedName>
    <definedName name="_vena_CashFlowS2_CashFlowB3_C_FV_9b0abd7578fb42018b1ba18b8b26d3ae_5">'Cash Flow'!#REF!</definedName>
    <definedName name="_vena_CashFlowS2_CashFlowB3_C_FV_9b0abd7578fb42018b1ba18b8b26d3ae_6">'Cash Flow'!#REF!</definedName>
    <definedName name="_vena_CashFlowS2_CashFlowB3_C_FV_9b0abd7578fb42018b1ba18b8b26d3ae_7">'Cash Flow'!#REF!</definedName>
    <definedName name="_vena_CashFlowS2_CashFlowB3_C_FV_9b0abd7578fb42018b1ba18b8b26d3ae_8">'Cash Flow'!#REF!</definedName>
    <definedName name="_vena_CashFlowS2_CashFlowB3_C_FV_9b0abd7578fb42018b1ba18b8b26d3ae_9">'Cash Flow'!#REF!</definedName>
    <definedName name="_vena_CashFlowS2_CashFlowB3_C_FV_a398e917565c475b8f0c5e9ebb5e002d">'Cash Flow'!#REF!</definedName>
    <definedName name="_vena_CashFlowS2_CashFlowB3_C_FV_a398e917565c475b8f0c5e9ebb5e002d_1">'Cash Flow'!#REF!</definedName>
    <definedName name="_vena_CashFlowS2_CashFlowB3_C_FV_a398e917565c475b8f0c5e9ebb5e002d_10">'Cash Flow'!#REF!</definedName>
    <definedName name="_vena_CashFlowS2_CashFlowB3_C_FV_a398e917565c475b8f0c5e9ebb5e002d_11">'Cash Flow'!#REF!</definedName>
    <definedName name="_vena_CashFlowS2_CashFlowB3_C_FV_a398e917565c475b8f0c5e9ebb5e002d_2">'Cash Flow'!#REF!</definedName>
    <definedName name="_vena_CashFlowS2_CashFlowB3_C_FV_a398e917565c475b8f0c5e9ebb5e002d_3">'Cash Flow'!#REF!</definedName>
    <definedName name="_vena_CashFlowS2_CashFlowB3_C_FV_a398e917565c475b8f0c5e9ebb5e002d_4">'Cash Flow'!#REF!</definedName>
    <definedName name="_vena_CashFlowS2_CashFlowB3_C_FV_a398e917565c475b8f0c5e9ebb5e002d_5">'Cash Flow'!#REF!</definedName>
    <definedName name="_vena_CashFlowS2_CashFlowB3_C_FV_a398e917565c475b8f0c5e9ebb5e002d_6">'Cash Flow'!#REF!</definedName>
    <definedName name="_vena_CashFlowS2_CashFlowB3_C_FV_a398e917565c475b8f0c5e9ebb5e002d_7">'Cash Flow'!#REF!</definedName>
    <definedName name="_vena_CashFlowS2_CashFlowB3_C_FV_a398e917565c475b8f0c5e9ebb5e002d_8">'Cash Flow'!#REF!</definedName>
    <definedName name="_vena_CashFlowS2_CashFlowB3_C_FV_a398e917565c475b8f0c5e9ebb5e002d_9">'Cash Flow'!#REF!</definedName>
    <definedName name="_vena_CashFlowS2_CashFlowB3_R_5_1500358660232839168">'Cash Flow'!#REF!</definedName>
    <definedName name="_vena_CashFlowS2_CashFlowB3_R_5_1500358739597721600">'Cash Flow'!#REF!</definedName>
    <definedName name="_vena_CashFlowS2_CashFlowB3_R_5_1500358836708573184">'Cash Flow'!#REF!</definedName>
    <definedName name="_vena_CashFlowS2_CashFlowB3_R_5_1500359004494233600">'Cash Flow'!#REF!</definedName>
    <definedName name="_vena_CashFlowS2_CashFlowB3_R_5_1500359099045117952">'Cash Flow'!#REF!</definedName>
    <definedName name="_vena_CashFlowS2_CashFlowB3_R_5_1500359158365421568">'Cash Flow'!#REF!</definedName>
    <definedName name="_vena_CashFlowS2_CashFlowB3_R_5_720177941099970567">'Cash Flow'!#REF!</definedName>
    <definedName name="_vena_CashFlowS2_CashFlowB3_R_5_720177941129330781">'Cash Flow'!#REF!</definedName>
    <definedName name="_vena_CashFlowS2_CashFlowB3_R_5_720177941129330793">'Cash Flow'!#REF!</definedName>
    <definedName name="_vena_CashFlowS2_CashFlowB3_R_5_720177941129330845">'Cash Flow'!#REF!</definedName>
    <definedName name="_vena_CashFlowS2_CashFlowB3_R_5_720177941129330848">'Cash Flow'!#REF!</definedName>
    <definedName name="_vena_CashFlowS2_CashFlowB3_R_5_720177941133525129">'Cash Flow'!#REF!</definedName>
    <definedName name="_vena_CashFlowS2_CashFlowB3_R_5_720177941137719307">'Cash Flow'!#REF!</definedName>
    <definedName name="_vena_CashFlowS2_CashFlowB3_R_5_720177941137719420">'Cash Flow'!#REF!</definedName>
    <definedName name="_vena_CashFlowS2_CashFlowB3_R_5_733477287828389888">'Cash Flow'!#REF!</definedName>
    <definedName name="_vena_CashFlowS2_CashFlowB3_R_5_733477515616583680">'Cash Flow'!#REF!</definedName>
    <definedName name="_vena_CashFlowS2_CashFlowB3_R_5_996323332361945089">'Cash Flow'!#REF!</definedName>
    <definedName name="_vena_CashFlowS2_CashFlowB4_C_FV_9b0abd7578fb42018b1ba18b8b26d3ae">'Cash Flow'!#REF!</definedName>
    <definedName name="_vena_CashFlowS2_CashFlowB4_C_FV_9b0abd7578fb42018b1ba18b8b26d3ae_1">'Cash Flow'!#REF!</definedName>
    <definedName name="_vena_CashFlowS2_CashFlowB4_C_FV_9b0abd7578fb42018b1ba18b8b26d3ae_10">'Cash Flow'!#REF!</definedName>
    <definedName name="_vena_CashFlowS2_CashFlowB4_C_FV_9b0abd7578fb42018b1ba18b8b26d3ae_11">'Cash Flow'!#REF!</definedName>
    <definedName name="_vena_CashFlowS2_CashFlowB4_C_FV_9b0abd7578fb42018b1ba18b8b26d3ae_2">'Cash Flow'!#REF!</definedName>
    <definedName name="_vena_CashFlowS2_CashFlowB4_C_FV_9b0abd7578fb42018b1ba18b8b26d3ae_3">'Cash Flow'!#REF!</definedName>
    <definedName name="_vena_CashFlowS2_CashFlowB4_C_FV_9b0abd7578fb42018b1ba18b8b26d3ae_4">'Cash Flow'!#REF!</definedName>
    <definedName name="_vena_CashFlowS2_CashFlowB4_C_FV_9b0abd7578fb42018b1ba18b8b26d3ae_5">'Cash Flow'!#REF!</definedName>
    <definedName name="_vena_CashFlowS2_CashFlowB4_C_FV_9b0abd7578fb42018b1ba18b8b26d3ae_6">'Cash Flow'!#REF!</definedName>
    <definedName name="_vena_CashFlowS2_CashFlowB4_C_FV_9b0abd7578fb42018b1ba18b8b26d3ae_7">'Cash Flow'!#REF!</definedName>
    <definedName name="_vena_CashFlowS2_CashFlowB4_C_FV_9b0abd7578fb42018b1ba18b8b26d3ae_8">'Cash Flow'!#REF!</definedName>
    <definedName name="_vena_CashFlowS2_CashFlowB4_C_FV_9b0abd7578fb42018b1ba18b8b26d3ae_9">'Cash Flow'!#REF!</definedName>
    <definedName name="_vena_CashFlowS2_CashFlowB4_C_FV_a398e917565c475b8f0c5e9ebb5e002d">'Cash Flow'!#REF!</definedName>
    <definedName name="_vena_CashFlowS2_CashFlowB4_C_FV_a398e917565c475b8f0c5e9ebb5e002d_1">'Cash Flow'!#REF!</definedName>
    <definedName name="_vena_CashFlowS2_CashFlowB4_C_FV_a398e917565c475b8f0c5e9ebb5e002d_10">'Cash Flow'!#REF!</definedName>
    <definedName name="_vena_CashFlowS2_CashFlowB4_C_FV_a398e917565c475b8f0c5e9ebb5e002d_11">'Cash Flow'!#REF!</definedName>
    <definedName name="_vena_CashFlowS2_CashFlowB4_C_FV_a398e917565c475b8f0c5e9ebb5e002d_2">'Cash Flow'!#REF!</definedName>
    <definedName name="_vena_CashFlowS2_CashFlowB4_C_FV_a398e917565c475b8f0c5e9ebb5e002d_3">'Cash Flow'!#REF!</definedName>
    <definedName name="_vena_CashFlowS2_CashFlowB4_C_FV_a398e917565c475b8f0c5e9ebb5e002d_4">'Cash Flow'!#REF!</definedName>
    <definedName name="_vena_CashFlowS2_CashFlowB4_C_FV_a398e917565c475b8f0c5e9ebb5e002d_5">'Cash Flow'!#REF!</definedName>
    <definedName name="_vena_CashFlowS2_CashFlowB4_C_FV_a398e917565c475b8f0c5e9ebb5e002d_6">'Cash Flow'!#REF!</definedName>
    <definedName name="_vena_CashFlowS2_CashFlowB4_C_FV_a398e917565c475b8f0c5e9ebb5e002d_7">'Cash Flow'!#REF!</definedName>
    <definedName name="_vena_CashFlowS2_CashFlowB4_C_FV_a398e917565c475b8f0c5e9ebb5e002d_8">'Cash Flow'!#REF!</definedName>
    <definedName name="_vena_CashFlowS2_CashFlowB4_C_FV_a398e917565c475b8f0c5e9ebb5e002d_9">'Cash Flow'!#REF!</definedName>
    <definedName name="_vena_CashFlowS2_CashFlowB4_R_5_720177941120942100">'Cash Flow'!#REF!</definedName>
    <definedName name="_vena_CashFlowS2_P_6_720177941255159927" comment="*">'Cash Flow'!#REF!</definedName>
    <definedName name="_vena_CashFlowS2_P_7_720177941267742850" comment="*">'Cash Flow'!#REF!</definedName>
    <definedName name="_vena_CashFlowS2_P_8_720177941305491604" comment="*">'Cash Flow'!#REF!</definedName>
    <definedName name="_vena_CashFlowS2_P_FV_e1c3a244dc3d4f149ecdf7d748811086" comment="*">'Cash Flow'!#REF!</definedName>
    <definedName name="_vena_CashFlowS2_P_FV_e3545e3dcc52420a84dcdae3a23a4597" comment="*">'Cash Flow'!#REF!</definedName>
    <definedName name="_vena_CashFlowS3_CashFlowB5_C_8_720177941305491489">'Cash Flow'!#REF!</definedName>
    <definedName name="_vena_CashFlowS3_CashFlowB5_C_8_720177941309685782">'Cash Flow'!#REF!</definedName>
    <definedName name="_vena_CashFlowS3_CashFlowB5_C_FV_9b0abd7578fb42018b1ba18b8b26d3ae">'Cash Flow'!#REF!</definedName>
    <definedName name="_vena_CashFlowS3_CashFlowB5_C_FV_9b0abd7578fb42018b1ba18b8b26d3ae_1">'Cash Flow'!#REF!</definedName>
    <definedName name="_vena_CashFlowS3_CashFlowB5_R_FV_42f34b52efc14701904e2bd69b949ebb">'Cash Flow'!#REF!</definedName>
    <definedName name="_vena_CashFlowS3_CashFlowB5_R_FV_42f34b52efc14701904e2bd69b949ebb_1">'Cash Flow'!#REF!</definedName>
    <definedName name="_vena_CashFlowS3_CashFlowB5_R_FV_42f34b52efc14701904e2bd69b949ebb_151">'Cash Flow'!#REF!</definedName>
    <definedName name="_vena_CashFlowS3_CashFlowB5_R_FV_42f34b52efc14701904e2bd69b949ebb_152">'Cash Flow'!#REF!</definedName>
    <definedName name="_vena_CashFlowS3_CashFlowB5_R_FV_42f34b52efc14701904e2bd69b949ebb_153">'Cash Flow'!#REF!</definedName>
    <definedName name="_vena_CashFlowS3_CashFlowB5_R_FV_42f34b52efc14701904e2bd69b949ebb_154">'Cash Flow'!#REF!</definedName>
    <definedName name="_vena_CashFlowS3_CashFlowB5_R_FV_42f34b52efc14701904e2bd69b949ebb_155">'Cash Flow'!#REF!</definedName>
    <definedName name="_vena_CashFlowS3_CashFlowB5_R_FV_42f34b52efc14701904e2bd69b949ebb_156">'Cash Flow'!#REF!</definedName>
    <definedName name="_vena_CashFlowS3_CashFlowB5_R_FV_42f34b52efc14701904e2bd69b949ebb_158">'Cash Flow'!#REF!</definedName>
    <definedName name="_vena_CashFlowS3_CashFlowB5_R_FV_42f34b52efc14701904e2bd69b949ebb_159">'Cash Flow'!#REF!</definedName>
    <definedName name="_vena_CashFlowS3_CashFlowB5_R_FV_42f34b52efc14701904e2bd69b949ebb_160">'Cash Flow'!#REF!</definedName>
    <definedName name="_vena_CashFlowS3_CashFlowB5_R_FV_42f34b52efc14701904e2bd69b949ebb_161">'Cash Flow'!#REF!</definedName>
    <definedName name="_vena_CashFlowS3_CashFlowB5_R_FV_42f34b52efc14701904e2bd69b949ebb_162">'Cash Flow'!#REF!</definedName>
    <definedName name="_vena_CashFlowS3_CashFlowB5_R_FV_42f34b52efc14701904e2bd69b949ebb_163">'Cash Flow'!#REF!</definedName>
    <definedName name="_vena_CashFlowS3_CashFlowB5_R_FV_42f34b52efc14701904e2bd69b949ebb_164">'Cash Flow'!#REF!</definedName>
    <definedName name="_vena_CashFlowS3_CashFlowB5_R_FV_42f34b52efc14701904e2bd69b949ebb_165">'Cash Flow'!#REF!</definedName>
    <definedName name="_vena_CashFlowS3_CashFlowB5_R_FV_42f34b52efc14701904e2bd69b949ebb_166">'Cash Flow'!#REF!</definedName>
    <definedName name="_vena_CashFlowS3_CashFlowB5_R_FV_42f34b52efc14701904e2bd69b949ebb_167">'Cash Flow'!#REF!</definedName>
    <definedName name="_vena_CashFlowS3_CashFlowB5_R_FV_42f34b52efc14701904e2bd69b949ebb_168">'Cash Flow'!#REF!</definedName>
    <definedName name="_vena_CashFlowS3_CashFlowB5_R_FV_42f34b52efc14701904e2bd69b949ebb_169">'Cash Flow'!#REF!</definedName>
    <definedName name="_vena_CashFlowS3_CashFlowB5_R_FV_42f34b52efc14701904e2bd69b949ebb_170">'Cash Flow'!#REF!</definedName>
    <definedName name="_vena_CashFlowS3_CashFlowB5_R_FV_42f34b52efc14701904e2bd69b949ebb_171">'Cash Flow'!#REF!</definedName>
    <definedName name="_vena_CashFlowS3_CashFlowB5_R_FV_42f34b52efc14701904e2bd69b949ebb_172">'Cash Flow'!#REF!</definedName>
    <definedName name="_vena_CashFlowS3_CashFlowB5_R_FV_42f34b52efc14701904e2bd69b949ebb_173">'Cash Flow'!#REF!</definedName>
    <definedName name="_vena_CashFlowS3_CashFlowB5_R_FV_42f34b52efc14701904e2bd69b949ebb_174">'Cash Flow'!#REF!</definedName>
    <definedName name="_vena_CashFlowS3_CashFlowB5_R_FV_42f34b52efc14701904e2bd69b949ebb_175">'Cash Flow'!#REF!</definedName>
    <definedName name="_vena_CashFlowS3_CashFlowB5_R_FV_42f34b52efc14701904e2bd69b949ebb_176">'Cash Flow'!#REF!</definedName>
    <definedName name="_vena_CashFlowS3_CashFlowB5_R_FV_42f34b52efc14701904e2bd69b949ebb_177">'Cash Flow'!#REF!</definedName>
    <definedName name="_vena_CashFlowS3_CashFlowB5_R_FV_42f34b52efc14701904e2bd69b949ebb_178">'Cash Flow'!#REF!</definedName>
    <definedName name="_vena_CashFlowS3_CashFlowB5_R_FV_42f34b52efc14701904e2bd69b949ebb_179">'Cash Flow'!#REF!</definedName>
    <definedName name="_vena_CashFlowS3_CashFlowB5_R_FV_42f34b52efc14701904e2bd69b949ebb_180">'Cash Flow'!#REF!</definedName>
    <definedName name="_vena_CashFlowS3_CashFlowB5_R_FV_42f34b52efc14701904e2bd69b949ebb_181">'Cash Flow'!#REF!</definedName>
    <definedName name="_vena_CashFlowS3_CashFlowB5_R_FV_42f34b52efc14701904e2bd69b949ebb_182">'Cash Flow'!#REF!</definedName>
    <definedName name="_vena_CashFlowS3_CashFlowB5_R_FV_42f34b52efc14701904e2bd69b949ebb_183">'Cash Flow'!#REF!</definedName>
    <definedName name="_vena_CashFlowS3_CashFlowB5_R_FV_42f34b52efc14701904e2bd69b949ebb_184">'Cash Flow'!#REF!</definedName>
    <definedName name="_vena_CashFlowS3_CashFlowB5_R_FV_42f34b52efc14701904e2bd69b949ebb_185">'Cash Flow'!#REF!</definedName>
    <definedName name="_vena_CashFlowS3_CashFlowB5_R_FV_42f34b52efc14701904e2bd69b949ebb_186">'Cash Flow'!#REF!</definedName>
    <definedName name="_vena_CashFlowS3_CashFlowB5_R_FV_42f34b52efc14701904e2bd69b949ebb_187">'Cash Flow'!#REF!</definedName>
    <definedName name="_vena_CashFlowS3_CashFlowB5_R_FV_42f34b52efc14701904e2bd69b949ebb_188">'Cash Flow'!#REF!</definedName>
    <definedName name="_vena_CashFlowS3_CashFlowB5_R_FV_42f34b52efc14701904e2bd69b949ebb_189">'Cash Flow'!#REF!</definedName>
    <definedName name="_vena_CashFlowS3_CashFlowB5_R_FV_42f34b52efc14701904e2bd69b949ebb_190">'Cash Flow'!#REF!</definedName>
    <definedName name="_vena_CashFlowS3_CashFlowB5_R_FV_42f34b52efc14701904e2bd69b949ebb_191">'Cash Flow'!#REF!</definedName>
    <definedName name="_vena_CashFlowS3_CashFlowB5_R_FV_42f34b52efc14701904e2bd69b949ebb_192">'Cash Flow'!#REF!</definedName>
    <definedName name="_vena_CashFlowS3_CashFlowB5_R_FV_42f34b52efc14701904e2bd69b949ebb_193">'Cash Flow'!#REF!</definedName>
    <definedName name="_vena_CashFlowS3_CashFlowB5_R_FV_42f34b52efc14701904e2bd69b949ebb_194">'Cash Flow'!#REF!</definedName>
    <definedName name="_vena_CashFlowS3_CashFlowB5_R_FV_42f34b52efc14701904e2bd69b949ebb_195">'Cash Flow'!#REF!</definedName>
    <definedName name="_vena_CashFlowS3_CashFlowB5_R_FV_42f34b52efc14701904e2bd69b949ebb_196">'Cash Flow'!#REF!</definedName>
    <definedName name="_vena_CashFlowS3_CashFlowB5_R_FV_42f34b52efc14701904e2bd69b949ebb_197">'Cash Flow'!#REF!</definedName>
    <definedName name="_vena_CashFlowS3_CashFlowB5_R_FV_42f34b52efc14701904e2bd69b949ebb_198">'Cash Flow'!#REF!</definedName>
    <definedName name="_vena_CashFlowS3_CashFlowB5_R_FV_42f34b52efc14701904e2bd69b949ebb_199">'Cash Flow'!#REF!</definedName>
    <definedName name="_vena_CashFlowS3_CashFlowB5_R_FV_42f34b52efc14701904e2bd69b949ebb_2">'Cash Flow'!#REF!</definedName>
    <definedName name="_vena_CashFlowS3_CashFlowB5_R_FV_42f34b52efc14701904e2bd69b949ebb_200">'Cash Flow'!#REF!</definedName>
    <definedName name="_vena_CashFlowS3_CashFlowB5_R_FV_42f34b52efc14701904e2bd69b949ebb_201">'Cash Flow'!#REF!</definedName>
    <definedName name="_vena_CashFlowS3_CashFlowB5_R_FV_42f34b52efc14701904e2bd69b949ebb_202">'Cash Flow'!#REF!</definedName>
    <definedName name="_vena_CashFlowS3_CashFlowB5_R_FV_42f34b52efc14701904e2bd69b949ebb_203">'Cash Flow'!#REF!</definedName>
    <definedName name="_vena_CashFlowS3_CashFlowB5_R_FV_42f34b52efc14701904e2bd69b949ebb_204">'Cash Flow'!#REF!</definedName>
    <definedName name="_vena_CashFlowS3_CashFlowB5_R_FV_42f34b52efc14701904e2bd69b949ebb_205">'Cash Flow'!#REF!</definedName>
    <definedName name="_vena_CashFlowS3_CashFlowB5_R_FV_42f34b52efc14701904e2bd69b949ebb_206">'Cash Flow'!#REF!</definedName>
    <definedName name="_vena_CashFlowS3_CashFlowB5_R_FV_42f34b52efc14701904e2bd69b949ebb_207">'Cash Flow'!#REF!</definedName>
    <definedName name="_vena_CashFlowS3_CashFlowB5_R_FV_42f34b52efc14701904e2bd69b949ebb_208">'Cash Flow'!#REF!</definedName>
    <definedName name="_vena_CashFlowS3_CashFlowB5_R_FV_42f34b52efc14701904e2bd69b949ebb_209">'Cash Flow'!#REF!</definedName>
    <definedName name="_vena_CashFlowS3_CashFlowB5_R_FV_42f34b52efc14701904e2bd69b949ebb_210">'Cash Flow'!#REF!</definedName>
    <definedName name="_vena_CashFlowS3_CashFlowB5_R_FV_42f34b52efc14701904e2bd69b949ebb_211">'Cash Flow'!#REF!</definedName>
    <definedName name="_vena_CashFlowS3_CashFlowB5_R_FV_42f34b52efc14701904e2bd69b949ebb_212">'Cash Flow'!#REF!</definedName>
    <definedName name="_vena_CashFlowS3_CashFlowB5_R_FV_42f34b52efc14701904e2bd69b949ebb_213">'Cash Flow'!#REF!</definedName>
    <definedName name="_vena_CashFlowS3_CashFlowB5_R_FV_42f34b52efc14701904e2bd69b949ebb_214">'Cash Flow'!#REF!</definedName>
    <definedName name="_vena_CashFlowS3_CashFlowB5_R_FV_42f34b52efc14701904e2bd69b949ebb_215">'Cash Flow'!#REF!</definedName>
    <definedName name="_vena_CashFlowS3_CashFlowB5_R_FV_42f34b52efc14701904e2bd69b949ebb_216">'Cash Flow'!#REF!</definedName>
    <definedName name="_vena_CashFlowS3_CashFlowB5_R_FV_42f34b52efc14701904e2bd69b949ebb_217">'Cash Flow'!#REF!</definedName>
    <definedName name="_vena_CashFlowS3_CashFlowB5_R_FV_42f34b52efc14701904e2bd69b949ebb_218">'Cash Flow'!#REF!</definedName>
    <definedName name="_vena_CashFlowS3_CashFlowB5_R_FV_42f34b52efc14701904e2bd69b949ebb_219">'Cash Flow'!#REF!</definedName>
    <definedName name="_vena_CashFlowS3_CashFlowB5_R_FV_42f34b52efc14701904e2bd69b949ebb_220">'Cash Flow'!#REF!</definedName>
    <definedName name="_vena_CashFlowS3_CashFlowB5_R_FV_42f34b52efc14701904e2bd69b949ebb_221">'Cash Flow'!#REF!</definedName>
    <definedName name="_vena_CashFlowS3_CashFlowB5_R_FV_42f34b52efc14701904e2bd69b949ebb_222">'Cash Flow'!#REF!</definedName>
    <definedName name="_vena_CashFlowS3_CashFlowB5_R_FV_42f34b52efc14701904e2bd69b949ebb_223">'Cash Flow'!#REF!</definedName>
    <definedName name="_vena_CashFlowS3_CashFlowB5_R_FV_42f34b52efc14701904e2bd69b949ebb_224">'Cash Flow'!#REF!</definedName>
    <definedName name="_vena_CashFlowS3_CashFlowB5_R_FV_42f34b52efc14701904e2bd69b949ebb_225">'Cash Flow'!#REF!</definedName>
    <definedName name="_vena_CashFlowS3_CashFlowB5_R_FV_42f34b52efc14701904e2bd69b949ebb_226">'Cash Flow'!#REF!</definedName>
    <definedName name="_vena_CashFlowS3_CashFlowB5_R_FV_42f34b52efc14701904e2bd69b949ebb_227">'Cash Flow'!#REF!</definedName>
    <definedName name="_vena_CashFlowS3_CashFlowB5_R_FV_42f34b52efc14701904e2bd69b949ebb_228">'Cash Flow'!#REF!</definedName>
    <definedName name="_vena_CashFlowS3_CashFlowB5_R_FV_42f34b52efc14701904e2bd69b949ebb_229">'Cash Flow'!#REF!</definedName>
    <definedName name="_vena_CashFlowS3_CashFlowB5_R_FV_42f34b52efc14701904e2bd69b949ebb_230">'Cash Flow'!#REF!</definedName>
    <definedName name="_vena_CashFlowS3_CashFlowB5_R_FV_42f34b52efc14701904e2bd69b949ebb_231">'Cash Flow'!#REF!</definedName>
    <definedName name="_vena_CashFlowS3_CashFlowB5_R_FV_42f34b52efc14701904e2bd69b949ebb_232">'Cash Flow'!#REF!</definedName>
    <definedName name="_vena_CashFlowS3_CashFlowB5_R_FV_42f34b52efc14701904e2bd69b949ebb_233">'Cash Flow'!#REF!</definedName>
    <definedName name="_vena_CashFlowS3_CashFlowB5_R_FV_42f34b52efc14701904e2bd69b949ebb_234">'Cash Flow'!#REF!</definedName>
    <definedName name="_vena_CashFlowS3_CashFlowB5_R_FV_42f34b52efc14701904e2bd69b949ebb_235">'Cash Flow'!#REF!</definedName>
    <definedName name="_vena_CashFlowS3_CashFlowB5_R_FV_42f34b52efc14701904e2bd69b949ebb_236">'Cash Flow'!#REF!</definedName>
    <definedName name="_vena_CashFlowS3_CashFlowB5_R_FV_42f34b52efc14701904e2bd69b949ebb_237">'Cash Flow'!#REF!</definedName>
    <definedName name="_vena_CashFlowS3_CashFlowB5_R_FV_42f34b52efc14701904e2bd69b949ebb_238">'Cash Flow'!#REF!</definedName>
    <definedName name="_vena_CashFlowS3_CashFlowB5_R_FV_42f34b52efc14701904e2bd69b949ebb_239">'Cash Flow'!#REF!</definedName>
    <definedName name="_vena_CashFlowS3_CashFlowB5_R_FV_42f34b52efc14701904e2bd69b949ebb_240">'Cash Flow'!#REF!</definedName>
    <definedName name="_vena_CashFlowS3_CashFlowB5_R_FV_42f34b52efc14701904e2bd69b949ebb_241">'Cash Flow'!#REF!</definedName>
    <definedName name="_vena_CashFlowS3_CashFlowB5_R_FV_42f34b52efc14701904e2bd69b949ebb_242">'Cash Flow'!#REF!</definedName>
    <definedName name="_vena_CashFlowS3_CashFlowB5_R_FV_42f34b52efc14701904e2bd69b949ebb_243">'Cash Flow'!#REF!</definedName>
    <definedName name="_vena_CashFlowS3_CashFlowB5_R_FV_42f34b52efc14701904e2bd69b949ebb_244">'Cash Flow'!#REF!</definedName>
    <definedName name="_vena_CashFlowS3_CashFlowB5_R_FV_42f34b52efc14701904e2bd69b949ebb_245">'Cash Flow'!#REF!</definedName>
    <definedName name="_vena_CashFlowS3_CashFlowB5_R_FV_42f34b52efc14701904e2bd69b949ebb_246">'Cash Flow'!#REF!</definedName>
    <definedName name="_vena_CashFlowS3_CashFlowB5_R_FV_42f34b52efc14701904e2bd69b949ebb_247">'Cash Flow'!#REF!</definedName>
    <definedName name="_vena_CashFlowS3_CashFlowB5_R_FV_42f34b52efc14701904e2bd69b949ebb_248">'Cash Flow'!#REF!</definedName>
    <definedName name="_vena_CashFlowS3_CashFlowB5_R_FV_42f34b52efc14701904e2bd69b949ebb_249">'Cash Flow'!#REF!</definedName>
    <definedName name="_vena_CashFlowS3_CashFlowB5_R_FV_42f34b52efc14701904e2bd69b949ebb_250">'Cash Flow'!#REF!</definedName>
    <definedName name="_vena_CashFlowS3_CashFlowB5_R_FV_42f34b52efc14701904e2bd69b949ebb_251">'Cash Flow'!#REF!</definedName>
    <definedName name="_vena_CashFlowS3_CashFlowB5_R_FV_42f34b52efc14701904e2bd69b949ebb_252">'Cash Flow'!#REF!</definedName>
    <definedName name="_vena_CashFlowS3_CashFlowB5_R_FV_42f34b52efc14701904e2bd69b949ebb_253">'Cash Flow'!#REF!</definedName>
    <definedName name="_vena_CashFlowS3_CashFlowB5_R_FV_42f34b52efc14701904e2bd69b949ebb_254">'Cash Flow'!#REF!</definedName>
    <definedName name="_vena_CashFlowS3_CashFlowB5_R_FV_42f34b52efc14701904e2bd69b949ebb_255">'Cash Flow'!#REF!</definedName>
    <definedName name="_vena_CashFlowS3_CashFlowB5_R_FV_42f34b52efc14701904e2bd69b949ebb_256">'Cash Flow'!#REF!</definedName>
    <definedName name="_vena_CashFlowS3_CashFlowB5_R_FV_42f34b52efc14701904e2bd69b949ebb_257">'Cash Flow'!#REF!</definedName>
    <definedName name="_vena_CashFlowS3_CashFlowB5_R_FV_42f34b52efc14701904e2bd69b949ebb_258">'Cash Flow'!#REF!</definedName>
    <definedName name="_vena_CashFlowS3_CashFlowB5_R_FV_42f34b52efc14701904e2bd69b949ebb_259">'Cash Flow'!#REF!</definedName>
    <definedName name="_vena_CashFlowS3_CashFlowB5_R_FV_42f34b52efc14701904e2bd69b949ebb_260">'Cash Flow'!#REF!</definedName>
    <definedName name="_vena_CashFlowS3_CashFlowB5_R_FV_42f34b52efc14701904e2bd69b949ebb_261">'Cash Flow'!#REF!</definedName>
    <definedName name="_vena_CashFlowS3_CashFlowB5_R_FV_42f34b52efc14701904e2bd69b949ebb_262">'Cash Flow'!#REF!</definedName>
    <definedName name="_vena_CashFlowS3_CashFlowB5_R_FV_42f34b52efc14701904e2bd69b949ebb_263">'Cash Flow'!#REF!</definedName>
    <definedName name="_vena_CashFlowS3_CashFlowB5_R_FV_42f34b52efc14701904e2bd69b949ebb_264">'Cash Flow'!#REF!</definedName>
    <definedName name="_vena_CashFlowS3_CashFlowB5_R_FV_42f34b52efc14701904e2bd69b949ebb_265">'Cash Flow'!#REF!</definedName>
    <definedName name="_vena_CashFlowS3_CashFlowB5_R_FV_42f34b52efc14701904e2bd69b949ebb_266">'Cash Flow'!#REF!</definedName>
    <definedName name="_vena_CashFlowS3_CashFlowB5_R_FV_42f34b52efc14701904e2bd69b949ebb_267">'Cash Flow'!#REF!</definedName>
    <definedName name="_vena_CashFlowS3_CashFlowB5_R_FV_42f34b52efc14701904e2bd69b949ebb_268">'Cash Flow'!#REF!</definedName>
    <definedName name="_vena_CashFlowS3_CashFlowB5_R_FV_42f34b52efc14701904e2bd69b949ebb_269">'Cash Flow'!#REF!</definedName>
    <definedName name="_vena_CashFlowS3_CashFlowB5_R_FV_42f34b52efc14701904e2bd69b949ebb_270">'Cash Flow'!#REF!</definedName>
    <definedName name="_vena_CashFlowS3_CashFlowB5_R_FV_42f34b52efc14701904e2bd69b949ebb_271">'Cash Flow'!#REF!</definedName>
    <definedName name="_vena_CashFlowS3_CashFlowB5_R_FV_42f34b52efc14701904e2bd69b949ebb_272">'Cash Flow'!#REF!</definedName>
    <definedName name="_vena_CashFlowS3_CashFlowB5_R_FV_42f34b52efc14701904e2bd69b949ebb_273">'Cash Flow'!#REF!</definedName>
    <definedName name="_vena_CashFlowS3_CashFlowB5_R_FV_42f34b52efc14701904e2bd69b949ebb_274">'Cash Flow'!#REF!</definedName>
    <definedName name="_vena_CashFlowS3_CashFlowB5_R_FV_42f34b52efc14701904e2bd69b949ebb_275">'Cash Flow'!#REF!</definedName>
    <definedName name="_vena_CashFlowS3_CashFlowB5_R_FV_42f34b52efc14701904e2bd69b949ebb_276">'Cash Flow'!#REF!</definedName>
    <definedName name="_vena_CashFlowS3_CashFlowB5_R_FV_42f34b52efc14701904e2bd69b949ebb_277">'Cash Flow'!#REF!</definedName>
    <definedName name="_vena_CashFlowS3_CashFlowB5_R_FV_42f34b52efc14701904e2bd69b949ebb_278">'Cash Flow'!#REF!</definedName>
    <definedName name="_vena_CashFlowS3_CashFlowB5_R_FV_42f34b52efc14701904e2bd69b949ebb_279">'Cash Flow'!#REF!</definedName>
    <definedName name="_vena_CashFlowS3_CashFlowB5_R_FV_42f34b52efc14701904e2bd69b949ebb_280">'Cash Flow'!#REF!</definedName>
    <definedName name="_vena_CashFlowS3_CashFlowB5_R_FV_42f34b52efc14701904e2bd69b949ebb_281">'Cash Flow'!#REF!</definedName>
    <definedName name="_vena_CashFlowS3_CashFlowB5_R_FV_42f34b52efc14701904e2bd69b949ebb_282">'Cash Flow'!#REF!</definedName>
    <definedName name="_vena_CashFlowS3_CashFlowB5_R_FV_42f34b52efc14701904e2bd69b949ebb_283">'Cash Flow'!#REF!</definedName>
    <definedName name="_vena_CashFlowS3_CashFlowB5_R_FV_42f34b52efc14701904e2bd69b949ebb_284">'Cash Flow'!#REF!</definedName>
    <definedName name="_vena_CashFlowS3_CashFlowB5_R_FV_42f34b52efc14701904e2bd69b949ebb_285">'Cash Flow'!#REF!</definedName>
    <definedName name="_vena_CashFlowS3_CashFlowB5_R_FV_42f34b52efc14701904e2bd69b949ebb_286">'Cash Flow'!#REF!</definedName>
    <definedName name="_vena_CashFlowS3_CashFlowB5_R_FV_42f34b52efc14701904e2bd69b949ebb_287">'Cash Flow'!#REF!</definedName>
    <definedName name="_vena_CashFlowS3_CashFlowB5_R_FV_42f34b52efc14701904e2bd69b949ebb_288">'Cash Flow'!#REF!</definedName>
    <definedName name="_vena_CashFlowS3_CashFlowB5_R_FV_42f34b52efc14701904e2bd69b949ebb_289">'Cash Flow'!#REF!</definedName>
    <definedName name="_vena_CashFlowS3_CashFlowB5_R_FV_42f34b52efc14701904e2bd69b949ebb_290">'Cash Flow'!#REF!</definedName>
    <definedName name="_vena_CashFlowS3_CashFlowB5_R_FV_42f34b52efc14701904e2bd69b949ebb_291">'Cash Flow'!#REF!</definedName>
    <definedName name="_vena_CashFlowS3_CashFlowB5_R_FV_42f34b52efc14701904e2bd69b949ebb_292">'Cash Flow'!#REF!</definedName>
    <definedName name="_vena_CashFlowS3_CashFlowB5_R_FV_42f34b52efc14701904e2bd69b949ebb_293">'Cash Flow'!#REF!</definedName>
    <definedName name="_vena_CashFlowS3_CashFlowB5_R_FV_42f34b52efc14701904e2bd69b949ebb_294">'Cash Flow'!#REF!</definedName>
    <definedName name="_vena_CashFlowS3_CashFlowB5_R_FV_42f34b52efc14701904e2bd69b949ebb_295">'Cash Flow'!#REF!</definedName>
    <definedName name="_vena_CashFlowS3_CashFlowB5_R_FV_42f34b52efc14701904e2bd69b949ebb_296">'Cash Flow'!#REF!</definedName>
    <definedName name="_vena_CashFlowS3_CashFlowB5_R_FV_42f34b52efc14701904e2bd69b949ebb_297">'Cash Flow'!#REF!</definedName>
    <definedName name="_vena_CashFlowS3_CashFlowB5_R_FV_42f34b52efc14701904e2bd69b949ebb_298">'Cash Flow'!#REF!</definedName>
    <definedName name="_vena_CashFlowS3_CashFlowB5_R_FV_42f34b52efc14701904e2bd69b949ebb_299">'Cash Flow'!#REF!</definedName>
    <definedName name="_vena_CashFlowS3_CashFlowB5_R_FV_42f34b52efc14701904e2bd69b949ebb_3">'Cash Flow'!#REF!</definedName>
    <definedName name="_vena_CashFlowS3_CashFlowB5_R_FV_42f34b52efc14701904e2bd69b949ebb_300">'Cash Flow'!#REF!</definedName>
    <definedName name="_vena_CashFlowS3_CashFlowB5_R_FV_42f34b52efc14701904e2bd69b949ebb_301">'Cash Flow'!#REF!</definedName>
    <definedName name="_vena_CashFlowS3_CashFlowB5_R_FV_42f34b52efc14701904e2bd69b949ebb_302">'Cash Flow'!#REF!</definedName>
    <definedName name="_vena_CashFlowS3_CashFlowB5_R_FV_42f34b52efc14701904e2bd69b949ebb_303">'Cash Flow'!#REF!</definedName>
    <definedName name="_vena_CashFlowS3_CashFlowB5_R_FV_42f34b52efc14701904e2bd69b949ebb_304">'Cash Flow'!#REF!</definedName>
    <definedName name="_vena_CashFlowS3_CashFlowB5_R_FV_42f34b52efc14701904e2bd69b949ebb_305">'Cash Flow'!#REF!</definedName>
    <definedName name="_vena_CashFlowS3_CashFlowB5_R_FV_42f34b52efc14701904e2bd69b949ebb_306">'Cash Flow'!#REF!</definedName>
    <definedName name="_vena_CashFlowS3_CashFlowB5_R_FV_42f34b52efc14701904e2bd69b949ebb_307">'Cash Flow'!#REF!</definedName>
    <definedName name="_vena_CashFlowS3_CashFlowB5_R_FV_42f34b52efc14701904e2bd69b949ebb_308">'Cash Flow'!#REF!</definedName>
    <definedName name="_vena_CashFlowS3_CashFlowB5_R_FV_42f34b52efc14701904e2bd69b949ebb_309">'Cash Flow'!#REF!</definedName>
    <definedName name="_vena_CashFlowS3_CashFlowB5_R_FV_42f34b52efc14701904e2bd69b949ebb_310">'Cash Flow'!#REF!</definedName>
    <definedName name="_vena_CashFlowS3_CashFlowB5_R_FV_42f34b52efc14701904e2bd69b949ebb_311">'Cash Flow'!#REF!</definedName>
    <definedName name="_vena_CashFlowS3_CashFlowB5_R_FV_42f34b52efc14701904e2bd69b949ebb_312">'Cash Flow'!#REF!</definedName>
    <definedName name="_vena_CashFlowS3_CashFlowB5_R_FV_42f34b52efc14701904e2bd69b949ebb_313">'Cash Flow'!#REF!</definedName>
    <definedName name="_vena_CashFlowS3_CashFlowB5_R_FV_42f34b52efc14701904e2bd69b949ebb_314">'Cash Flow'!#REF!</definedName>
    <definedName name="_vena_CashFlowS3_CashFlowB5_R_FV_42f34b52efc14701904e2bd69b949ebb_315">'Cash Flow'!#REF!</definedName>
    <definedName name="_vena_CashFlowS3_CashFlowB5_R_FV_42f34b52efc14701904e2bd69b949ebb_316">'Cash Flow'!#REF!</definedName>
    <definedName name="_vena_CashFlowS3_CashFlowB5_R_FV_42f34b52efc14701904e2bd69b949ebb_317">'Cash Flow'!#REF!</definedName>
    <definedName name="_vena_CashFlowS3_CashFlowB5_R_FV_42f34b52efc14701904e2bd69b949ebb_318">'Cash Flow'!#REF!</definedName>
    <definedName name="_vena_CashFlowS3_CashFlowB5_R_FV_42f34b52efc14701904e2bd69b949ebb_319">'Cash Flow'!#REF!</definedName>
    <definedName name="_vena_CashFlowS3_CashFlowB5_R_FV_42f34b52efc14701904e2bd69b949ebb_320">'Cash Flow'!#REF!</definedName>
    <definedName name="_vena_CashFlowS3_CashFlowB5_R_FV_42f34b52efc14701904e2bd69b949ebb_321">'Cash Flow'!#REF!</definedName>
    <definedName name="_vena_CashFlowS3_CashFlowB5_R_FV_42f34b52efc14701904e2bd69b949ebb_322">'Cash Flow'!#REF!</definedName>
    <definedName name="_vena_CashFlowS3_CashFlowB5_R_FV_42f34b52efc14701904e2bd69b949ebb_323">'Cash Flow'!#REF!</definedName>
    <definedName name="_vena_CashFlowS3_CashFlowB5_R_FV_42f34b52efc14701904e2bd69b949ebb_324">'Cash Flow'!#REF!</definedName>
    <definedName name="_vena_CashFlowS3_CashFlowB5_R_FV_42f34b52efc14701904e2bd69b949ebb_325">'Cash Flow'!#REF!</definedName>
    <definedName name="_vena_CashFlowS3_CashFlowB5_R_FV_42f34b52efc14701904e2bd69b949ebb_326">'Cash Flow'!#REF!</definedName>
    <definedName name="_vena_CashFlowS3_CashFlowB5_R_FV_42f34b52efc14701904e2bd69b949ebb_327">'Cash Flow'!#REF!</definedName>
    <definedName name="_vena_CashFlowS3_CashFlowB5_R_FV_42f34b52efc14701904e2bd69b949ebb_328">'Cash Flow'!#REF!</definedName>
    <definedName name="_vena_CashFlowS3_CashFlowB5_R_FV_42f34b52efc14701904e2bd69b949ebb_329">'Cash Flow'!#REF!</definedName>
    <definedName name="_vena_CashFlowS3_CashFlowB5_R_FV_42f34b52efc14701904e2bd69b949ebb_330">'Cash Flow'!#REF!</definedName>
    <definedName name="_vena_CashFlowS3_CashFlowB5_R_FV_42f34b52efc14701904e2bd69b949ebb_331">'Cash Flow'!#REF!</definedName>
    <definedName name="_vena_CashFlowS3_CashFlowB5_R_FV_42f34b52efc14701904e2bd69b949ebb_332">'Cash Flow'!#REF!</definedName>
    <definedName name="_vena_CashFlowS3_CashFlowB5_R_FV_42f34b52efc14701904e2bd69b949ebb_333">'Cash Flow'!#REF!</definedName>
    <definedName name="_vena_CashFlowS3_CashFlowB5_R_FV_42f34b52efc14701904e2bd69b949ebb_334">'Cash Flow'!#REF!</definedName>
    <definedName name="_vena_CashFlowS3_CashFlowB5_R_FV_42f34b52efc14701904e2bd69b949ebb_335">'Cash Flow'!#REF!</definedName>
    <definedName name="_vena_CashFlowS3_CashFlowB5_R_FV_42f34b52efc14701904e2bd69b949ebb_336">'Cash Flow'!#REF!</definedName>
    <definedName name="_vena_CashFlowS3_CashFlowB5_R_FV_42f34b52efc14701904e2bd69b949ebb_337">'Cash Flow'!#REF!</definedName>
    <definedName name="_vena_CashFlowS3_CashFlowB5_R_FV_42f34b52efc14701904e2bd69b949ebb_338">'Cash Flow'!#REF!</definedName>
    <definedName name="_vena_CashFlowS3_CashFlowB5_R_FV_42f34b52efc14701904e2bd69b949ebb_339">'Cash Flow'!#REF!</definedName>
    <definedName name="_vena_CashFlowS3_CashFlowB5_R_FV_42f34b52efc14701904e2bd69b949ebb_340">'Cash Flow'!#REF!</definedName>
    <definedName name="_vena_CashFlowS3_CashFlowB5_R_FV_42f34b52efc14701904e2bd69b949ebb_341">'Cash Flow'!#REF!</definedName>
    <definedName name="_vena_CashFlowS3_CashFlowB5_R_FV_42f34b52efc14701904e2bd69b949ebb_342">'Cash Flow'!#REF!</definedName>
    <definedName name="_vena_CashFlowS3_CashFlowB5_R_FV_42f34b52efc14701904e2bd69b949ebb_343">'Cash Flow'!#REF!</definedName>
    <definedName name="_vena_CashFlowS3_CashFlowB5_R_FV_42f34b52efc14701904e2bd69b949ebb_344">'Cash Flow'!#REF!</definedName>
    <definedName name="_vena_CashFlowS3_CashFlowB5_R_FV_42f34b52efc14701904e2bd69b949ebb_345">'Cash Flow'!#REF!</definedName>
    <definedName name="_vena_CashFlowS3_CashFlowB5_R_FV_42f34b52efc14701904e2bd69b949ebb_346">'Cash Flow'!#REF!</definedName>
    <definedName name="_vena_CashFlowS3_CashFlowB5_R_FV_42f34b52efc14701904e2bd69b949ebb_347">'Cash Flow'!#REF!</definedName>
    <definedName name="_vena_CashFlowS3_CashFlowB5_R_FV_42f34b52efc14701904e2bd69b949ebb_348">'Cash Flow'!#REF!</definedName>
    <definedName name="_vena_CashFlowS3_CashFlowB5_R_FV_42f34b52efc14701904e2bd69b949ebb_349">'Cash Flow'!#REF!</definedName>
    <definedName name="_vena_CashFlowS3_CashFlowB5_R_FV_42f34b52efc14701904e2bd69b949ebb_350">'Cash Flow'!#REF!</definedName>
    <definedName name="_vena_CashFlowS3_CashFlowB5_R_FV_42f34b52efc14701904e2bd69b949ebb_351">'Cash Flow'!#REF!</definedName>
    <definedName name="_vena_CashFlowS3_CashFlowB5_R_FV_42f34b52efc14701904e2bd69b949ebb_352">'Cash Flow'!#REF!</definedName>
    <definedName name="_vena_CashFlowS3_CashFlowB5_R_FV_42f34b52efc14701904e2bd69b949ebb_353">'Cash Flow'!#REF!</definedName>
    <definedName name="_vena_CashFlowS3_CashFlowB5_R_FV_42f34b52efc14701904e2bd69b949ebb_354">'Cash Flow'!#REF!</definedName>
    <definedName name="_vena_CashFlowS3_CashFlowB5_R_FV_42f34b52efc14701904e2bd69b949ebb_355">'Cash Flow'!#REF!</definedName>
    <definedName name="_vena_CashFlowS3_CashFlowB5_R_FV_42f34b52efc14701904e2bd69b949ebb_356">'Cash Flow'!#REF!</definedName>
    <definedName name="_vena_CashFlowS3_CashFlowB5_R_FV_42f34b52efc14701904e2bd69b949ebb_357">'Cash Flow'!#REF!</definedName>
    <definedName name="_vena_CashFlowS3_CashFlowB5_R_FV_42f34b52efc14701904e2bd69b949ebb_358">'Cash Flow'!#REF!</definedName>
    <definedName name="_vena_CashFlowS3_CashFlowB5_R_FV_42f34b52efc14701904e2bd69b949ebb_359">'Cash Flow'!#REF!</definedName>
    <definedName name="_vena_CashFlowS3_CashFlowB5_R_FV_42f34b52efc14701904e2bd69b949ebb_360">'Cash Flow'!#REF!</definedName>
    <definedName name="_vena_CashFlowS3_CashFlowB5_R_FV_42f34b52efc14701904e2bd69b949ebb_361">'Cash Flow'!#REF!</definedName>
    <definedName name="_vena_CashFlowS3_CashFlowB5_R_FV_42f34b52efc14701904e2bd69b949ebb_362">'Cash Flow'!#REF!</definedName>
    <definedName name="_vena_CashFlowS3_CashFlowB5_R_FV_42f34b52efc14701904e2bd69b949ebb_363">'Cash Flow'!#REF!</definedName>
    <definedName name="_vena_CashFlowS3_CashFlowB5_R_FV_42f34b52efc14701904e2bd69b949ebb_364">'Cash Flow'!#REF!</definedName>
    <definedName name="_vena_CashFlowS3_CashFlowB5_R_FV_42f34b52efc14701904e2bd69b949ebb_365">'Cash Flow'!#REF!</definedName>
    <definedName name="_vena_CashFlowS3_CashFlowB5_R_FV_42f34b52efc14701904e2bd69b949ebb_366">'Cash Flow'!#REF!</definedName>
    <definedName name="_vena_CashFlowS3_CashFlowB5_R_FV_42f34b52efc14701904e2bd69b949ebb_367">'Cash Flow'!#REF!</definedName>
    <definedName name="_vena_CashFlowS3_CashFlowB5_R_FV_42f34b52efc14701904e2bd69b949ebb_368">'Cash Flow'!#REF!</definedName>
    <definedName name="_vena_CashFlowS3_CashFlowB5_R_FV_42f34b52efc14701904e2bd69b949ebb_369">'Cash Flow'!#REF!</definedName>
    <definedName name="_vena_CashFlowS3_CashFlowB5_R_FV_42f34b52efc14701904e2bd69b949ebb_370">'Cash Flow'!#REF!</definedName>
    <definedName name="_vena_CashFlowS3_CashFlowB5_R_FV_42f34b52efc14701904e2bd69b949ebb_371">'Cash Flow'!#REF!</definedName>
    <definedName name="_vena_CashFlowS3_CashFlowB5_R_FV_42f34b52efc14701904e2bd69b949ebb_372">'Cash Flow'!#REF!</definedName>
    <definedName name="_vena_CashFlowS3_CashFlowB5_R_FV_42f34b52efc14701904e2bd69b949ebb_373">'Cash Flow'!#REF!</definedName>
    <definedName name="_vena_CashFlowS3_CashFlowB5_R_FV_42f34b52efc14701904e2bd69b949ebb_374">'Cash Flow'!#REF!</definedName>
    <definedName name="_vena_CashFlowS3_CashFlowB5_R_FV_42f34b52efc14701904e2bd69b949ebb_375">'Cash Flow'!#REF!</definedName>
    <definedName name="_vena_CashFlowS3_CashFlowB5_R_FV_42f34b52efc14701904e2bd69b949ebb_376">'Cash Flow'!#REF!</definedName>
    <definedName name="_vena_CashFlowS3_CashFlowB5_R_FV_42f34b52efc14701904e2bd69b949ebb_377">'Cash Flow'!#REF!</definedName>
    <definedName name="_vena_CashFlowS3_CashFlowB5_R_FV_42f34b52efc14701904e2bd69b949ebb_378">'Cash Flow'!#REF!</definedName>
    <definedName name="_vena_CashFlowS3_CashFlowB5_R_FV_42f34b52efc14701904e2bd69b949ebb_379">'Cash Flow'!#REF!</definedName>
    <definedName name="_vena_CashFlowS3_CashFlowB5_R_FV_42f34b52efc14701904e2bd69b949ebb_380">'Cash Flow'!#REF!</definedName>
    <definedName name="_vena_CashFlowS3_CashFlowB5_R_FV_42f34b52efc14701904e2bd69b949ebb_381">'Cash Flow'!#REF!</definedName>
    <definedName name="_vena_CashFlowS3_CashFlowB5_R_FV_42f34b52efc14701904e2bd69b949ebb_382">'Cash Flow'!#REF!</definedName>
    <definedName name="_vena_CashFlowS3_CashFlowB5_R_FV_42f34b52efc14701904e2bd69b949ebb_383">'Cash Flow'!#REF!</definedName>
    <definedName name="_vena_CashFlowS3_CashFlowB5_R_FV_42f34b52efc14701904e2bd69b949ebb_384">'Cash Flow'!#REF!</definedName>
    <definedName name="_vena_CashFlowS3_CashFlowB5_R_FV_42f34b52efc14701904e2bd69b949ebb_385">'Cash Flow'!#REF!</definedName>
    <definedName name="_vena_CashFlowS3_CashFlowB5_R_FV_42f34b52efc14701904e2bd69b949ebb_386">'Cash Flow'!#REF!</definedName>
    <definedName name="_vena_CashFlowS3_CashFlowB5_R_FV_42f34b52efc14701904e2bd69b949ebb_387">'Cash Flow'!#REF!</definedName>
    <definedName name="_vena_CashFlowS3_CashFlowB5_R_FV_42f34b52efc14701904e2bd69b949ebb_388">'Cash Flow'!#REF!</definedName>
    <definedName name="_vena_CashFlowS3_CashFlowB5_R_FV_42f34b52efc14701904e2bd69b949ebb_389">'Cash Flow'!#REF!</definedName>
    <definedName name="_vena_CashFlowS3_CashFlowB5_R_FV_42f34b52efc14701904e2bd69b949ebb_390">'Cash Flow'!#REF!</definedName>
    <definedName name="_vena_CashFlowS3_CashFlowB5_R_FV_42f34b52efc14701904e2bd69b949ebb_391">'Cash Flow'!#REF!</definedName>
    <definedName name="_vena_CashFlowS3_CashFlowB5_R_FV_42f34b52efc14701904e2bd69b949ebb_392">'Cash Flow'!#REF!</definedName>
    <definedName name="_vena_CashFlowS3_CashFlowB5_R_FV_42f34b52efc14701904e2bd69b949ebb_393">'Cash Flow'!#REF!</definedName>
    <definedName name="_vena_CashFlowS3_CashFlowB5_R_FV_42f34b52efc14701904e2bd69b949ebb_394">'Cash Flow'!#REF!</definedName>
    <definedName name="_vena_CashFlowS3_CashFlowB5_R_FV_42f34b52efc14701904e2bd69b949ebb_395">'Cash Flow'!#REF!</definedName>
    <definedName name="_vena_CashFlowS3_CashFlowB5_R_FV_42f34b52efc14701904e2bd69b949ebb_396">'Cash Flow'!#REF!</definedName>
    <definedName name="_vena_CashFlowS3_CashFlowB5_R_FV_42f34b52efc14701904e2bd69b949ebb_397">'Cash Flow'!#REF!</definedName>
    <definedName name="_vena_CashFlowS3_CashFlowB5_R_FV_42f34b52efc14701904e2bd69b949ebb_398">'Cash Flow'!#REF!</definedName>
    <definedName name="_vena_CashFlowS3_CashFlowB5_R_FV_42f34b52efc14701904e2bd69b949ebb_399">'Cash Flow'!#REF!</definedName>
    <definedName name="_vena_CashFlowS3_CashFlowB5_R_FV_42f34b52efc14701904e2bd69b949ebb_400">'Cash Flow'!#REF!</definedName>
    <definedName name="_vena_CashFlowS3_CashFlowB5_R_FV_42f34b52efc14701904e2bd69b949ebb_401">'Cash Flow'!#REF!</definedName>
    <definedName name="_vena_CashFlowS3_CashFlowB5_R_FV_42f34b52efc14701904e2bd69b949ebb_402">'Cash Flow'!#REF!</definedName>
    <definedName name="_vena_CashFlowS3_CashFlowB5_R_FV_42f34b52efc14701904e2bd69b949ebb_403">'Cash Flow'!#REF!</definedName>
    <definedName name="_vena_CashFlowS3_CashFlowB5_R_FV_42f34b52efc14701904e2bd69b949ebb_404">'Cash Flow'!#REF!</definedName>
    <definedName name="_vena_CashFlowS3_CashFlowB5_R_FV_42f34b52efc14701904e2bd69b949ebb_405">'Cash Flow'!#REF!</definedName>
    <definedName name="_vena_CashFlowS3_CashFlowB5_R_FV_42f34b52efc14701904e2bd69b949ebb_406">'Cash Flow'!#REF!</definedName>
    <definedName name="_vena_CashFlowS3_CashFlowB5_R_FV_42f34b52efc14701904e2bd69b949ebb_407">'Cash Flow'!#REF!</definedName>
    <definedName name="_vena_CashFlowS3_CashFlowB5_R_FV_42f34b52efc14701904e2bd69b949ebb_408">'Cash Flow'!#REF!</definedName>
    <definedName name="_vena_CashFlowS3_CashFlowB5_R_FV_42f34b52efc14701904e2bd69b949ebb_409">'Cash Flow'!#REF!</definedName>
    <definedName name="_vena_CashFlowS3_CashFlowB5_R_FV_42f34b52efc14701904e2bd69b949ebb_410">'Cash Flow'!#REF!</definedName>
    <definedName name="_vena_CashFlowS3_CashFlowB5_R_FV_42f34b52efc14701904e2bd69b949ebb_411">'Cash Flow'!#REF!</definedName>
    <definedName name="_vena_CashFlowS3_CashFlowB5_R_FV_42f34b52efc14701904e2bd69b949ebb_412">'Cash Flow'!#REF!</definedName>
    <definedName name="_vena_CashFlowS3_CashFlowB5_R_FV_42f34b52efc14701904e2bd69b949ebb_413">'Cash Flow'!#REF!</definedName>
    <definedName name="_vena_CashFlowS3_CashFlowB5_R_FV_42f34b52efc14701904e2bd69b949ebb_414">'Cash Flow'!#REF!</definedName>
    <definedName name="_vena_CashFlowS3_CashFlowB5_R_FV_42f34b52efc14701904e2bd69b949ebb_415">'Cash Flow'!#REF!</definedName>
    <definedName name="_vena_CashFlowS3_CashFlowB5_R_FV_42f34b52efc14701904e2bd69b949ebb_416">'Cash Flow'!#REF!</definedName>
    <definedName name="_vena_CashFlowS3_CashFlowB5_R_FV_42f34b52efc14701904e2bd69b949ebb_417">'Cash Flow'!#REF!</definedName>
    <definedName name="_vena_CashFlowS3_CashFlowB5_R_FV_42f34b52efc14701904e2bd69b949ebb_418">'Cash Flow'!#REF!</definedName>
    <definedName name="_vena_CashFlowS3_CashFlowB5_R_FV_42f34b52efc14701904e2bd69b949ebb_419">'Cash Flow'!#REF!</definedName>
    <definedName name="_vena_CashFlowS3_P_3_720177941083193402" comment="*">'Cash Flow'!#REF!</definedName>
    <definedName name="_vena_CashFlowS3_P_4_720177941095776277" comment="*">'Cash Flow'!#REF!</definedName>
    <definedName name="_vena_CashFlowS3_P_6_720177941255159927" comment="*">'Cash Flow'!#REF!</definedName>
    <definedName name="_vena_CashFlowS3_P_7_720177941267742850" comment="*">'Cash Flow'!#REF!</definedName>
    <definedName name="_vena_CashFlowS3_P_FV_e3545e3dcc52420a84dcdae3a23a4597" comment="*">'Cash Flow'!#REF!</definedName>
    <definedName name="_vena_ClosedMonthS1_ClosedMonthB1_C_8_720177941305491604" localSheetId="1">'Approved Budget v2'!#REF!</definedName>
    <definedName name="_vena_ClosedMonthS1_ClosedMonthB1_C_8_720177941305491604">YTD!#REF!</definedName>
    <definedName name="_vena_ClosedMonthS1_ClosedMonthB1_R_5_720177941125136562" localSheetId="1">'Approved Budget v2'!#REF!</definedName>
    <definedName name="_vena_ClosedMonthS1_ClosedMonthB1_R_5_720177941125136562">YTD!#REF!</definedName>
    <definedName name="_vena_ClosedMonthS1_P_3_720177941083193402" comment="*" localSheetId="1">'Approved Budget v2'!#REF!</definedName>
    <definedName name="_vena_ClosedMonthS1_P_3_720177941083193402" comment="*">YTD!#REF!</definedName>
    <definedName name="_vena_ClosedMonthS1_P_6_720177941255159927" comment="*" localSheetId="1">'Approved Budget v2'!#REF!</definedName>
    <definedName name="_vena_ClosedMonthS1_P_6_720177941255159927" comment="*">YTD!#REF!</definedName>
    <definedName name="_vena_ClosedMonthS1_P_7_720177941267742850" comment="*" localSheetId="1">'Approved Budget v2'!#REF!</definedName>
    <definedName name="_vena_ClosedMonthS1_P_7_720177941267742850" comment="*">YTD!#REF!</definedName>
    <definedName name="_vena_ClosedMonthS1_P_FV_9b0abd7578fb42018b1ba18b8b26d3ae" comment="*" localSheetId="1">'Approved Budget v2'!#REF!</definedName>
    <definedName name="_vena_ClosedMonthS1_P_FV_9b0abd7578fb42018b1ba18b8b26d3ae" comment="*">YTD!#REF!</definedName>
    <definedName name="_vena_ClosedMonthS1_P_FV_e1c3a244dc3d4f149ecdf7d748811086" comment="*" localSheetId="1">'Approved Budget v2'!#REF!</definedName>
    <definedName name="_vena_ClosedMonthS1_P_FV_e1c3a244dc3d4f149ecdf7d748811086" comment="*">YTD!#REF!</definedName>
    <definedName name="_vena_ClosedMonthS1_P_FV_e3545e3dcc52420a84dcdae3a23a4597" comment="*" localSheetId="1">'Approved Budget v2'!#REF!</definedName>
    <definedName name="_vena_ClosedMonthS1_P_FV_e3545e3dcc52420a84dcdae3a23a4597" comment="*">YTD!#REF!</definedName>
    <definedName name="_vena_CurrentForecast_P_1_1057892374784376832" localSheetId="1">'Approved Budget v2'!#REF!</definedName>
    <definedName name="_vena_CurrentForecast_P_1_1057892374784376832">YTD!#REF!</definedName>
    <definedName name="_vena_CurrentForecast_P_1_720177941037056004" localSheetId="1">'Approved Budget v2'!#REF!</definedName>
    <definedName name="_vena_CurrentForecast_P_1_720177941037056004">YTD!#REF!</definedName>
    <definedName name="_vena_CurrentForecast_P_1_720177941045444637" localSheetId="1">'Approved Budget v2'!#REF!</definedName>
    <definedName name="_vena_CurrentForecast_P_1_720177941045444637">YTD!#REF!</definedName>
    <definedName name="_vena_CurrentForecast_P_1_720177941045444666" localSheetId="1">'Approved Budget v2'!#REF!</definedName>
    <definedName name="_vena_CurrentForecast_P_1_720177941045444666">YTD!#REF!</definedName>
    <definedName name="_vena_CurrentForecast_P_1_720177941049638918" localSheetId="1">'Approved Budget v2'!#REF!</definedName>
    <definedName name="_vena_CurrentForecast_P_1_720177941049638918">YTD!#REF!</definedName>
    <definedName name="_vena_CurrentForecast_P_1_720177941049638926" localSheetId="1">'Approved Budget v2'!#REF!</definedName>
    <definedName name="_vena_CurrentForecast_P_1_720177941049638926">YTD!#REF!</definedName>
    <definedName name="_vena_CurrentForecast_P_1_720177941049638930" localSheetId="1">'Approved Budget v2'!#REF!</definedName>
    <definedName name="_vena_CurrentForecast_P_1_720177941049638930">YTD!#REF!</definedName>
    <definedName name="_vena_CurrentForecast_P_1_721516088932433922" localSheetId="1">'Approved Budget v2'!#REF!</definedName>
    <definedName name="_vena_CurrentForecast_P_1_721516088932433922">YTD!#REF!</definedName>
    <definedName name="_vena_CurrentForecast_P_1_721516311171039232" localSheetId="1">'Approved Budget v2'!#REF!</definedName>
    <definedName name="_vena_CurrentForecast_P_1_721516311171039232">YTD!#REF!</definedName>
    <definedName name="_vena_CurrentForecast_P_1_721516490830118912" comment="*" localSheetId="1">'Approved Budget v2'!#REF!</definedName>
    <definedName name="_vena_CurrentForecast_P_1_721516490830118912" comment="*">YTD!#REF!</definedName>
    <definedName name="_vena_CurrentForecast_P_1_972303172729962497" localSheetId="1">'Approved Budget v2'!#REF!</definedName>
    <definedName name="_vena_CurrentForecast_P_1_972303172729962497">YTD!#REF!</definedName>
    <definedName name="_vena_CurrentForecast_P_2_1400381400527142914" localSheetId="1">'Approved Budget v2'!#REF!</definedName>
    <definedName name="_vena_CurrentForecast_P_2_1400381400527142914">YTD!#REF!</definedName>
    <definedName name="_vena_CurrentForecast_P_2_1400381400527142916" localSheetId="1">'Approved Budget v2'!#REF!</definedName>
    <definedName name="_vena_CurrentForecast_P_2_1400381400527142916">YTD!#REF!</definedName>
    <definedName name="_vena_CurrentForecast_P_2_1400381400527142922" localSheetId="1">'Approved Budget v2'!#REF!</definedName>
    <definedName name="_vena_CurrentForecast_P_2_1400381400527142922">YTD!#REF!</definedName>
    <definedName name="_vena_CurrentForecast_P_2_1400381400531337219" localSheetId="1">'Approved Budget v2'!#REF!</definedName>
    <definedName name="_vena_CurrentForecast_P_2_1400381400531337219">YTD!#REF!</definedName>
    <definedName name="_vena_CurrentForecast_P_2_1400381400531337221" localSheetId="1">'Approved Budget v2'!#REF!</definedName>
    <definedName name="_vena_CurrentForecast_P_2_1400381400531337221">YTD!#REF!</definedName>
    <definedName name="_vena_CurrentForecast_P_2_1535057743495561218" localSheetId="1">'Approved Budget v2'!#REF!</definedName>
    <definedName name="_vena_CurrentForecast_P_2_1535057743495561218">YTD!#REF!</definedName>
    <definedName name="_vena_CurrentForecast_P_2_1535057743495561220" localSheetId="1">'Approved Budget v2'!#REF!</definedName>
    <definedName name="_vena_CurrentForecast_P_2_1535057743495561220">YTD!#REF!</definedName>
    <definedName name="_vena_CurrentForecast_P_2_1535057743495561222" comment="*" localSheetId="1">'Approved Budget v2'!#REF!</definedName>
    <definedName name="_vena_CurrentForecast_P_2_1535057743495561222" comment="*">YTD!#REF!</definedName>
    <definedName name="_vena_CurrentForecast_P_2_720177941070610468" localSheetId="1">'Approved Budget v2'!#REF!</definedName>
    <definedName name="_vena_CurrentForecast_P_2_720177941070610468">YTD!#REF!</definedName>
    <definedName name="_vena_CurrentForecast_P_2_720177941070610544" localSheetId="1">'Approved Budget v2'!#REF!</definedName>
    <definedName name="_vena_CurrentForecast_P_2_720177941070610544">YTD!#REF!</definedName>
    <definedName name="_vena_CurrentForecast_P_4_720177941091581964" localSheetId="1">'Approved Budget v2'!#REF!</definedName>
    <definedName name="_vena_CurrentForecast_P_4_720177941091581964">YTD!#REF!</definedName>
    <definedName name="_vena_CurrentForecast_P_4_720177941091582007" comment="*" localSheetId="1">'Approved Budget v2'!#REF!</definedName>
    <definedName name="_vena_CurrentForecast_P_4_720177941091582007" comment="*">YTD!#REF!</definedName>
    <definedName name="_vena_CurrentForecast_P_4_720177941091582011" localSheetId="1">'Approved Budget v2'!#REF!</definedName>
    <definedName name="_vena_CurrentForecast_P_4_720177941091582011">YTD!#REF!</definedName>
    <definedName name="_vena_CurrentForecast_P_6_720177941255159867" localSheetId="1">'Approved Budget v2'!#REF!</definedName>
    <definedName name="_vena_CurrentForecast_P_6_720177941255159867">YTD!#REF!</definedName>
    <definedName name="_vena_CurrentForecast_P_6_720177941255159882" comment="*" localSheetId="1">'Approved Budget v2'!#REF!</definedName>
    <definedName name="_vena_CurrentForecast_P_6_720177941255159882" comment="*">YTD!#REF!</definedName>
    <definedName name="_vena_CurrentForecast_P_6_720177941255159906" localSheetId="1">'Approved Budget v2'!#REF!</definedName>
    <definedName name="_vena_CurrentForecast_P_6_720177941255159906">YTD!#REF!</definedName>
    <definedName name="_vena_DetailS1_DetailB1_C_4_720177941095776277">Detail!#REF!</definedName>
    <definedName name="_vena_DetailS1_DetailB1_C_4_720177941095776277_1">Detail!#REF!</definedName>
    <definedName name="_vena_DetailS1_DetailB1_C_6_720177941255159927">Detail!#REF!</definedName>
    <definedName name="_vena_DetailS1_DetailB1_C_6_720177941255159927_1">Detail!#REF!</definedName>
    <definedName name="_vena_DetailS1_DetailB1_C_8_720177941305491737">Detail!#REF!</definedName>
    <definedName name="_vena_DetailS1_DetailB1_C_8_720177941309685782">Detail!#REF!</definedName>
    <definedName name="_vena_DetailS1_DetailB1_C_FV_a7015286194d4cc6a0af6b4fcbd8ce6b">Detail!#REF!</definedName>
    <definedName name="_vena_DetailS1_DetailB1_C_FV_e1c3a244dc3d4f149ecdf7d748811086">Detail!#REF!</definedName>
    <definedName name="_vena_DetailS1_DetailB1_C_FV_ef23d2b39fcb45a79097ef2da4b3400e">Detail!#REF!</definedName>
    <definedName name="_vena_DetailS1_DetailB1_R_5_1034677560876597249">Detail!#REF!</definedName>
    <definedName name="_vena_DetailS1_DetailB1_R_5_1039687585003864064">Detail!#REF!</definedName>
    <definedName name="_vena_DetailS1_DetailB1_R_5_1052836905319923712">Detail!#REF!</definedName>
    <definedName name="_vena_DetailS1_DetailB1_R_5_1052837083040710656">Detail!#REF!</definedName>
    <definedName name="_vena_DetailS1_DetailB1_R_5_1057844211415121920">Detail!#REF!</definedName>
    <definedName name="_vena_DetailS1_DetailB1_R_5_1059971777734246400">Detail!#REF!</definedName>
    <definedName name="_vena_DetailS1_DetailB1_R_5_1062510140765372417">Detail!#REF!</definedName>
    <definedName name="_vena_DetailS1_DetailB1_R_5_1062510234340425728">Detail!#REF!</definedName>
    <definedName name="_vena_DetailS1_DetailB1_R_5_1062510313575022592">Detail!#REF!</definedName>
    <definedName name="_vena_DetailS1_DetailB1_R_5_1062510391693934592">Detail!#REF!</definedName>
    <definedName name="_vena_DetailS1_DetailB1_R_5_1062510470005915648">Detail!#REF!</definedName>
    <definedName name="_vena_DetailS1_DetailB1_R_5_1111169575922696192">Detail!#REF!</definedName>
    <definedName name="_vena_DetailS1_DetailB1_R_5_1111895634847334400">Detail!#REF!</definedName>
    <definedName name="_vena_DetailS1_DetailB1_R_5_1186844021529378816">Detail!#REF!</definedName>
    <definedName name="_vena_DetailS1_DetailB1_R_5_1186844078249082880">Detail!#REF!</definedName>
    <definedName name="_vena_DetailS1_DetailB1_R_5_1186844170426253312">Detail!#REF!</definedName>
    <definedName name="_vena_DetailS1_DetailB1_R_5_1195651011794960385">Detail!#REF!</definedName>
    <definedName name="_vena_DetailS1_DetailB1_R_5_1195651011899817984">Detail!#REF!</definedName>
    <definedName name="_vena_DetailS1_DetailB1_R_5_1195651012000481280">Detail!#REF!</definedName>
    <definedName name="_vena_DetailS1_DetailB1_R_5_1198121552090235121">Detail!#REF!</definedName>
    <definedName name="_vena_DetailS1_DetailB1_R_5_1235108513529987072">Detail!#REF!</definedName>
    <definedName name="_vena_DetailS1_DetailB1_R_5_1292398821817450533">Detail!#REF!</definedName>
    <definedName name="_vena_DetailS1_DetailB1_R_5_1325342901282668544">Detail!#REF!</definedName>
    <definedName name="_vena_DetailS1_DetailB1_R_5_1334021634256404480">Detail!#REF!</definedName>
    <definedName name="_vena_DetailS1_DetailB1_R_5_1334021877941141504">Detail!#REF!</definedName>
    <definedName name="_vena_DetailS1_DetailB1_R_5_1339468941000572928">Detail!#REF!</definedName>
    <definedName name="_vena_DetailS1_DetailB1_R_5_1405488505175408641">Detail!#REF!</definedName>
    <definedName name="_vena_DetailS1_DetailB1_R_5_1410472397360332800">Detail!#REF!</definedName>
    <definedName name="_vena_DetailS1_DetailB1_R_5_1456087800220745728">Detail!#REF!</definedName>
    <definedName name="_vena_DetailS1_DetailB1_R_5_1540553043332038813">Detail!#REF!</definedName>
    <definedName name="_vena_DetailS1_DetailB1_R_5_1560494278157271093">Detail!#REF!</definedName>
    <definedName name="_vena_DetailS1_DetailB1_R_5_1564862454220193792">Detail!#REF!</definedName>
    <definedName name="_vena_DetailS1_DetailB1_R_5_1584003815695187968">Detail!#REF!</definedName>
    <definedName name="_vena_DetailS1_DetailB1_R_5_721231448376606720">Detail!#REF!</definedName>
    <definedName name="_vena_DetailS1_DetailB1_R_5_721231448380801024">Detail!#REF!</definedName>
    <definedName name="_vena_DetailS1_DetailB1_R_5_721231448384995329">Detail!#REF!</definedName>
    <definedName name="_vena_DetailS1_DetailB1_R_5_721231448384995331">Detail!#REF!</definedName>
    <definedName name="_vena_DetailS1_DetailB1_R_5_721231448384995333">Detail!#REF!</definedName>
    <definedName name="_vena_DetailS1_DetailB1_R_5_721231448389189633">Detail!#REF!</definedName>
    <definedName name="_vena_DetailS1_DetailB1_R_5_721231448389189635">Detail!#REF!</definedName>
    <definedName name="_vena_DetailS1_DetailB1_R_5_721231448393383937">Detail!#REF!</definedName>
    <definedName name="_vena_DetailS1_DetailB1_R_5_721231448393383939">Detail!#REF!</definedName>
    <definedName name="_vena_DetailS1_DetailB1_R_5_721231448393383941">Detail!#REF!</definedName>
    <definedName name="_vena_DetailS1_DetailB1_R_5_721231448397578241">Detail!#REF!</definedName>
    <definedName name="_vena_DetailS1_DetailB1_R_5_721231448397578243">Detail!#REF!</definedName>
    <definedName name="_vena_DetailS1_DetailB1_R_5_721231448401772545">Detail!#REF!</definedName>
    <definedName name="_vena_DetailS1_DetailB1_R_5_721231448401772547">Detail!#REF!</definedName>
    <definedName name="_vena_DetailS1_DetailB1_R_5_721231448401772549">Detail!#REF!</definedName>
    <definedName name="_vena_DetailS1_DetailB1_R_5_721231448405966849">Detail!#REF!</definedName>
    <definedName name="_vena_DetailS1_DetailB1_R_5_721231448405966851">Detail!#REF!</definedName>
    <definedName name="_vena_DetailS1_DetailB1_R_5_721231448410161153">Detail!#REF!</definedName>
    <definedName name="_vena_DetailS1_DetailB1_R_5_721231448410161155">Detail!#REF!</definedName>
    <definedName name="_vena_DetailS1_DetailB1_R_5_721231448410161157">Detail!#REF!</definedName>
    <definedName name="_vena_DetailS1_DetailB1_R_5_721231448414355457">Detail!#REF!</definedName>
    <definedName name="_vena_DetailS1_DetailB1_R_5_721231448414355459">Detail!#REF!</definedName>
    <definedName name="_vena_DetailS1_DetailB1_R_5_721231448414355461">Detail!#REF!</definedName>
    <definedName name="_vena_DetailS1_DetailB1_R_5_721231448418549761">Detail!#REF!</definedName>
    <definedName name="_vena_DetailS1_DetailB1_R_5_721231448418549763">Detail!#REF!</definedName>
    <definedName name="_vena_DetailS1_DetailB1_R_5_721231448422744065">Detail!#REF!</definedName>
    <definedName name="_vena_DetailS1_DetailB1_R_5_721231448422744067">Detail!#REF!</definedName>
    <definedName name="_vena_DetailS1_DetailB1_R_5_721231448422744069">Detail!#REF!</definedName>
    <definedName name="_vena_DetailS1_DetailB1_R_5_721231448426938369">Detail!#REF!</definedName>
    <definedName name="_vena_DetailS1_DetailB1_R_5_721231448426938371">Detail!#REF!</definedName>
    <definedName name="_vena_DetailS1_DetailB1_R_5_721231448431132673">Detail!#REF!</definedName>
    <definedName name="_vena_DetailS1_DetailB1_R_5_721231448431132675">Detail!#REF!</definedName>
    <definedName name="_vena_DetailS1_DetailB1_R_5_721231448431132677">Detail!#REF!</definedName>
    <definedName name="_vena_DetailS1_DetailB1_R_5_721231448435326977">Detail!#REF!</definedName>
    <definedName name="_vena_DetailS1_DetailB1_R_5_721231448435326979">Detail!#REF!</definedName>
    <definedName name="_vena_DetailS1_DetailB1_R_5_721231448439521281">Detail!#REF!</definedName>
    <definedName name="_vena_DetailS1_DetailB1_R_5_721231448439521283">Detail!#REF!</definedName>
    <definedName name="_vena_DetailS1_DetailB1_R_5_721231448439521285">Detail!#REF!</definedName>
    <definedName name="_vena_DetailS1_DetailB1_R_5_721231448443715585">Detail!#REF!</definedName>
    <definedName name="_vena_DetailS1_DetailB1_R_5_721231448443715587">Detail!#REF!</definedName>
    <definedName name="_vena_DetailS1_DetailB1_R_5_721231448443715589">Detail!#REF!</definedName>
    <definedName name="_vena_DetailS1_DetailB1_R_5_721231448447909889">Detail!#REF!</definedName>
    <definedName name="_vena_DetailS1_DetailB1_R_5_721231448447909891">Detail!#REF!</definedName>
    <definedName name="_vena_DetailS1_DetailB1_R_5_721231448452104193">Detail!#REF!</definedName>
    <definedName name="_vena_DetailS1_DetailB1_R_5_721231448452104195">Detail!#REF!</definedName>
    <definedName name="_vena_DetailS1_DetailB1_R_5_721231448452104197">Detail!#REF!</definedName>
    <definedName name="_vena_DetailS1_DetailB1_R_5_721231448456298497">Detail!#REF!</definedName>
    <definedName name="_vena_DetailS1_DetailB1_R_5_721231448456298499">Detail!#REF!</definedName>
    <definedName name="_vena_DetailS1_DetailB1_R_5_721231448460492801">Detail!#REF!</definedName>
    <definedName name="_vena_DetailS1_DetailB1_R_5_721231448460492803">Detail!#REF!</definedName>
    <definedName name="_vena_DetailS1_DetailB1_R_5_721231448460492805">Detail!#REF!</definedName>
    <definedName name="_vena_DetailS1_DetailB1_R_5_721231448464687105">Detail!#REF!</definedName>
    <definedName name="_vena_DetailS1_DetailB1_R_5_721231448464687107">Detail!#REF!</definedName>
    <definedName name="_vena_DetailS1_DetailB1_R_5_721231448468881409">Detail!#REF!</definedName>
    <definedName name="_vena_DetailS1_DetailB1_R_5_721231448468881411">Detail!#REF!</definedName>
    <definedName name="_vena_DetailS1_DetailB1_R_5_721231448468881413">Detail!#REF!</definedName>
    <definedName name="_vena_DetailS1_DetailB1_R_5_721231448473075713">Detail!#REF!</definedName>
    <definedName name="_vena_DetailS1_DetailB1_R_5_721231448477270016">Detail!#REF!</definedName>
    <definedName name="_vena_DetailS1_DetailB1_R_5_721231448481464321">Detail!#REF!</definedName>
    <definedName name="_vena_DetailS1_DetailB1_R_5_721231448481464323">Detail!#REF!</definedName>
    <definedName name="_vena_DetailS1_DetailB1_R_5_721231448481464325">Detail!#REF!</definedName>
    <definedName name="_vena_DetailS1_DetailB1_R_5_721231448485658625">Detail!#REF!</definedName>
    <definedName name="_vena_DetailS1_DetailB1_R_5_721231448485658627">Detail!#REF!</definedName>
    <definedName name="_vena_DetailS1_DetailB1_R_5_721231448489852929">Detail!#REF!</definedName>
    <definedName name="_vena_DetailS1_DetailB1_R_5_721231448489852931">Detail!#REF!</definedName>
    <definedName name="_vena_DetailS1_DetailB1_R_5_721231448489852933">Detail!#REF!</definedName>
    <definedName name="_vena_DetailS1_DetailB1_R_5_721231448494047233">Detail!#REF!</definedName>
    <definedName name="_vena_DetailS1_DetailB1_R_5_721231448494047235">Detail!#REF!</definedName>
    <definedName name="_vena_DetailS1_DetailB1_R_5_721231448498241536">Detail!#REF!</definedName>
    <definedName name="_vena_DetailS1_DetailB1_R_5_721231448502435841">Detail!#REF!</definedName>
    <definedName name="_vena_DetailS1_DetailB1_R_5_721231448502435843">Detail!#REF!</definedName>
    <definedName name="_vena_DetailS1_DetailB1_R_5_721231448506630145">Detail!#REF!</definedName>
    <definedName name="_vena_DetailS1_DetailB1_R_5_721231448506630147">Detail!#REF!</definedName>
    <definedName name="_vena_DetailS1_DetailB1_R_5_721231448506630149">Detail!#REF!</definedName>
    <definedName name="_vena_DetailS1_DetailB1_R_5_721231448510824449">Detail!#REF!</definedName>
    <definedName name="_vena_DetailS1_DetailB1_R_5_721231448510824451">Detail!#REF!</definedName>
    <definedName name="_vena_DetailS1_DetailB1_R_5_721231448515018753">Detail!#REF!</definedName>
    <definedName name="_vena_DetailS1_DetailB1_R_5_721231448515018755">Detail!#REF!</definedName>
    <definedName name="_vena_DetailS1_DetailB1_R_5_721231448515018757">Detail!#REF!</definedName>
    <definedName name="_vena_DetailS1_DetailB1_R_5_721231448519213057">Detail!#REF!</definedName>
    <definedName name="_vena_DetailS1_DetailB1_R_5_721231448519213059">Detail!#REF!</definedName>
    <definedName name="_vena_DetailS1_DetailB1_R_5_721231448523407361">Detail!#REF!</definedName>
    <definedName name="_vena_DetailS1_DetailB1_R_5_721231448523407363">Detail!#REF!</definedName>
    <definedName name="_vena_DetailS1_DetailB1_R_5_721231448523407365">Detail!#REF!</definedName>
    <definedName name="_vena_DetailS1_DetailB1_R_5_721231448527601665">Detail!#REF!</definedName>
    <definedName name="_vena_DetailS1_DetailB1_R_5_721231448527601667">Detail!#REF!</definedName>
    <definedName name="_vena_DetailS1_DetailB1_R_5_721231448531795969">Detail!#REF!</definedName>
    <definedName name="_vena_DetailS1_DetailB1_R_5_721231448535990272">Detail!#REF!</definedName>
    <definedName name="_vena_DetailS1_DetailB1_R_5_721231448535990274">Detail!#REF!</definedName>
    <definedName name="_vena_DetailS1_DetailB1_R_5_721231448540184577">Detail!#REF!</definedName>
    <definedName name="_vena_DetailS1_DetailB1_R_5_721231448540184579">Detail!#REF!</definedName>
    <definedName name="_vena_DetailS1_DetailB1_R_5_721231448540184581">Detail!#REF!</definedName>
    <definedName name="_vena_DetailS1_DetailB1_R_5_721231448544378881">Detail!#REF!</definedName>
    <definedName name="_vena_DetailS1_DetailB1_R_5_721231448544378883">Detail!#REF!</definedName>
    <definedName name="_vena_DetailS1_DetailB1_R_5_721231448548573185">Detail!#REF!</definedName>
    <definedName name="_vena_DetailS1_DetailB1_R_5_721231448548573187">Detail!#REF!</definedName>
    <definedName name="_vena_DetailS1_DetailB1_R_5_721231448548573189">Detail!#REF!</definedName>
    <definedName name="_vena_DetailS1_DetailB1_R_5_721231448552767489">Detail!#REF!</definedName>
    <definedName name="_vena_DetailS1_DetailB1_R_5_721231448552767491">Detail!#REF!</definedName>
    <definedName name="_vena_DetailS1_DetailB1_R_5_721231448556961793">Detail!#REF!</definedName>
    <definedName name="_vena_DetailS1_DetailB1_R_5_721231448556961795">Detail!#REF!</definedName>
    <definedName name="_vena_DetailS1_DetailB1_R_5_721231448556961797">Detail!#REF!</definedName>
    <definedName name="_vena_DetailS1_DetailB1_R_5_721231448561156097">Detail!#REF!</definedName>
    <definedName name="_vena_DetailS1_DetailB1_R_5_721231448565350400">Detail!#REF!</definedName>
    <definedName name="_vena_DetailS1_DetailB1_R_5_721231448569544705">Detail!#REF!</definedName>
    <definedName name="_vena_DetailS1_DetailB1_R_5_721231448569544707">Detail!#REF!</definedName>
    <definedName name="_vena_DetailS1_DetailB1_R_5_721231448569544709">Detail!#REF!</definedName>
    <definedName name="_vena_DetailS1_DetailB1_R_5_721231448573739009">Detail!#REF!</definedName>
    <definedName name="_vena_DetailS1_DetailB1_R_5_721231448573739011">Detail!#REF!</definedName>
    <definedName name="_vena_DetailS1_DetailB1_R_5_721231448577933313">Detail!#REF!</definedName>
    <definedName name="_vena_DetailS1_DetailB1_R_5_721231448577933315">Detail!#REF!</definedName>
    <definedName name="_vena_DetailS1_DetailB1_R_5_721231448577933317">Detail!#REF!</definedName>
    <definedName name="_vena_DetailS1_DetailB1_R_5_721231448582127617">Detail!#REF!</definedName>
    <definedName name="_vena_DetailS1_DetailB1_R_5_721231448582127619">Detail!#REF!</definedName>
    <definedName name="_vena_DetailS1_DetailB1_R_5_721231448586321921">Detail!#REF!</definedName>
    <definedName name="_vena_DetailS1_DetailB1_R_5_721231448586321923">Detail!#REF!</definedName>
    <definedName name="_vena_DetailS1_DetailB1_R_5_721231448586321925">Detail!#REF!</definedName>
    <definedName name="_vena_DetailS1_DetailB1_R_5_721231448590516225">Detail!#REF!</definedName>
    <definedName name="_vena_DetailS1_DetailB1_R_5_721231448590516227">Detail!#REF!</definedName>
    <definedName name="_vena_DetailS1_DetailB1_R_5_721231448594710529">Detail!#REF!</definedName>
    <definedName name="_vena_DetailS1_DetailB1_R_5_721231448594710531">Detail!#REF!</definedName>
    <definedName name="_vena_DetailS1_DetailB1_R_5_721231448594710533">Detail!#REF!</definedName>
    <definedName name="_vena_DetailS1_DetailB1_R_5_721231448598904833">Detail!#REF!</definedName>
    <definedName name="_vena_DetailS1_DetailB1_R_5_721231448598904835">Detail!#REF!</definedName>
    <definedName name="_vena_DetailS1_DetailB1_R_5_721231448603099137">Detail!#REF!</definedName>
    <definedName name="_vena_DetailS1_DetailB1_R_5_721231448603099139">Detail!#REF!</definedName>
    <definedName name="_vena_DetailS1_DetailB1_R_5_721231448603099141">Detail!#REF!</definedName>
    <definedName name="_vena_DetailS1_DetailB1_R_5_721231448607293441">Detail!#REF!</definedName>
    <definedName name="_vena_DetailS1_DetailB1_R_5_721231448607293443">Detail!#REF!</definedName>
    <definedName name="_vena_DetailS1_DetailB1_R_5_721231448607293445">Detail!#REF!</definedName>
    <definedName name="_vena_DetailS1_DetailB1_R_5_721231448611487745">Detail!#REF!</definedName>
    <definedName name="_vena_DetailS1_DetailB1_R_5_721231448615682048">Detail!#REF!</definedName>
    <definedName name="_vena_DetailS1_DetailB1_R_5_721231448619876353">Detail!#REF!</definedName>
    <definedName name="_vena_DetailS1_DetailB1_R_5_721231448619876355">Detail!#REF!</definedName>
    <definedName name="_vena_DetailS1_DetailB1_R_5_721231448624070657">Detail!#REF!</definedName>
    <definedName name="_vena_DetailS1_DetailB1_R_5_721231448624070659">Detail!#REF!</definedName>
    <definedName name="_vena_DetailS1_DetailB1_R_5_721231448624070661">Detail!#REF!</definedName>
    <definedName name="_vena_DetailS1_DetailB1_R_5_721231448628264961">Detail!#REF!</definedName>
    <definedName name="_vena_DetailS1_DetailB1_R_5_721231448628264963">Detail!#REF!</definedName>
    <definedName name="_vena_DetailS1_DetailB1_R_5_721231448632459264">Detail!#REF!</definedName>
    <definedName name="_vena_DetailS1_DetailB1_R_5_721231448632459266">Detail!#REF!</definedName>
    <definedName name="_vena_DetailS1_DetailB1_R_5_721231448636653568">Detail!#REF!</definedName>
    <definedName name="_vena_DetailS1_DetailB1_R_5_721231448640847873">Detail!#REF!</definedName>
    <definedName name="_vena_DetailS1_DetailB1_R_5_721231448640847875">Detail!#REF!</definedName>
    <definedName name="_vena_DetailS1_DetailB1_R_5_721231448640847877">Detail!#REF!</definedName>
    <definedName name="_vena_DetailS1_DetailB1_R_5_721231448645042177">Detail!#REF!</definedName>
    <definedName name="_vena_DetailS1_DetailB1_R_5_721231448645042179">Detail!#REF!</definedName>
    <definedName name="_vena_DetailS1_DetailB1_R_5_721231448645042181">Detail!#REF!</definedName>
    <definedName name="_vena_DetailS1_DetailB1_R_5_721231448649236481">Detail!#REF!</definedName>
    <definedName name="_vena_DetailS1_DetailB1_R_5_721231448649236483">Detail!#REF!</definedName>
    <definedName name="_vena_DetailS1_DetailB1_R_5_721231448653430785">Detail!#REF!</definedName>
    <definedName name="_vena_DetailS1_DetailB1_R_5_721231448657625088">Detail!#REF!</definedName>
    <definedName name="_vena_DetailS1_DetailB1_R_5_721231448657625090">Detail!#REF!</definedName>
    <definedName name="_vena_DetailS1_DetailB1_R_5_721231448661819393">Detail!#REF!</definedName>
    <definedName name="_vena_DetailS1_DetailB1_R_5_721231448661819395">Detail!#REF!</definedName>
    <definedName name="_vena_DetailS1_DetailB1_R_5_721231448666013697">Detail!#REF!</definedName>
    <definedName name="_vena_DetailS1_DetailB1_R_5_721231448666013699">Detail!#REF!</definedName>
    <definedName name="_vena_DetailS1_DetailB1_R_5_721231448666013701">Detail!#REF!</definedName>
    <definedName name="_vena_DetailS1_DetailB1_R_5_721231448670208001">Detail!#REF!</definedName>
    <definedName name="_vena_DetailS1_DetailB1_R_5_721231448670208003">Detail!#REF!</definedName>
    <definedName name="_vena_DetailS1_DetailB1_R_5_721231448674402304">Detail!#REF!</definedName>
    <definedName name="_vena_DetailS1_DetailB1_R_5_721231448678596608">Detail!#REF!</definedName>
    <definedName name="_vena_DetailS1_DetailB1_R_5_721231448678596610">Detail!#REF!</definedName>
    <definedName name="_vena_DetailS1_DetailB1_R_5_721231448682790913">Detail!#REF!</definedName>
    <definedName name="_vena_DetailS1_DetailB1_R_5_721231448682790915">Detail!#REF!</definedName>
    <definedName name="_vena_DetailS1_DetailB1_R_5_721231448686985216">Detail!#REF!</definedName>
    <definedName name="_vena_DetailS1_DetailB1_R_5_721231448691179521">Detail!#REF!</definedName>
    <definedName name="_vena_DetailS1_DetailB1_R_5_721231448691179523">Detail!#REF!</definedName>
    <definedName name="_vena_DetailS1_DetailB1_R_5_721231448691179525">Detail!#REF!</definedName>
    <definedName name="_vena_DetailS1_DetailB1_R_5_721231448695373825">Detail!#REF!</definedName>
    <definedName name="_vena_DetailS1_DetailB1_R_5_721231448695373827">Detail!#REF!</definedName>
    <definedName name="_vena_DetailS1_DetailB1_R_5_721231448699568129">Detail!#REF!</definedName>
    <definedName name="_vena_DetailS1_DetailB1_R_5_721231448699568131">Detail!#REF!</definedName>
    <definedName name="_vena_DetailS1_DetailB1_R_5_721231448699568133">Detail!#REF!</definedName>
    <definedName name="_vena_DetailS1_DetailB1_R_5_721231448703762433">Detail!#REF!</definedName>
    <definedName name="_vena_DetailS1_DetailB1_R_5_721231448703762435">Detail!#REF!</definedName>
    <definedName name="_vena_DetailS1_DetailB1_R_5_721231448707956737">Detail!#REF!</definedName>
    <definedName name="_vena_DetailS1_DetailB1_R_5_721231448712151041">Detail!#REF!</definedName>
    <definedName name="_vena_DetailS1_DetailB1_R_5_721231448712151043">Detail!#REF!</definedName>
    <definedName name="_vena_DetailS1_DetailB1_R_5_721231448716345345">Detail!#REF!</definedName>
    <definedName name="_vena_DetailS1_DetailB1_R_5_721231448720539648">Detail!#REF!</definedName>
    <definedName name="_vena_DetailS1_DetailB1_R_5_721231448720539650">Detail!#REF!</definedName>
    <definedName name="_vena_DetailS1_DetailB1_R_5_721231448724733953">Detail!#REF!</definedName>
    <definedName name="_vena_DetailS1_DetailB1_R_5_721231448724733955">Detail!#REF!</definedName>
    <definedName name="_vena_DetailS1_DetailB1_R_5_721231448728928257">Detail!#REF!</definedName>
    <definedName name="_vena_DetailS1_DetailB1_R_5_721231448728928259">Detail!#REF!</definedName>
    <definedName name="_vena_DetailS1_DetailB1_R_5_721231448728928261">Detail!#REF!</definedName>
    <definedName name="_vena_DetailS1_DetailB1_R_5_721231448737316864">Detail!#REF!</definedName>
    <definedName name="_vena_DetailS1_DetailB1_R_5_721231448737316866">Detail!#REF!</definedName>
    <definedName name="_vena_DetailS1_DetailB1_R_5_721231448741511169">Detail!#REF!</definedName>
    <definedName name="_vena_DetailS1_DetailB1_R_5_721231448741511171">Detail!#REF!</definedName>
    <definedName name="_vena_DetailS1_DetailB1_R_5_721231448741511173">Detail!#REF!</definedName>
    <definedName name="_vena_DetailS1_DetailB1_R_5_721231448745705473">Detail!#REF!</definedName>
    <definedName name="_vena_DetailS1_DetailB1_R_5_721231448745705475">Detail!#REF!</definedName>
    <definedName name="_vena_DetailS1_DetailB1_R_5_721231448749899776">Detail!#REF!</definedName>
    <definedName name="_vena_DetailS1_DetailB1_R_5_721231448749899778">Detail!#REF!</definedName>
    <definedName name="_vena_DetailS1_DetailB1_R_5_721231448754094080">Detail!#REF!</definedName>
    <definedName name="_vena_DetailS1_DetailB1_R_5_721231448758288385">Detail!#REF!</definedName>
    <definedName name="_vena_DetailS1_DetailB1_R_5_721231448758288387">Detail!#REF!</definedName>
    <definedName name="_vena_DetailS1_DetailB1_R_5_749087830139076610">Detail!#REF!</definedName>
    <definedName name="_vena_DetailS1_DetailB1_R_5_749087864905531392">Detail!#REF!</definedName>
    <definedName name="_vena_DetailS1_DetailB1_R_5_749087910850461696">Detail!#REF!</definedName>
    <definedName name="_vena_DetailS1_DetailB1_R_5_749088060013281299">Detail!#REF!</definedName>
    <definedName name="_vena_DetailS1_DetailB1_R_5_749088115352797184">Detail!#REF!</definedName>
    <definedName name="_vena_DetailS1_DetailB1_R_5_749088180418248704">Detail!#REF!</definedName>
    <definedName name="_vena_DetailS1_DetailB1_R_5_749088587086036992">Detail!#REF!</definedName>
    <definedName name="_vena_DetailS1_DetailB1_R_5_749112547660267520">Detail!#REF!</definedName>
    <definedName name="_vena_DetailS1_DetailB1_R_5_749112608271368192">Detail!#REF!</definedName>
    <definedName name="_vena_DetailS1_DetailB1_R_5_764289229879115776">Detail!#REF!</definedName>
    <definedName name="_vena_DetailS1_DetailB1_R_5_765814190010531840">Detail!#REF!</definedName>
    <definedName name="_vena_DetailS1_DetailB1_R_5_765814447679340544">Detail!#REF!</definedName>
    <definedName name="_vena_DetailS1_DetailB1_R_5_766526426957873152">Detail!#REF!</definedName>
    <definedName name="_vena_DetailS1_DetailB1_R_5_820137883691253760">Detail!#REF!</definedName>
    <definedName name="_vena_DetailS1_DetailB1_R_5_826639481931038720">Detail!#REF!</definedName>
    <definedName name="_vena_DetailS1_DetailB1_R_5_829902262057828352">Detail!#REF!</definedName>
    <definedName name="_vena_DetailS1_DetailB1_R_5_845143360720863232">Detail!#REF!</definedName>
    <definedName name="_vena_DetailS1_DetailB1_R_5_851989668665229312">Detail!#REF!</definedName>
    <definedName name="_vena_DetailS1_DetailB1_R_5_888954560046039041">Detail!#REF!</definedName>
    <definedName name="_vena_DetailS1_DetailB1_R_5_896565875103760385">Detail!#REF!</definedName>
    <definedName name="_vena_DetailS1_DetailB1_R_5_946970774233284608">Detail!#REF!</definedName>
    <definedName name="_vena_DetailS1_DetailB1_R_5_951930561890746371">Detail!#REF!</definedName>
    <definedName name="_vena_DetailS1_DetailB1_R_5_951930655779848193">Detail!#REF!</definedName>
    <definedName name="_vena_DetailS1_DetailB1_R_5_951930778467565568">Detail!#REF!</definedName>
    <definedName name="_vena_DetailS1_DetailB1_R_5_990418799344877568">Detail!#REF!</definedName>
    <definedName name="_vena_DetailS1_P_3_720177941083193402" comment="*">Detail!#REF!</definedName>
    <definedName name="_vena_DetailS1_P_7_720177941267742850" comment="*">Detail!#REF!</definedName>
    <definedName name="_vena_DetailS1_P_FV_9b0abd7578fb42018b1ba18b8b26d3ae" comment="*">Detail!#REF!</definedName>
    <definedName name="_vena_DetailS1_P_FV_e3545e3dcc52420a84dcdae3a23a4597" comment="*">Detail!#REF!</definedName>
    <definedName name="_vena_DYNC_SBalanceSheetS1_BBalanceSheetB1_23bcc667">'Balance Sheet'!#REF!</definedName>
    <definedName name="_vena_DYNC_SBalanceSheetS1_BBalanceSheetB1_23bcc667_fa75b022">'Balance Sheet'!#REF!</definedName>
    <definedName name="_vena_DYNC_SBalanceSheetS1_BBalanceSheetB1_a3be3c09">'Balance Sheet'!#REF!</definedName>
    <definedName name="_vena_DYNC_SBalanceSheetS1_BBalanceSheetB1_a3be3c09_705fd034">'Balance Sheet'!#REF!</definedName>
    <definedName name="_vena_DYNC_SBalanceSheetS2_BBalanceSheetB2_4a11d164">'Balance Sheet'!#REF!</definedName>
    <definedName name="_vena_DYNC_SBalanceSheetS2_BBalanceSheetB2_4a11d164_e875c5e8">'Balance Sheet'!#REF!</definedName>
    <definedName name="_vena_DYNC_SRestrictedS1_BRestrictedB1_a0c18b84">Restricted!#REF!</definedName>
    <definedName name="_vena_DYNC_SRestrictedS1_BRestrictedB1_a0c18b84_20e9613f">Restricted!#REF!</definedName>
    <definedName name="_vena_DYNC_SRestrictedS1_BRestrictedB1_a0c18b84_3d9c8bad">Restricted!#REF!</definedName>
    <definedName name="_vena_DYNC_SRestrictedS1_BRestrictedB1_a0c18b84_434242c4">Restricted!#REF!</definedName>
    <definedName name="_vena_DYNC_SRestrictedS1_BRestrictedB1_a0c18b84_4f52ee1f">Restricted!#REF!</definedName>
    <definedName name="_vena_DYNC_SRestrictedS1_BRestrictedB1_a0c18b84_4f988ea1">Restricted!#REF!</definedName>
    <definedName name="_vena_DYNC_SRestrictedS1_BRestrictedB1_a0c18b84_564d470b">Restricted!#REF!</definedName>
    <definedName name="_vena_DYNC_SRestrictedS1_BRestrictedB1_a0c18b84_5e16b3cc">Restricted!#REF!</definedName>
    <definedName name="_vena_DYNC_SRestrictedS1_BRestrictedB1_a0c18b84_688181a0">Restricted!#REF!</definedName>
    <definedName name="_vena_DYNC_SRestrictedS1_BRestrictedB1_a0c18b84_6a1e2e4d">Restricted!#REF!</definedName>
    <definedName name="_vena_DYNC_SRestrictedS1_BRestrictedB1_a0c18b84_6e447831">Restricted!#REF!</definedName>
    <definedName name="_vena_DYNC_SRestrictedS1_BRestrictedB1_a0c18b84_7c6d2db5">Restricted!#REF!</definedName>
    <definedName name="_vena_DYNC_SRestrictedS1_BRestrictedB1_a0c18b84_925076e5">Restricted!#REF!</definedName>
    <definedName name="_vena_DYNC_SRestrictedS1_BRestrictedB1_a0c18b84_9da672b2">Restricted!#REF!</definedName>
    <definedName name="_vena_DYNC_SRestrictedS1_BRestrictedB1_a0c18b84_a27d8701">Restricted!#REF!</definedName>
    <definedName name="_vena_DYNC_SRestrictedS1_BRestrictedB1_a0c18b84_b19529be">Restricted!#REF!</definedName>
    <definedName name="_vena_DYNC_SRestrictedS1_BRestrictedB1_a0c18b84_c0261a3f">Restricted!#REF!</definedName>
    <definedName name="_vena_DYNC_SRestrictedS1_BRestrictedB1_a0c18b84_cee5081d">Restricted!#REF!</definedName>
    <definedName name="_vena_DYNC_SRestrictedS1_BRestrictedB1_a0c18b84_e07a0f6">Restricted!#REF!</definedName>
    <definedName name="_vena_DYNP_SBudget_292a4c57" localSheetId="1">'Approved Budget v2'!#REF!</definedName>
    <definedName name="_vena_DYNP_SBudget_292a4c57">YTD!#REF!</definedName>
    <definedName name="_vena_DYNP_SBudget_3ff53baf" localSheetId="1">'Approved Budget v2'!#REF!</definedName>
    <definedName name="_vena_DYNP_SBudget_3ff53baf">YTD!#REF!</definedName>
    <definedName name="_vena_DYNP_SBudget_ae36ad84" localSheetId="1">'Approved Budget v2'!#REF!</definedName>
    <definedName name="_vena_DYNP_SBudget_ae36ad84">YTD!#REF!</definedName>
    <definedName name="_vena_DYNP_SCurrentForecast_272859d1" localSheetId="1">'Approved Budget v2'!#REF!</definedName>
    <definedName name="_vena_DYNP_SCurrentForecast_272859d1">YTD!#REF!</definedName>
    <definedName name="_vena_DYNP_SCurrentForecast_37f4f9fe" localSheetId="1">'Approved Budget v2'!#REF!</definedName>
    <definedName name="_vena_DYNP_SCurrentForecast_37f4f9fe">YTD!#REF!</definedName>
    <definedName name="_vena_DYNP_SCurrentForecast_49811b04" localSheetId="1">'Approved Budget v2'!#REF!</definedName>
    <definedName name="_vena_DYNP_SCurrentForecast_49811b04">YTD!#REF!</definedName>
    <definedName name="_vena_DYNP_SCurrentForecast_60fde01b" localSheetId="1">'Approved Budget v2'!#REF!</definedName>
    <definedName name="_vena_DYNP_SCurrentForecast_60fde01b">YTD!#REF!</definedName>
    <definedName name="_vena_DYNP_SCurrentForecast_71852a1" localSheetId="1">'Approved Budget v2'!#REF!</definedName>
    <definedName name="_vena_DYNP_SCurrentForecast_71852a1">YTD!#REF!</definedName>
    <definedName name="_vena_DYNP_SCurrentForecast_7564559e" localSheetId="1">'Approved Budget v2'!#REF!</definedName>
    <definedName name="_vena_DYNP_SCurrentForecast_7564559e">YTD!#REF!</definedName>
    <definedName name="_vena_DYNP_SCurrentForecast_792f9c68" localSheetId="1">'Approved Budget v2'!#REF!</definedName>
    <definedName name="_vena_DYNP_SCurrentForecast_792f9c68">YTD!#REF!</definedName>
    <definedName name="_vena_DYNP_SCurrentForecast_7ecfd30f" localSheetId="1">'Approved Budget v2'!#REF!</definedName>
    <definedName name="_vena_DYNP_SCurrentForecast_7ecfd30f">YTD!#REF!</definedName>
    <definedName name="_vena_DYNP_SCurrentForecast_8a9a0875" localSheetId="1">'Approved Budget v2'!#REF!</definedName>
    <definedName name="_vena_DYNP_SCurrentForecast_8a9a0875">YTD!#REF!</definedName>
    <definedName name="_vena_DYNP_SCurrentForecast_9286cb5f" localSheetId="1">'Approved Budget v2'!#REF!</definedName>
    <definedName name="_vena_DYNP_SCurrentForecast_9286cb5f">YTD!#REF!</definedName>
    <definedName name="_vena_DYNP_SCurrentForecast_95296d67" localSheetId="1">'Approved Budget v2'!#REF!</definedName>
    <definedName name="_vena_DYNP_SCurrentForecast_95296d67">YTD!#REF!</definedName>
    <definedName name="_vena_DYNP_SCurrentForecast_9aa8a179" localSheetId="1">'Approved Budget v2'!#REF!</definedName>
    <definedName name="_vena_DYNP_SCurrentForecast_9aa8a179">YTD!#REF!</definedName>
    <definedName name="_vena_DYNP_SCurrentForecast_b133d555" localSheetId="1">'Approved Budget v2'!#REF!</definedName>
    <definedName name="_vena_DYNP_SCurrentForecast_b133d555">YTD!#REF!</definedName>
    <definedName name="_vena_DYNP_SCurrentForecast_c1ecbac3" localSheetId="1">'Approved Budget v2'!#REF!</definedName>
    <definedName name="_vena_DYNP_SCurrentForecast_c1ecbac3">YTD!#REF!</definedName>
    <definedName name="_vena_DYNP_SCurrentForecast_c93d47c2" localSheetId="1">'Approved Budget v2'!#REF!</definedName>
    <definedName name="_vena_DYNP_SCurrentForecast_c93d47c2">YTD!#REF!</definedName>
    <definedName name="_vena_DYNP_SCurrentForecast_d304613" localSheetId="1">'Approved Budget v2'!#REF!</definedName>
    <definedName name="_vena_DYNP_SCurrentForecast_d304613">YTD!#REF!</definedName>
    <definedName name="_vena_DYNP_SCurrentForecast_d5911ea3" localSheetId="1">'Approved Budget v2'!#REF!</definedName>
    <definedName name="_vena_DYNP_SCurrentForecast_d5911ea3">YTD!#REF!</definedName>
    <definedName name="_vena_DYNP_SCurrentForecast_d7ce99ef" localSheetId="1">'Approved Budget v2'!#REF!</definedName>
    <definedName name="_vena_DYNP_SCurrentForecast_d7ce99ef">YTD!#REF!</definedName>
    <definedName name="_vena_DYNP_SCurrentForecast_dd32ab79" localSheetId="1">'Approved Budget v2'!#REF!</definedName>
    <definedName name="_vena_DYNP_SCurrentForecast_dd32ab79">YTD!#REF!</definedName>
    <definedName name="_vena_DYNP_SCurrentForecast_ec6430f3" localSheetId="1">'Approved Budget v2'!#REF!</definedName>
    <definedName name="_vena_DYNP_SCurrentForecast_ec6430f3">YTD!#REF!</definedName>
    <definedName name="_vena_DYNP_SPreviousForecast_3fd64f36" localSheetId="1">'Approved Budget v2'!#REF!</definedName>
    <definedName name="_vena_DYNP_SPreviousForecast_3fd64f36">YTD!#REF!</definedName>
    <definedName name="_vena_DYNP_SPreviousForecast_62d67b17" localSheetId="1">'Approved Budget v2'!#REF!</definedName>
    <definedName name="_vena_DYNP_SPreviousForecast_62d67b17">YTD!#REF!</definedName>
    <definedName name="_vena_DYNP_SPreviousForecast_dedaf819" localSheetId="1">'Approved Budget v2'!#REF!</definedName>
    <definedName name="_vena_DYNP_SPreviousForecast_dedaf819">YTD!#REF!</definedName>
    <definedName name="_vena_DYNR_SCashFlowS2_BCashFlowB2_27cb02c3">'Cash Flow'!#REF!</definedName>
    <definedName name="_vena_DYNR_SCashFlowS2_BCashFlowB2_27cb02c3_10bac492">'Cash Flow'!#REF!</definedName>
    <definedName name="_vena_DYNR_SCashFlowS2_BCashFlowB2_27cb02c3_3a1e17b0">'Cash Flow'!#REF!</definedName>
    <definedName name="_vena_DYNR_SCashFlowS2_BCashFlowB2_27cb02c3_5255b144">'Cash Flow'!#REF!</definedName>
    <definedName name="_vena_DYNR_SCashFlowS2_BCashFlowB2_27cb02c3_7eee317">'Cash Flow'!#REF!</definedName>
    <definedName name="_vena_DYNR_SCashFlowS2_BCashFlowB2_27cb02c3_824380a6">'Cash Flow'!#REF!</definedName>
    <definedName name="_vena_DYNR_SCashFlowS2_BCashFlowB2_27cb02c3_876150a3">'Cash Flow'!#REF!</definedName>
    <definedName name="_vena_DYNR_SCashFlowS2_BCashFlowB2_27cb02c3_95517176">'Cash Flow'!#REF!</definedName>
    <definedName name="_vena_DYNR_SCashFlowS2_BCashFlowB2_27cb02c3_96e7babb">'Cash Flow'!#REF!</definedName>
    <definedName name="_vena_DYNR_SCashFlowS2_BCashFlowB2_27cb02c3_b408841f">'Cash Flow'!#REF!</definedName>
    <definedName name="_vena_DYNR_SCashFlowS2_BCashFlowB2_27cb02c3_d105df68">'Cash Flow'!#REF!</definedName>
    <definedName name="_vena_DYNR_SCashFlowS2_BCashFlowB2_27cb02c3_d3be0050">'Cash Flow'!#REF!</definedName>
    <definedName name="_vena_DYNR_SCashFlowS2_BCashFlowB2_27cb02c3_fc2ad968">'Cash Flow'!#REF!</definedName>
    <definedName name="_vena_DYNR_SCashFlowS2_BCashFlowB2_27cb02c3_fd2cede0">'Cash Flow'!#REF!</definedName>
    <definedName name="_vena_DYNR_SCashFlowS2_BCashFlowB2_27cb02c3_ff41a580">'Cash Flow'!#REF!</definedName>
    <definedName name="_vena_DYNR_SCashFlowS2_BCashFlowB2_2811aec2">'Cash Flow'!#REF!</definedName>
    <definedName name="_vena_DYNR_SCashFlowS2_BCashFlowB2_2811aec2_2d45a09">'Cash Flow'!#REF!</definedName>
    <definedName name="_vena_DYNR_SCashFlowS2_BCashFlowB2_2811aec2_4eeb6235">'Cash Flow'!#REF!</definedName>
    <definedName name="_vena_DYNR_SCashFlowS2_BCashFlowB2_2811aec2_5f5b2437">'Cash Flow'!#REF!</definedName>
    <definedName name="_vena_DYNR_SCashFlowS2_BCashFlowB2_2811aec2_63fd37b7">'Cash Flow'!#REF!</definedName>
    <definedName name="_vena_DYNR_SCashFlowS2_BCashFlowB2_2811aec2_8367c376">'Cash Flow'!#REF!</definedName>
    <definedName name="_vena_DYNR_SCashFlowS2_BCashFlowB2_2811aec2_85209809">'Cash Flow'!#REF!</definedName>
    <definedName name="_vena_DYNR_SCashFlowS2_BCashFlowB2_2811aec2_8b020fe8">'Cash Flow'!#REF!</definedName>
    <definedName name="_vena_DYNR_SCashFlowS2_BCashFlowB2_2811aec2_8f32985f">'Cash Flow'!#REF!</definedName>
    <definedName name="_vena_DYNR_SCashFlowS2_BCashFlowB2_2811aec2_96d4d15e">'Cash Flow'!#REF!</definedName>
    <definedName name="_vena_DYNR_SCashFlowS2_BCashFlowB2_2811aec2_993fe6df">'Cash Flow'!#REF!</definedName>
    <definedName name="_vena_DYNR_SCashFlowS2_BCashFlowB2_2811aec2_a9099187">'Cash Flow'!#REF!</definedName>
    <definedName name="_vena_DYNR_SCashFlowS2_BCashFlowB2_2811aec2_d70365f0">'Cash Flow'!#REF!</definedName>
    <definedName name="_vena_DYNR_SCashFlowS2_BCashFlowB2_2811aec2_dc658044">'Cash Flow'!#REF!</definedName>
    <definedName name="_vena_DYNR_SCashFlowS2_BCashFlowB2_2811aec2_de94b9f6">'Cash Flow'!#REF!</definedName>
    <definedName name="_vena_DYNR_SCashFlowS2_BCashFlowB2_2811aec2_ed4b1e72">'Cash Flow'!#REF!</definedName>
    <definedName name="_vena_DYNR_SCashFlowS2_BCashFlowB2_2811aec2_efbc2ad7">'Cash Flow'!#REF!</definedName>
    <definedName name="_vena_DYNR_SCashFlowS2_BCashFlowB2_2811aec2_f6b89b97">'Cash Flow'!#REF!</definedName>
    <definedName name="_vena_DYNR_SCashFlowS2_BCashFlowB2_2811aec2_f842b8c1">'Cash Flow'!#REF!</definedName>
    <definedName name="_vena_DYNR_SCashFlowS2_BCashFlowB2_474d326d">'Cash Flow'!#REF!</definedName>
    <definedName name="_vena_DYNR_SCashFlowS2_BCashFlowB2_474d326d_1992bcdd">'Cash Flow'!#REF!</definedName>
    <definedName name="_vena_DYNR_SCashFlowS2_BCashFlowB2_474d326d_40167e7e">'Cash Flow'!#REF!</definedName>
    <definedName name="_vena_DYNR_SCashFlowS2_BCashFlowB2_474d326d_42f7f6e9">'Cash Flow'!#REF!</definedName>
    <definedName name="_vena_DYNR_SCashFlowS2_BCashFlowB2_474d326d_5f739ad9">'Cash Flow'!#REF!</definedName>
    <definedName name="_vena_DYNR_SCashFlowS2_BCashFlowB2_481f69d2">'Cash Flow'!#REF!</definedName>
    <definedName name="_vena_DYNR_SCashFlowS2_BCashFlowB2_481f69d2_2755b163">'Cash Flow'!#REF!</definedName>
    <definedName name="_vena_DYNR_SCashFlowS2_BCashFlowB2_481f69d2_2bcc7e0">'Cash Flow'!#REF!</definedName>
    <definedName name="_vena_DYNR_SCashFlowS2_BCashFlowB2_481f69d2_2c6d0d1e">'Cash Flow'!#REF!</definedName>
    <definedName name="_vena_DYNR_SCashFlowS2_BCashFlowB2_481f69d2_3501b6f8">'Cash Flow'!#REF!</definedName>
    <definedName name="_vena_DYNR_SCashFlowS2_BCashFlowB2_481f69d2_35f92a2f">'Cash Flow'!#REF!</definedName>
    <definedName name="_vena_DYNR_SCashFlowS2_BCashFlowB2_481f69d2_37d994fe">'Cash Flow'!#REF!</definedName>
    <definedName name="_vena_DYNR_SCashFlowS2_BCashFlowB2_481f69d2_45c536fc">'Cash Flow'!#REF!</definedName>
    <definedName name="_vena_DYNR_SCashFlowS2_BCashFlowB2_481f69d2_4cecc633">'Cash Flow'!#REF!</definedName>
    <definedName name="_vena_DYNR_SCashFlowS2_BCashFlowB2_481f69d2_51455068">'Cash Flow'!#REF!</definedName>
    <definedName name="_vena_DYNR_SCashFlowS2_BCashFlowB2_481f69d2_53b44366">'Cash Flow'!#REF!</definedName>
    <definedName name="_vena_DYNR_SCashFlowS2_BCashFlowB2_481f69d2_58313313">'Cash Flow'!#REF!</definedName>
    <definedName name="_vena_DYNR_SCashFlowS2_BCashFlowB2_481f69d2_5ba5c8b">'Cash Flow'!#REF!</definedName>
    <definedName name="_vena_DYNR_SCashFlowS2_BCashFlowB2_481f69d2_5ef0c40e">'Cash Flow'!#REF!</definedName>
    <definedName name="_vena_DYNR_SCashFlowS2_BCashFlowB2_481f69d2_6359bd2d">'Cash Flow'!#REF!</definedName>
    <definedName name="_vena_DYNR_SCashFlowS2_BCashFlowB2_481f69d2_63da2157">'Cash Flow'!#REF!</definedName>
    <definedName name="_vena_DYNR_SCashFlowS2_BCashFlowB2_481f69d2_6603f68e">'Cash Flow'!#REF!</definedName>
    <definedName name="_vena_DYNR_SCashFlowS2_BCashFlowB2_481f69d2_749396e">'Cash Flow'!#REF!</definedName>
    <definedName name="_vena_DYNR_SCashFlowS2_BCashFlowB2_481f69d2_7616f935">'Cash Flow'!#REF!</definedName>
    <definedName name="_vena_DYNR_SCashFlowS2_BCashFlowB2_481f69d2_764ec4d2">'Cash Flow'!#REF!</definedName>
    <definedName name="_vena_DYNR_SCashFlowS2_BCashFlowB2_481f69d2_78197bb8">'Cash Flow'!#REF!</definedName>
    <definedName name="_vena_DYNR_SCashFlowS2_BCashFlowB2_481f69d2_89f2c0d3">'Cash Flow'!#REF!</definedName>
    <definedName name="_vena_DYNR_SCashFlowS2_BCashFlowB2_481f69d2_8f1f3f69">'Cash Flow'!#REF!</definedName>
    <definedName name="_vena_DYNR_SCashFlowS2_BCashFlowB2_481f69d2_95d76376">'Cash Flow'!#REF!</definedName>
    <definedName name="_vena_DYNR_SCashFlowS2_BCashFlowB2_481f69d2_9a6deec3">'Cash Flow'!#REF!</definedName>
    <definedName name="_vena_DYNR_SCashFlowS2_BCashFlowB2_481f69d2_a1bacb4e">'Cash Flow'!#REF!</definedName>
    <definedName name="_vena_DYNR_SCashFlowS2_BCashFlowB2_481f69d2_b0761c9e">'Cash Flow'!#REF!</definedName>
    <definedName name="_vena_DYNR_SCashFlowS2_BCashFlowB2_481f69d2_b687bafa">'Cash Flow'!#REF!</definedName>
    <definedName name="_vena_DYNR_SCashFlowS2_BCashFlowB2_481f69d2_bea16ee8">'Cash Flow'!#REF!</definedName>
    <definedName name="_vena_DYNR_SCashFlowS2_BCashFlowB2_481f69d2_cce2e65b">'Cash Flow'!#REF!</definedName>
    <definedName name="_vena_DYNR_SCashFlowS2_BCashFlowB2_481f69d2_d13bcd05">'Cash Flow'!#REF!</definedName>
    <definedName name="_vena_DYNR_SCashFlowS2_BCashFlowB2_481f69d2_d99ded40">'Cash Flow'!#REF!</definedName>
    <definedName name="_vena_DYNR_SCashFlowS2_BCashFlowB2_481f69d2_dc3a1b8c">'Cash Flow'!#REF!</definedName>
    <definedName name="_vena_DYNR_SCashFlowS2_BCashFlowB2_481f69d2_dcfa6c5a">'Cash Flow'!#REF!</definedName>
    <definedName name="_vena_DYNR_SCashFlowS2_BCashFlowB2_481f69d2_ea8a6196">'Cash Flow'!#REF!</definedName>
    <definedName name="_vena_DYNR_SCashFlowS2_BCashFlowB2_481f69d2_eb012da5">'Cash Flow'!#REF!</definedName>
    <definedName name="_vena_DYNR_SCashFlowS2_BCashFlowB2_481f69d2_efff89f6">'Cash Flow'!#REF!</definedName>
    <definedName name="_vena_DYNR_SCashFlowS2_BCashFlowB2_481f69d2_f37fcead">'Cash Flow'!#REF!</definedName>
    <definedName name="_vena_DYNR_SCashFlowS2_BCashFlowB2_481f69d2_f74d487a">'Cash Flow'!#REF!</definedName>
    <definedName name="_vena_DYNR_SCashFlowS2_BCashFlowB2_481f69d2_f8c3e98">'Cash Flow'!#REF!</definedName>
    <definedName name="_vena_DYNR_SCashFlowS2_BCashFlowB2_481f69d2_fadf35f0">'Cash Flow'!#REF!</definedName>
    <definedName name="_vena_DYNR_SCashFlowS2_BCashFlowB2_481f69d2_fb4d1ef9">'Cash Flow'!#REF!</definedName>
    <definedName name="_vena_DYNR_SCashFlowS2_BCashFlowB2_7f7b3f36">'Cash Flow'!#REF!</definedName>
    <definedName name="_vena_DYNR_SCashFlowS2_BCashFlowB2_7f7b3f36_11e4f1f">'Cash Flow'!#REF!</definedName>
    <definedName name="_vena_DYNR_SCashFlowS2_BCashFlowB2_7f7b3f36_121a57ad">'Cash Flow'!#REF!</definedName>
    <definedName name="_vena_DYNR_SCashFlowS2_BCashFlowB2_7f7b3f36_16f69a0b">'Cash Flow'!#REF!</definedName>
    <definedName name="_vena_DYNR_SCashFlowS2_BCashFlowB2_7f7b3f36_1a76a55a">'Cash Flow'!#REF!</definedName>
    <definedName name="_vena_DYNR_SCashFlowS2_BCashFlowB2_7f7b3f36_221eace8">'Cash Flow'!#REF!</definedName>
    <definedName name="_vena_DYNR_SCashFlowS2_BCashFlowB2_7f7b3f36_23b5cd04">'Cash Flow'!#REF!</definedName>
    <definedName name="_vena_DYNR_SCashFlowS2_BCashFlowB2_7f7b3f36_28336d2a">'Cash Flow'!#REF!</definedName>
    <definedName name="_vena_DYNR_SCashFlowS2_BCashFlowB2_7f7b3f36_29525e87">'Cash Flow'!#REF!</definedName>
    <definedName name="_vena_DYNR_SCashFlowS2_BCashFlowB2_7f7b3f36_2a396d42">'Cash Flow'!#REF!</definedName>
    <definedName name="_vena_DYNR_SCashFlowS2_BCashFlowB2_7f7b3f36_2eca8fe4">'Cash Flow'!#REF!</definedName>
    <definedName name="_vena_DYNR_SCashFlowS2_BCashFlowB2_7f7b3f36_3013fb0">'Cash Flow'!#REF!</definedName>
    <definedName name="_vena_DYNR_SCashFlowS2_BCashFlowB2_7f7b3f36_3069902c">'Cash Flow'!#REF!</definedName>
    <definedName name="_vena_DYNR_SCashFlowS2_BCashFlowB2_7f7b3f36_31a96840">'Cash Flow'!#REF!</definedName>
    <definedName name="_vena_DYNR_SCashFlowS2_BCashFlowB2_7f7b3f36_41ec984e">'Cash Flow'!#REF!</definedName>
    <definedName name="_vena_DYNR_SCashFlowS2_BCashFlowB2_7f7b3f36_420acf7a">'Cash Flow'!#REF!</definedName>
    <definedName name="_vena_DYNR_SCashFlowS2_BCashFlowB2_7f7b3f36_46c72c6b">'Cash Flow'!#REF!</definedName>
    <definedName name="_vena_DYNR_SCashFlowS2_BCashFlowB2_7f7b3f36_49bd0f37">'Cash Flow'!#REF!</definedName>
    <definedName name="_vena_DYNR_SCashFlowS2_BCashFlowB2_7f7b3f36_4c67728f">'Cash Flow'!#REF!</definedName>
    <definedName name="_vena_DYNR_SCashFlowS2_BCashFlowB2_7f7b3f36_4ec6049">'Cash Flow'!#REF!</definedName>
    <definedName name="_vena_DYNR_SCashFlowS2_BCashFlowB2_7f7b3f36_50b136f0">'Cash Flow'!#REF!</definedName>
    <definedName name="_vena_DYNR_SCashFlowS2_BCashFlowB2_7f7b3f36_54b0b08">'Cash Flow'!#REF!</definedName>
    <definedName name="_vena_DYNR_SCashFlowS2_BCashFlowB2_7f7b3f36_61a6ce7a">'Cash Flow'!#REF!</definedName>
    <definedName name="_vena_DYNR_SCashFlowS2_BCashFlowB2_7f7b3f36_65fe410f">'Cash Flow'!#REF!</definedName>
    <definedName name="_vena_DYNR_SCashFlowS2_BCashFlowB2_7f7b3f36_677a8b25">'Cash Flow'!#REF!</definedName>
    <definedName name="_vena_DYNR_SCashFlowS2_BCashFlowB2_7f7b3f36_67fab3c3">'Cash Flow'!#REF!</definedName>
    <definedName name="_vena_DYNR_SCashFlowS2_BCashFlowB2_7f7b3f36_68ff8434">'Cash Flow'!#REF!</definedName>
    <definedName name="_vena_DYNR_SCashFlowS2_BCashFlowB2_7f7b3f36_6e3404cd">'Cash Flow'!#REF!</definedName>
    <definedName name="_vena_DYNR_SCashFlowS2_BCashFlowB2_7f7b3f36_70c343cd">'Cash Flow'!#REF!</definedName>
    <definedName name="_vena_DYNR_SCashFlowS2_BCashFlowB2_7f7b3f36_71588531">'Cash Flow'!#REF!</definedName>
    <definedName name="_vena_DYNR_SCashFlowS2_BCashFlowB2_7f7b3f36_7404ef4f">'Cash Flow'!#REF!</definedName>
    <definedName name="_vena_DYNR_SCashFlowS2_BCashFlowB2_7f7b3f36_77a1d992">'Cash Flow'!#REF!</definedName>
    <definedName name="_vena_DYNR_SCashFlowS2_BCashFlowB2_7f7b3f36_7bffd26a">'Cash Flow'!#REF!</definedName>
    <definedName name="_vena_DYNR_SCashFlowS2_BCashFlowB2_7f7b3f36_7e9362c9">'Cash Flow'!#REF!</definedName>
    <definedName name="_vena_DYNR_SCashFlowS2_BCashFlowB2_7f7b3f36_8996143d">'Cash Flow'!#REF!</definedName>
    <definedName name="_vena_DYNR_SCashFlowS2_BCashFlowB2_7f7b3f36_8f065d49">'Cash Flow'!#REF!</definedName>
    <definedName name="_vena_DYNR_SCashFlowS2_BCashFlowB2_7f7b3f36_92adf3d3">'Cash Flow'!#REF!</definedName>
    <definedName name="_vena_DYNR_SCashFlowS2_BCashFlowB2_7f7b3f36_9558ddd0">'Cash Flow'!#REF!</definedName>
    <definedName name="_vena_DYNR_SCashFlowS2_BCashFlowB2_7f7b3f36_9ad83e57">'Cash Flow'!#REF!</definedName>
    <definedName name="_vena_DYNR_SCashFlowS2_BCashFlowB2_7f7b3f36_9c7e9d77">'Cash Flow'!#REF!</definedName>
    <definedName name="_vena_DYNR_SCashFlowS2_BCashFlowB2_7f7b3f36_9d40226f">'Cash Flow'!#REF!</definedName>
    <definedName name="_vena_DYNR_SCashFlowS2_BCashFlowB2_7f7b3f36_9e2a79f2">'Cash Flow'!#REF!</definedName>
    <definedName name="_vena_DYNR_SCashFlowS2_BCashFlowB2_7f7b3f36_a512b014">'Cash Flow'!#REF!</definedName>
    <definedName name="_vena_DYNR_SCashFlowS2_BCashFlowB2_7f7b3f36_ade78fed">'Cash Flow'!#REF!</definedName>
    <definedName name="_vena_DYNR_SCashFlowS2_BCashFlowB2_7f7b3f36_c7d8c2f0">'Cash Flow'!#REF!</definedName>
    <definedName name="_vena_DYNR_SCashFlowS2_BCashFlowB2_7f7b3f36_cb0056c0">'Cash Flow'!#REF!</definedName>
    <definedName name="_vena_DYNR_SCashFlowS2_BCashFlowB2_7f7b3f36_cb541a38">'Cash Flow'!#REF!</definedName>
    <definedName name="_vena_DYNR_SCashFlowS2_BCashFlowB2_7f7b3f36_cf4925ee">'Cash Flow'!#REF!</definedName>
    <definedName name="_vena_DYNR_SCashFlowS2_BCashFlowB2_7f7b3f36_d907fec0">'Cash Flow'!#REF!</definedName>
    <definedName name="_vena_DYNR_SCashFlowS2_BCashFlowB2_7f7b3f36_ddc9b183">'Cash Flow'!#REF!</definedName>
    <definedName name="_vena_DYNR_SCashFlowS2_BCashFlowB2_7f7b3f36_dffdb04">'Cash Flow'!#REF!</definedName>
    <definedName name="_vena_DYNR_SCashFlowS2_BCashFlowB2_7f7b3f36_e45a9fa4">'Cash Flow'!#REF!</definedName>
    <definedName name="_vena_DYNR_SCashFlowS2_BCashFlowB2_7f7b3f36_e47e3e66">'Cash Flow'!#REF!</definedName>
    <definedName name="_vena_DYNR_SCashFlowS2_BCashFlowB2_7f7b3f36_e7adb4b6">'Cash Flow'!#REF!</definedName>
    <definedName name="_vena_DYNR_SCashFlowS2_BCashFlowB2_7f7b3f36_eabb2719">'Cash Flow'!#REF!</definedName>
    <definedName name="_vena_DYNR_SCashFlowS2_BCashFlowB2_7f7b3f36_ee84f75">'Cash Flow'!#REF!</definedName>
    <definedName name="_vena_DYNR_SCashFlowS2_BCashFlowB2_7f7b3f36_ff5ef8d7">'Cash Flow'!#REF!</definedName>
    <definedName name="_vena_DYNR_SCashFlowS2_BCashFlowB2_8530a814">'Cash Flow'!#REF!</definedName>
    <definedName name="_vena_DYNR_SCashFlowS2_BCashFlowB2_8530a814_a23bd840">'Cash Flow'!#REF!</definedName>
    <definedName name="_vena_DYNR_SCashFlowS2_BCashFlowB2_856e3e51">'Cash Flow'!#REF!</definedName>
    <definedName name="_vena_DYNR_SCashFlowS2_BCashFlowB2_856e3e51_1b3a16f5">'Cash Flow'!#REF!</definedName>
    <definedName name="_vena_DYNR_SCashFlowS2_BCashFlowB2_856e3e51_1f9a46fa">'Cash Flow'!#REF!</definedName>
    <definedName name="_vena_DYNR_SCashFlowS2_BCashFlowB2_856e3e51_2c28de7f">'Cash Flow'!#REF!</definedName>
    <definedName name="_vena_DYNR_SCashFlowS2_BCashFlowB2_856e3e51_3dea7eaa">'Cash Flow'!#REF!</definedName>
    <definedName name="_vena_DYNR_SCashFlowS2_BCashFlowB2_856e3e51_6b429e64">'Cash Flow'!#REF!</definedName>
    <definedName name="_vena_DYNR_SCashFlowS2_BCashFlowB2_856e3e51_7d8de54c">'Cash Flow'!#REF!</definedName>
    <definedName name="_vena_DYNR_SCashFlowS2_BCashFlowB2_856e3e51_8cbf832e">'Cash Flow'!#REF!</definedName>
    <definedName name="_vena_DYNR_SCashFlowS2_BCashFlowB2_856e3e51_925c5cd9">'Cash Flow'!#REF!</definedName>
    <definedName name="_vena_DYNR_SCashFlowS2_BCashFlowB2_856e3e51_b07ef727">'Cash Flow'!#REF!</definedName>
    <definedName name="_vena_DYNR_SCashFlowS2_BCashFlowB2_856e3e51_b7990c72">'Cash Flow'!#REF!</definedName>
    <definedName name="_vena_DYNR_SCashFlowS2_BCashFlowB2_856e3e51_d7a0eb53">'Cash Flow'!#REF!</definedName>
    <definedName name="_vena_DYNR_SCashFlowS2_BCashFlowB2_856e3e51_dcc8ca30">'Cash Flow'!#REF!</definedName>
    <definedName name="_vena_DYNR_SCashFlowS2_BCashFlowB2_856e3e51_e811f757">'Cash Flow'!#REF!</definedName>
    <definedName name="_vena_DYNR_SCashFlowS2_BCashFlowB2_856e3e51_f541c2d3">'Cash Flow'!#REF!</definedName>
    <definedName name="_vena_DYNR_SCashFlowS2_BCashFlowB2_890c1f5d">'Cash Flow'!#REF!</definedName>
    <definedName name="_vena_DYNR_SCashFlowS2_BCashFlowB2_890c1f5d_54319c1d">'Cash Flow'!#REF!</definedName>
    <definedName name="_vena_DYNR_SCashFlowS2_BCashFlowB2_890c1f5d_69f76c58">'Cash Flow'!#REF!</definedName>
    <definedName name="_vena_DYNR_SCashFlowS2_BCashFlowB2_890c1f5d_fe48ded7">'Cash Flow'!#REF!</definedName>
    <definedName name="_vena_DYNR_SCashFlowS2_BCashFlowB2_902c7fc6">'Cash Flow'!#REF!</definedName>
    <definedName name="_vena_DYNR_SCashFlowS2_BCashFlowB2_902c7fc6_1a51d2fe">'Cash Flow'!#REF!</definedName>
    <definedName name="_vena_DYNR_SCashFlowS2_BCashFlowB2_902c7fc6_464c92fe">'Cash Flow'!#REF!</definedName>
    <definedName name="_vena_DYNR_SCashFlowS2_BCashFlowB2_902c7fc6_555cdf74">'Cash Flow'!#REF!</definedName>
    <definedName name="_vena_DYNR_SCashFlowS2_BCashFlowB2_902c7fc6_6da41b42">'Cash Flow'!#REF!</definedName>
    <definedName name="_vena_DYNR_SCashFlowS2_BCashFlowB2_902c7fc6_86057e69">'Cash Flow'!#REF!</definedName>
    <definedName name="_vena_DYNR_SCashFlowS2_BCashFlowB2_902c7fc6_8f1675a3">'Cash Flow'!#REF!</definedName>
    <definedName name="_vena_DYNR_SCashFlowS2_BCashFlowB2_902c7fc6_974106d0">'Cash Flow'!#REF!</definedName>
    <definedName name="_vena_DYNR_SCashFlowS2_BCashFlowB2_902c7fc6_9e71251e">'Cash Flow'!#REF!</definedName>
    <definedName name="_vena_DYNR_SCashFlowS2_BCashFlowB2_902c7fc6_abdb9686">'Cash Flow'!#REF!</definedName>
    <definedName name="_vena_DYNR_SCashFlowS2_BCashFlowB2_902c7fc6_b43f1e3a">'Cash Flow'!#REF!</definedName>
    <definedName name="_vena_DYNR_SCashFlowS2_BCashFlowB2_902c7fc6_ee29de06">'Cash Flow'!#REF!</definedName>
    <definedName name="_vena_DYNR_SCashFlowS2_BCashFlowB2_902c7fc6_fc131e3e">'Cash Flow'!#REF!</definedName>
    <definedName name="_vena_DYNR_SCashFlowS2_BCashFlowB2_96bf3992">'Cash Flow'!#REF!</definedName>
    <definedName name="_vena_DYNR_SCashFlowS2_BCashFlowB2_96bf3992_106f48d6">'Cash Flow'!#REF!</definedName>
    <definedName name="_vena_DYNR_SCashFlowS2_BCashFlowB2_96bf3992_1cd2d273">'Cash Flow'!#REF!</definedName>
    <definedName name="_vena_DYNR_SCashFlowS2_BCashFlowB2_96bf3992_21979548">'Cash Flow'!#REF!</definedName>
    <definedName name="_vena_DYNR_SCashFlowS2_BCashFlowB2_96bf3992_269bec4">'Cash Flow'!#REF!</definedName>
    <definedName name="_vena_DYNR_SCashFlowS2_BCashFlowB2_96bf3992_2c8fd0ba">'Cash Flow'!#REF!</definedName>
    <definedName name="_vena_DYNR_SCashFlowS2_BCashFlowB2_96bf3992_376e6e71">'Cash Flow'!#REF!</definedName>
    <definedName name="_vena_DYNR_SCashFlowS2_BCashFlowB2_96bf3992_3c517e60">'Cash Flow'!#REF!</definedName>
    <definedName name="_vena_DYNR_SCashFlowS2_BCashFlowB2_96bf3992_3e5610d7">'Cash Flow'!#REF!</definedName>
    <definedName name="_vena_DYNR_SCashFlowS2_BCashFlowB2_96bf3992_40cabff8">'Cash Flow'!#REF!</definedName>
    <definedName name="_vena_DYNR_SCashFlowS2_BCashFlowB2_96bf3992_459efa05">'Cash Flow'!#REF!</definedName>
    <definedName name="_vena_DYNR_SCashFlowS2_BCashFlowB2_96bf3992_46606a3b">'Cash Flow'!#REF!</definedName>
    <definedName name="_vena_DYNR_SCashFlowS2_BCashFlowB2_96bf3992_5c834dc5">'Cash Flow'!#REF!</definedName>
    <definedName name="_vena_DYNR_SCashFlowS2_BCashFlowB2_96bf3992_63fe8e49">'Cash Flow'!#REF!</definedName>
    <definedName name="_vena_DYNR_SCashFlowS2_BCashFlowB2_96bf3992_6b78bce5">'Cash Flow'!#REF!</definedName>
    <definedName name="_vena_DYNR_SCashFlowS2_BCashFlowB2_96bf3992_983ea155">'Cash Flow'!#REF!</definedName>
    <definedName name="_vena_DYNR_SCashFlowS2_BCashFlowB2_96bf3992_9f3b4924">'Cash Flow'!#REF!</definedName>
    <definedName name="_vena_DYNR_SCashFlowS2_BCashFlowB2_96bf3992_a0b86dde">'Cash Flow'!#REF!</definedName>
    <definedName name="_vena_DYNR_SCashFlowS2_BCashFlowB2_96bf3992_a69fae77">'Cash Flow'!#REF!</definedName>
    <definedName name="_vena_DYNR_SCashFlowS2_BCashFlowB2_96bf3992_a8e53f1d">'Cash Flow'!#REF!</definedName>
    <definedName name="_vena_DYNR_SCashFlowS2_BCashFlowB2_96bf3992_b07c8846">'Cash Flow'!#REF!</definedName>
    <definedName name="_vena_DYNR_SCashFlowS2_BCashFlowB2_96bf3992_b48c65f">'Cash Flow'!#REF!</definedName>
    <definedName name="_vena_DYNR_SCashFlowS2_BCashFlowB2_96bf3992_b907552d">'Cash Flow'!#REF!</definedName>
    <definedName name="_vena_DYNR_SCashFlowS2_BCashFlowB2_96bf3992_c9a554b6">'Cash Flow'!#REF!</definedName>
    <definedName name="_vena_DYNR_SCashFlowS2_BCashFlowB2_96bf3992_cbf384ee">'Cash Flow'!#REF!</definedName>
    <definedName name="_vena_DYNR_SCashFlowS2_BCashFlowB2_96bf3992_cc705ab0">'Cash Flow'!#REF!</definedName>
    <definedName name="_vena_DYNR_SCashFlowS2_BCashFlowB2_96bf3992_df2ec33c">'Cash Flow'!#REF!</definedName>
    <definedName name="_vena_DYNR_SCashFlowS2_BCashFlowB2_96bf3992_e048e3d2">'Cash Flow'!#REF!</definedName>
    <definedName name="_vena_DYNR_SCashFlowS2_BCashFlowB2_96bf3992_e77ed5c1">'Cash Flow'!#REF!</definedName>
    <definedName name="_vena_DYNR_SCashFlowS2_BCashFlowB2_96bf3992_ed14b100">'Cash Flow'!#REF!</definedName>
    <definedName name="_vena_DYNR_SCashFlowS2_BCashFlowB2_a1f118a7">'Cash Flow'!#REF!</definedName>
    <definedName name="_vena_DYNR_SCashFlowS2_BCashFlowB2_a1f118a7_1aa5e307">'Cash Flow'!#REF!</definedName>
    <definedName name="_vena_DYNR_SCashFlowS2_BCashFlowB2_a1f118a7_1c5c286d">'Cash Flow'!#REF!</definedName>
    <definedName name="_vena_DYNR_SCashFlowS2_BCashFlowB2_a1f118a7_2b23d0db">'Cash Flow'!#REF!</definedName>
    <definedName name="_vena_DYNR_SCashFlowS2_BCashFlowB2_a1f118a7_704ee110">'Cash Flow'!#REF!</definedName>
    <definedName name="_vena_DYNR_SCashFlowS2_BCashFlowB2_a1f118a7_8e2ef7f3">'Cash Flow'!#REF!</definedName>
    <definedName name="_vena_DYNR_SCashFlowS2_BCashFlowB2_a1f118a7_903a1e36">'Cash Flow'!#REF!</definedName>
    <definedName name="_vena_DYNR_SCashFlowS2_BCashFlowB2_a1f118a7_a43d95d">'Cash Flow'!#REF!</definedName>
    <definedName name="_vena_DYNR_SCashFlowS2_BCashFlowB2_a1f118a7_d0ed6fc3">'Cash Flow'!#REF!</definedName>
    <definedName name="_vena_DYNR_SCashFlowS2_BCashFlowB2_a1f118a7_e541dc92">'Cash Flow'!#REF!</definedName>
    <definedName name="_vena_DYNR_SCashFlowS2_BCashFlowB2_a1f118a7_ebabdc81">'Cash Flow'!#REF!</definedName>
    <definedName name="_vena_DYNR_SCashFlowS2_BCashFlowB2_a1f118a7_fbb693ca">'Cash Flow'!#REF!</definedName>
    <definedName name="_vena_DYNR_SCashFlowS2_BCashFlowB2_ae8af4e2">'Cash Flow'!#REF!</definedName>
    <definedName name="_vena_DYNR_SCashFlowS2_BCashFlowB2_ae8af4e2_11b20b64">'Cash Flow'!#REF!</definedName>
    <definedName name="_vena_DYNR_SCashFlowS2_BCashFlowB2_ae8af4e2_43413b37">'Cash Flow'!#REF!</definedName>
    <definedName name="_vena_DYNR_SCashFlowS2_BCashFlowB2_ae8af4e2_459abaee">'Cash Flow'!#REF!</definedName>
    <definedName name="_vena_DYNR_SCashFlowS2_BCashFlowB2_ae8af4e2_5942fc73">'Cash Flow'!#REF!</definedName>
    <definedName name="_vena_DYNR_SCashFlowS2_BCashFlowB2_ae8af4e2_5b542877">'Cash Flow'!#REF!</definedName>
    <definedName name="_vena_DYNR_SCashFlowS2_BCashFlowB2_ae8af4e2_762120f9">'Cash Flow'!#REF!</definedName>
    <definedName name="_vena_DYNR_SCashFlowS2_BCashFlowB2_ae8af4e2_80169e84">'Cash Flow'!#REF!</definedName>
    <definedName name="_vena_DYNR_SCashFlowS2_BCashFlowB2_ae8af4e2_8d51b39b">'Cash Flow'!#REF!</definedName>
    <definedName name="_vena_DYNR_SCashFlowS2_BCashFlowB2_ae8af4e2_8e9db641">'Cash Flow'!#REF!</definedName>
    <definedName name="_vena_DYNR_SCashFlowS2_BCashFlowB2_ae8af4e2_9a9b37d9">'Cash Flow'!#REF!</definedName>
    <definedName name="_vena_DYNR_SCashFlowS2_BCashFlowB2_ae8af4e2_b21f382f">'Cash Flow'!#REF!</definedName>
    <definedName name="_vena_DYNR_SCashFlowS2_BCashFlowB2_ae8af4e2_b9b4e3de">'Cash Flow'!#REF!</definedName>
    <definedName name="_vena_DYNR_SCashFlowS2_BCashFlowB2_ae8af4e2_c85e4527">'Cash Flow'!#REF!</definedName>
    <definedName name="_vena_DYNR_SCashFlowS2_BCashFlowB2_ae8af4e2_d1f1ecea">'Cash Flow'!#REF!</definedName>
    <definedName name="_vena_DYNR_SCashFlowS2_BCashFlowB2_ae8af4e2_de663318">'Cash Flow'!#REF!</definedName>
    <definedName name="_vena_DYNR_SCashFlowS2_BCashFlowB2_ae8af4e2_de8ed78a">'Cash Flow'!#REF!</definedName>
    <definedName name="_vena_DYNR_SCashFlowS2_BCashFlowB2_ae8af4e2_e27003ed">'Cash Flow'!#REF!</definedName>
    <definedName name="_vena_DYNR_SCashFlowS2_BCashFlowB2_ae8af4e2_e7246660">'Cash Flow'!#REF!</definedName>
    <definedName name="_vena_DYNR_SCashFlowS2_BCashFlowB2_ae8af4e2_f0c0a7bb">'Cash Flow'!#REF!</definedName>
    <definedName name="_vena_DYNR_SCashFlowS2_BCashFlowB2_ae8af4e2_fe68542e">'Cash Flow'!#REF!</definedName>
    <definedName name="_vena_DYNR_SCashFlowS2_BCashFlowB2_c1191a98">'Cash Flow'!#REF!</definedName>
    <definedName name="_vena_DYNR_SCashFlowS2_BCashFlowB2_c1191a98_3435b4a3">'Cash Flow'!#REF!</definedName>
    <definedName name="_vena_DYNR_SCashFlowS2_BCashFlowB2_c1191a98_d254b7b">'Cash Flow'!#REF!</definedName>
    <definedName name="_vena_DYNR_SCashFlowS2_BCashFlowB2_c1191a98_ea52e7ba">'Cash Flow'!#REF!</definedName>
    <definedName name="_vena_DYNR_SCashFlowS2_BCashFlowB2_c1191a98_f79a505">'Cash Flow'!#REF!</definedName>
    <definedName name="_vena_DYNR_SCashFlowS2_BCashFlowB2_d9d40640">'Cash Flow'!#REF!</definedName>
    <definedName name="_vena_DYNR_SCashFlowS2_BCashFlowB2_d9d40640_157e84a8">'Cash Flow'!#REF!</definedName>
    <definedName name="_vena_DYNR_SCashFlowS2_BCashFlowB2_d9d40640_2707bf96">'Cash Flow'!#REF!</definedName>
    <definedName name="_vena_DYNR_SCashFlowS2_BCashFlowB2_d9d40640_2fec57ca">'Cash Flow'!#REF!</definedName>
    <definedName name="_vena_DYNR_SCashFlowS2_BCashFlowB2_d9d40640_409ea111">'Cash Flow'!#REF!</definedName>
    <definedName name="_vena_DYNR_SCashFlowS2_BCashFlowB2_d9d40640_5a9e0eaa">'Cash Flow'!#REF!</definedName>
    <definedName name="_vena_DYNR_SCashFlowS2_BCashFlowB2_d9d40640_5c3aa636">'Cash Flow'!#REF!</definedName>
    <definedName name="_vena_DYNR_SCashFlowS2_BCashFlowB2_d9d40640_64e744fd">'Cash Flow'!#REF!</definedName>
    <definedName name="_vena_DYNR_SCashFlowS2_BCashFlowB2_d9d40640_6efa3c94">'Cash Flow'!#REF!</definedName>
    <definedName name="_vena_DYNR_SCashFlowS2_BCashFlowB2_d9d40640_7b304e52">'Cash Flow'!#REF!</definedName>
    <definedName name="_vena_DYNR_SCashFlowS2_BCashFlowB2_d9d40640_8f1b5c1a">'Cash Flow'!#REF!</definedName>
    <definedName name="_vena_DYNR_SCashFlowS2_BCashFlowB2_d9d40640_9b782509">'Cash Flow'!#REF!</definedName>
    <definedName name="_vena_DYNR_SCashFlowS2_BCashFlowB2_d9d40640_a48c14e6">'Cash Flow'!#REF!</definedName>
    <definedName name="_vena_DYNR_SCashFlowS2_BCashFlowB2_d9d40640_ca8375d7">'Cash Flow'!#REF!</definedName>
    <definedName name="_vena_DYNR_SCashFlowS2_BCashFlowB2_d9d40640_e1442640">'Cash Flow'!#REF!</definedName>
    <definedName name="_vena_DYNR_SCashFlowS2_BCashFlowB2_d9d40640_e5640c98">'Cash Flow'!#REF!</definedName>
    <definedName name="_vena_DYNR_SCashFlowS2_BCashFlowB2_d9d40640_e8414259">'Cash Flow'!#REF!</definedName>
    <definedName name="_vena_DYNR_SCashFlowS2_BCashFlowB2_d9d40640_ec85b5b4">'Cash Flow'!#REF!</definedName>
    <definedName name="_vena_DYNR_SCashFlowS2_BCashFlowB2_e74ab8df">'Cash Flow'!#REF!</definedName>
    <definedName name="_vena_DYNR_SCashFlowS2_BCashFlowB2_e74ab8df_18a64478">'Cash Flow'!#REF!</definedName>
    <definedName name="_vena_DYNR_SCashFlowS2_BCashFlowB2_e74ab8df_4c2cd458">'Cash Flow'!#REF!</definedName>
    <definedName name="_vena_DYNR_SCashFlowS2_BCashFlowB2_e74ab8df_5c17a59">'Cash Flow'!#REF!</definedName>
    <definedName name="_vena_DYNR_SCashFlowS2_BCashFlowB2_e74ab8df_62606721">'Cash Flow'!#REF!</definedName>
    <definedName name="_vena_DYNR_SCashFlowS2_BCashFlowB2_e74ab8df_63a30848">'Cash Flow'!#REF!</definedName>
    <definedName name="_vena_DYNR_SCashFlowS2_BCashFlowB2_e74ab8df_7888fe17">'Cash Flow'!#REF!</definedName>
    <definedName name="_vena_DYNR_SCashFlowS2_BCashFlowB2_e74ab8df_aa21ac">'Cash Flow'!#REF!</definedName>
    <definedName name="_vena_DYNR_SCashFlowS2_BCashFlowB2_e74ab8df_b66b7467">'Cash Flow'!#REF!</definedName>
    <definedName name="_vena_DYNR_SCashFlowS2_BCashFlowB2_e74ab8df_bc7b220b">'Cash Flow'!#REF!</definedName>
    <definedName name="_vena_DYNR_SCashFlowS2_BCashFlowB2_e74ab8df_d3d46570">'Cash Flow'!#REF!</definedName>
    <definedName name="_vena_DYNR_SCashFlowS2_BCashFlowB2_e74ab8df_dde364d7">'Cash Flow'!#REF!</definedName>
    <definedName name="_vena_DYNR_SCashFlowS2_BCashFlowB2_e74ab8df_e5cfb325">'Cash Flow'!#REF!</definedName>
    <definedName name="_vena_DYNR_SCashFlowS2_BCashFlowB2_e74ab8df_fef386ba">'Cash Flow'!#REF!</definedName>
    <definedName name="_vena_DYNR_SDetailS1_BDetailB1_1b82c0b5">Detail!#REF!</definedName>
    <definedName name="_vena_DYNR_SDetailS1_BDetailB1_1b82c0b5_1668ad70">Detail!#REF!</definedName>
    <definedName name="_vena_DYNR_SDetailS1_BDetailB1_1b82c0b5_4e161ccc">Detail!#REF!</definedName>
    <definedName name="_vena_DYNR_SDetailS1_BDetailB1_1b82c0b5_c81550ed">Detail!#REF!</definedName>
    <definedName name="_vena_DYNR_SDetailS1_BDetailB1_1b82c0b5_ee06396d">Detail!#REF!</definedName>
    <definedName name="_vena_DYNR_SDetailS1_BDetailB1_24cab78d">Detail!#REF!</definedName>
    <definedName name="_vena_DYNR_SDetailS1_BDetailB1_24cab78d_13602c0a">Detail!#REF!</definedName>
    <definedName name="_vena_DYNR_SDetailS1_BDetailB1_24cab78d_14650cc3">Detail!#REF!</definedName>
    <definedName name="_vena_DYNR_SDetailS1_BDetailB1_24cab78d_192d1447">Detail!#REF!</definedName>
    <definedName name="_vena_DYNR_SDetailS1_BDetailB1_24cab78d_31523e2f">Detail!#REF!</definedName>
    <definedName name="_vena_DYNR_SDetailS1_BDetailB1_24cab78d_3393aff1">Detail!#REF!</definedName>
    <definedName name="_vena_DYNR_SDetailS1_BDetailB1_24cab78d_4fb8b7d1">Detail!#REF!</definedName>
    <definedName name="_vena_DYNR_SDetailS1_BDetailB1_24cab78d_55a466b6">Detail!#REF!</definedName>
    <definedName name="_vena_DYNR_SDetailS1_BDetailB1_24cab78d_57ae975">Detail!#REF!</definedName>
    <definedName name="_vena_DYNR_SDetailS1_BDetailB1_24cab78d_58d07fcf">Detail!#REF!</definedName>
    <definedName name="_vena_DYNR_SDetailS1_BDetailB1_24cab78d_6f244c6d">Detail!#REF!</definedName>
    <definedName name="_vena_DYNR_SDetailS1_BDetailB1_24cab78d_7562ec10">Detail!#REF!</definedName>
    <definedName name="_vena_DYNR_SDetailS1_BDetailB1_24cab78d_ae3aa82a">Detail!#REF!</definedName>
    <definedName name="_vena_DYNR_SDetailS1_BDetailB1_24cab78d_baf4ae44">Detail!#REF!</definedName>
    <definedName name="_vena_DYNR_SDetailS1_BDetailB1_24cab78d_c3920b0">Detail!#REF!</definedName>
    <definedName name="_vena_DYNR_SDetailS1_BDetailB1_24cab78d_cbfed28c">Detail!#REF!</definedName>
    <definedName name="_vena_DYNR_SDetailS1_BDetailB1_24cab78d_ccca6e90">Detail!#REF!</definedName>
    <definedName name="_vena_DYNR_SDetailS1_BDetailB1_24cab78d_cf9737c2">Detail!#REF!</definedName>
    <definedName name="_vena_DYNR_SDetailS1_BDetailB1_24cab78d_d118fbd5">Detail!#REF!</definedName>
    <definedName name="_vena_DYNR_SDetailS1_BDetailB1_24cab78d_e99efe72">Detail!#REF!</definedName>
    <definedName name="_vena_DYNR_SDetailS1_BDetailB1_24cab78d_f7489938">Detail!#REF!</definedName>
    <definedName name="_vena_DYNR_SDetailS1_BDetailB1_26a750e5">Detail!#REF!</definedName>
    <definedName name="_vena_DYNR_SDetailS1_BDetailB1_26a750e5_17ecd915">Detail!#REF!</definedName>
    <definedName name="_vena_DYNR_SDetailS1_BDetailB1_26a750e5_1c0fc641">Detail!#REF!</definedName>
    <definedName name="_vena_DYNR_SDetailS1_BDetailB1_26a750e5_1d4bf698">Detail!#REF!</definedName>
    <definedName name="_vena_DYNR_SDetailS1_BDetailB1_26a750e5_28877227">Detail!#REF!</definedName>
    <definedName name="_vena_DYNR_SDetailS1_BDetailB1_26a750e5_340bc9af">Detail!#REF!</definedName>
    <definedName name="_vena_DYNR_SDetailS1_BDetailB1_26a750e5_3a0e3644">Detail!#REF!</definedName>
    <definedName name="_vena_DYNR_SDetailS1_BDetailB1_26a750e5_3b7c659">Detail!#REF!</definedName>
    <definedName name="_vena_DYNR_SDetailS1_BDetailB1_26a750e5_3e1f5630">Detail!#REF!</definedName>
    <definedName name="_vena_DYNR_SDetailS1_BDetailB1_26a750e5_51b8626f">Detail!#REF!</definedName>
    <definedName name="_vena_DYNR_SDetailS1_BDetailB1_26a750e5_5de0ea96">Detail!#REF!</definedName>
    <definedName name="_vena_DYNR_SDetailS1_BDetailB1_26a750e5_67976879">Detail!#REF!</definedName>
    <definedName name="_vena_DYNR_SDetailS1_BDetailB1_26a750e5_74da41c4">Detail!#REF!</definedName>
    <definedName name="_vena_DYNR_SDetailS1_BDetailB1_26a750e5_796e00a6">Detail!#REF!</definedName>
    <definedName name="_vena_DYNR_SDetailS1_BDetailB1_26a750e5_7b66fba2">Detail!#REF!</definedName>
    <definedName name="_vena_DYNR_SDetailS1_BDetailB1_26a750e5_7e49eda6">Detail!#REF!</definedName>
    <definedName name="_vena_DYNR_SDetailS1_BDetailB1_26a750e5_7f7bbd6f">Detail!#REF!</definedName>
    <definedName name="_vena_DYNR_SDetailS1_BDetailB1_26a750e5_8feef5b8">Detail!#REF!</definedName>
    <definedName name="_vena_DYNR_SDetailS1_BDetailB1_26a750e5_934f81cd">Detail!#REF!</definedName>
    <definedName name="_vena_DYNR_SDetailS1_BDetailB1_26a750e5_96d37e8d">Detail!#REF!</definedName>
    <definedName name="_vena_DYNR_SDetailS1_BDetailB1_26a750e5_ab42138e">Detail!#REF!</definedName>
    <definedName name="_vena_DYNR_SDetailS1_BDetailB1_26a750e5_afc5255b">Detail!#REF!</definedName>
    <definedName name="_vena_DYNR_SDetailS1_BDetailB1_26a750e5_b209abca">Detail!#REF!</definedName>
    <definedName name="_vena_DYNR_SDetailS1_BDetailB1_26a750e5_b5472e24">Detail!#REF!</definedName>
    <definedName name="_vena_DYNR_SDetailS1_BDetailB1_26a750e5_b99aec0a">Detail!#REF!</definedName>
    <definedName name="_vena_DYNR_SDetailS1_BDetailB1_26a750e5_c00ba0c2">Detail!#REF!</definedName>
    <definedName name="_vena_DYNR_SDetailS1_BDetailB1_26a750e5_c1e827e6">Detail!#REF!</definedName>
    <definedName name="_vena_DYNR_SDetailS1_BDetailB1_26a750e5_c3459aa4">Detail!#REF!</definedName>
    <definedName name="_vena_DYNR_SDetailS1_BDetailB1_26a750e5_cbee30a8">Detail!#REF!</definedName>
    <definedName name="_vena_DYNR_SDetailS1_BDetailB1_26a750e5_cc14180c">Detail!#REF!</definedName>
    <definedName name="_vena_DYNR_SDetailS1_BDetailB1_26a750e5_cfa8a4a8">Detail!#REF!</definedName>
    <definedName name="_vena_DYNR_SDetailS1_BDetailB1_26a750e5_d24f3d94">Detail!#REF!</definedName>
    <definedName name="_vena_DYNR_SDetailS1_BDetailB1_26a750e5_d52a898f">Detail!#REF!</definedName>
    <definedName name="_vena_DYNR_SDetailS1_BDetailB1_26a750e5_d8167dba">Detail!#REF!</definedName>
    <definedName name="_vena_DYNR_SDetailS1_BDetailB1_26a750e5_dc154265">Detail!#REF!</definedName>
    <definedName name="_vena_DYNR_SDetailS1_BDetailB1_26a750e5_e451323e">Detail!#REF!</definedName>
    <definedName name="_vena_DYNR_SDetailS1_BDetailB1_26a750e5_e7de17a8">Detail!#REF!</definedName>
    <definedName name="_vena_DYNR_SDetailS1_BDetailB1_26a750e5_ed04f073">Detail!#REF!</definedName>
    <definedName name="_vena_DYNR_SDetailS1_BDetailB1_26a750e5_efb1d5d1">Detail!#REF!</definedName>
    <definedName name="_vena_DYNR_SDetailS1_BDetailB1_26a750e5_f741c9a7">Detail!#REF!</definedName>
    <definedName name="_vena_DYNR_SDetailS1_BDetailB1_26a750e5_f7c39b2e">Detail!#REF!</definedName>
    <definedName name="_vena_DYNR_SDetailS1_BDetailB1_26a750e5_fc3c39b5">Detail!#REF!</definedName>
    <definedName name="_vena_DYNR_SDetailS1_BDetailB1_2de701b9">Detail!#REF!</definedName>
    <definedName name="_vena_DYNR_SDetailS1_BDetailB1_2de701b9_2d1e40b3">Detail!#REF!</definedName>
    <definedName name="_vena_DYNR_SDetailS1_BDetailB1_2de701b9_441dce4b">Detail!#REF!</definedName>
    <definedName name="_vena_DYNR_SDetailS1_BDetailB1_2de701b9_49de6677">Detail!#REF!</definedName>
    <definedName name="_vena_DYNR_SDetailS1_BDetailB1_2de701b9_5db80743">Detail!#REF!</definedName>
    <definedName name="_vena_DYNR_SDetailS1_BDetailB1_2de701b9_8803f2b5">Detail!#REF!</definedName>
    <definedName name="_vena_DYNR_SDetailS1_BDetailB1_2de701b9_89ce6ce5">Detail!#REF!</definedName>
    <definedName name="_vena_DYNR_SDetailS1_BDetailB1_2de701b9_8ba4bcd6">Detail!#REF!</definedName>
    <definedName name="_vena_DYNR_SDetailS1_BDetailB1_2de701b9_9220969">Detail!#REF!</definedName>
    <definedName name="_vena_DYNR_SDetailS1_BDetailB1_2de701b9_95a0d644">Detail!#REF!</definedName>
    <definedName name="_vena_DYNR_SDetailS1_BDetailB1_2de701b9_9a89738a">Detail!#REF!</definedName>
    <definedName name="_vena_DYNR_SDetailS1_BDetailB1_2de701b9_c06aeb4">Detail!#REF!</definedName>
    <definedName name="_vena_DYNR_SDetailS1_BDetailB1_2de701b9_c49cc590">Detail!#REF!</definedName>
    <definedName name="_vena_DYNR_SDetailS1_BDetailB1_2de701b9_dcba8346">Detail!#REF!</definedName>
    <definedName name="_vena_DYNR_SDetailS1_BDetailB1_2de701b9_e39ecfd7">Detail!#REF!</definedName>
    <definedName name="_vena_DYNR_SDetailS1_BDetailB1_2de701b9_e864d81b">Detail!#REF!</definedName>
    <definedName name="_vena_DYNR_SDetailS1_BDetailB1_2de701b9_e926dba">Detail!#REF!</definedName>
    <definedName name="_vena_DYNR_SDetailS1_BDetailB1_2de701b9_ec081b32">Detail!#REF!</definedName>
    <definedName name="_vena_DYNR_SDetailS1_BDetailB1_2de701b9_edd9ccb4">Detail!#REF!</definedName>
    <definedName name="_vena_DYNR_SDetailS1_BDetailB1_2f45d07b">Detail!#REF!</definedName>
    <definedName name="_vena_DYNR_SDetailS1_BDetailB1_2f45d07b_16cc2ae5">Detail!#REF!</definedName>
    <definedName name="_vena_DYNR_SDetailS1_BDetailB1_2f45d07b_6aaa8635">Detail!#REF!</definedName>
    <definedName name="_vena_DYNR_SDetailS1_BDetailB1_2f45d07b_6e4d7e48">Detail!#REF!</definedName>
    <definedName name="_vena_DYNR_SDetailS1_BDetailB1_2f45d07b_6e8487a4">Detail!#REF!</definedName>
    <definedName name="_vena_DYNR_SDetailS1_BDetailB1_2f45d07b_6f6a749c">Detail!#REF!</definedName>
    <definedName name="_vena_DYNR_SDetailS1_BDetailB1_2f45d07b_945a592b">Detail!#REF!</definedName>
    <definedName name="_vena_DYNR_SDetailS1_BDetailB1_2f45d07b_cc7fa28c">Detail!#REF!</definedName>
    <definedName name="_vena_DYNR_SDetailS1_BDetailB1_2f45d07b_ce7038a">Detail!#REF!</definedName>
    <definedName name="_vena_DYNR_SDetailS1_BDetailB1_2f45d07b_d26645fd">Detail!#REF!</definedName>
    <definedName name="_vena_DYNR_SDetailS1_BDetailB1_2f45d07b_d546a3c9">Detail!#REF!</definedName>
    <definedName name="_vena_DYNR_SDetailS1_BDetailB1_2f45d07b_efcaf208">Detail!#REF!</definedName>
    <definedName name="_vena_DYNR_SDetailS1_BDetailB1_2f45d07b_f573f70f">Detail!#REF!</definedName>
    <definedName name="_vena_DYNR_SDetailS1_BDetailB1_2f45d07b_f62f04ba">Detail!#REF!</definedName>
    <definedName name="_vena_DYNR_SDetailS1_BDetailB1_2f45d07b_faa556a2">Detail!#REF!</definedName>
    <definedName name="_vena_DYNR_SDetailS1_BDetailB1_3ffed0b4">Detail!#REF!</definedName>
    <definedName name="_vena_DYNR_SDetailS1_BDetailB1_3ffed0b4_115aa8c4">Detail!#REF!</definedName>
    <definedName name="_vena_DYNR_SDetailS1_BDetailB1_3ffed0b4_33979975">Detail!#REF!</definedName>
    <definedName name="_vena_DYNR_SDetailS1_BDetailB1_3ffed0b4_8aeeb97">Detail!#REF!</definedName>
    <definedName name="_vena_DYNR_SDetailS1_BDetailB1_3ffed0b4_8d2f832f">Detail!#REF!</definedName>
    <definedName name="_vena_DYNR_SDetailS1_BDetailB1_3ffed0b4_9519e568">Detail!#REF!</definedName>
    <definedName name="_vena_DYNR_SDetailS1_BDetailB1_3ffed0b4_95288147">Detail!#REF!</definedName>
    <definedName name="_vena_DYNR_SDetailS1_BDetailB1_3ffed0b4_952ea453">Detail!#REF!</definedName>
    <definedName name="_vena_DYNR_SDetailS1_BDetailB1_3ffed0b4_9659731">Detail!#REF!</definedName>
    <definedName name="_vena_DYNR_SDetailS1_BDetailB1_3ffed0b4_a8c2e89">Detail!#REF!</definedName>
    <definedName name="_vena_DYNR_SDetailS1_BDetailB1_3ffed0b4_b5590a06">Detail!#REF!</definedName>
    <definedName name="_vena_DYNR_SDetailS1_BDetailB1_3ffed0b4_cf6575a2">Detail!#REF!</definedName>
    <definedName name="_vena_DYNR_SDetailS1_BDetailB1_3ffed0b4_cfee169a">Detail!#REF!</definedName>
    <definedName name="_vena_DYNR_SDetailS1_BDetailB1_3ffed0b4_d7ecd89b">Detail!#REF!</definedName>
    <definedName name="_vena_DYNR_SDetailS1_BDetailB1_3ffed0b4_eb7e5eb5">Detail!#REF!</definedName>
    <definedName name="_vena_DYNR_SDetailS1_BDetailB1_40357e2f">Detail!#REF!</definedName>
    <definedName name="_vena_DYNR_SDetailS1_BDetailB1_40357e2f_ad952db8">Detail!#REF!</definedName>
    <definedName name="_vena_DYNR_SDetailS1_BDetailB1_4d1e6b4a">Detail!#REF!</definedName>
    <definedName name="_vena_DYNR_SDetailS1_BDetailB1_4d1e6b4a_15ed392f">Detail!#REF!</definedName>
    <definedName name="_vena_DYNR_SDetailS1_BDetailB1_4d1e6b4a_19846b92">Detail!#REF!</definedName>
    <definedName name="_vena_DYNR_SDetailS1_BDetailB1_4d1e6b4a_1aabed03">Detail!#REF!</definedName>
    <definedName name="_vena_DYNR_SDetailS1_BDetailB1_4d1e6b4a_1e82194">Detail!#REF!</definedName>
    <definedName name="_vena_DYNR_SDetailS1_BDetailB1_4d1e6b4a_353ec1b4">Detail!#REF!</definedName>
    <definedName name="_vena_DYNR_SDetailS1_BDetailB1_4d1e6b4a_394c41a4">Detail!#REF!</definedName>
    <definedName name="_vena_DYNR_SDetailS1_BDetailB1_4d1e6b4a_3eab4903">Detail!#REF!</definedName>
    <definedName name="_vena_DYNR_SDetailS1_BDetailB1_4d1e6b4a_432efd0e">Detail!#REF!</definedName>
    <definedName name="_vena_DYNR_SDetailS1_BDetailB1_4d1e6b4a_62bb2f22">Detail!#REF!</definedName>
    <definedName name="_vena_DYNR_SDetailS1_BDetailB1_4d1e6b4a_726257c">Detail!#REF!</definedName>
    <definedName name="_vena_DYNR_SDetailS1_BDetailB1_4d1e6b4a_8062c225">Detail!#REF!</definedName>
    <definedName name="_vena_DYNR_SDetailS1_BDetailB1_4d1e6b4a_8d73cfeb">Detail!#REF!</definedName>
    <definedName name="_vena_DYNR_SDetailS1_BDetailB1_4d1e6b4a_9c0c9bd0">Detail!#REF!</definedName>
    <definedName name="_vena_DYNR_SDetailS1_BDetailB1_4d1e6b4a_9ede43db">Detail!#REF!</definedName>
    <definedName name="_vena_DYNR_SDetailS1_BDetailB1_4d1e6b4a_a178caa4">Detail!#REF!</definedName>
    <definedName name="_vena_DYNR_SDetailS1_BDetailB1_4d1e6b4a_a3b756bc">Detail!#REF!</definedName>
    <definedName name="_vena_DYNR_SDetailS1_BDetailB1_4d1e6b4a_ad574b7">Detail!#REF!</definedName>
    <definedName name="_vena_DYNR_SDetailS1_BDetailB1_4d1e6b4a_b0dc69fc">Detail!#REF!</definedName>
    <definedName name="_vena_DYNR_SDetailS1_BDetailB1_4d1e6b4a_b1b5138b">Detail!#REF!</definedName>
    <definedName name="_vena_DYNR_SDetailS1_BDetailB1_4d1e6b4a_c3beccc2">Detail!#REF!</definedName>
    <definedName name="_vena_DYNR_SDetailS1_BDetailB1_4d1e6b4a_c9aceb4">Detail!#REF!</definedName>
    <definedName name="_vena_DYNR_SDetailS1_BDetailB1_4d1e6b4a_d5d82b2e">Detail!#REF!</definedName>
    <definedName name="_vena_DYNR_SDetailS1_BDetailB1_4d1e6b4a_e3d9e391">Detail!#REF!</definedName>
    <definedName name="_vena_DYNR_SDetailS1_BDetailB1_4d1e6b4a_e5ee0a52">Detail!#REF!</definedName>
    <definedName name="_vena_DYNR_SDetailS1_BDetailB1_4d1e6b4a_e5fb9c95">Detail!#REF!</definedName>
    <definedName name="_vena_DYNR_SDetailS1_BDetailB1_4d1e6b4a_e6053226">Detail!#REF!</definedName>
    <definedName name="_vena_DYNR_SDetailS1_BDetailB1_4d1e6b4a_e68fea03">Detail!#REF!</definedName>
    <definedName name="_vena_DYNR_SDetailS1_BDetailB1_4d1e6b4a_e8758119">Detail!#REF!</definedName>
    <definedName name="_vena_DYNR_SDetailS1_BDetailB1_4d1e6b4a_f9200c8f">Detail!#REF!</definedName>
    <definedName name="_vena_DYNR_SDetailS1_BDetailB1_5467d133">Detail!#REF!</definedName>
    <definedName name="_vena_DYNR_SDetailS1_BDetailB1_5467d133_14c699fd">Detail!#REF!</definedName>
    <definedName name="_vena_DYNR_SDetailS1_BDetailB1_5467d133_2284ccb4">Detail!#REF!</definedName>
    <definedName name="_vena_DYNR_SDetailS1_BDetailB1_5467d133_2518ca53">Detail!#REF!</definedName>
    <definedName name="_vena_DYNR_SDetailS1_BDetailB1_5467d133_2d8bc14a">Detail!#REF!</definedName>
    <definedName name="_vena_DYNR_SDetailS1_BDetailB1_5467d133_5972b077">Detail!#REF!</definedName>
    <definedName name="_vena_DYNR_SDetailS1_BDetailB1_5467d133_73d354ac">Detail!#REF!</definedName>
    <definedName name="_vena_DYNR_SDetailS1_BDetailB1_5467d133_97317a60">Detail!#REF!</definedName>
    <definedName name="_vena_DYNR_SDetailS1_BDetailB1_5467d133_9d279f3e">Detail!#REF!</definedName>
    <definedName name="_vena_DYNR_SDetailS1_BDetailB1_5467d133_9f94a791">Detail!#REF!</definedName>
    <definedName name="_vena_DYNR_SDetailS1_BDetailB1_5467d133_a1fae60b">Detail!#REF!</definedName>
    <definedName name="_vena_DYNR_SDetailS1_BDetailB1_5467d133_ad00ed5f">Detail!#REF!</definedName>
    <definedName name="_vena_DYNR_SDetailS1_BDetailB1_5467d133_c505264f">Detail!#REF!</definedName>
    <definedName name="_vena_DYNR_SDetailS1_BDetailB1_5467d133_dc1832f7">Detail!#REF!</definedName>
    <definedName name="_vena_DYNR_SDetailS1_BDetailB1_5467d133_dd26b7dd">Detail!#REF!</definedName>
    <definedName name="_vena_DYNR_SDetailS1_BDetailB1_5467d133_eebe1113">Detail!#REF!</definedName>
    <definedName name="_vena_DYNR_SDetailS1_BDetailB1_5467d133_f9318e07">Detail!#REF!</definedName>
    <definedName name="_vena_DYNR_SDetailS1_BDetailB1_5467d133_fb2ee90f">Detail!#REF!</definedName>
    <definedName name="_vena_DYNR_SDetailS1_BDetailB1_9259cf3f">Detail!#REF!</definedName>
    <definedName name="_vena_DYNR_SDetailS1_BDetailB1_9259cf3f_13bd7192">Detail!#REF!</definedName>
    <definedName name="_vena_DYNR_SDetailS1_BDetailB1_9259cf3f_14cb845a">Detail!#REF!</definedName>
    <definedName name="_vena_DYNR_SDetailS1_BDetailB1_9259cf3f_1cfee3be">Detail!#REF!</definedName>
    <definedName name="_vena_DYNR_SDetailS1_BDetailB1_9259cf3f_208805e3">Detail!#REF!</definedName>
    <definedName name="_vena_DYNR_SDetailS1_BDetailB1_9259cf3f_26b00ecb">Detail!#REF!</definedName>
    <definedName name="_vena_DYNR_SDetailS1_BDetailB1_9259cf3f_298c611">Detail!#REF!</definedName>
    <definedName name="_vena_DYNR_SDetailS1_BDetailB1_9259cf3f_317c0dc8">Detail!#REF!</definedName>
    <definedName name="_vena_DYNR_SDetailS1_BDetailB1_9259cf3f_3eb387e0">Detail!#REF!</definedName>
    <definedName name="_vena_DYNR_SDetailS1_BDetailB1_9259cf3f_4183ddd">Detail!#REF!</definedName>
    <definedName name="_vena_DYNR_SDetailS1_BDetailB1_9259cf3f_46a3bb50">Detail!#REF!</definedName>
    <definedName name="_vena_DYNR_SDetailS1_BDetailB1_9259cf3f_4768c136">Detail!#REF!</definedName>
    <definedName name="_vena_DYNR_SDetailS1_BDetailB1_9259cf3f_4840029f">Detail!#REF!</definedName>
    <definedName name="_vena_DYNR_SDetailS1_BDetailB1_9259cf3f_49c6795a">Detail!#REF!</definedName>
    <definedName name="_vena_DYNR_SDetailS1_BDetailB1_9259cf3f_4b54f472">Detail!#REF!</definedName>
    <definedName name="_vena_DYNR_SDetailS1_BDetailB1_9259cf3f_4fe3a281">Detail!#REF!</definedName>
    <definedName name="_vena_DYNR_SDetailS1_BDetailB1_9259cf3f_5a28fd79">Detail!#REF!</definedName>
    <definedName name="_vena_DYNR_SDetailS1_BDetailB1_9259cf3f_5ea254ed">Detail!#REF!</definedName>
    <definedName name="_vena_DYNR_SDetailS1_BDetailB1_9259cf3f_625815f2">Detail!#REF!</definedName>
    <definedName name="_vena_DYNR_SDetailS1_BDetailB1_9259cf3f_62ff10e3">Detail!#REF!</definedName>
    <definedName name="_vena_DYNR_SDetailS1_BDetailB1_9259cf3f_6a294f60">Detail!#REF!</definedName>
    <definedName name="_vena_DYNR_SDetailS1_BDetailB1_9259cf3f_6ec4d3f3">Detail!#REF!</definedName>
    <definedName name="_vena_DYNR_SDetailS1_BDetailB1_9259cf3f_75755d86">Detail!#REF!</definedName>
    <definedName name="_vena_DYNR_SDetailS1_BDetailB1_9259cf3f_7b39e63c">Detail!#REF!</definedName>
    <definedName name="_vena_DYNR_SDetailS1_BDetailB1_9259cf3f_7e914057">Detail!#REF!</definedName>
    <definedName name="_vena_DYNR_SDetailS1_BDetailB1_9259cf3f_81e54c56">Detail!#REF!</definedName>
    <definedName name="_vena_DYNR_SDetailS1_BDetailB1_9259cf3f_836173cd">Detail!#REF!</definedName>
    <definedName name="_vena_DYNR_SDetailS1_BDetailB1_9259cf3f_8620f8e7">Detail!#REF!</definedName>
    <definedName name="_vena_DYNR_SDetailS1_BDetailB1_9259cf3f_881b00d6">Detail!#REF!</definedName>
    <definedName name="_vena_DYNR_SDetailS1_BDetailB1_9259cf3f_8ba14480">Detail!#REF!</definedName>
    <definedName name="_vena_DYNR_SDetailS1_BDetailB1_9259cf3f_931f086c">Detail!#REF!</definedName>
    <definedName name="_vena_DYNR_SDetailS1_BDetailB1_9259cf3f_9445d23">Detail!#REF!</definedName>
    <definedName name="_vena_DYNR_SDetailS1_BDetailB1_9259cf3f_98271841">Detail!#REF!</definedName>
    <definedName name="_vena_DYNR_SDetailS1_BDetailB1_9259cf3f_9b2df555">Detail!#REF!</definedName>
    <definedName name="_vena_DYNR_SDetailS1_BDetailB1_9259cf3f_9d61f5fc">Detail!#REF!</definedName>
    <definedName name="_vena_DYNR_SDetailS1_BDetailB1_9259cf3f_9f27037f">Detail!#REF!</definedName>
    <definedName name="_vena_DYNR_SDetailS1_BDetailB1_9259cf3f_a509dfc7">Detail!#REF!</definedName>
    <definedName name="_vena_DYNR_SDetailS1_BDetailB1_9259cf3f_abc140a5">Detail!#REF!</definedName>
    <definedName name="_vena_DYNR_SDetailS1_BDetailB1_9259cf3f_ae99ee93">Detail!#REF!</definedName>
    <definedName name="_vena_DYNR_SDetailS1_BDetailB1_9259cf3f_ba5e0fc1">Detail!#REF!</definedName>
    <definedName name="_vena_DYNR_SDetailS1_BDetailB1_9259cf3f_ba9b06e8">Detail!#REF!</definedName>
    <definedName name="_vena_DYNR_SDetailS1_BDetailB1_9259cf3f_bcf6621e">Detail!#REF!</definedName>
    <definedName name="_vena_DYNR_SDetailS1_BDetailB1_9259cf3f_c68899d0">Detail!#REF!</definedName>
    <definedName name="_vena_DYNR_SDetailS1_BDetailB1_9259cf3f_cfc54a90">Detail!#REF!</definedName>
    <definedName name="_vena_DYNR_SDetailS1_BDetailB1_9259cf3f_d30eb8b6">Detail!#REF!</definedName>
    <definedName name="_vena_DYNR_SDetailS1_BDetailB1_9259cf3f_d91fd639">Detail!#REF!</definedName>
    <definedName name="_vena_DYNR_SDetailS1_BDetailB1_9259cf3f_e08f82d2">Detail!#REF!</definedName>
    <definedName name="_vena_DYNR_SDetailS1_BDetailB1_9259cf3f_e33ef481">Detail!#REF!</definedName>
    <definedName name="_vena_DYNR_SDetailS1_BDetailB1_9259cf3f_e91c06">Detail!#REF!</definedName>
    <definedName name="_vena_DYNR_SDetailS1_BDetailB1_9259cf3f_e9bfd447">Detail!#REF!</definedName>
    <definedName name="_vena_DYNR_SDetailS1_BDetailB1_9259cf3f_f0ea2bd5">Detail!#REF!</definedName>
    <definedName name="_vena_DYNR_SDetailS1_BDetailB1_9259cf3f_f303596d">Detail!#REF!</definedName>
    <definedName name="_vena_DYNR_SDetailS1_BDetailB1_9259cf3f_f8961b82">Detail!#REF!</definedName>
    <definedName name="_vena_DYNR_SDetailS1_BDetailB1_9259cf3f_fcaeb703">Detail!#REF!</definedName>
    <definedName name="_vena_DYNR_SDetailS1_BDetailB1_9259cf3f_fd980100">Detail!#REF!</definedName>
    <definedName name="_vena_DYNR_SDetailS1_BDetailB1_9259cf3f_fef8b379">Detail!#REF!</definedName>
    <definedName name="_vena_DYNR_SDetailS1_BDetailB1_9259cf3f_ff88b1db">Detail!#REF!</definedName>
    <definedName name="_vena_DYNR_SDetailS1_BDetailB1_ccb10f60">Detail!#REF!</definedName>
    <definedName name="_vena_DYNR_SDetailS1_BDetailB1_ccb10f60_16ae34eb">Detail!#REF!</definedName>
    <definedName name="_vena_DYNR_SDetailS1_BDetailB1_ccb10f60_270c3344">Detail!#REF!</definedName>
    <definedName name="_vena_DYNR_SDetailS1_BDetailB1_ccb10f60_771abd02">Detail!#REF!</definedName>
    <definedName name="_vena_DYNR_SDetailS1_BDetailB1_ccb10f60_bd7043b0">Detail!#REF!</definedName>
    <definedName name="_vena_DYNR_SDetailS1_BDetailB1_ccff1054">Detail!#REF!</definedName>
    <definedName name="_vena_DYNR_SDetailS1_BDetailB1_ccff1054_3627b592">Detail!#REF!</definedName>
    <definedName name="_vena_DYNR_SDetailS1_BDetailB1_ccff1054_3dfd3a7f">Detail!#REF!</definedName>
    <definedName name="_vena_DYNR_SDetailS1_BDetailB1_ccff1054_5ef0f6f5">Detail!#REF!</definedName>
    <definedName name="_vena_DYNR_SDetailS1_BDetailB1_ccff1054_688d2782">Detail!#REF!</definedName>
    <definedName name="_vena_DYNR_SDetailS1_BDetailB1_ccff1054_7572dcc0">Detail!#REF!</definedName>
    <definedName name="_vena_DYNR_SDetailS1_BDetailB1_ccff1054_7c6e6e4e">Detail!#REF!</definedName>
    <definedName name="_vena_DYNR_SDetailS1_BDetailB1_ccff1054_900f6567">Detail!#REF!</definedName>
    <definedName name="_vena_DYNR_SDetailS1_BDetailB1_ccff1054_a00843df">Detail!#REF!</definedName>
    <definedName name="_vena_DYNR_SDetailS1_BDetailB1_ccff1054_a58f7364">Detail!#REF!</definedName>
    <definedName name="_vena_DYNR_SDetailS1_BDetailB1_ccff1054_a74c9886">Detail!#REF!</definedName>
    <definedName name="_vena_DYNR_SDetailS1_BDetailB1_ccff1054_d937c9ab">Detail!#REF!</definedName>
    <definedName name="_vena_DYNR_SDetailS1_BDetailB1_ccff1054_f4255a8e">Detail!#REF!</definedName>
    <definedName name="_vena_DYNR_SDetailS1_BDetailB1_ccff1054_f7b2042d">Detail!#REF!</definedName>
    <definedName name="_vena_DYNR_SDetailS1_BDetailB1_e3d9da50">Detail!#REF!</definedName>
    <definedName name="_vena_DYNR_SDetailS1_BDetailB1_e3d9da50_2aefc719">Detail!#REF!</definedName>
    <definedName name="_vena_DYNR_SDetailS1_BDetailB1_e3d9da50_7a8b85b7">Detail!#REF!</definedName>
    <definedName name="_vena_DYNR_SDetailS1_BDetailB1_e3d9da50_84cfa815">Detail!#REF!</definedName>
    <definedName name="_vena_DYNR_SDetailS1_BDetailB1_f14e8e5">Detail!#REF!</definedName>
    <definedName name="_vena_DYNR_SDetailS1_BDetailB1_f14e8e5_2893790e">Detail!#REF!</definedName>
    <definedName name="_vena_DYNR_SDetailS1_BDetailB1_f14e8e5_29da11a2">Detail!#REF!</definedName>
    <definedName name="_vena_DYNR_SDetailS1_BDetailB1_f14e8e5_2ab479a6">Detail!#REF!</definedName>
    <definedName name="_vena_DYNR_SDetailS1_BDetailB1_f14e8e5_33354067">Detail!#REF!</definedName>
    <definedName name="_vena_DYNR_SDetailS1_BDetailB1_f14e8e5_34ccf6fd">Detail!#REF!</definedName>
    <definedName name="_vena_DYNR_SDetailS1_BDetailB1_f14e8e5_3a4ef415">Detail!#REF!</definedName>
    <definedName name="_vena_DYNR_SDetailS1_BDetailB1_f14e8e5_7f10f994">Detail!#REF!</definedName>
    <definedName name="_vena_DYNR_SDetailS1_BDetailB1_f14e8e5_9e680050">Detail!#REF!</definedName>
    <definedName name="_vena_DYNR_SDetailS1_BDetailB1_f14e8e5_a4d1af88">Detail!#REF!</definedName>
    <definedName name="_vena_DYNR_SDetailS1_BDetailB1_f14e8e5_c240d5ff">Detail!#REF!</definedName>
    <definedName name="_vena_DYNR_SDetailS1_BDetailB1_f14e8e5_cf5a5328">Detail!#REF!</definedName>
    <definedName name="_vena_DYNR_SDetailS1_BDetailB1_f14e8e5_da1deed1">Detail!#REF!</definedName>
    <definedName name="_vena_DYNR_SDetailS1_BDetailB1_fbc457cc">Detail!#REF!</definedName>
    <definedName name="_vena_DYNR_SDetailS1_BDetailB1_fbc457cc_42b9f11d">Detail!#REF!</definedName>
    <definedName name="_vena_DYNR_SDetailS1_BDetailB1_fbc457cc_5279ef22">Detail!#REF!</definedName>
    <definedName name="_vena_DYNR_SDetailS1_BDetailB1_fbc457cc_77b33b96">Detail!#REF!</definedName>
    <definedName name="_vena_DYNR_SDetailS1_BDetailB1_fbc457cc_7835fdfc">Detail!#REF!</definedName>
    <definedName name="_vena_DYNR_SDetailS1_BDetailB1_fbc457cc_79ffc4b3">Detail!#REF!</definedName>
    <definedName name="_vena_DYNR_SDetailS1_BDetailB1_fbc457cc_a689d04">Detail!#REF!</definedName>
    <definedName name="_vena_DYNR_SDetailS1_BDetailB1_fbc457cc_ace9d79f">Detail!#REF!</definedName>
    <definedName name="_vena_DYNR_SDetailS1_BDetailB1_fbc457cc_b3dc4c58">Detail!#REF!</definedName>
    <definedName name="_vena_DYNR_SDetailS1_BDetailB1_fbc457cc_cbf22d38">Detail!#REF!</definedName>
    <definedName name="_vena_DYNR_SDetailS1_BDetailB1_fbc457cc_ee7aaf2e">Detail!#REF!</definedName>
    <definedName name="_vena_DYNR_SDetailS1_BDetailB1_fbc457cc_ff187c06">Detail!#REF!</definedName>
    <definedName name="_vena_DYNR_SRestrictedS1_BRestrictedB1_1979125f">Restricted!#REF!</definedName>
    <definedName name="_vena_DYNR_SRestrictedS1_BRestrictedB1_1979125f_46afeeda">Restricted!#REF!</definedName>
    <definedName name="_vena_DYNR_SRestrictedS1_BRestrictedB1_1979125f_bda0b92f">Restricted!#REF!</definedName>
    <definedName name="_vena_DYNR_SRestrictedS1_BRestrictedB1_1979125f_d7ed857c">Restricted!#REF!</definedName>
    <definedName name="_vena_DYNR_SRestrictedS1_BRestrictedB1_1e8e5042">Restricted!#REF!</definedName>
    <definedName name="_vena_DYNR_SRestrictedS1_BRestrictedB1_1e8e5042_18321e72">Restricted!#REF!</definedName>
    <definedName name="_vena_DYNR_SRestrictedS1_BRestrictedB1_1e8e5042_1c58fb0e">Restricted!#REF!</definedName>
    <definedName name="_vena_DYNR_SRestrictedS1_BRestrictedB1_1e8e5042_21ea4d23">Restricted!#REF!</definedName>
    <definedName name="_vena_DYNR_SRestrictedS1_BRestrictedB1_1e8e5042_2861f22c">Restricted!#REF!</definedName>
    <definedName name="_vena_DYNR_SRestrictedS1_BRestrictedB1_1e8e5042_2aab009d">Restricted!#REF!</definedName>
    <definedName name="_vena_DYNR_SRestrictedS1_BRestrictedB1_1e8e5042_2e4c2948">Restricted!#REF!</definedName>
    <definedName name="_vena_DYNR_SRestrictedS1_BRestrictedB1_1e8e5042_39b312c7">Restricted!#REF!</definedName>
    <definedName name="_vena_DYNR_SRestrictedS1_BRestrictedB1_1e8e5042_4a88dd74">Restricted!#REF!</definedName>
    <definedName name="_vena_DYNR_SRestrictedS1_BRestrictedB1_1e8e5042_4dcfb509">Restricted!#REF!</definedName>
    <definedName name="_vena_DYNR_SRestrictedS1_BRestrictedB1_1e8e5042_5a2d1011">Restricted!#REF!</definedName>
    <definedName name="_vena_DYNR_SRestrictedS1_BRestrictedB1_1e8e5042_6f50e148">Restricted!#REF!</definedName>
    <definedName name="_vena_DYNR_SRestrictedS1_BRestrictedB1_1e8e5042_74874650">Restricted!#REF!</definedName>
    <definedName name="_vena_DYNR_SRestrictedS1_BRestrictedB1_1e8e5042_76ccb4cb">Restricted!#REF!</definedName>
    <definedName name="_vena_DYNR_SRestrictedS1_BRestrictedB1_1e8e5042_82a415cb">Restricted!#REF!</definedName>
    <definedName name="_vena_DYNR_SRestrictedS1_BRestrictedB1_1e8e5042_85dc78ac">Restricted!#REF!</definedName>
    <definedName name="_vena_DYNR_SRestrictedS1_BRestrictedB1_1e8e5042_8baf51a1">Restricted!#REF!</definedName>
    <definedName name="_vena_DYNR_SRestrictedS1_BRestrictedB1_1e8e5042_9062ed39">Restricted!#REF!</definedName>
    <definedName name="_vena_DYNR_SRestrictedS1_BRestrictedB1_1e8e5042_991f4711">Restricted!#REF!</definedName>
    <definedName name="_vena_DYNR_SRestrictedS1_BRestrictedB1_1e8e5042_a3f060e7">Restricted!#REF!</definedName>
    <definedName name="_vena_DYNR_SRestrictedS1_BRestrictedB1_1e8e5042_a4abdea3">Restricted!#REF!</definedName>
    <definedName name="_vena_DYNR_SRestrictedS1_BRestrictedB1_1e8e5042_ac8b475">Restricted!#REF!</definedName>
    <definedName name="_vena_DYNR_SRestrictedS1_BRestrictedB1_1e8e5042_ad351603">Restricted!#REF!</definedName>
    <definedName name="_vena_DYNR_SRestrictedS1_BRestrictedB1_1e8e5042_ca408c94">Restricted!#REF!</definedName>
    <definedName name="_vena_DYNR_SRestrictedS1_BRestrictedB1_1e8e5042_d591b689">Restricted!#REF!</definedName>
    <definedName name="_vena_DYNR_SRestrictedS1_BRestrictedB1_1e8e5042_e24c5cc5">Restricted!#REF!</definedName>
    <definedName name="_vena_DYNR_SRestrictedS1_BRestrictedB1_1e8e5042_e31c0aaf">Restricted!#REF!</definedName>
    <definedName name="_vena_DYNR_SRestrictedS1_BRestrictedB1_1e8e5042_e41f5efb">Restricted!#REF!</definedName>
    <definedName name="_vena_DYNR_SRestrictedS1_BRestrictedB1_1e8e5042_effb1b60">Restricted!#REF!</definedName>
    <definedName name="_vena_DYNR_SRestrictedS1_BRestrictedB1_1e8e5042_f86af03b">Restricted!#REF!</definedName>
    <definedName name="_vena_DYNR_SRestrictedS1_BRestrictedB1_4bda81f2">Restricted!#REF!</definedName>
    <definedName name="_vena_DYNR_SRestrictedS1_BRestrictedB1_4bda81f2_5c6132d0">Restricted!#REF!</definedName>
    <definedName name="_vena_DYNR_SRestrictedS1_BRestrictedB1_4bda81f2_7cac44c0">Restricted!#REF!</definedName>
    <definedName name="_vena_DYNR_SRestrictedS1_BRestrictedB1_4bda81f2_8fbd31e4">Restricted!#REF!</definedName>
    <definedName name="_vena_DYNR_SRestrictedS1_BRestrictedB1_4bda81f2_c0d6a39d">Restricted!#REF!</definedName>
    <definedName name="_vena_DYNR_SRestrictedS1_BRestrictedB1_59141141">Restricted!#REF!</definedName>
    <definedName name="_vena_DYNR_SRestrictedS1_BRestrictedB1_59141141_4ef96567">Restricted!#REF!</definedName>
    <definedName name="_vena_DYNR_SRestrictedS1_BRestrictedB1_627e2c45">Restricted!#REF!</definedName>
    <definedName name="_vena_DYNR_SRestrictedS1_BRestrictedB1_627e2c45_2897d0ba">Restricted!#REF!</definedName>
    <definedName name="_vena_DYNR_SRestrictedS1_BRestrictedB1_627e2c45_33cb5400">Restricted!#REF!</definedName>
    <definedName name="_vena_DYNR_SRestrictedS1_BRestrictedB1_627e2c45_41216fdd">Restricted!#REF!</definedName>
    <definedName name="_vena_DYNR_SRestrictedS1_BRestrictedB1_627e2c45_63bc691f">Restricted!#REF!</definedName>
    <definedName name="_vena_DYNR_SRestrictedS1_BRestrictedB1_627e2c45_7a5e3382">Restricted!#REF!</definedName>
    <definedName name="_vena_DYNR_SRestrictedS1_BRestrictedB1_627e2c45_a1b2b8b1">Restricted!#REF!</definedName>
    <definedName name="_vena_DYNR_SRestrictedS1_BRestrictedB1_627e2c45_aa48c2d6">Restricted!#REF!</definedName>
    <definedName name="_vena_DYNR_SRestrictedS1_BRestrictedB1_627e2c45_b16d807">Restricted!#REF!</definedName>
    <definedName name="_vena_DYNR_SRestrictedS1_BRestrictedB1_627e2c45_c05c2a3c">Restricted!#REF!</definedName>
    <definedName name="_vena_DYNR_SRestrictedS1_BRestrictedB1_627e2c45_d14b97ef">Restricted!#REF!</definedName>
    <definedName name="_vena_DYNR_SRestrictedS1_BRestrictedB1_627e2c45_d5d95820">Restricted!#REF!</definedName>
    <definedName name="_vena_DYNR_SRestrictedS1_BRestrictedB1_66dd66ec">Restricted!#REF!</definedName>
    <definedName name="_vena_DYNR_SRestrictedS1_BRestrictedB1_66dd66ec_10671d49">Restricted!#REF!</definedName>
    <definedName name="_vena_DYNR_SRestrictedS1_BRestrictedB1_66dd66ec_291a4609">Restricted!#REF!</definedName>
    <definedName name="_vena_DYNR_SRestrictedS1_BRestrictedB1_66dd66ec_3277bc17">Restricted!#REF!</definedName>
    <definedName name="_vena_DYNR_SRestrictedS1_BRestrictedB1_66dd66ec_426e6619">Restricted!#REF!</definedName>
    <definedName name="_vena_DYNR_SRestrictedS1_BRestrictedB1_66dd66ec_61f2e5af">Restricted!#REF!</definedName>
    <definedName name="_vena_DYNR_SRestrictedS1_BRestrictedB1_66dd66ec_77b10470">Restricted!#REF!</definedName>
    <definedName name="_vena_DYNR_SRestrictedS1_BRestrictedB1_66dd66ec_8d1a5a19">Restricted!#REF!</definedName>
    <definedName name="_vena_DYNR_SRestrictedS1_BRestrictedB1_66dd66ec_902efaf7">Restricted!#REF!</definedName>
    <definedName name="_vena_DYNR_SRestrictedS1_BRestrictedB1_66dd66ec_98f3d60c">Restricted!#REF!</definedName>
    <definedName name="_vena_DYNR_SRestrictedS1_BRestrictedB1_66dd66ec_b7871a3a">Restricted!#REF!</definedName>
    <definedName name="_vena_DYNR_SRestrictedS1_BRestrictedB1_66dd66ec_c5aaccd1">Restricted!#REF!</definedName>
    <definedName name="_vena_DYNR_SRestrictedS1_BRestrictedB1_66dd66ec_da18eed8">Restricted!#REF!</definedName>
    <definedName name="_vena_DYNR_SRestrictedS1_BRestrictedB1_66dd66ec_f7ff0f3e">Restricted!#REF!</definedName>
    <definedName name="_vena_DYNR_SRestrictedS1_BRestrictedB1_66dd66ec_fac92d29">Restricted!#REF!</definedName>
    <definedName name="_vena_DYNR_SRestrictedS1_BRestrictedB1_7cd47fd4">Restricted!#REF!</definedName>
    <definedName name="_vena_DYNR_SRestrictedS1_BRestrictedB1_7cd47fd4_13a037ed">Restricted!#REF!</definedName>
    <definedName name="_vena_DYNR_SRestrictedS1_BRestrictedB1_7cd47fd4_2f492de5">Restricted!#REF!</definedName>
    <definedName name="_vena_DYNR_SRestrictedS1_BRestrictedB1_7cd47fd4_7a643bd">Restricted!#REF!</definedName>
    <definedName name="_vena_DYNR_SRestrictedS1_BRestrictedB1_7cd47fd4_88cf1db">Restricted!#REF!</definedName>
    <definedName name="_vena_DYNR_SRestrictedS1_BRestrictedB1_7cd47fd4_945563bf">Restricted!#REF!</definedName>
    <definedName name="_vena_DYNR_SRestrictedS1_BRestrictedB1_7cd47fd4_9498a7fc">Restricted!#REF!</definedName>
    <definedName name="_vena_DYNR_SRestrictedS1_BRestrictedB1_7cd47fd4_96280277">Restricted!#REF!</definedName>
    <definedName name="_vena_DYNR_SRestrictedS1_BRestrictedB1_7cd47fd4_9e945678">Restricted!#REF!</definedName>
    <definedName name="_vena_DYNR_SRestrictedS1_BRestrictedB1_7cd47fd4_a9650144">Restricted!#REF!</definedName>
    <definedName name="_vena_DYNR_SRestrictedS1_BRestrictedB1_7cd47fd4_c1ef9578">Restricted!#REF!</definedName>
    <definedName name="_vena_DYNR_SRestrictedS1_BRestrictedB1_7cd47fd4_c71a15cc">Restricted!#REF!</definedName>
    <definedName name="_vena_DYNR_SRestrictedS1_BRestrictedB1_7cd47fd4_d8632427">Restricted!#REF!</definedName>
    <definedName name="_vena_DYNR_SRestrictedS1_BRestrictedB1_81f2242b">Restricted!#REF!</definedName>
    <definedName name="_vena_DYNR_SRestrictedS1_BRestrictedB1_81f2242b_12732d8c">Restricted!#REF!</definedName>
    <definedName name="_vena_DYNR_SRestrictedS1_BRestrictedB1_81f2242b_131d9d75">Restricted!#REF!</definedName>
    <definedName name="_vena_DYNR_SRestrictedS1_BRestrictedB1_81f2242b_1388f19a">Restricted!#REF!</definedName>
    <definedName name="_vena_DYNR_SRestrictedS1_BRestrictedB1_81f2242b_14dd2ded">Restricted!#REF!</definedName>
    <definedName name="_vena_DYNR_SRestrictedS1_BRestrictedB1_81f2242b_1ae48b15">Restricted!#REF!</definedName>
    <definedName name="_vena_DYNR_SRestrictedS1_BRestrictedB1_81f2242b_1c544afd">Restricted!#REF!</definedName>
    <definedName name="_vena_DYNR_SRestrictedS1_BRestrictedB1_81f2242b_1de58d82">Restricted!#REF!</definedName>
    <definedName name="_vena_DYNR_SRestrictedS1_BRestrictedB1_81f2242b_29e9f395">Restricted!#REF!</definedName>
    <definedName name="_vena_DYNR_SRestrictedS1_BRestrictedB1_81f2242b_2a07d9ed">Restricted!#REF!</definedName>
    <definedName name="_vena_DYNR_SRestrictedS1_BRestrictedB1_81f2242b_2fe6612d">Restricted!#REF!</definedName>
    <definedName name="_vena_DYNR_SRestrictedS1_BRestrictedB1_81f2242b_36300c33">Restricted!#REF!</definedName>
    <definedName name="_vena_DYNR_SRestrictedS1_BRestrictedB1_81f2242b_3a6191a4">Restricted!#REF!</definedName>
    <definedName name="_vena_DYNR_SRestrictedS1_BRestrictedB1_81f2242b_457cd0fb">Restricted!#REF!</definedName>
    <definedName name="_vena_DYNR_SRestrictedS1_BRestrictedB1_81f2242b_479df905">Restricted!#REF!</definedName>
    <definedName name="_vena_DYNR_SRestrictedS1_BRestrictedB1_81f2242b_498adb6">Restricted!#REF!</definedName>
    <definedName name="_vena_DYNR_SRestrictedS1_BRestrictedB1_81f2242b_4f2bc80e">Restricted!#REF!</definedName>
    <definedName name="_vena_DYNR_SRestrictedS1_BRestrictedB1_81f2242b_4faf5dd5">Restricted!#REF!</definedName>
    <definedName name="_vena_DYNR_SRestrictedS1_BRestrictedB1_81f2242b_5e63c710">Restricted!#REF!</definedName>
    <definedName name="_vena_DYNR_SRestrictedS1_BRestrictedB1_81f2242b_720468fa">Restricted!#REF!</definedName>
    <definedName name="_vena_DYNR_SRestrictedS1_BRestrictedB1_81f2242b_757a7954">Restricted!#REF!</definedName>
    <definedName name="_vena_DYNR_SRestrictedS1_BRestrictedB1_81f2242b_79085f0">Restricted!#REF!</definedName>
    <definedName name="_vena_DYNR_SRestrictedS1_BRestrictedB1_81f2242b_795373d9">Restricted!#REF!</definedName>
    <definedName name="_vena_DYNR_SRestrictedS1_BRestrictedB1_81f2242b_7a9b4218">Restricted!#REF!</definedName>
    <definedName name="_vena_DYNR_SRestrictedS1_BRestrictedB1_81f2242b_81123bf3">Restricted!#REF!</definedName>
    <definedName name="_vena_DYNR_SRestrictedS1_BRestrictedB1_81f2242b_878db861">Restricted!#REF!</definedName>
    <definedName name="_vena_DYNR_SRestrictedS1_BRestrictedB1_81f2242b_9c504c0">Restricted!#REF!</definedName>
    <definedName name="_vena_DYNR_SRestrictedS1_BRestrictedB1_81f2242b_a3aa1384">Restricted!#REF!</definedName>
    <definedName name="_vena_DYNR_SRestrictedS1_BRestrictedB1_81f2242b_ab68b088">Restricted!#REF!</definedName>
    <definedName name="_vena_DYNR_SRestrictedS1_BRestrictedB1_81f2242b_affe26d2">Restricted!#REF!</definedName>
    <definedName name="_vena_DYNR_SRestrictedS1_BRestrictedB1_81f2242b_b0468593">Restricted!#REF!</definedName>
    <definedName name="_vena_DYNR_SRestrictedS1_BRestrictedB1_81f2242b_bb1ea711">Restricted!#REF!</definedName>
    <definedName name="_vena_DYNR_SRestrictedS1_BRestrictedB1_81f2242b_bf5c879a">Restricted!#REF!</definedName>
    <definedName name="_vena_DYNR_SRestrictedS1_BRestrictedB1_81f2242b_c82cc17">Restricted!#REF!</definedName>
    <definedName name="_vena_DYNR_SRestrictedS1_BRestrictedB1_81f2242b_c91df734">Restricted!#REF!</definedName>
    <definedName name="_vena_DYNR_SRestrictedS1_BRestrictedB1_81f2242b_ce2f21cc">Restricted!#REF!</definedName>
    <definedName name="_vena_DYNR_SRestrictedS1_BRestrictedB1_81f2242b_d12551d2">Restricted!#REF!</definedName>
    <definedName name="_vena_DYNR_SRestrictedS1_BRestrictedB1_81f2242b_e1725af1">Restricted!#REF!</definedName>
    <definedName name="_vena_DYNR_SRestrictedS1_BRestrictedB1_81f2242b_e262ddd2">Restricted!#REF!</definedName>
    <definedName name="_vena_DYNR_SRestrictedS1_BRestrictedB1_81f2242b_e443434e">Restricted!#REF!</definedName>
    <definedName name="_vena_DYNR_SRestrictedS1_BRestrictedB1_81f2242b_ee790b36">Restricted!#REF!</definedName>
    <definedName name="_vena_DYNR_SRestrictedS1_BRestrictedB1_81f2242b_f66e3c73">Restricted!#REF!</definedName>
    <definedName name="_vena_DYNR_SRestrictedS1_BRestrictedB1_95de1857">Restricted!#REF!</definedName>
    <definedName name="_vena_DYNR_SRestrictedS1_BRestrictedB1_95de1857_1392946e">Restricted!#REF!</definedName>
    <definedName name="_vena_DYNR_SRestrictedS1_BRestrictedB1_95de1857_71e51a73">Restricted!#REF!</definedName>
    <definedName name="_vena_DYNR_SRestrictedS1_BRestrictedB1_95de1857_7213795f">Restricted!#REF!</definedName>
    <definedName name="_vena_DYNR_SRestrictedS1_BRestrictedB1_95de1857_72feb976">Restricted!#REF!</definedName>
    <definedName name="_vena_DYNR_SRestrictedS1_BRestrictedB1_95de1857_7dd8ca1d">Restricted!#REF!</definedName>
    <definedName name="_vena_DYNR_SRestrictedS1_BRestrictedB1_95de1857_80587059">Restricted!#REF!</definedName>
    <definedName name="_vena_DYNR_SRestrictedS1_BRestrictedB1_95de1857_8174497e">Restricted!#REF!</definedName>
    <definedName name="_vena_DYNR_SRestrictedS1_BRestrictedB1_95de1857_88b944e">Restricted!#REF!</definedName>
    <definedName name="_vena_DYNR_SRestrictedS1_BRestrictedB1_95de1857_99f2ff65">Restricted!#REF!</definedName>
    <definedName name="_vena_DYNR_SRestrictedS1_BRestrictedB1_95de1857_a85670e7">Restricted!#REF!</definedName>
    <definedName name="_vena_DYNR_SRestrictedS1_BRestrictedB1_95de1857_a9314d37">Restricted!#REF!</definedName>
    <definedName name="_vena_DYNR_SRestrictedS1_BRestrictedB1_95de1857_aa0563d5">Restricted!#REF!</definedName>
    <definedName name="_vena_DYNR_SRestrictedS1_BRestrictedB1_95de1857_b50cb3ca">Restricted!#REF!</definedName>
    <definedName name="_vena_DYNR_SRestrictedS1_BRestrictedB1_95de1857_bbeb1117">Restricted!#REF!</definedName>
    <definedName name="_vena_DYNR_SRestrictedS1_BRestrictedB1_95de1857_c1cb3250">Restricted!#REF!</definedName>
    <definedName name="_vena_DYNR_SRestrictedS1_BRestrictedB1_95de1857_c4626c07">Restricted!#REF!</definedName>
    <definedName name="_vena_DYNR_SRestrictedS1_BRestrictedB1_95de1857_cb599b48">Restricted!#REF!</definedName>
    <definedName name="_vena_DYNR_SRestrictedS1_BRestrictedB1_95de1857_d22a5669">Restricted!#REF!</definedName>
    <definedName name="_vena_DYNR_SRestrictedS1_BRestrictedB1_95de1857_d4b6114d">Restricted!#REF!</definedName>
    <definedName name="_vena_DYNR_SRestrictedS1_BRestrictedB1_95de1857_f3ff760f">Restricted!#REF!</definedName>
    <definedName name="_vena_DYNR_SRestrictedS1_BRestrictedB1_9a7e640d">Restricted!#REF!</definedName>
    <definedName name="_vena_DYNR_SRestrictedS1_BRestrictedB1_9a7e640d_116b9de0">Restricted!#REF!</definedName>
    <definedName name="_vena_DYNR_SRestrictedS1_BRestrictedB1_9a7e640d_212f6524">Restricted!#REF!</definedName>
    <definedName name="_vena_DYNR_SRestrictedS1_BRestrictedB1_9a7e640d_23088ff9">Restricted!#REF!</definedName>
    <definedName name="_vena_DYNR_SRestrictedS1_BRestrictedB1_9a7e640d_25632541">Restricted!#REF!</definedName>
    <definedName name="_vena_DYNR_SRestrictedS1_BRestrictedB1_9a7e640d_260b91ac">Restricted!#REF!</definedName>
    <definedName name="_vena_DYNR_SRestrictedS1_BRestrictedB1_9a7e640d_322c6d77">Restricted!#REF!</definedName>
    <definedName name="_vena_DYNR_SRestrictedS1_BRestrictedB1_9a7e640d_3297000b">Restricted!#REF!</definedName>
    <definedName name="_vena_DYNR_SRestrictedS1_BRestrictedB1_9a7e640d_3324ddbb">Restricted!#REF!</definedName>
    <definedName name="_vena_DYNR_SRestrictedS1_BRestrictedB1_9a7e640d_3569e119">Restricted!#REF!</definedName>
    <definedName name="_vena_DYNR_SRestrictedS1_BRestrictedB1_9a7e640d_38f3b7f3">Restricted!#REF!</definedName>
    <definedName name="_vena_DYNR_SRestrictedS1_BRestrictedB1_9a7e640d_39c30abb">Restricted!#REF!</definedName>
    <definedName name="_vena_DYNR_SRestrictedS1_BRestrictedB1_9a7e640d_3b2edfce">Restricted!#REF!</definedName>
    <definedName name="_vena_DYNR_SRestrictedS1_BRestrictedB1_9a7e640d_3b47b026">Restricted!#REF!</definedName>
    <definedName name="_vena_DYNR_SRestrictedS1_BRestrictedB1_9a7e640d_3e9a902a">Restricted!#REF!</definedName>
    <definedName name="_vena_DYNR_SRestrictedS1_BRestrictedB1_9a7e640d_435e00e7">Restricted!#REF!</definedName>
    <definedName name="_vena_DYNR_SRestrictedS1_BRestrictedB1_9a7e640d_441c29ec">Restricted!#REF!</definedName>
    <definedName name="_vena_DYNR_SRestrictedS1_BRestrictedB1_9a7e640d_449c5641">Restricted!#REF!</definedName>
    <definedName name="_vena_DYNR_SRestrictedS1_BRestrictedB1_9a7e640d_54780557">Restricted!#REF!</definedName>
    <definedName name="_vena_DYNR_SRestrictedS1_BRestrictedB1_9a7e640d_56170584">Restricted!#REF!</definedName>
    <definedName name="_vena_DYNR_SRestrictedS1_BRestrictedB1_9a7e640d_56783c5a">Restricted!#REF!</definedName>
    <definedName name="_vena_DYNR_SRestrictedS1_BRestrictedB1_9a7e640d_5c12d923">Restricted!#REF!</definedName>
    <definedName name="_vena_DYNR_SRestrictedS1_BRestrictedB1_9a7e640d_5cbab3f8">Restricted!#REF!</definedName>
    <definedName name="_vena_DYNR_SRestrictedS1_BRestrictedB1_9a7e640d_606f0d60">Restricted!#REF!</definedName>
    <definedName name="_vena_DYNR_SRestrictedS1_BRestrictedB1_9a7e640d_64e6e356">Restricted!#REF!</definedName>
    <definedName name="_vena_DYNR_SRestrictedS1_BRestrictedB1_9a7e640d_6528118a">Restricted!#REF!</definedName>
    <definedName name="_vena_DYNR_SRestrictedS1_BRestrictedB1_9a7e640d_65f31205">Restricted!#REF!</definedName>
    <definedName name="_vena_DYNR_SRestrictedS1_BRestrictedB1_9a7e640d_65f54959">Restricted!#REF!</definedName>
    <definedName name="_vena_DYNR_SRestrictedS1_BRestrictedB1_9a7e640d_7001e023">Restricted!#REF!</definedName>
    <definedName name="_vena_DYNR_SRestrictedS1_BRestrictedB1_9a7e640d_72cb84bc">Restricted!#REF!</definedName>
    <definedName name="_vena_DYNR_SRestrictedS1_BRestrictedB1_9a7e640d_81b7b2d8">Restricted!#REF!</definedName>
    <definedName name="_vena_DYNR_SRestrictedS1_BRestrictedB1_9a7e640d_8527df36">Restricted!#REF!</definedName>
    <definedName name="_vena_DYNR_SRestrictedS1_BRestrictedB1_9a7e640d_864dad78">Restricted!#REF!</definedName>
    <definedName name="_vena_DYNR_SRestrictedS1_BRestrictedB1_9a7e640d_8fb56473">Restricted!#REF!</definedName>
    <definedName name="_vena_DYNR_SRestrictedS1_BRestrictedB1_9a7e640d_8fba93de">Restricted!#REF!</definedName>
    <definedName name="_vena_DYNR_SRestrictedS1_BRestrictedB1_9a7e640d_949e9bb1">Restricted!#REF!</definedName>
    <definedName name="_vena_DYNR_SRestrictedS1_BRestrictedB1_9a7e640d_95fc95ab">Restricted!#REF!</definedName>
    <definedName name="_vena_DYNR_SRestrictedS1_BRestrictedB1_9a7e640d_9786f5d2">Restricted!#REF!</definedName>
    <definedName name="_vena_DYNR_SRestrictedS1_BRestrictedB1_9a7e640d_9b9a5d12">Restricted!#REF!</definedName>
    <definedName name="_vena_DYNR_SRestrictedS1_BRestrictedB1_9a7e640d_9f0822db">Restricted!#REF!</definedName>
    <definedName name="_vena_DYNR_SRestrictedS1_BRestrictedB1_9a7e640d_9f462b66">Restricted!#REF!</definedName>
    <definedName name="_vena_DYNR_SRestrictedS1_BRestrictedB1_9a7e640d_a0c50eff">Restricted!#REF!</definedName>
    <definedName name="_vena_DYNR_SRestrictedS1_BRestrictedB1_9a7e640d_a772985b">Restricted!#REF!</definedName>
    <definedName name="_vena_DYNR_SRestrictedS1_BRestrictedB1_9a7e640d_acb0d747">Restricted!#REF!</definedName>
    <definedName name="_vena_DYNR_SRestrictedS1_BRestrictedB1_9a7e640d_b32a0512">Restricted!#REF!</definedName>
    <definedName name="_vena_DYNR_SRestrictedS1_BRestrictedB1_9a7e640d_b3b4f1aa">Restricted!#REF!</definedName>
    <definedName name="_vena_DYNR_SRestrictedS1_BRestrictedB1_9a7e640d_b4ce1c97">Restricted!#REF!</definedName>
    <definedName name="_vena_DYNR_SRestrictedS1_BRestrictedB1_9a7e640d_bb152bd2">Restricted!#REF!</definedName>
    <definedName name="_vena_DYNR_SRestrictedS1_BRestrictedB1_9a7e640d_bdb2a5ca">Restricted!#REF!</definedName>
    <definedName name="_vena_DYNR_SRestrictedS1_BRestrictedB1_9a7e640d_be353953">Restricted!#REF!</definedName>
    <definedName name="_vena_DYNR_SRestrictedS1_BRestrictedB1_9a7e640d_bed92fcc">Restricted!#REF!</definedName>
    <definedName name="_vena_DYNR_SRestrictedS1_BRestrictedB1_9a7e640d_c577efc0">Restricted!#REF!</definedName>
    <definedName name="_vena_DYNR_SRestrictedS1_BRestrictedB1_9a7e640d_c65039c8">Restricted!#REF!</definedName>
    <definedName name="_vena_DYNR_SRestrictedS1_BRestrictedB1_9a7e640d_d0d7249c">Restricted!#REF!</definedName>
    <definedName name="_vena_DYNR_SRestrictedS1_BRestrictedB1_9a7e640d_db7faedb">Restricted!#REF!</definedName>
    <definedName name="_vena_DYNR_SRestrictedS1_BRestrictedB1_9a7e640d_e3cbd4f4">Restricted!#REF!</definedName>
    <definedName name="_vena_DYNR_SRestrictedS1_BRestrictedB1_9a7e640d_e5bfa58d">Restricted!#REF!</definedName>
    <definedName name="_vena_DYNR_SRestrictedS1_BRestrictedB1_a2727b50">Restricted!#REF!</definedName>
    <definedName name="_vena_DYNR_SRestrictedS1_BRestrictedB1_a2727b50_44adbff">Restricted!#REF!</definedName>
    <definedName name="_vena_DYNR_SRestrictedS1_BRestrictedB1_a2727b50_4542c092">Restricted!#REF!</definedName>
    <definedName name="_vena_DYNR_SRestrictedS1_BRestrictedB1_a2727b50_5699a04c">Restricted!#REF!</definedName>
    <definedName name="_vena_DYNR_SRestrictedS1_BRestrictedB1_a2727b50_5ae83ce0">Restricted!#REF!</definedName>
    <definedName name="_vena_DYNR_SRestrictedS1_BRestrictedB1_a2727b50_6b57ec05">Restricted!#REF!</definedName>
    <definedName name="_vena_DYNR_SRestrictedS1_BRestrictedB1_a2727b50_6f54c366">Restricted!#REF!</definedName>
    <definedName name="_vena_DYNR_SRestrictedS1_BRestrictedB1_a2727b50_76796a89">Restricted!#REF!</definedName>
    <definedName name="_vena_DYNR_SRestrictedS1_BRestrictedB1_a2727b50_7d0e54d7">Restricted!#REF!</definedName>
    <definedName name="_vena_DYNR_SRestrictedS1_BRestrictedB1_a2727b50_86294b71">Restricted!#REF!</definedName>
    <definedName name="_vena_DYNR_SRestrictedS1_BRestrictedB1_a2727b50_b9c12088">Restricted!#REF!</definedName>
    <definedName name="_vena_DYNR_SRestrictedS1_BRestrictedB1_a2727b50_dee7739c">Restricted!#REF!</definedName>
    <definedName name="_vena_DYNR_SRestrictedS1_BRestrictedB1_a2727b50_e00ce492">Restricted!#REF!</definedName>
    <definedName name="_vena_DYNR_SRestrictedS1_BRestrictedB1_a2727b50_f4b9449d">Restricted!#REF!</definedName>
    <definedName name="_vena_DYNR_SRestrictedS1_BRestrictedB1_ac050064">Restricted!#REF!</definedName>
    <definedName name="_vena_DYNR_SRestrictedS1_BRestrictedB1_ac050064_149eb77e">Restricted!#REF!</definedName>
    <definedName name="_vena_DYNR_SRestrictedS1_BRestrictedB1_ac050064_2884295f">Restricted!#REF!</definedName>
    <definedName name="_vena_DYNR_SRestrictedS1_BRestrictedB1_ac050064_3c2bf9d5">Restricted!#REF!</definedName>
    <definedName name="_vena_DYNR_SRestrictedS1_BRestrictedB1_ac050064_4909b070">Restricted!#REF!</definedName>
    <definedName name="_vena_DYNR_SRestrictedS1_BRestrictedB1_ac050064_551867a6">Restricted!#REF!</definedName>
    <definedName name="_vena_DYNR_SRestrictedS1_BRestrictedB1_ac050064_625df0a2">Restricted!#REF!</definedName>
    <definedName name="_vena_DYNR_SRestrictedS1_BRestrictedB1_ac050064_6ebc880a">Restricted!#REF!</definedName>
    <definedName name="_vena_DYNR_SRestrictedS1_BRestrictedB1_ac050064_9804237a">Restricted!#REF!</definedName>
    <definedName name="_vena_DYNR_SRestrictedS1_BRestrictedB1_ac050064_a281ef08">Restricted!#REF!</definedName>
    <definedName name="_vena_DYNR_SRestrictedS1_BRestrictedB1_ac050064_ac4fd191">Restricted!#REF!</definedName>
    <definedName name="_vena_DYNR_SRestrictedS1_BRestrictedB1_ac050064_ae1c3109">Restricted!#REF!</definedName>
    <definedName name="_vena_DYNR_SRestrictedS1_BRestrictedB1_ac050064_b164a5a7">Restricted!#REF!</definedName>
    <definedName name="_vena_DYNR_SRestrictedS1_BRestrictedB1_ac050064_caa8d78">Restricted!#REF!</definedName>
    <definedName name="_vena_DYNR_SRestrictedS1_BRestrictedB1_ac050064_e5f99e34">Restricted!#REF!</definedName>
    <definedName name="_vena_DYNR_SRestrictedS1_BRestrictedB1_ac050064_e85e1434">Restricted!#REF!</definedName>
    <definedName name="_vena_DYNR_SRestrictedS1_BRestrictedB1_ac050064_eaedf280">Restricted!#REF!</definedName>
    <definedName name="_vena_DYNR_SRestrictedS1_BRestrictedB1_ac050064_fd422232">Restricted!#REF!</definedName>
    <definedName name="_vena_DYNR_SRestrictedS1_BRestrictedB1_d33ad8fc">Restricted!#REF!</definedName>
    <definedName name="_vena_DYNR_SRestrictedS1_BRestrictedB1_d33ad8fc_1308ecad">Restricted!#REF!</definedName>
    <definedName name="_vena_DYNR_SRestrictedS1_BRestrictedB1_d33ad8fc_20ec3f3f">Restricted!#REF!</definedName>
    <definedName name="_vena_DYNR_SRestrictedS1_BRestrictedB1_d33ad8fc_2f99e5f3">Restricted!#REF!</definedName>
    <definedName name="_vena_DYNR_SRestrictedS1_BRestrictedB1_d33ad8fc_33aef84c">Restricted!#REF!</definedName>
    <definedName name="_vena_DYNR_SRestrictedS1_BRestrictedB1_d33ad8fc_4d6309f9">Restricted!#REF!</definedName>
    <definedName name="_vena_DYNR_SRestrictedS1_BRestrictedB1_d33ad8fc_4ee86b57">Restricted!#REF!</definedName>
    <definedName name="_vena_DYNR_SRestrictedS1_BRestrictedB1_d33ad8fc_51679acf">Restricted!#REF!</definedName>
    <definedName name="_vena_DYNR_SRestrictedS1_BRestrictedB1_d33ad8fc_7d928609">Restricted!#REF!</definedName>
    <definedName name="_vena_DYNR_SRestrictedS1_BRestrictedB1_d33ad8fc_902d8ea4">Restricted!#REF!</definedName>
    <definedName name="_vena_DYNR_SRestrictedS1_BRestrictedB1_d33ad8fc_945bc893">Restricted!#REF!</definedName>
    <definedName name="_vena_DYNR_SRestrictedS1_BRestrictedB1_d33ad8fc_a8fe473">Restricted!#REF!</definedName>
    <definedName name="_vena_DYNR_SRestrictedS1_BRestrictedB1_d33ad8fc_ac92a487">Restricted!#REF!</definedName>
    <definedName name="_vena_DYNR_SRestrictedS1_BRestrictedB1_d33ad8fc_b525c14c">Restricted!#REF!</definedName>
    <definedName name="_vena_DYNR_SRestrictedS1_BRestrictedB1_d33ad8fc_bb5023c8">Restricted!#REF!</definedName>
    <definedName name="_vena_DYNR_SRestrictedS1_BRestrictedB1_d33ad8fc_c75e9a0d">Restricted!#REF!</definedName>
    <definedName name="_vena_DYNR_SRestrictedS1_BRestrictedB1_d33ad8fc_e119cfe5">Restricted!#REF!</definedName>
    <definedName name="_vena_DYNR_SRestrictedS1_BRestrictedB1_d33ad8fc_eb2a6267">Restricted!#REF!</definedName>
    <definedName name="_vena_DYNR_SRestrictedS1_BRestrictedB1_d33ad8fc_fd704c15">Restricted!#REF!</definedName>
    <definedName name="_vena_DYNR_SRestrictedS1_BRestrictedB1_faf5573b">Restricted!#REF!</definedName>
    <definedName name="_vena_DYNR_SRestrictedS1_BRestrictedB1_faf5573b_186a6c2b">Restricted!#REF!</definedName>
    <definedName name="_vena_DYNR_SRestrictedS1_BRestrictedB1_faf5573b_1b963191">Restricted!#REF!</definedName>
    <definedName name="_vena_DYNR_SRestrictedS1_BRestrictedB1_faf5573b_acf2a880">Restricted!#REF!</definedName>
    <definedName name="_vena_DYNR_SRestrictedS1_BRestrictedB1_faf5573b_c4d0e443">Restricted!#REF!</definedName>
    <definedName name="_vena_DYNR_SRestrictedS1_BRestrictedB1_fb258d47">Restricted!#REF!</definedName>
    <definedName name="_vena_DYNR_SRestrictedS1_BRestrictedB1_fb258d47_1201efe0">Restricted!#REF!</definedName>
    <definedName name="_vena_DYNR_SRestrictedS1_BRestrictedB1_fb258d47_15516cf0">Restricted!#REF!</definedName>
    <definedName name="_vena_DYNR_SRestrictedS1_BRestrictedB1_fb258d47_20fc1148">Restricted!#REF!</definedName>
    <definedName name="_vena_DYNR_SRestrictedS1_BRestrictedB1_fb258d47_2d6c8adf">Restricted!#REF!</definedName>
    <definedName name="_vena_DYNR_SRestrictedS1_BRestrictedB1_fb258d47_55abb672">Restricted!#REF!</definedName>
    <definedName name="_vena_DYNR_SRestrictedS1_BRestrictedB1_fb258d47_5d1450f9">Restricted!#REF!</definedName>
    <definedName name="_vena_DYNR_SRestrictedS1_BRestrictedB1_fb258d47_628a8e56">Restricted!#REF!</definedName>
    <definedName name="_vena_DYNR_SRestrictedS1_BRestrictedB1_fb258d47_78f3282f">Restricted!#REF!</definedName>
    <definedName name="_vena_DYNR_SRestrictedS1_BRestrictedB1_fb258d47_841e24">Restricted!#REF!</definedName>
    <definedName name="_vena_DYNR_SRestrictedS1_BRestrictedB1_fb258d47_86ac9b99">Restricted!#REF!</definedName>
    <definedName name="_vena_DYNR_SRestrictedS1_BRestrictedB1_fb258d47_9f42a8e">Restricted!#REF!</definedName>
    <definedName name="_vena_DYNR_SRestrictedS1_BRestrictedB1_fb258d47_a0d171d7">Restricted!#REF!</definedName>
    <definedName name="_vena_DYNR_SRestrictedS1_BRestrictedB1_fb258d47_a9f98895">Restricted!#REF!</definedName>
    <definedName name="_vena_DYNR_SRestrictedS1_BRestrictedB1_fb258d47_b8bb73ba">Restricted!#REF!</definedName>
    <definedName name="_vena_DYNR_SYTDS1_BYTDB1_3bf56d41" localSheetId="1">'Approved Budget v2'!#REF!</definedName>
    <definedName name="_vena_DYNR_SYTDS1_BYTDB1_3bf56d41">YTD!#REF!</definedName>
    <definedName name="_vena_DYNR_SYTDS1_BYTDB1_3bf56d41_37a5a7f4" localSheetId="1">'Approved Budget v2'!#REF!</definedName>
    <definedName name="_vena_DYNR_SYTDS1_BYTDB1_3bf56d41_37a5a7f4">YTD!#REF!</definedName>
    <definedName name="_vena_DYNR_SYTDS1_BYTDB1_3bf56d41_4e7b7872" localSheetId="1">'Approved Budget v2'!#REF!</definedName>
    <definedName name="_vena_DYNR_SYTDS1_BYTDB1_3bf56d41_4e7b7872">YTD!#REF!</definedName>
    <definedName name="_vena_DYNR_SYTDS1_BYTDB1_3bf56d41_61f9871b" localSheetId="1">'Approved Budget v2'!#REF!</definedName>
    <definedName name="_vena_DYNR_SYTDS1_BYTDB1_3bf56d41_61f9871b">YTD!#REF!</definedName>
    <definedName name="_vena_DYNR_SYTDS1_BYTDB1_3bf56d41_71233ba" localSheetId="1">'Approved Budget v2'!#REF!</definedName>
    <definedName name="_vena_DYNR_SYTDS1_BYTDB1_3bf56d41_71233ba">YTD!#REF!</definedName>
    <definedName name="_vena_DYNR_SYTDS1_BYTDB1_3bf56d41_8027e727" localSheetId="1">'Approved Budget v2'!#REF!</definedName>
    <definedName name="_vena_DYNR_SYTDS1_BYTDB1_3bf56d41_8027e727">YTD!#REF!</definedName>
    <definedName name="_vena_DYNR_SYTDS1_BYTDB1_3bf56d41_8c607bdc" localSheetId="1">'Approved Budget v2'!#REF!</definedName>
    <definedName name="_vena_DYNR_SYTDS1_BYTDB1_3bf56d41_8c607bdc">YTD!#REF!</definedName>
    <definedName name="_vena_DYNR_SYTDS1_BYTDB1_3bf56d41_b6d282ba" localSheetId="1">'Approved Budget v2'!#REF!</definedName>
    <definedName name="_vena_DYNR_SYTDS1_BYTDB1_3bf56d41_b6d282ba">YTD!#REF!</definedName>
    <definedName name="_vena_DYNR_SYTDS1_BYTDB1_3bf56d41_cdb2ea0b" localSheetId="1">'Approved Budget v2'!#REF!</definedName>
    <definedName name="_vena_DYNR_SYTDS1_BYTDB1_3bf56d41_cdb2ea0b">YTD!#REF!</definedName>
    <definedName name="_vena_DYNR_SYTDS1_BYTDB1_3bf56d41_d04cfc80" localSheetId="1">'Approved Budget v2'!#REF!</definedName>
    <definedName name="_vena_DYNR_SYTDS1_BYTDB1_3bf56d41_d04cfc80">YTD!#REF!</definedName>
    <definedName name="_vena_DYNR_SYTDS1_BYTDB1_3bf56d41_d1330cfe" localSheetId="1">'Approved Budget v2'!#REF!</definedName>
    <definedName name="_vena_DYNR_SYTDS1_BYTDB1_3bf56d41_d1330cfe">YTD!#REF!</definedName>
    <definedName name="_vena_DYNR_SYTDS1_BYTDB1_3bf56d41_d788f251" localSheetId="1">'Approved Budget v2'!#REF!</definedName>
    <definedName name="_vena_DYNR_SYTDS1_BYTDB1_3bf56d41_d788f251">YTD!#REF!</definedName>
    <definedName name="_vena_DYNR_SYTDS1_BYTDB1_3bf56d41_e7b5190f" localSheetId="1">'Approved Budget v2'!#REF!</definedName>
    <definedName name="_vena_DYNR_SYTDS1_BYTDB1_3bf56d41_e7b5190f">YTD!#REF!</definedName>
    <definedName name="_vena_DYNR_SYTDS1_BYTDB1_3bf56d41_ff44cf96" localSheetId="1">'Approved Budget v2'!#REF!</definedName>
    <definedName name="_vena_DYNR_SYTDS1_BYTDB1_3bf56d41_ff44cf96">YTD!#REF!</definedName>
    <definedName name="_vena_DYNR_SYTDS1_BYTDB1_43d5a2c8" localSheetId="1">'Approved Budget v2'!#REF!</definedName>
    <definedName name="_vena_DYNR_SYTDS1_BYTDB1_43d5a2c8">YTD!#REF!</definedName>
    <definedName name="_vena_DYNR_SYTDS1_BYTDB1_43d5a2c8_27870fd4" localSheetId="1">'Approved Budget v2'!#REF!</definedName>
    <definedName name="_vena_DYNR_SYTDS1_BYTDB1_43d5a2c8_27870fd4">YTD!#REF!</definedName>
    <definedName name="_vena_DYNR_SYTDS1_BYTDB1_43d5a2c8_2f2ca7a6" localSheetId="1">'Approved Budget v2'!#REF!</definedName>
    <definedName name="_vena_DYNR_SYTDS1_BYTDB1_43d5a2c8_2f2ca7a6">YTD!#REF!</definedName>
    <definedName name="_vena_DYNR_SYTDS1_BYTDB1_43d5a2c8_3eb80bef" localSheetId="1">'Approved Budget v2'!#REF!</definedName>
    <definedName name="_vena_DYNR_SYTDS1_BYTDB1_43d5a2c8_3eb80bef">YTD!#REF!</definedName>
    <definedName name="_vena_DYNR_SYTDS1_BYTDB1_43d5a2c8_4d4c41f2" localSheetId="1">'Approved Budget v2'!#REF!</definedName>
    <definedName name="_vena_DYNR_SYTDS1_BYTDB1_43d5a2c8_4d4c41f2">YTD!#REF!</definedName>
    <definedName name="_vena_DYNR_SYTDS1_BYTDB1_43d5a2c8_52aa498b" localSheetId="1">'Approved Budget v2'!#REF!</definedName>
    <definedName name="_vena_DYNR_SYTDS1_BYTDB1_43d5a2c8_52aa498b">YTD!#REF!</definedName>
    <definedName name="_vena_DYNR_SYTDS1_BYTDB1_43d5a2c8_551378c0" localSheetId="1">'Approved Budget v2'!#REF!</definedName>
    <definedName name="_vena_DYNR_SYTDS1_BYTDB1_43d5a2c8_551378c0">YTD!#REF!</definedName>
    <definedName name="_vena_DYNR_SYTDS1_BYTDB1_43d5a2c8_7f8202ba" localSheetId="1">'Approved Budget v2'!#REF!</definedName>
    <definedName name="_vena_DYNR_SYTDS1_BYTDB1_43d5a2c8_7f8202ba">YTD!#REF!</definedName>
    <definedName name="_vena_DYNR_SYTDS1_BYTDB1_43d5a2c8_823f80df" localSheetId="1">'Approved Budget v2'!#REF!</definedName>
    <definedName name="_vena_DYNR_SYTDS1_BYTDB1_43d5a2c8_823f80df">YTD!#REF!</definedName>
    <definedName name="_vena_DYNR_SYTDS1_BYTDB1_43d5a2c8_91a1a0c0" localSheetId="1">'Approved Budget v2'!#REF!</definedName>
    <definedName name="_vena_DYNR_SYTDS1_BYTDB1_43d5a2c8_91a1a0c0">YTD!#REF!</definedName>
    <definedName name="_vena_DYNR_SYTDS1_BYTDB1_43d5a2c8_9708aebf" localSheetId="1">'Approved Budget v2'!#REF!</definedName>
    <definedName name="_vena_DYNR_SYTDS1_BYTDB1_43d5a2c8_9708aebf">YTD!#REF!</definedName>
    <definedName name="_vena_DYNR_SYTDS1_BYTDB1_43d5a2c8_9c95a1aa" localSheetId="1">'Approved Budget v2'!#REF!</definedName>
    <definedName name="_vena_DYNR_SYTDS1_BYTDB1_43d5a2c8_9c95a1aa">YTD!#REF!</definedName>
    <definedName name="_vena_DYNR_SYTDS1_BYTDB1_43d5a2c8_9e8987f9" localSheetId="1">'Approved Budget v2'!#REF!</definedName>
    <definedName name="_vena_DYNR_SYTDS1_BYTDB1_43d5a2c8_9e8987f9">YTD!#REF!</definedName>
    <definedName name="_vena_DYNR_SYTDS1_BYTDB1_43d5a2c8_dc936add" localSheetId="1">'Approved Budget v2'!#REF!</definedName>
    <definedName name="_vena_DYNR_SYTDS1_BYTDB1_43d5a2c8_dc936add">YTD!#REF!</definedName>
    <definedName name="_vena_DYNR_SYTDS1_BYTDB1_43d5a2c8_e09dc1a" localSheetId="1">'Approved Budget v2'!#REF!</definedName>
    <definedName name="_vena_DYNR_SYTDS1_BYTDB1_43d5a2c8_e09dc1a">YTD!#REF!</definedName>
    <definedName name="_vena_DYNR_SYTDS1_BYTDB1_43d5a2c8_ea917286" localSheetId="1">'Approved Budget v2'!#REF!</definedName>
    <definedName name="_vena_DYNR_SYTDS1_BYTDB1_43d5a2c8_ea917286">YTD!#REF!</definedName>
    <definedName name="_vena_DYNR_SYTDS1_BYTDB1_43d5a2c8_ed1670d0" localSheetId="1">'Approved Budget v2'!#REF!</definedName>
    <definedName name="_vena_DYNR_SYTDS1_BYTDB1_43d5a2c8_ed1670d0">YTD!#REF!</definedName>
    <definedName name="_vena_DYNR_SYTDS1_BYTDB1_43d5a2c8_f7fc71a4" localSheetId="1">'Approved Budget v2'!#REF!</definedName>
    <definedName name="_vena_DYNR_SYTDS1_BYTDB1_43d5a2c8_f7fc71a4">YTD!#REF!</definedName>
    <definedName name="_vena_DYNR_SYTDS1_BYTDB1_44a19f43" localSheetId="1">'Approved Budget v2'!#REF!</definedName>
    <definedName name="_vena_DYNR_SYTDS1_BYTDB1_44a19f43">YTD!#REF!</definedName>
    <definedName name="_vena_DYNR_SYTDS1_BYTDB1_44a19f43_4c57bad9" localSheetId="1">'Approved Budget v2'!#REF!</definedName>
    <definedName name="_vena_DYNR_SYTDS1_BYTDB1_44a19f43_4c57bad9">YTD!#REF!</definedName>
    <definedName name="_vena_DYNR_SYTDS1_BYTDB1_44a19f43_836e7a7f" localSheetId="1">'Approved Budget v2'!#REF!</definedName>
    <definedName name="_vena_DYNR_SYTDS1_BYTDB1_44a19f43_836e7a7f">YTD!#REF!</definedName>
    <definedName name="_vena_DYNR_SYTDS1_BYTDB1_44a19f43_ad5020e3" localSheetId="1">'Approved Budget v2'!#REF!</definedName>
    <definedName name="_vena_DYNR_SYTDS1_BYTDB1_44a19f43_ad5020e3">YTD!#REF!</definedName>
    <definedName name="_vena_DYNR_SYTDS1_BYTDB1_44a19f43_d48b084e" localSheetId="1">'Approved Budget v2'!#REF!</definedName>
    <definedName name="_vena_DYNR_SYTDS1_BYTDB1_44a19f43_d48b084e">YTD!#REF!</definedName>
    <definedName name="_vena_DYNR_SYTDS1_BYTDB1_5e615e14" localSheetId="1">'Approved Budget v2'!#REF!</definedName>
    <definedName name="_vena_DYNR_SYTDS1_BYTDB1_5e615e14">YTD!#REF!</definedName>
    <definedName name="_vena_DYNR_SYTDS1_BYTDB1_5e615e14_132552f3" localSheetId="1">'Approved Budget v2'!#REF!</definedName>
    <definedName name="_vena_DYNR_SYTDS1_BYTDB1_5e615e14_132552f3">YTD!#REF!</definedName>
    <definedName name="_vena_DYNR_SYTDS1_BYTDB1_5e615e14_3a3accf5" localSheetId="1">'Approved Budget v2'!#REF!</definedName>
    <definedName name="_vena_DYNR_SYTDS1_BYTDB1_5e615e14_3a3accf5">YTD!#REF!</definedName>
    <definedName name="_vena_DYNR_SYTDS1_BYTDB1_5e615e14_c1a96e6a" localSheetId="1">'Approved Budget v2'!#REF!</definedName>
    <definedName name="_vena_DYNR_SYTDS1_BYTDB1_5e615e14_c1a96e6a">YTD!#REF!</definedName>
    <definedName name="_vena_DYNR_SYTDS1_BYTDB1_706631d5" localSheetId="1">'Approved Budget v2'!#REF!</definedName>
    <definedName name="_vena_DYNR_SYTDS1_BYTDB1_706631d5">YTD!#REF!</definedName>
    <definedName name="_vena_DYNR_SYTDS1_BYTDB1_706631d5_232e5d75" localSheetId="1">'Approved Budget v2'!#REF!</definedName>
    <definedName name="_vena_DYNR_SYTDS1_BYTDB1_706631d5_232e5d75">YTD!#REF!</definedName>
    <definedName name="_vena_DYNR_SYTDS1_BYTDB1_706631d5_247d989b" localSheetId="1">'Approved Budget v2'!#REF!</definedName>
    <definedName name="_vena_DYNR_SYTDS1_BYTDB1_706631d5_247d989b">YTD!#REF!</definedName>
    <definedName name="_vena_DYNR_SYTDS1_BYTDB1_706631d5_27176257" localSheetId="1">'Approved Budget v2'!#REF!</definedName>
    <definedName name="_vena_DYNR_SYTDS1_BYTDB1_706631d5_27176257">YTD!#REF!</definedName>
    <definedName name="_vena_DYNR_SYTDS1_BYTDB1_706631d5_2885474f" localSheetId="1">'Approved Budget v2'!#REF!</definedName>
    <definedName name="_vena_DYNR_SYTDS1_BYTDB1_706631d5_2885474f">YTD!#REF!</definedName>
    <definedName name="_vena_DYNR_SYTDS1_BYTDB1_706631d5_3de7dd31" localSheetId="1">'Approved Budget v2'!#REF!</definedName>
    <definedName name="_vena_DYNR_SYTDS1_BYTDB1_706631d5_3de7dd31">YTD!#REF!</definedName>
    <definedName name="_vena_DYNR_SYTDS1_BYTDB1_706631d5_4471e3b4" localSheetId="1">'Approved Budget v2'!#REF!</definedName>
    <definedName name="_vena_DYNR_SYTDS1_BYTDB1_706631d5_4471e3b4">YTD!#REF!</definedName>
    <definedName name="_vena_DYNR_SYTDS1_BYTDB1_706631d5_4ea894f0" localSheetId="1">'Approved Budget v2'!#REF!</definedName>
    <definedName name="_vena_DYNR_SYTDS1_BYTDB1_706631d5_4ea894f0">YTD!#REF!</definedName>
    <definedName name="_vena_DYNR_SYTDS1_BYTDB1_706631d5_5392cb4d" localSheetId="1">'Approved Budget v2'!#REF!</definedName>
    <definedName name="_vena_DYNR_SYTDS1_BYTDB1_706631d5_5392cb4d">YTD!#REF!</definedName>
    <definedName name="_vena_DYNR_SYTDS1_BYTDB1_706631d5_71e3eae" localSheetId="1">'Approved Budget v2'!#REF!</definedName>
    <definedName name="_vena_DYNR_SYTDS1_BYTDB1_706631d5_71e3eae">YTD!#REF!</definedName>
    <definedName name="_vena_DYNR_SYTDS1_BYTDB1_706631d5_78f16709" localSheetId="1">'Approved Budget v2'!#REF!</definedName>
    <definedName name="_vena_DYNR_SYTDS1_BYTDB1_706631d5_78f16709">YTD!#REF!</definedName>
    <definedName name="_vena_DYNR_SYTDS1_BYTDB1_706631d5_80a9d0" localSheetId="1">'Approved Budget v2'!#REF!</definedName>
    <definedName name="_vena_DYNR_SYTDS1_BYTDB1_706631d5_80a9d0">YTD!#REF!</definedName>
    <definedName name="_vena_DYNR_SYTDS1_BYTDB1_706631d5_836f1579" localSheetId="1">'Approved Budget v2'!#REF!</definedName>
    <definedName name="_vena_DYNR_SYTDS1_BYTDB1_706631d5_836f1579">YTD!#REF!</definedName>
    <definedName name="_vena_DYNR_SYTDS1_BYTDB1_706631d5_83e4b7e6" localSheetId="1">'Approved Budget v2'!#REF!</definedName>
    <definedName name="_vena_DYNR_SYTDS1_BYTDB1_706631d5_83e4b7e6">YTD!#REF!</definedName>
    <definedName name="_vena_DYNR_SYTDS1_BYTDB1_706631d5_87d0fc2e" localSheetId="1">'Approved Budget v2'!#REF!</definedName>
    <definedName name="_vena_DYNR_SYTDS1_BYTDB1_706631d5_87d0fc2e">YTD!#REF!</definedName>
    <definedName name="_vena_DYNR_SYTDS1_BYTDB1_706631d5_8ba3a9cf" localSheetId="1">'Approved Budget v2'!#REF!</definedName>
    <definedName name="_vena_DYNR_SYTDS1_BYTDB1_706631d5_8ba3a9cf">YTD!#REF!</definedName>
    <definedName name="_vena_DYNR_SYTDS1_BYTDB1_706631d5_8cdd8fe" localSheetId="1">'Approved Budget v2'!#REF!</definedName>
    <definedName name="_vena_DYNR_SYTDS1_BYTDB1_706631d5_8cdd8fe">YTD!#REF!</definedName>
    <definedName name="_vena_DYNR_SYTDS1_BYTDB1_706631d5_90ed4bf8" localSheetId="1">'Approved Budget v2'!#REF!</definedName>
    <definedName name="_vena_DYNR_SYTDS1_BYTDB1_706631d5_90ed4bf8">YTD!#REF!</definedName>
    <definedName name="_vena_DYNR_SYTDS1_BYTDB1_706631d5_942081db" localSheetId="1">'Approved Budget v2'!#REF!</definedName>
    <definedName name="_vena_DYNR_SYTDS1_BYTDB1_706631d5_942081db">YTD!#REF!</definedName>
    <definedName name="_vena_DYNR_SYTDS1_BYTDB1_706631d5_9b59d45f" localSheetId="1">'Approved Budget v2'!#REF!</definedName>
    <definedName name="_vena_DYNR_SYTDS1_BYTDB1_706631d5_9b59d45f">YTD!#REF!</definedName>
    <definedName name="_vena_DYNR_SYTDS1_BYTDB1_706631d5_a06b6f36" localSheetId="1">'Approved Budget v2'!#REF!</definedName>
    <definedName name="_vena_DYNR_SYTDS1_BYTDB1_706631d5_a06b6f36">YTD!#REF!</definedName>
    <definedName name="_vena_DYNR_SYTDS1_BYTDB1_706631d5_a34185a8" localSheetId="1">'Approved Budget v2'!#REF!</definedName>
    <definedName name="_vena_DYNR_SYTDS1_BYTDB1_706631d5_a34185a8">YTD!#REF!</definedName>
    <definedName name="_vena_DYNR_SYTDS1_BYTDB1_706631d5_a748ecbd" localSheetId="1">'Approved Budget v2'!#REF!</definedName>
    <definedName name="_vena_DYNR_SYTDS1_BYTDB1_706631d5_a748ecbd">YTD!#REF!</definedName>
    <definedName name="_vena_DYNR_SYTDS1_BYTDB1_706631d5_c028a9f1" localSheetId="1">'Approved Budget v2'!#REF!</definedName>
    <definedName name="_vena_DYNR_SYTDS1_BYTDB1_706631d5_c028a9f1">YTD!#REF!</definedName>
    <definedName name="_vena_DYNR_SYTDS1_BYTDB1_706631d5_c0721767" localSheetId="1">'Approved Budget v2'!#REF!</definedName>
    <definedName name="_vena_DYNR_SYTDS1_BYTDB1_706631d5_c0721767">YTD!#REF!</definedName>
    <definedName name="_vena_DYNR_SYTDS1_BYTDB1_706631d5_d2f886a6" localSheetId="1">'Approved Budget v2'!#REF!</definedName>
    <definedName name="_vena_DYNR_SYTDS1_BYTDB1_706631d5_d2f886a6">YTD!#REF!</definedName>
    <definedName name="_vena_DYNR_SYTDS1_BYTDB1_706631d5_d86a6ab6" localSheetId="1">'Approved Budget v2'!#REF!</definedName>
    <definedName name="_vena_DYNR_SYTDS1_BYTDB1_706631d5_d86a6ab6">YTD!#REF!</definedName>
    <definedName name="_vena_DYNR_SYTDS1_BYTDB1_706631d5_e30abbfd" localSheetId="1">'Approved Budget v2'!#REF!</definedName>
    <definedName name="_vena_DYNR_SYTDS1_BYTDB1_706631d5_e30abbfd">YTD!#REF!</definedName>
    <definedName name="_vena_DYNR_SYTDS1_BYTDB1_706631d5_f1186d9b" localSheetId="1">'Approved Budget v2'!#REF!</definedName>
    <definedName name="_vena_DYNR_SYTDS1_BYTDB1_706631d5_f1186d9b">YTD!#REF!</definedName>
    <definedName name="_vena_DYNR_SYTDS1_BYTDB1_706631d5_fafe3f19" localSheetId="1">'Approved Budget v2'!#REF!</definedName>
    <definedName name="_vena_DYNR_SYTDS1_BYTDB1_706631d5_fafe3f19">YTD!#REF!</definedName>
    <definedName name="_vena_DYNR_SYTDS1_BYTDB1_70a5bbf" localSheetId="1">'Approved Budget v2'!#REF!</definedName>
    <definedName name="_vena_DYNR_SYTDS1_BYTDB1_70a5bbf">YTD!#REF!</definedName>
    <definedName name="_vena_DYNR_SYTDS1_BYTDB1_70a5bbf_34a7bca1" localSheetId="1">'Approved Budget v2'!#REF!</definedName>
    <definedName name="_vena_DYNR_SYTDS1_BYTDB1_70a5bbf_34a7bca1">YTD!#REF!</definedName>
    <definedName name="_vena_DYNR_SYTDS1_BYTDB1_70a5bbf_38906634" localSheetId="1">'Approved Budget v2'!#REF!</definedName>
    <definedName name="_vena_DYNR_SYTDS1_BYTDB1_70a5bbf_38906634">YTD!#REF!</definedName>
    <definedName name="_vena_DYNR_SYTDS1_BYTDB1_70a5bbf_4eeee325" localSheetId="1">'Approved Budget v2'!#REF!</definedName>
    <definedName name="_vena_DYNR_SYTDS1_BYTDB1_70a5bbf_4eeee325">YTD!#REF!</definedName>
    <definedName name="_vena_DYNR_SYTDS1_BYTDB1_70a5bbf_53dcbea" localSheetId="1">'Approved Budget v2'!#REF!</definedName>
    <definedName name="_vena_DYNR_SYTDS1_BYTDB1_70a5bbf_53dcbea">YTD!#REF!</definedName>
    <definedName name="_vena_DYNR_SYTDS1_BYTDB1_70a5bbf_6d84b261" localSheetId="1">'Approved Budget v2'!#REF!</definedName>
    <definedName name="_vena_DYNR_SYTDS1_BYTDB1_70a5bbf_6d84b261">YTD!#REF!</definedName>
    <definedName name="_vena_DYNR_SYTDS1_BYTDB1_70a5bbf_7549dd2e" localSheetId="1">'Approved Budget v2'!#REF!</definedName>
    <definedName name="_vena_DYNR_SYTDS1_BYTDB1_70a5bbf_7549dd2e">YTD!#REF!</definedName>
    <definedName name="_vena_DYNR_SYTDS1_BYTDB1_70a5bbf_851185ee" localSheetId="1">'Approved Budget v2'!#REF!</definedName>
    <definedName name="_vena_DYNR_SYTDS1_BYTDB1_70a5bbf_851185ee">YTD!#REF!</definedName>
    <definedName name="_vena_DYNR_SYTDS1_BYTDB1_70a5bbf_85e95778" localSheetId="1">'Approved Budget v2'!#REF!</definedName>
    <definedName name="_vena_DYNR_SYTDS1_BYTDB1_70a5bbf_85e95778">YTD!#REF!</definedName>
    <definedName name="_vena_DYNR_SYTDS1_BYTDB1_70a5bbf_9fad9973" localSheetId="1">'Approved Budget v2'!#REF!</definedName>
    <definedName name="_vena_DYNR_SYTDS1_BYTDB1_70a5bbf_9fad9973">YTD!#REF!</definedName>
    <definedName name="_vena_DYNR_SYTDS1_BYTDB1_70a5bbf_af11bce1" localSheetId="1">'Approved Budget v2'!#REF!</definedName>
    <definedName name="_vena_DYNR_SYTDS1_BYTDB1_70a5bbf_af11bce1">YTD!#REF!</definedName>
    <definedName name="_vena_DYNR_SYTDS1_BYTDB1_70a5bbf_b2ffbf98" localSheetId="1">'Approved Budget v2'!#REF!</definedName>
    <definedName name="_vena_DYNR_SYTDS1_BYTDB1_70a5bbf_b2ffbf98">YTD!#REF!</definedName>
    <definedName name="_vena_DYNR_SYTDS1_BYTDB1_70a5bbf_c0c28634" localSheetId="1">'Approved Budget v2'!#REF!</definedName>
    <definedName name="_vena_DYNR_SYTDS1_BYTDB1_70a5bbf_c0c28634">YTD!#REF!</definedName>
    <definedName name="_vena_DYNR_SYTDS1_BYTDB1_70a5bbf_db053771" localSheetId="1">'Approved Budget v2'!#REF!</definedName>
    <definedName name="_vena_DYNR_SYTDS1_BYTDB1_70a5bbf_db053771">YTD!#REF!</definedName>
    <definedName name="_vena_DYNR_SYTDS1_BYTDB1_70a5bbf_dcb8678c" localSheetId="1">'Approved Budget v2'!#REF!</definedName>
    <definedName name="_vena_DYNR_SYTDS1_BYTDB1_70a5bbf_dcb8678c">YTD!#REF!</definedName>
    <definedName name="_vena_DYNR_SYTDS1_BYTDB1_70a5bbf_dee83e4d" localSheetId="1">'Approved Budget v2'!#REF!</definedName>
    <definedName name="_vena_DYNR_SYTDS1_BYTDB1_70a5bbf_dee83e4d">YTD!#REF!</definedName>
    <definedName name="_vena_DYNR_SYTDS1_BYTDB1_70a5bbf_e26ab350" localSheetId="1">'Approved Budget v2'!#REF!</definedName>
    <definedName name="_vena_DYNR_SYTDS1_BYTDB1_70a5bbf_e26ab350">YTD!#REF!</definedName>
    <definedName name="_vena_DYNR_SYTDS1_BYTDB1_70a5bbf_e9cce70b" localSheetId="1">'Approved Budget v2'!#REF!</definedName>
    <definedName name="_vena_DYNR_SYTDS1_BYTDB1_70a5bbf_e9cce70b">YTD!#REF!</definedName>
    <definedName name="_vena_DYNR_SYTDS1_BYTDB1_70a5bbf_f1d9aec9" localSheetId="1">'Approved Budget v2'!#REF!</definedName>
    <definedName name="_vena_DYNR_SYTDS1_BYTDB1_70a5bbf_f1d9aec9">YTD!#REF!</definedName>
    <definedName name="_vena_DYNR_SYTDS1_BYTDB1_87d7f74f" localSheetId="1">'Approved Budget v2'!#REF!</definedName>
    <definedName name="_vena_DYNR_SYTDS1_BYTDB1_87d7f74f">YTD!#REF!</definedName>
    <definedName name="_vena_DYNR_SYTDS1_BYTDB1_87d7f74f_111411e1" localSheetId="1">'Approved Budget v2'!#REF!</definedName>
    <definedName name="_vena_DYNR_SYTDS1_BYTDB1_87d7f74f_111411e1">YTD!#REF!</definedName>
    <definedName name="_vena_DYNR_SYTDS1_BYTDB1_87d7f74f_17984280" localSheetId="1">'Approved Budget v2'!#REF!</definedName>
    <definedName name="_vena_DYNR_SYTDS1_BYTDB1_87d7f74f_17984280">YTD!#REF!</definedName>
    <definedName name="_vena_DYNR_SYTDS1_BYTDB1_87d7f74f_1f9a8f36" localSheetId="1">'Approved Budget v2'!#REF!</definedName>
    <definedName name="_vena_DYNR_SYTDS1_BYTDB1_87d7f74f_1f9a8f36">YTD!#REF!</definedName>
    <definedName name="_vena_DYNR_SYTDS1_BYTDB1_87d7f74f_236c7bff" localSheetId="1">'Approved Budget v2'!#REF!</definedName>
    <definedName name="_vena_DYNR_SYTDS1_BYTDB1_87d7f74f_236c7bff">YTD!#REF!</definedName>
    <definedName name="_vena_DYNR_SYTDS1_BYTDB1_87d7f74f_29ff7f07" localSheetId="1">'Approved Budget v2'!#REF!</definedName>
    <definedName name="_vena_DYNR_SYTDS1_BYTDB1_87d7f74f_29ff7f07">YTD!#REF!</definedName>
    <definedName name="_vena_DYNR_SYTDS1_BYTDB1_87d7f74f_2e54cb3c" localSheetId="1">'Approved Budget v2'!#REF!</definedName>
    <definedName name="_vena_DYNR_SYTDS1_BYTDB1_87d7f74f_2e54cb3c">YTD!#REF!</definedName>
    <definedName name="_vena_DYNR_SYTDS1_BYTDB1_87d7f74f_354daa7d" localSheetId="1">'Approved Budget v2'!#REF!</definedName>
    <definedName name="_vena_DYNR_SYTDS1_BYTDB1_87d7f74f_354daa7d">YTD!#REF!</definedName>
    <definedName name="_vena_DYNR_SYTDS1_BYTDB1_87d7f74f_35568ebf" localSheetId="1">'Approved Budget v2'!#REF!</definedName>
    <definedName name="_vena_DYNR_SYTDS1_BYTDB1_87d7f74f_35568ebf">YTD!#REF!</definedName>
    <definedName name="_vena_DYNR_SYTDS1_BYTDB1_87d7f74f_3dd201c3" localSheetId="1">'Approved Budget v2'!#REF!</definedName>
    <definedName name="_vena_DYNR_SYTDS1_BYTDB1_87d7f74f_3dd201c3">YTD!#REF!</definedName>
    <definedName name="_vena_DYNR_SYTDS1_BYTDB1_87d7f74f_3ef40264" localSheetId="1">'Approved Budget v2'!#REF!</definedName>
    <definedName name="_vena_DYNR_SYTDS1_BYTDB1_87d7f74f_3ef40264">YTD!#REF!</definedName>
    <definedName name="_vena_DYNR_SYTDS1_BYTDB1_87d7f74f_4580fd74" localSheetId="1">'Approved Budget v2'!#REF!</definedName>
    <definedName name="_vena_DYNR_SYTDS1_BYTDB1_87d7f74f_4580fd74">YTD!#REF!</definedName>
    <definedName name="_vena_DYNR_SYTDS1_BYTDB1_87d7f74f_49f79686" localSheetId="1">'Approved Budget v2'!#REF!</definedName>
    <definedName name="_vena_DYNR_SYTDS1_BYTDB1_87d7f74f_49f79686">YTD!#REF!</definedName>
    <definedName name="_vena_DYNR_SYTDS1_BYTDB1_87d7f74f_4ed0628e" localSheetId="1">'Approved Budget v2'!#REF!</definedName>
    <definedName name="_vena_DYNR_SYTDS1_BYTDB1_87d7f74f_4ed0628e">YTD!#REF!</definedName>
    <definedName name="_vena_DYNR_SYTDS1_BYTDB1_87d7f74f_56e11abd" localSheetId="1">'Approved Budget v2'!#REF!</definedName>
    <definedName name="_vena_DYNR_SYTDS1_BYTDB1_87d7f74f_56e11abd">YTD!#REF!</definedName>
    <definedName name="_vena_DYNR_SYTDS1_BYTDB1_87d7f74f_5aa07c42" localSheetId="1">'Approved Budget v2'!#REF!</definedName>
    <definedName name="_vena_DYNR_SYTDS1_BYTDB1_87d7f74f_5aa07c42">YTD!#REF!</definedName>
    <definedName name="_vena_DYNR_SYTDS1_BYTDB1_87d7f74f_5aee667" localSheetId="1">'Approved Budget v2'!#REF!</definedName>
    <definedName name="_vena_DYNR_SYTDS1_BYTDB1_87d7f74f_5aee667">YTD!#REF!</definedName>
    <definedName name="_vena_DYNR_SYTDS1_BYTDB1_87d7f74f_5d16e728" localSheetId="1">'Approved Budget v2'!#REF!</definedName>
    <definedName name="_vena_DYNR_SYTDS1_BYTDB1_87d7f74f_5d16e728">YTD!#REF!</definedName>
    <definedName name="_vena_DYNR_SYTDS1_BYTDB1_87d7f74f_5ec8f4aa" localSheetId="1">'Approved Budget v2'!#REF!</definedName>
    <definedName name="_vena_DYNR_SYTDS1_BYTDB1_87d7f74f_5ec8f4aa">YTD!#REF!</definedName>
    <definedName name="_vena_DYNR_SYTDS1_BYTDB1_87d7f74f_630a3818" localSheetId="1">'Approved Budget v2'!#REF!</definedName>
    <definedName name="_vena_DYNR_SYTDS1_BYTDB1_87d7f74f_630a3818">YTD!#REF!</definedName>
    <definedName name="_vena_DYNR_SYTDS1_BYTDB1_87d7f74f_63529d9c" localSheetId="1">'Approved Budget v2'!#REF!</definedName>
    <definedName name="_vena_DYNR_SYTDS1_BYTDB1_87d7f74f_63529d9c">YTD!#REF!</definedName>
    <definedName name="_vena_DYNR_SYTDS1_BYTDB1_87d7f74f_64ecc08d" localSheetId="1">'Approved Budget v2'!#REF!</definedName>
    <definedName name="_vena_DYNR_SYTDS1_BYTDB1_87d7f74f_64ecc08d">YTD!#REF!</definedName>
    <definedName name="_vena_DYNR_SYTDS1_BYTDB1_87d7f74f_6cfe526d" localSheetId="1">'Approved Budget v2'!#REF!</definedName>
    <definedName name="_vena_DYNR_SYTDS1_BYTDB1_87d7f74f_6cfe526d">YTD!#REF!</definedName>
    <definedName name="_vena_DYNR_SYTDS1_BYTDB1_87d7f74f_70974c1e" localSheetId="1">'Approved Budget v2'!#REF!</definedName>
    <definedName name="_vena_DYNR_SYTDS1_BYTDB1_87d7f74f_70974c1e">YTD!#REF!</definedName>
    <definedName name="_vena_DYNR_SYTDS1_BYTDB1_87d7f74f_7668726d" localSheetId="1">'Approved Budget v2'!#REF!</definedName>
    <definedName name="_vena_DYNR_SYTDS1_BYTDB1_87d7f74f_7668726d">YTD!#REF!</definedName>
    <definedName name="_vena_DYNR_SYTDS1_BYTDB1_87d7f74f_7e78998e" localSheetId="1">'Approved Budget v2'!#REF!</definedName>
    <definedName name="_vena_DYNR_SYTDS1_BYTDB1_87d7f74f_7e78998e">YTD!#REF!</definedName>
    <definedName name="_vena_DYNR_SYTDS1_BYTDB1_87d7f74f_81262049" localSheetId="1">'Approved Budget v2'!#REF!</definedName>
    <definedName name="_vena_DYNR_SYTDS1_BYTDB1_87d7f74f_81262049">YTD!#REF!</definedName>
    <definedName name="_vena_DYNR_SYTDS1_BYTDB1_87d7f74f_8b5a3591" localSheetId="1">'Approved Budget v2'!#REF!</definedName>
    <definedName name="_vena_DYNR_SYTDS1_BYTDB1_87d7f74f_8b5a3591">YTD!#REF!</definedName>
    <definedName name="_vena_DYNR_SYTDS1_BYTDB1_87d7f74f_8ce3f677" localSheetId="1">'Approved Budget v2'!#REF!</definedName>
    <definedName name="_vena_DYNR_SYTDS1_BYTDB1_87d7f74f_8ce3f677">YTD!#REF!</definedName>
    <definedName name="_vena_DYNR_SYTDS1_BYTDB1_87d7f74f_8d8386ee" localSheetId="1">'Approved Budget v2'!#REF!</definedName>
    <definedName name="_vena_DYNR_SYTDS1_BYTDB1_87d7f74f_8d8386ee">YTD!#REF!</definedName>
    <definedName name="_vena_DYNR_SYTDS1_BYTDB1_87d7f74f_94b05ada" localSheetId="1">'Approved Budget v2'!#REF!</definedName>
    <definedName name="_vena_DYNR_SYTDS1_BYTDB1_87d7f74f_94b05ada">YTD!#REF!</definedName>
    <definedName name="_vena_DYNR_SYTDS1_BYTDB1_87d7f74f_acdeead7" localSheetId="1">'Approved Budget v2'!#REF!</definedName>
    <definedName name="_vena_DYNR_SYTDS1_BYTDB1_87d7f74f_acdeead7">YTD!#REF!</definedName>
    <definedName name="_vena_DYNR_SYTDS1_BYTDB1_87d7f74f_ada630f5" localSheetId="1">'Approved Budget v2'!#REF!</definedName>
    <definedName name="_vena_DYNR_SYTDS1_BYTDB1_87d7f74f_ada630f5">YTD!#REF!</definedName>
    <definedName name="_vena_DYNR_SYTDS1_BYTDB1_87d7f74f_aedd5ab7" localSheetId="1">'Approved Budget v2'!#REF!</definedName>
    <definedName name="_vena_DYNR_SYTDS1_BYTDB1_87d7f74f_aedd5ab7">YTD!#REF!</definedName>
    <definedName name="_vena_DYNR_SYTDS1_BYTDB1_87d7f74f_af16935a" localSheetId="1">'Approved Budget v2'!#REF!</definedName>
    <definedName name="_vena_DYNR_SYTDS1_BYTDB1_87d7f74f_af16935a">YTD!#REF!</definedName>
    <definedName name="_vena_DYNR_SYTDS1_BYTDB1_87d7f74f_d325c7f0" localSheetId="1">'Approved Budget v2'!#REF!</definedName>
    <definedName name="_vena_DYNR_SYTDS1_BYTDB1_87d7f74f_d325c7f0">YTD!#REF!</definedName>
    <definedName name="_vena_DYNR_SYTDS1_BYTDB1_87d7f74f_dacaba1c" localSheetId="1">'Approved Budget v2'!#REF!</definedName>
    <definedName name="_vena_DYNR_SYTDS1_BYTDB1_87d7f74f_dacaba1c">YTD!#REF!</definedName>
    <definedName name="_vena_DYNR_SYTDS1_BYTDB1_87d7f74f_dd0533e4" localSheetId="1">'Approved Budget v2'!#REF!</definedName>
    <definedName name="_vena_DYNR_SYTDS1_BYTDB1_87d7f74f_dd0533e4">YTD!#REF!</definedName>
    <definedName name="_vena_DYNR_SYTDS1_BYTDB1_87d7f74f_e9981fd0" localSheetId="1">'Approved Budget v2'!#REF!</definedName>
    <definedName name="_vena_DYNR_SYTDS1_BYTDB1_87d7f74f_e9981fd0">YTD!#REF!</definedName>
    <definedName name="_vena_DYNR_SYTDS1_BYTDB1_87d7f74f_f07f8d3d" localSheetId="1">'Approved Budget v2'!#REF!</definedName>
    <definedName name="_vena_DYNR_SYTDS1_BYTDB1_87d7f74f_f07f8d3d">YTD!#REF!</definedName>
    <definedName name="_vena_DYNR_SYTDS1_BYTDB1_87d7f74f_f75cb5c8" localSheetId="1">'Approved Budget v2'!#REF!</definedName>
    <definedName name="_vena_DYNR_SYTDS1_BYTDB1_87d7f74f_f75cb5c8">YTD!#REF!</definedName>
    <definedName name="_vena_DYNR_SYTDS1_BYTDB1_87d7f74f_f80d3f4b" localSheetId="1">'Approved Budget v2'!#REF!</definedName>
    <definedName name="_vena_DYNR_SYTDS1_BYTDB1_87d7f74f_f80d3f4b">YTD!#REF!</definedName>
    <definedName name="_vena_DYNR_SYTDS1_BYTDB1_94346366" localSheetId="1">'Approved Budget v2'!#REF!</definedName>
    <definedName name="_vena_DYNR_SYTDS1_BYTDB1_94346366">YTD!#REF!</definedName>
    <definedName name="_vena_DYNR_SYTDS1_BYTDB1_94346366_1402f962" localSheetId="1">'Approved Budget v2'!#REF!</definedName>
    <definedName name="_vena_DYNR_SYTDS1_BYTDB1_94346366_1402f962">YTD!#REF!</definedName>
    <definedName name="_vena_DYNR_SYTDS1_BYTDB1_94346366_3b9e3e1" localSheetId="1">'Approved Budget v2'!#REF!</definedName>
    <definedName name="_vena_DYNR_SYTDS1_BYTDB1_94346366_3b9e3e1">YTD!#REF!</definedName>
    <definedName name="_vena_DYNR_SYTDS1_BYTDB1_94346366_7c03b702" localSheetId="1">'Approved Budget v2'!#REF!</definedName>
    <definedName name="_vena_DYNR_SYTDS1_BYTDB1_94346366_7c03b702">YTD!#REF!</definedName>
    <definedName name="_vena_DYNR_SYTDS1_BYTDB1_94346366_881bfc90" localSheetId="1">'Approved Budget v2'!#REF!</definedName>
    <definedName name="_vena_DYNR_SYTDS1_BYTDB1_94346366_881bfc90">YTD!#REF!</definedName>
    <definedName name="_vena_DYNR_SYTDS1_BYTDB1_94346366_9dd5d229" localSheetId="1">'Approved Budget v2'!#REF!</definedName>
    <definedName name="_vena_DYNR_SYTDS1_BYTDB1_94346366_9dd5d229">YTD!#REF!</definedName>
    <definedName name="_vena_DYNR_SYTDS1_BYTDB1_94346366_a00c6216" localSheetId="1">'Approved Budget v2'!#REF!</definedName>
    <definedName name="_vena_DYNR_SYTDS1_BYTDB1_94346366_a00c6216">YTD!#REF!</definedName>
    <definedName name="_vena_DYNR_SYTDS1_BYTDB1_94346366_a348d11d" localSheetId="1">'Approved Budget v2'!#REF!</definedName>
    <definedName name="_vena_DYNR_SYTDS1_BYTDB1_94346366_a348d11d">YTD!#REF!</definedName>
    <definedName name="_vena_DYNR_SYTDS1_BYTDB1_94346366_ac3d1373" localSheetId="1">'Approved Budget v2'!#REF!</definedName>
    <definedName name="_vena_DYNR_SYTDS1_BYTDB1_94346366_ac3d1373">YTD!#REF!</definedName>
    <definedName name="_vena_DYNR_SYTDS1_BYTDB1_94346366_bd13dc11" localSheetId="1">'Approved Budget v2'!#REF!</definedName>
    <definedName name="_vena_DYNR_SYTDS1_BYTDB1_94346366_bd13dc11">YTD!#REF!</definedName>
    <definedName name="_vena_DYNR_SYTDS1_BYTDB1_94346366_c6e6256c" localSheetId="1">'Approved Budget v2'!#REF!</definedName>
    <definedName name="_vena_DYNR_SYTDS1_BYTDB1_94346366_c6e6256c">YTD!#REF!</definedName>
    <definedName name="_vena_DYNR_SYTDS1_BYTDB1_94346366_d798e8a1" localSheetId="1">'Approved Budget v2'!#REF!</definedName>
    <definedName name="_vena_DYNR_SYTDS1_BYTDB1_94346366_d798e8a1">YTD!#REF!</definedName>
    <definedName name="_vena_DYNR_SYTDS1_BYTDB1_abfe1461" localSheetId="1">'Approved Budget v2'!#REF!</definedName>
    <definedName name="_vena_DYNR_SYTDS1_BYTDB1_abfe1461">YTD!#REF!</definedName>
    <definedName name="_vena_DYNR_SYTDS1_BYTDB1_abfe1461_ae1a6840" localSheetId="1">'Approved Budget v2'!#REF!</definedName>
    <definedName name="_vena_DYNR_SYTDS1_BYTDB1_abfe1461_ae1a6840">YTD!#REF!</definedName>
    <definedName name="_vena_DYNR_SYTDS1_BYTDB1_b8f2a1e4" localSheetId="1">'Approved Budget v2'!#REF!</definedName>
    <definedName name="_vena_DYNR_SYTDS1_BYTDB1_b8f2a1e4">YTD!#REF!</definedName>
    <definedName name="_vena_DYNR_SYTDS1_BYTDB1_b8f2a1e4_2624ec0e" localSheetId="1">'Approved Budget v2'!#REF!</definedName>
    <definedName name="_vena_DYNR_SYTDS1_BYTDB1_b8f2a1e4_2624ec0e">YTD!#REF!</definedName>
    <definedName name="_vena_DYNR_SYTDS1_BYTDB1_b8f2a1e4_275e96fa" localSheetId="1">'Approved Budget v2'!#REF!</definedName>
    <definedName name="_vena_DYNR_SYTDS1_BYTDB1_b8f2a1e4_275e96fa">YTD!#REF!</definedName>
    <definedName name="_vena_DYNR_SYTDS1_BYTDB1_b8f2a1e4_2b45d8a5" localSheetId="1">'Approved Budget v2'!#REF!</definedName>
    <definedName name="_vena_DYNR_SYTDS1_BYTDB1_b8f2a1e4_2b45d8a5">YTD!#REF!</definedName>
    <definedName name="_vena_DYNR_SYTDS1_BYTDB1_b8f2a1e4_634c9234" localSheetId="1">'Approved Budget v2'!#REF!</definedName>
    <definedName name="_vena_DYNR_SYTDS1_BYTDB1_b8f2a1e4_634c9234">YTD!#REF!</definedName>
    <definedName name="_vena_DYNR_SYTDS1_BYTDB1_b8f2a1e4_6d5ddb19" localSheetId="1">'Approved Budget v2'!#REF!</definedName>
    <definedName name="_vena_DYNR_SYTDS1_BYTDB1_b8f2a1e4_6d5ddb19">YTD!#REF!</definedName>
    <definedName name="_vena_DYNR_SYTDS1_BYTDB1_b8f2a1e4_6ef13dd8" localSheetId="1">'Approved Budget v2'!#REF!</definedName>
    <definedName name="_vena_DYNR_SYTDS1_BYTDB1_b8f2a1e4_6ef13dd8">YTD!#REF!</definedName>
    <definedName name="_vena_DYNR_SYTDS1_BYTDB1_b8f2a1e4_6f0ef44a" localSheetId="1">'Approved Budget v2'!#REF!</definedName>
    <definedName name="_vena_DYNR_SYTDS1_BYTDB1_b8f2a1e4_6f0ef44a">YTD!#REF!</definedName>
    <definedName name="_vena_DYNR_SYTDS1_BYTDB1_b8f2a1e4_7ad919bd" localSheetId="1">'Approved Budget v2'!#REF!</definedName>
    <definedName name="_vena_DYNR_SYTDS1_BYTDB1_b8f2a1e4_7ad919bd">YTD!#REF!</definedName>
    <definedName name="_vena_DYNR_SYTDS1_BYTDB1_b8f2a1e4_ce3d041a" localSheetId="1">'Approved Budget v2'!#REF!</definedName>
    <definedName name="_vena_DYNR_SYTDS1_BYTDB1_b8f2a1e4_ce3d041a">YTD!#REF!</definedName>
    <definedName name="_vena_DYNR_SYTDS1_BYTDB1_b8f2a1e4_cf70ddf5" localSheetId="1">'Approved Budget v2'!#REF!</definedName>
    <definedName name="_vena_DYNR_SYTDS1_BYTDB1_b8f2a1e4_cf70ddf5">YTD!#REF!</definedName>
    <definedName name="_vena_DYNR_SYTDS1_BYTDB1_b8f2a1e4_cfc37de3" localSheetId="1">'Approved Budget v2'!#REF!</definedName>
    <definedName name="_vena_DYNR_SYTDS1_BYTDB1_b8f2a1e4_cfc37de3">YTD!#REF!</definedName>
    <definedName name="_vena_DYNR_SYTDS1_BYTDB1_b8f2a1e4_d394ff1d" localSheetId="1">'Approved Budget v2'!#REF!</definedName>
    <definedName name="_vena_DYNR_SYTDS1_BYTDB1_b8f2a1e4_d394ff1d">YTD!#REF!</definedName>
    <definedName name="_vena_DYNR_SYTDS1_BYTDB1_b8f2a1e4_d8d8d40a" localSheetId="1">'Approved Budget v2'!#REF!</definedName>
    <definedName name="_vena_DYNR_SYTDS1_BYTDB1_b8f2a1e4_d8d8d40a">YTD!#REF!</definedName>
    <definedName name="_vena_DYNR_SYTDS1_BYTDB1_b8f2a1e4_f7b6d722" localSheetId="1">'Approved Budget v2'!#REF!</definedName>
    <definedName name="_vena_DYNR_SYTDS1_BYTDB1_b8f2a1e4_f7b6d722">YTD!#REF!</definedName>
    <definedName name="_vena_DYNR_SYTDS1_BYTDB1_bc0f2717" localSheetId="1">'Approved Budget v2'!#REF!</definedName>
    <definedName name="_vena_DYNR_SYTDS1_BYTDB1_bc0f2717">YTD!#REF!</definedName>
    <definedName name="_vena_DYNR_SYTDS1_BYTDB1_bc0f2717_11f51880" localSheetId="1">'Approved Budget v2'!#REF!</definedName>
    <definedName name="_vena_DYNR_SYTDS1_BYTDB1_bc0f2717_11f51880">YTD!#REF!</definedName>
    <definedName name="_vena_DYNR_SYTDS1_BYTDB1_bc0f2717_237bcc03" localSheetId="1">'Approved Budget v2'!#REF!</definedName>
    <definedName name="_vena_DYNR_SYTDS1_BYTDB1_bc0f2717_237bcc03">YTD!#REF!</definedName>
    <definedName name="_vena_DYNR_SYTDS1_BYTDB1_bc0f2717_32fb8c95" localSheetId="1">'Approved Budget v2'!#REF!</definedName>
    <definedName name="_vena_DYNR_SYTDS1_BYTDB1_bc0f2717_32fb8c95">YTD!#REF!</definedName>
    <definedName name="_vena_DYNR_SYTDS1_BYTDB1_bc0f2717_34c2c0a4" localSheetId="1">'Approved Budget v2'!#REF!</definedName>
    <definedName name="_vena_DYNR_SYTDS1_BYTDB1_bc0f2717_34c2c0a4">YTD!#REF!</definedName>
    <definedName name="_vena_DYNR_SYTDS1_BYTDB1_bc0f2717_375cc202" localSheetId="1">'Approved Budget v2'!#REF!</definedName>
    <definedName name="_vena_DYNR_SYTDS1_BYTDB1_bc0f2717_375cc202">YTD!#REF!</definedName>
    <definedName name="_vena_DYNR_SYTDS1_BYTDB1_bc0f2717_4cd6a715" localSheetId="1">'Approved Budget v2'!#REF!</definedName>
    <definedName name="_vena_DYNR_SYTDS1_BYTDB1_bc0f2717_4cd6a715">YTD!#REF!</definedName>
    <definedName name="_vena_DYNR_SYTDS1_BYTDB1_bc0f2717_77b24059" localSheetId="1">'Approved Budget v2'!#REF!</definedName>
    <definedName name="_vena_DYNR_SYTDS1_BYTDB1_bc0f2717_77b24059">YTD!#REF!</definedName>
    <definedName name="_vena_DYNR_SYTDS1_BYTDB1_bc0f2717_8639ec6c" localSheetId="1">'Approved Budget v2'!#REF!</definedName>
    <definedName name="_vena_DYNR_SYTDS1_BYTDB1_bc0f2717_8639ec6c">YTD!#REF!</definedName>
    <definedName name="_vena_DYNR_SYTDS1_BYTDB1_bc0f2717_8bb9d079" localSheetId="1">'Approved Budget v2'!#REF!</definedName>
    <definedName name="_vena_DYNR_SYTDS1_BYTDB1_bc0f2717_8bb9d079">YTD!#REF!</definedName>
    <definedName name="_vena_DYNR_SYTDS1_BYTDB1_bc0f2717_a5044880" localSheetId="1">'Approved Budget v2'!#REF!</definedName>
    <definedName name="_vena_DYNR_SYTDS1_BYTDB1_bc0f2717_a5044880">YTD!#REF!</definedName>
    <definedName name="_vena_DYNR_SYTDS1_BYTDB1_bc0f2717_a76c6817" localSheetId="1">'Approved Budget v2'!#REF!</definedName>
    <definedName name="_vena_DYNR_SYTDS1_BYTDB1_bc0f2717_a76c6817">YTD!#REF!</definedName>
    <definedName name="_vena_DYNR_SYTDS1_BYTDB1_bc0f2717_a8af6835" localSheetId="1">'Approved Budget v2'!#REF!</definedName>
    <definedName name="_vena_DYNR_SYTDS1_BYTDB1_bc0f2717_a8af6835">YTD!#REF!</definedName>
    <definedName name="_vena_DYNR_SYTDS1_BYTDB1_bc0f2717_ab2ac003" localSheetId="1">'Approved Budget v2'!#REF!</definedName>
    <definedName name="_vena_DYNR_SYTDS1_BYTDB1_bc0f2717_ab2ac003">YTD!#REF!</definedName>
    <definedName name="_vena_DYNR_SYTDS1_BYTDB1_bc0f2717_ea7eee67" localSheetId="1">'Approved Budget v2'!#REF!</definedName>
    <definedName name="_vena_DYNR_SYTDS1_BYTDB1_bc0f2717_ea7eee67">YTD!#REF!</definedName>
    <definedName name="_vena_DYNR_SYTDS1_BYTDB1_cff6b0b" localSheetId="1">'Approved Budget v2'!#REF!</definedName>
    <definedName name="_vena_DYNR_SYTDS1_BYTDB1_cff6b0b">YTD!#REF!</definedName>
    <definedName name="_vena_DYNR_SYTDS1_BYTDB1_cff6b0b_2d25e7a4" localSheetId="1">'Approved Budget v2'!#REF!</definedName>
    <definedName name="_vena_DYNR_SYTDS1_BYTDB1_cff6b0b_2d25e7a4">YTD!#REF!</definedName>
    <definedName name="_vena_DYNR_SYTDS1_BYTDB1_cff6b0b_4f7be6eb" localSheetId="1">'Approved Budget v2'!#REF!</definedName>
    <definedName name="_vena_DYNR_SYTDS1_BYTDB1_cff6b0b_4f7be6eb">YTD!#REF!</definedName>
    <definedName name="_vena_DYNR_SYTDS1_BYTDB1_cff6b0b_55cfe840" localSheetId="1">'Approved Budget v2'!#REF!</definedName>
    <definedName name="_vena_DYNR_SYTDS1_BYTDB1_cff6b0b_55cfe840">YTD!#REF!</definedName>
    <definedName name="_vena_DYNR_SYTDS1_BYTDB1_cff6b0b_7461550b" localSheetId="1">'Approved Budget v2'!#REF!</definedName>
    <definedName name="_vena_DYNR_SYTDS1_BYTDB1_cff6b0b_7461550b">YTD!#REF!</definedName>
    <definedName name="_vena_DYNR_SYTDS1_BYTDB1_cff6b0b_883d5019" localSheetId="1">'Approved Budget v2'!#REF!</definedName>
    <definedName name="_vena_DYNR_SYTDS1_BYTDB1_cff6b0b_883d5019">YTD!#REF!</definedName>
    <definedName name="_vena_DYNR_SYTDS1_BYTDB1_cff6b0b_98828162" localSheetId="1">'Approved Budget v2'!#REF!</definedName>
    <definedName name="_vena_DYNR_SYTDS1_BYTDB1_cff6b0b_98828162">YTD!#REF!</definedName>
    <definedName name="_vena_DYNR_SYTDS1_BYTDB1_cff6b0b_ac681986" localSheetId="1">'Approved Budget v2'!#REF!</definedName>
    <definedName name="_vena_DYNR_SYTDS1_BYTDB1_cff6b0b_ac681986">YTD!#REF!</definedName>
    <definedName name="_vena_DYNR_SYTDS1_BYTDB1_cff6b0b_ae6668f6" localSheetId="1">'Approved Budget v2'!#REF!</definedName>
    <definedName name="_vena_DYNR_SYTDS1_BYTDB1_cff6b0b_ae6668f6">YTD!#REF!</definedName>
    <definedName name="_vena_DYNR_SYTDS1_BYTDB1_cff6b0b_c2d5929d" localSheetId="1">'Approved Budget v2'!#REF!</definedName>
    <definedName name="_vena_DYNR_SYTDS1_BYTDB1_cff6b0b_c2d5929d">YTD!#REF!</definedName>
    <definedName name="_vena_DYNR_SYTDS1_BYTDB1_cff6b0b_ceadd8bf" localSheetId="1">'Approved Budget v2'!#REF!</definedName>
    <definedName name="_vena_DYNR_SYTDS1_BYTDB1_cff6b0b_ceadd8bf">YTD!#REF!</definedName>
    <definedName name="_vena_DYNR_SYTDS1_BYTDB1_cff6b0b_d05cc230" localSheetId="1">'Approved Budget v2'!#REF!</definedName>
    <definedName name="_vena_DYNR_SYTDS1_BYTDB1_cff6b0b_d05cc230">YTD!#REF!</definedName>
    <definedName name="_vena_DYNR_SYTDS1_BYTDB1_cff6b0b_de1caeb6" localSheetId="1">'Approved Budget v2'!#REF!</definedName>
    <definedName name="_vena_DYNR_SYTDS1_BYTDB1_cff6b0b_de1caeb6">YTD!#REF!</definedName>
    <definedName name="_vena_DYNR_SYTDS1_BYTDB1_d43d343a" localSheetId="1">'Approved Budget v2'!#REF!</definedName>
    <definedName name="_vena_DYNR_SYTDS1_BYTDB1_d43d343a">YTD!#REF!</definedName>
    <definedName name="_vena_DYNR_SYTDS1_BYTDB1_d43d343a_1351d1bc" localSheetId="1">'Approved Budget v2'!#REF!</definedName>
    <definedName name="_vena_DYNR_SYTDS1_BYTDB1_d43d343a_1351d1bc">YTD!#REF!</definedName>
    <definedName name="_vena_DYNR_SYTDS1_BYTDB1_d43d343a_17445b24" localSheetId="1">'Approved Budget v2'!#REF!</definedName>
    <definedName name="_vena_DYNR_SYTDS1_BYTDB1_d43d343a_17445b24">YTD!#REF!</definedName>
    <definedName name="_vena_DYNR_SYTDS1_BYTDB1_d43d343a_17bc24d6" localSheetId="1">'Approved Budget v2'!#REF!</definedName>
    <definedName name="_vena_DYNR_SYTDS1_BYTDB1_d43d343a_17bc24d6">YTD!#REF!</definedName>
    <definedName name="_vena_DYNR_SYTDS1_BYTDB1_d43d343a_18dba1c3" localSheetId="1">'Approved Budget v2'!#REF!</definedName>
    <definedName name="_vena_DYNR_SYTDS1_BYTDB1_d43d343a_18dba1c3">YTD!#REF!</definedName>
    <definedName name="_vena_DYNR_SYTDS1_BYTDB1_d43d343a_22e60e9e" localSheetId="1">'Approved Budget v2'!#REF!</definedName>
    <definedName name="_vena_DYNR_SYTDS1_BYTDB1_d43d343a_22e60e9e">YTD!#REF!</definedName>
    <definedName name="_vena_DYNR_SYTDS1_BYTDB1_d43d343a_29638e1" localSheetId="1">'Approved Budget v2'!#REF!</definedName>
    <definedName name="_vena_DYNR_SYTDS1_BYTDB1_d43d343a_29638e1">YTD!#REF!</definedName>
    <definedName name="_vena_DYNR_SYTDS1_BYTDB1_d43d343a_2e25eff3" localSheetId="1">'Approved Budget v2'!#REF!</definedName>
    <definedName name="_vena_DYNR_SYTDS1_BYTDB1_d43d343a_2e25eff3">YTD!#REF!</definedName>
    <definedName name="_vena_DYNR_SYTDS1_BYTDB1_d43d343a_375f362f" localSheetId="1">'Approved Budget v2'!#REF!</definedName>
    <definedName name="_vena_DYNR_SYTDS1_BYTDB1_d43d343a_375f362f">YTD!#REF!</definedName>
    <definedName name="_vena_DYNR_SYTDS1_BYTDB1_d43d343a_3b4b1f06" localSheetId="1">'Approved Budget v2'!#REF!</definedName>
    <definedName name="_vena_DYNR_SYTDS1_BYTDB1_d43d343a_3b4b1f06">YTD!#REF!</definedName>
    <definedName name="_vena_DYNR_SYTDS1_BYTDB1_d43d343a_3cb9613b" localSheetId="1">'Approved Budget v2'!#REF!</definedName>
    <definedName name="_vena_DYNR_SYTDS1_BYTDB1_d43d343a_3cb9613b">YTD!#REF!</definedName>
    <definedName name="_vena_DYNR_SYTDS1_BYTDB1_d43d343a_41cb5627" localSheetId="1">'Approved Budget v2'!#REF!</definedName>
    <definedName name="_vena_DYNR_SYTDS1_BYTDB1_d43d343a_41cb5627">YTD!#REF!</definedName>
    <definedName name="_vena_DYNR_SYTDS1_BYTDB1_d43d343a_4c73c37f" localSheetId="1">'Approved Budget v2'!#REF!</definedName>
    <definedName name="_vena_DYNR_SYTDS1_BYTDB1_d43d343a_4c73c37f">YTD!#REF!</definedName>
    <definedName name="_vena_DYNR_SYTDS1_BYTDB1_d43d343a_4cee3189" localSheetId="1">'Approved Budget v2'!#REF!</definedName>
    <definedName name="_vena_DYNR_SYTDS1_BYTDB1_d43d343a_4cee3189">YTD!#REF!</definedName>
    <definedName name="_vena_DYNR_SYTDS1_BYTDB1_d43d343a_522e1208" localSheetId="1">'Approved Budget v2'!#REF!</definedName>
    <definedName name="_vena_DYNR_SYTDS1_BYTDB1_d43d343a_522e1208">YTD!#REF!</definedName>
    <definedName name="_vena_DYNR_SYTDS1_BYTDB1_d43d343a_57047e0d" localSheetId="1">'Approved Budget v2'!#REF!</definedName>
    <definedName name="_vena_DYNR_SYTDS1_BYTDB1_d43d343a_57047e0d">YTD!#REF!</definedName>
    <definedName name="_vena_DYNR_SYTDS1_BYTDB1_d43d343a_57e6e2f7" localSheetId="1">'Approved Budget v2'!#REF!</definedName>
    <definedName name="_vena_DYNR_SYTDS1_BYTDB1_d43d343a_57e6e2f7">YTD!#REF!</definedName>
    <definedName name="_vena_DYNR_SYTDS1_BYTDB1_d43d343a_5bc80b31" localSheetId="1">'Approved Budget v2'!#REF!</definedName>
    <definedName name="_vena_DYNR_SYTDS1_BYTDB1_d43d343a_5bc80b31">YTD!#REF!</definedName>
    <definedName name="_vena_DYNR_SYTDS1_BYTDB1_d43d343a_5f71ed76" localSheetId="1">'Approved Budget v2'!#REF!</definedName>
    <definedName name="_vena_DYNR_SYTDS1_BYTDB1_d43d343a_5f71ed76">YTD!#REF!</definedName>
    <definedName name="_vena_DYNR_SYTDS1_BYTDB1_d43d343a_612a315d" localSheetId="1">'Approved Budget v2'!#REF!</definedName>
    <definedName name="_vena_DYNR_SYTDS1_BYTDB1_d43d343a_612a315d">YTD!#REF!</definedName>
    <definedName name="_vena_DYNR_SYTDS1_BYTDB1_d43d343a_62c13cf7" localSheetId="1">'Approved Budget v2'!#REF!</definedName>
    <definedName name="_vena_DYNR_SYTDS1_BYTDB1_d43d343a_62c13cf7">YTD!#REF!</definedName>
    <definedName name="_vena_DYNR_SYTDS1_BYTDB1_d43d343a_70d149ac" localSheetId="1">'Approved Budget v2'!#REF!</definedName>
    <definedName name="_vena_DYNR_SYTDS1_BYTDB1_d43d343a_70d149ac">YTD!#REF!</definedName>
    <definedName name="_vena_DYNR_SYTDS1_BYTDB1_d43d343a_7136f5a1" localSheetId="1">'Approved Budget v2'!#REF!</definedName>
    <definedName name="_vena_DYNR_SYTDS1_BYTDB1_d43d343a_7136f5a1">YTD!#REF!</definedName>
    <definedName name="_vena_DYNR_SYTDS1_BYTDB1_d43d343a_71828d2e" localSheetId="1">'Approved Budget v2'!#REF!</definedName>
    <definedName name="_vena_DYNR_SYTDS1_BYTDB1_d43d343a_71828d2e">YTD!#REF!</definedName>
    <definedName name="_vena_DYNR_SYTDS1_BYTDB1_d43d343a_75c52446" localSheetId="1">'Approved Budget v2'!#REF!</definedName>
    <definedName name="_vena_DYNR_SYTDS1_BYTDB1_d43d343a_75c52446">YTD!#REF!</definedName>
    <definedName name="_vena_DYNR_SYTDS1_BYTDB1_d43d343a_7699ecb0" localSheetId="1">'Approved Budget v2'!#REF!</definedName>
    <definedName name="_vena_DYNR_SYTDS1_BYTDB1_d43d343a_7699ecb0">YTD!#REF!</definedName>
    <definedName name="_vena_DYNR_SYTDS1_BYTDB1_d43d343a_7d86adb2" localSheetId="1">'Approved Budget v2'!#REF!</definedName>
    <definedName name="_vena_DYNR_SYTDS1_BYTDB1_d43d343a_7d86adb2">YTD!#REF!</definedName>
    <definedName name="_vena_DYNR_SYTDS1_BYTDB1_d43d343a_80177c44" localSheetId="1">'Approved Budget v2'!#REF!</definedName>
    <definedName name="_vena_DYNR_SYTDS1_BYTDB1_d43d343a_80177c44">YTD!#REF!</definedName>
    <definedName name="_vena_DYNR_SYTDS1_BYTDB1_d43d343a_8f830de2" localSheetId="1">'Approved Budget v2'!#REF!</definedName>
    <definedName name="_vena_DYNR_SYTDS1_BYTDB1_d43d343a_8f830de2">YTD!#REF!</definedName>
    <definedName name="_vena_DYNR_SYTDS1_BYTDB1_d43d343a_8fa96206" localSheetId="1">'Approved Budget v2'!#REF!</definedName>
    <definedName name="_vena_DYNR_SYTDS1_BYTDB1_d43d343a_8fa96206">YTD!#REF!</definedName>
    <definedName name="_vena_DYNR_SYTDS1_BYTDB1_d43d343a_904557f9" localSheetId="1">'Approved Budget v2'!#REF!</definedName>
    <definedName name="_vena_DYNR_SYTDS1_BYTDB1_d43d343a_904557f9">YTD!#REF!</definedName>
    <definedName name="_vena_DYNR_SYTDS1_BYTDB1_d43d343a_947c81c" localSheetId="1">'Approved Budget v2'!#REF!</definedName>
    <definedName name="_vena_DYNR_SYTDS1_BYTDB1_d43d343a_947c81c">YTD!#REF!</definedName>
    <definedName name="_vena_DYNR_SYTDS1_BYTDB1_d43d343a_9593f112" localSheetId="1">'Approved Budget v2'!#REF!</definedName>
    <definedName name="_vena_DYNR_SYTDS1_BYTDB1_d43d343a_9593f112">YTD!#REF!</definedName>
    <definedName name="_vena_DYNR_SYTDS1_BYTDB1_d43d343a_970517cb" localSheetId="1">'Approved Budget v2'!#REF!</definedName>
    <definedName name="_vena_DYNR_SYTDS1_BYTDB1_d43d343a_970517cb">YTD!#REF!</definedName>
    <definedName name="_vena_DYNR_SYTDS1_BYTDB1_d43d343a_a000c399" localSheetId="1">'Approved Budget v2'!#REF!</definedName>
    <definedName name="_vena_DYNR_SYTDS1_BYTDB1_d43d343a_a000c399">YTD!#REF!</definedName>
    <definedName name="_vena_DYNR_SYTDS1_BYTDB1_d43d343a_a018c1f" localSheetId="1">'Approved Budget v2'!#REF!</definedName>
    <definedName name="_vena_DYNR_SYTDS1_BYTDB1_d43d343a_a018c1f">YTD!#REF!</definedName>
    <definedName name="_vena_DYNR_SYTDS1_BYTDB1_d43d343a_a5b5ff9b" localSheetId="1">'Approved Budget v2'!#REF!</definedName>
    <definedName name="_vena_DYNR_SYTDS1_BYTDB1_d43d343a_a5b5ff9b">YTD!#REF!</definedName>
    <definedName name="_vena_DYNR_SYTDS1_BYTDB1_d43d343a_b1cc88bf" localSheetId="1">'Approved Budget v2'!#REF!</definedName>
    <definedName name="_vena_DYNR_SYTDS1_BYTDB1_d43d343a_b1cc88bf">YTD!#REF!</definedName>
    <definedName name="_vena_DYNR_SYTDS1_BYTDB1_d43d343a_b279795e" localSheetId="1">'Approved Budget v2'!#REF!</definedName>
    <definedName name="_vena_DYNR_SYTDS1_BYTDB1_d43d343a_b279795e">YTD!#REF!</definedName>
    <definedName name="_vena_DYNR_SYTDS1_BYTDB1_d43d343a_b2db2ec9" localSheetId="1">'Approved Budget v2'!#REF!</definedName>
    <definedName name="_vena_DYNR_SYTDS1_BYTDB1_d43d343a_b2db2ec9">YTD!#REF!</definedName>
    <definedName name="_vena_DYNR_SYTDS1_BYTDB1_d43d343a_b2e60299" localSheetId="1">'Approved Budget v2'!#REF!</definedName>
    <definedName name="_vena_DYNR_SYTDS1_BYTDB1_d43d343a_b2e60299">YTD!#REF!</definedName>
    <definedName name="_vena_DYNR_SYTDS1_BYTDB1_d43d343a_b505322f" localSheetId="1">'Approved Budget v2'!#REF!</definedName>
    <definedName name="_vena_DYNR_SYTDS1_BYTDB1_d43d343a_b505322f">YTD!#REF!</definedName>
    <definedName name="_vena_DYNR_SYTDS1_BYTDB1_d43d343a_b6c4a04b" localSheetId="1">'Approved Budget v2'!#REF!</definedName>
    <definedName name="_vena_DYNR_SYTDS1_BYTDB1_d43d343a_b6c4a04b">YTD!#REF!</definedName>
    <definedName name="_vena_DYNR_SYTDS1_BYTDB1_d43d343a_b8039320" localSheetId="1">'Approved Budget v2'!#REF!</definedName>
    <definedName name="_vena_DYNR_SYTDS1_BYTDB1_d43d343a_b8039320">YTD!#REF!</definedName>
    <definedName name="_vena_DYNR_SYTDS1_BYTDB1_d43d343a_bbb5ddbb" localSheetId="1">'Approved Budget v2'!#REF!</definedName>
    <definedName name="_vena_DYNR_SYTDS1_BYTDB1_d43d343a_bbb5ddbb">YTD!#REF!</definedName>
    <definedName name="_vena_DYNR_SYTDS1_BYTDB1_d43d343a_c3f10628" localSheetId="1">'Approved Budget v2'!#REF!</definedName>
    <definedName name="_vena_DYNR_SYTDS1_BYTDB1_d43d343a_c3f10628">YTD!#REF!</definedName>
    <definedName name="_vena_DYNR_SYTDS1_BYTDB1_d43d343a_d9447011" localSheetId="1">'Approved Budget v2'!#REF!</definedName>
    <definedName name="_vena_DYNR_SYTDS1_BYTDB1_d43d343a_d9447011">YTD!#REF!</definedName>
    <definedName name="_vena_DYNR_SYTDS1_BYTDB1_d43d343a_d9e098a4" localSheetId="1">'Approved Budget v2'!#REF!</definedName>
    <definedName name="_vena_DYNR_SYTDS1_BYTDB1_d43d343a_d9e098a4">YTD!#REF!</definedName>
    <definedName name="_vena_DYNR_SYTDS1_BYTDB1_d43d343a_de80d752" localSheetId="1">'Approved Budget v2'!#REF!</definedName>
    <definedName name="_vena_DYNR_SYTDS1_BYTDB1_d43d343a_de80d752">YTD!#REF!</definedName>
    <definedName name="_vena_DYNR_SYTDS1_BYTDB1_d43d343a_e3fbd1af" localSheetId="1">'Approved Budget v2'!#REF!</definedName>
    <definedName name="_vena_DYNR_SYTDS1_BYTDB1_d43d343a_e3fbd1af">YTD!#REF!</definedName>
    <definedName name="_vena_DYNR_SYTDS1_BYTDB1_d43d343a_e8648a2b" localSheetId="1">'Approved Budget v2'!#REF!</definedName>
    <definedName name="_vena_DYNR_SYTDS1_BYTDB1_d43d343a_e8648a2b">YTD!#REF!</definedName>
    <definedName name="_vena_DYNR_SYTDS1_BYTDB1_d43d343a_f2bae369" localSheetId="1">'Approved Budget v2'!#REF!</definedName>
    <definedName name="_vena_DYNR_SYTDS1_BYTDB1_d43d343a_f2bae369">YTD!#REF!</definedName>
    <definedName name="_vena_DYNR_SYTDS1_BYTDB1_d43d343a_f5241da8" localSheetId="1">'Approved Budget v2'!#REF!</definedName>
    <definedName name="_vena_DYNR_SYTDS1_BYTDB1_d43d343a_f5241da8">YTD!#REF!</definedName>
    <definedName name="_vena_DYNR_SYTDS1_BYTDB1_d43d343a_f795f345" localSheetId="1">'Approved Budget v2'!#REF!</definedName>
    <definedName name="_vena_DYNR_SYTDS1_BYTDB1_d43d343a_f795f345">YTD!#REF!</definedName>
    <definedName name="_vena_DYNR_SYTDS1_BYTDB1_d43d343a_f80813" localSheetId="1">'Approved Budget v2'!#REF!</definedName>
    <definedName name="_vena_DYNR_SYTDS1_BYTDB1_d43d343a_f80813">YTD!#REF!</definedName>
    <definedName name="_vena_DYNR_SYTDS1_BYTDB1_d43d343a_f9995230" localSheetId="1">'Approved Budget v2'!#REF!</definedName>
    <definedName name="_vena_DYNR_SYTDS1_BYTDB1_d43d343a_f9995230">YTD!#REF!</definedName>
    <definedName name="_vena_DYNR_SYTDS1_BYTDB1_d43d343a_fe4ab5da" localSheetId="1">'Approved Budget v2'!#REF!</definedName>
    <definedName name="_vena_DYNR_SYTDS1_BYTDB1_d43d343a_fe4ab5da">YTD!#REF!</definedName>
    <definedName name="_vena_DYNR_SYTDS1_BYTDB1_dccc602" localSheetId="1">'Approved Budget v2'!#REF!</definedName>
    <definedName name="_vena_DYNR_SYTDS1_BYTDB1_dccc602">YTD!#REF!</definedName>
    <definedName name="_vena_DYNR_SYTDS1_BYTDB1_dccc602_173f9469" localSheetId="1">'Approved Budget v2'!#REF!</definedName>
    <definedName name="_vena_DYNR_SYTDS1_BYTDB1_dccc602_173f9469">YTD!#REF!</definedName>
    <definedName name="_vena_DYNR_SYTDS1_BYTDB1_dccc602_48d322e8" localSheetId="1">'Approved Budget v2'!#REF!</definedName>
    <definedName name="_vena_DYNR_SYTDS1_BYTDB1_dccc602_48d322e8">YTD!#REF!</definedName>
    <definedName name="_vena_DYNR_SYTDS1_BYTDB1_dccc602_7c69fe49" localSheetId="1">'Approved Budget v2'!#REF!</definedName>
    <definedName name="_vena_DYNR_SYTDS1_BYTDB1_dccc602_7c69fe49">YTD!#REF!</definedName>
    <definedName name="_vena_DYNR_SYTDS1_BYTDB1_dccc602_8fee86bc" localSheetId="1">'Approved Budget v2'!#REF!</definedName>
    <definedName name="_vena_DYNR_SYTDS1_BYTDB1_dccc602_8fee86bc">YTD!#REF!</definedName>
    <definedName name="_vena_DYNR_SYTDS1_BYTDB1_e08c21e4" localSheetId="1">'Approved Budget v2'!#REF!</definedName>
    <definedName name="_vena_DYNR_SYTDS1_BYTDB1_e08c21e4">YTD!#REF!</definedName>
    <definedName name="_vena_DYNR_SYTDS1_BYTDB1_e08c21e4_1217075e" localSheetId="1">'Approved Budget v2'!#REF!</definedName>
    <definedName name="_vena_DYNR_SYTDS1_BYTDB1_e08c21e4_1217075e">YTD!#REF!</definedName>
    <definedName name="_vena_DYNR_SYTDS1_BYTDB1_e08c21e4_1b5452ea" localSheetId="1">'Approved Budget v2'!#REF!</definedName>
    <definedName name="_vena_DYNR_SYTDS1_BYTDB1_e08c21e4_1b5452ea">YTD!#REF!</definedName>
    <definedName name="_vena_DYNR_SYTDS1_BYTDB1_e08c21e4_1c1b279b" localSheetId="1">'Approved Budget v2'!#REF!</definedName>
    <definedName name="_vena_DYNR_SYTDS1_BYTDB1_e08c21e4_1c1b279b">YTD!#REF!</definedName>
    <definedName name="_vena_DYNR_SYTDS1_BYTDB1_e08c21e4_2adb36c0" localSheetId="1">'Approved Budget v2'!#REF!</definedName>
    <definedName name="_vena_DYNR_SYTDS1_BYTDB1_e08c21e4_2adb36c0">YTD!#REF!</definedName>
    <definedName name="_vena_DYNR_SYTDS1_BYTDB1_e08c21e4_2e2e885d" localSheetId="1">'Approved Budget v2'!#REF!</definedName>
    <definedName name="_vena_DYNR_SYTDS1_BYTDB1_e08c21e4_2e2e885d">YTD!#REF!</definedName>
    <definedName name="_vena_DYNR_SYTDS1_BYTDB1_e08c21e4_31cb0804" localSheetId="1">'Approved Budget v2'!#REF!</definedName>
    <definedName name="_vena_DYNR_SYTDS1_BYTDB1_e08c21e4_31cb0804">YTD!#REF!</definedName>
    <definedName name="_vena_DYNR_SYTDS1_BYTDB1_e08c21e4_4c10e0ce" localSheetId="1">'Approved Budget v2'!#REF!</definedName>
    <definedName name="_vena_DYNR_SYTDS1_BYTDB1_e08c21e4_4c10e0ce">YTD!#REF!</definedName>
    <definedName name="_vena_DYNR_SYTDS1_BYTDB1_e08c21e4_5094d951" localSheetId="1">'Approved Budget v2'!#REF!</definedName>
    <definedName name="_vena_DYNR_SYTDS1_BYTDB1_e08c21e4_5094d951">YTD!#REF!</definedName>
    <definedName name="_vena_DYNR_SYTDS1_BYTDB1_e08c21e4_5ad18ef2" localSheetId="1">'Approved Budget v2'!#REF!</definedName>
    <definedName name="_vena_DYNR_SYTDS1_BYTDB1_e08c21e4_5ad18ef2">YTD!#REF!</definedName>
    <definedName name="_vena_DYNR_SYTDS1_BYTDB1_e08c21e4_6c6d4d03" localSheetId="1">'Approved Budget v2'!#REF!</definedName>
    <definedName name="_vena_DYNR_SYTDS1_BYTDB1_e08c21e4_6c6d4d03">YTD!#REF!</definedName>
    <definedName name="_vena_DYNR_SYTDS1_BYTDB1_e08c21e4_79aa2255" localSheetId="1">'Approved Budget v2'!#REF!</definedName>
    <definedName name="_vena_DYNR_SYTDS1_BYTDB1_e08c21e4_79aa2255">YTD!#REF!</definedName>
    <definedName name="_vena_DYNR_SYTDS1_BYTDB1_e08c21e4_8532a69c" localSheetId="1">'Approved Budget v2'!#REF!</definedName>
    <definedName name="_vena_DYNR_SYTDS1_BYTDB1_e08c21e4_8532a69c">YTD!#REF!</definedName>
    <definedName name="_vena_DYNR_SYTDS1_BYTDB1_e08c21e4_a3ad20b8" localSheetId="1">'Approved Budget v2'!#REF!</definedName>
    <definedName name="_vena_DYNR_SYTDS1_BYTDB1_e08c21e4_a3ad20b8">YTD!#REF!</definedName>
    <definedName name="_vena_DYNR_SYTDS1_BYTDB1_e08c21e4_a3c1c957" localSheetId="1">'Approved Budget v2'!#REF!</definedName>
    <definedName name="_vena_DYNR_SYTDS1_BYTDB1_e08c21e4_a3c1c957">YTD!#REF!</definedName>
    <definedName name="_vena_DYNR_SYTDS1_BYTDB1_e08c21e4_c0e708c5" localSheetId="1">'Approved Budget v2'!#REF!</definedName>
    <definedName name="_vena_DYNR_SYTDS1_BYTDB1_e08c21e4_c0e708c5">YTD!#REF!</definedName>
    <definedName name="_vena_DYNR_SYTDS1_BYTDB1_e08c21e4_c4f22f26" localSheetId="1">'Approved Budget v2'!#REF!</definedName>
    <definedName name="_vena_DYNR_SYTDS1_BYTDB1_e08c21e4_c4f22f26">YTD!#REF!</definedName>
    <definedName name="_vena_DYNR_SYTDS1_BYTDB1_e08c21e4_ca546dec" localSheetId="1">'Approved Budget v2'!#REF!</definedName>
    <definedName name="_vena_DYNR_SYTDS1_BYTDB1_e08c21e4_ca546dec">YTD!#REF!</definedName>
    <definedName name="_vena_DYNR_SYTDS1_BYTDB1_e08c21e4_e6e50bd1" localSheetId="1">'Approved Budget v2'!#REF!</definedName>
    <definedName name="_vena_DYNR_SYTDS1_BYTDB1_e08c21e4_e6e50bd1">YTD!#REF!</definedName>
    <definedName name="_vena_DYNR_SYTDS1_BYTDB1_e08c21e4_ef5279ff" localSheetId="1">'Approved Budget v2'!#REF!</definedName>
    <definedName name="_vena_DYNR_SYTDS1_BYTDB1_e08c21e4_ef5279ff">YTD!#REF!</definedName>
    <definedName name="_vena_DYNR_SYTDS1_BYTDB1_e08c21e4_f76fcb62" localSheetId="1">'Approved Budget v2'!#REF!</definedName>
    <definedName name="_vena_DYNR_SYTDS1_BYTDB1_e08c21e4_f76fcb62">YTD!#REF!</definedName>
    <definedName name="_vena_GraphsS1_GraphsB1_C_2_720177941070610503">Graphs!#REF!</definedName>
    <definedName name="_vena_GraphsS1_GraphsB1_C_2_720177941070610503_1">Graphs!#REF!</definedName>
    <definedName name="_vena_GraphsS1_GraphsB1_C_2_720177941070610503_2">Graphs!#REF!</definedName>
    <definedName name="_vena_GraphsS1_GraphsB1_C_8_720177941305491561">Graphs!#REF!</definedName>
    <definedName name="_vena_GraphsS1_GraphsB1_C_8_720177941305491566">Graphs!#REF!</definedName>
    <definedName name="_vena_GraphsS1_GraphsB1_C_8_720177941305491600">Graphs!#REF!</definedName>
    <definedName name="_vena_GraphsS1_GraphsB1_R_5_720177941108359194">Graphs!#REF!</definedName>
    <definedName name="_vena_GraphsS1_GraphsB2_C_2_720177941070610503">Graphs!#REF!</definedName>
    <definedName name="_vena_GraphsS1_GraphsB2_C_8_720177941305491604">Graphs!#REF!</definedName>
    <definedName name="_vena_GraphsS1_GraphsB2_R_5_720177941108359191">Graphs!#REF!</definedName>
    <definedName name="_vena_GraphsS1_GraphsB3_C_2_720177941070610503">Graphs!#REF!</definedName>
    <definedName name="_vena_GraphsS1_GraphsB3_C_8_720177941305491604">Graphs!#REF!</definedName>
    <definedName name="_vena_GraphsS1_GraphsB3_R_5_720177941125136504">Graphs!#REF!</definedName>
    <definedName name="_vena_GraphsS1_GraphsB3_R_5_720177941125136549">Graphs!#REF!</definedName>
    <definedName name="_vena_GraphsS1_GraphsB4_C_8_720177941305491604">Graphs!#REF!</definedName>
    <definedName name="_vena_GraphsS1_GraphsB4_C_FV_e3545e3dcc52420a84dcdae3a23a4597">Graphs!#REF!</definedName>
    <definedName name="_vena_GraphsS1_GraphsB4_R_5_1038340531807846401">Graphs!#REF!</definedName>
    <definedName name="_vena_GraphsS1_GraphsB4_R_5_1038340543979454464">Graphs!#REF!</definedName>
    <definedName name="_vena_GraphsS1_GraphsB4_R_5_1038340558596997120">Graphs!#REF!</definedName>
    <definedName name="_vena_GraphsS1_GraphsB4_R_5_1038340573893361665">Graphs!#REF!</definedName>
    <definedName name="_vena_GraphsS1_GraphsB4_R_5_1038340592558145536">Graphs!#REF!</definedName>
    <definedName name="_vena_GraphsS1_GraphsB4_R_5_1038340608915931137">Graphs!#REF!</definedName>
    <definedName name="_vena_GraphsS1_GraphsB4_R_5_1038340637130883073">Graphs!#REF!</definedName>
    <definedName name="_vena_GraphsS1_GraphsB4_R_5_1038340652033245185">Graphs!#REF!</definedName>
    <definedName name="_vena_GraphsS1_GraphsB4_R_5_1038340670680989696">Graphs!#REF!</definedName>
    <definedName name="_vena_GraphsS1_GraphsB4_R_5_1038340681821061120">Graphs!#REF!</definedName>
    <definedName name="_vena_GraphsS1_GraphsB4_R_5_1038340694555361281">Graphs!#REF!</definedName>
    <definedName name="_vena_GraphsS1_GraphsB4_R_5_1524662636147769344">Graphs!#REF!</definedName>
    <definedName name="_vena_GraphsS1_GraphsB4_R_5_1524662665723674624">Graphs!#REF!</definedName>
    <definedName name="_vena_GraphsS1_GraphsB4_R_5_1524662689572487168">Graphs!#REF!</definedName>
    <definedName name="_vena_GraphsS1_GraphsB4_R_5_1524662715121401959">Graphs!#REF!</definedName>
    <definedName name="_vena_GraphsS1_GraphsB4_R_5_1524662739978682368">Graphs!#REF!</definedName>
    <definedName name="_vena_GraphsS1_GraphsB4_R_5_1524662763153424384">Graphs!#REF!</definedName>
    <definedName name="_vena_GraphsS1_GraphsB4_R_5_1524662789699567699">Graphs!#REF!</definedName>
    <definedName name="_vena_GraphsS1_GraphsB4_R_5_1524662814776655872">Graphs!#REF!</definedName>
    <definedName name="_vena_GraphsS1_GraphsB4_R_5_1524662844546875392">Graphs!#REF!</definedName>
    <definedName name="_vena_GraphsS1_GraphsB4_R_5_1524662868433436672">Graphs!#REF!</definedName>
    <definedName name="_vena_GraphsS1_GraphsB4_R_5_1524662895115763990">Graphs!#REF!</definedName>
    <definedName name="_vena_GraphsS1_P_3_720177941083193402" comment="*">Graphs!#REF!</definedName>
    <definedName name="_vena_GraphsS1_P_4_720177941095776277" comment="*">Graphs!#REF!</definedName>
    <definedName name="_vena_GraphsS1_P_6_720177941255159927" comment="*">Graphs!#REF!</definedName>
    <definedName name="_vena_GraphsS1_P_7_720177941267742850" comment="*">Graphs!#REF!</definedName>
    <definedName name="_vena_GraphsS1_P_FV_9b0abd7578fb42018b1ba18b8b26d3ae" comment="*">Graphs!#REF!</definedName>
    <definedName name="_vena_LI_Blank14fa79c7">Detail!#REF!</definedName>
    <definedName name="_vena_LI_Blank1ab477c8">Detail!#REF!</definedName>
    <definedName name="_vena_LI_Blank3806b57">Detail!#REF!</definedName>
    <definedName name="_vena_LI_Blank3a4ebc8c">Detail!#REF!</definedName>
    <definedName name="_vena_LI_Blank3a7e9dd7">Detail!#REF!</definedName>
    <definedName name="_vena_LI_Blank3f9dd357">Detail!#REF!</definedName>
    <definedName name="_vena_LI_Blank3fcf6f2c">Detail!#REF!</definedName>
    <definedName name="_vena_LI_Blank41220631">Detail!#REF!</definedName>
    <definedName name="_vena_LI_Blank50823608">Detail!#REF!</definedName>
    <definedName name="_vena_LI_Blank50a57187">Detail!#REF!</definedName>
    <definedName name="_vena_LI_Blank51effd0c">Detail!#REF!</definedName>
    <definedName name="_vena_LI_Blank51f9e0c5">Detail!#REF!</definedName>
    <definedName name="_vena_LI_Blank5a1650cb">Detail!#REF!</definedName>
    <definedName name="_vena_LI_Blank61c66137">Detail!#REF!</definedName>
    <definedName name="_vena_LI_Blank650c004">Detail!#REF!</definedName>
    <definedName name="_vena_LI_Blank69b4986a">Detail!#REF!</definedName>
    <definedName name="_vena_LI_Blank6a0bb43e">Detail!#REF!</definedName>
    <definedName name="_vena_LI_Blank6eed1cb6">Detail!#REF!</definedName>
    <definedName name="_vena_LI_Blank6f5ab340">Detail!#REF!</definedName>
    <definedName name="_vena_LI_Blank71607590">Detail!#REF!</definedName>
    <definedName name="_vena_LI_Blank7ad3b585">Detail!#REF!</definedName>
    <definedName name="_vena_LI_Blank7d6ad675">Detail!#REF!</definedName>
    <definedName name="_vena_LI_Blank86d6b719">Detail!#REF!</definedName>
    <definedName name="_vena_LI_Blank8800e69e">Detail!#REF!</definedName>
    <definedName name="_vena_LI_Blank895e0da">Detail!#REF!</definedName>
    <definedName name="_vena_LI_Blank8bd68cc2">Detail!#REF!</definedName>
    <definedName name="_vena_LI_Blank919c1abf">Detail!#REF!</definedName>
    <definedName name="_vena_LI_Blank99dd1193">Detail!#REF!</definedName>
    <definedName name="_vena_LI_Blank9a15227b">Detail!#REF!</definedName>
    <definedName name="_vena_LI_Blank9ef211ee">Detail!#REF!</definedName>
    <definedName name="_vena_LI_Blanka6748119">Detail!#REF!</definedName>
    <definedName name="_vena_LI_Blankad23ccf6">Detail!#REF!</definedName>
    <definedName name="_vena_LI_Blankad628d7e">CapEx!#REF!</definedName>
    <definedName name="_vena_LI_Blankca78bc0c">Detail!#REF!</definedName>
    <definedName name="_vena_LI_Blankcb1215d0">Detail!#REF!</definedName>
    <definedName name="_vena_LI_Blankd455302f">Detail!#REF!</definedName>
    <definedName name="_vena_LI_Blankda391f47">Detail!#REF!</definedName>
    <definedName name="_vena_LI_Blanke5dc98ad">Detail!#REF!</definedName>
    <definedName name="_vena_LI_Blankef05b312">Detail!#REF!</definedName>
    <definedName name="_vena_LI_Blankef2a516f">Detail!#REF!</definedName>
    <definedName name="_vena_LI_Blankefb6572e">Detail!#REF!</definedName>
    <definedName name="_vena_LI_Blankf4b9081c">Detail!#REF!</definedName>
    <definedName name="_vena_LI_Blankf90e8228">Detail!#REF!</definedName>
    <definedName name="_vena_LI_Blankfc304626">Detail!#REF!</definedName>
    <definedName name="_vena_LI_Blankfdf29ebb">Detail!#REF!</definedName>
    <definedName name="_vena_LI_Blankfff95061">Detail!#REF!</definedName>
    <definedName name="_vena_LI_SCapExS2_BCapExB2_ad628d7e">CapEx!#REF!</definedName>
    <definedName name="_vena_LI_SCapExS2_BCapExB2_ad628d7e_1">CapEx!#REF!</definedName>
    <definedName name="_vena_LI_SDetailS1_BDetailB1_1075aebc">Detail!#REF!</definedName>
    <definedName name="_vena_LI_SDetailS1_BDetailB1_10de8d05">Detail!#REF!</definedName>
    <definedName name="_vena_LI_SDetailS1_BDetailB1_14d9718">Detail!#REF!</definedName>
    <definedName name="_vena_LI_SDetailS1_BDetailB1_14fa79c7">Detail!#REF!</definedName>
    <definedName name="_vena_LI_SDetailS1_BDetailB1_14fa79c7_1">Detail!#REF!</definedName>
    <definedName name="_vena_LI_SDetailS1_BDetailB1_15b45776">Detail!#REF!</definedName>
    <definedName name="_vena_LI_SDetailS1_BDetailB1_17cabb93">Detail!#REF!</definedName>
    <definedName name="_vena_LI_SDetailS1_BDetailB1_186050b6">Detail!#REF!</definedName>
    <definedName name="_vena_LI_SDetailS1_BDetailB1_1968d24a">Detail!#REF!</definedName>
    <definedName name="_vena_LI_SDetailS1_BDetailB1_1ab477c8">Detail!#REF!</definedName>
    <definedName name="_vena_LI_SDetailS1_BDetailB1_1ab477c8_1">Detail!#REF!</definedName>
    <definedName name="_vena_LI_SDetailS1_BDetailB1_1ab477c8_2">Detail!#REF!</definedName>
    <definedName name="_vena_LI_SDetailS1_BDetailB1_1ab477c8_3">Detail!#REF!</definedName>
    <definedName name="_vena_LI_SDetailS1_BDetailB1_1ab477c8_4">Detail!#REF!</definedName>
    <definedName name="_vena_LI_SDetailS1_BDetailB1_1ab66127">Detail!#REF!</definedName>
    <definedName name="_vena_LI_SDetailS1_BDetailB1_1ad9419b">Detail!#REF!</definedName>
    <definedName name="_vena_LI_SDetailS1_BDetailB1_1c98a12c">Detail!#REF!</definedName>
    <definedName name="_vena_LI_SDetailS1_BDetailB1_1d79769a">Detail!#REF!</definedName>
    <definedName name="_vena_LI_SDetailS1_BDetailB1_1e8eed88">Detail!#REF!</definedName>
    <definedName name="_vena_LI_SDetailS1_BDetailB1_1f0072d7">Detail!#REF!</definedName>
    <definedName name="_vena_LI_SDetailS1_BDetailB1_20e4667e">Detail!#REF!</definedName>
    <definedName name="_vena_LI_SDetailS1_BDetailB1_26d965db">Detail!#REF!</definedName>
    <definedName name="_vena_LI_SDetailS1_BDetailB1_274be730">Detail!#REF!</definedName>
    <definedName name="_vena_LI_SDetailS1_BDetailB1_27b08d75">Detail!#REF!</definedName>
    <definedName name="_vena_LI_SDetailS1_BDetailB1_27d76b95">Detail!#REF!</definedName>
    <definedName name="_vena_LI_SDetailS1_BDetailB1_281f7787">Detail!#REF!</definedName>
    <definedName name="_vena_LI_SDetailS1_BDetailB1_293eea9f">Detail!#REF!</definedName>
    <definedName name="_vena_LI_SDetailS1_BDetailB1_29f5c8a0">Detail!#REF!</definedName>
    <definedName name="_vena_LI_SDetailS1_BDetailB1_2aec9cce">Detail!#REF!</definedName>
    <definedName name="_vena_LI_SDetailS1_BDetailB1_2c1a9ed0">Detail!#REF!</definedName>
    <definedName name="_vena_LI_SDetailS1_BDetailB1_2d70aea2">Detail!#REF!</definedName>
    <definedName name="_vena_LI_SDetailS1_BDetailB1_2e726710">Detail!#REF!</definedName>
    <definedName name="_vena_LI_SDetailS1_BDetailB1_2e8f9c50">Detail!#REF!</definedName>
    <definedName name="_vena_LI_SDetailS1_BDetailB1_31a5a05a">Detail!#REF!</definedName>
    <definedName name="_vena_LI_SDetailS1_BDetailB1_32cbdf35">Detail!#REF!</definedName>
    <definedName name="_vena_LI_SDetailS1_BDetailB1_32f3c485">Detail!#REF!</definedName>
    <definedName name="_vena_LI_SDetailS1_BDetailB1_3355da55">Detail!#REF!</definedName>
    <definedName name="_vena_LI_SDetailS1_BDetailB1_343477aa">Detail!#REF!</definedName>
    <definedName name="_vena_LI_SDetailS1_BDetailB1_3654737a">Detail!#REF!</definedName>
    <definedName name="_vena_LI_SDetailS1_BDetailB1_3806b57">Detail!#REF!</definedName>
    <definedName name="_vena_LI_SDetailS1_BDetailB1_3806b57_1">Detail!#REF!</definedName>
    <definedName name="_vena_LI_SDetailS1_BDetailB1_386774cf">Detail!#REF!</definedName>
    <definedName name="_vena_LI_SDetailS1_BDetailB1_39c8a93">Detail!#REF!</definedName>
    <definedName name="_vena_LI_SDetailS1_BDetailB1_3a4ebc8c">Detail!#REF!</definedName>
    <definedName name="_vena_LI_SDetailS1_BDetailB1_3a4ebc8c_1">Detail!#REF!</definedName>
    <definedName name="_vena_LI_SDetailS1_BDetailB1_3a7e9dd7">Detail!#REF!</definedName>
    <definedName name="_vena_LI_SDetailS1_BDetailB1_3a7e9dd7_1">Detail!#REF!</definedName>
    <definedName name="_vena_LI_SDetailS1_BDetailB1_3a7e9dd7_2">Detail!#REF!</definedName>
    <definedName name="_vena_LI_SDetailS1_BDetailB1_3a7e9dd7_3">Detail!#REF!</definedName>
    <definedName name="_vena_LI_SDetailS1_BDetailB1_3b352ca2">Detail!#REF!</definedName>
    <definedName name="_vena_LI_SDetailS1_BDetailB1_3b387396">Detail!#REF!</definedName>
    <definedName name="_vena_LI_SDetailS1_BDetailB1_3e5d98b8">Detail!#REF!</definedName>
    <definedName name="_vena_LI_SDetailS1_BDetailB1_3e827446">Detail!#REF!</definedName>
    <definedName name="_vena_LI_SDetailS1_BDetailB1_3edf75f">Detail!#REF!</definedName>
    <definedName name="_vena_LI_SDetailS1_BDetailB1_3f9dd357">Detail!#REF!</definedName>
    <definedName name="_vena_LI_SDetailS1_BDetailB1_3f9dd357_1">Detail!#REF!</definedName>
    <definedName name="_vena_LI_SDetailS1_BDetailB1_3fcf6f2c">Detail!#REF!</definedName>
    <definedName name="_vena_LI_SDetailS1_BDetailB1_3fcf6f2c_1">Detail!#REF!</definedName>
    <definedName name="_vena_LI_SDetailS1_BDetailB1_3fcf6f2c_2">Detail!#REF!</definedName>
    <definedName name="_vena_LI_SDetailS1_BDetailB1_3fcf6f2c_3">Detail!#REF!</definedName>
    <definedName name="_vena_LI_SDetailS1_BDetailB1_3fcf6f2c_4">Detail!#REF!</definedName>
    <definedName name="_vena_LI_SDetailS1_BDetailB1_40b541f6">Detail!#REF!</definedName>
    <definedName name="_vena_LI_SDetailS1_BDetailB1_41220631">Detail!#REF!</definedName>
    <definedName name="_vena_LI_SDetailS1_BDetailB1_41220631_1">Detail!#REF!</definedName>
    <definedName name="_vena_LI_SDetailS1_BDetailB1_41220631_2">Detail!#REF!</definedName>
    <definedName name="_vena_LI_SDetailS1_BDetailB1_421e4e7c">Detail!#REF!</definedName>
    <definedName name="_vena_LI_SDetailS1_BDetailB1_46657cde">Detail!#REF!</definedName>
    <definedName name="_vena_LI_SDetailS1_BDetailB1_46c7011f">Detail!#REF!</definedName>
    <definedName name="_vena_LI_SDetailS1_BDetailB1_48d7e55d">Detail!#REF!</definedName>
    <definedName name="_vena_LI_SDetailS1_BDetailB1_497056b3">Detail!#REF!</definedName>
    <definedName name="_vena_LI_SDetailS1_BDetailB1_497600a3">Detail!#REF!</definedName>
    <definedName name="_vena_LI_SDetailS1_BDetailB1_4adcb0d">Detail!#REF!</definedName>
    <definedName name="_vena_LI_SDetailS1_BDetailB1_4c23e84e">Detail!#REF!</definedName>
    <definedName name="_vena_LI_SDetailS1_BDetailB1_4d2791f2">Detail!#REF!</definedName>
    <definedName name="_vena_LI_SDetailS1_BDetailB1_4f21e06b">Detail!#REF!</definedName>
    <definedName name="_vena_LI_SDetailS1_BDetailB1_4ff1adb4">Detail!#REF!</definedName>
    <definedName name="_vena_LI_SDetailS1_BDetailB1_5039dcd2">Detail!#REF!</definedName>
    <definedName name="_vena_LI_SDetailS1_BDetailB1_50823608">Detail!#REF!</definedName>
    <definedName name="_vena_LI_SDetailS1_BDetailB1_50823608_1">Detail!#REF!</definedName>
    <definedName name="_vena_LI_SDetailS1_BDetailB1_50a05123">Detail!#REF!</definedName>
    <definedName name="_vena_LI_SDetailS1_BDetailB1_50a3c953">Detail!#REF!</definedName>
    <definedName name="_vena_LI_SDetailS1_BDetailB1_50a57187">Detail!#REF!</definedName>
    <definedName name="_vena_LI_SDetailS1_BDetailB1_50a57187_1">Detail!#REF!</definedName>
    <definedName name="_vena_LI_SDetailS1_BDetailB1_50a57187_2">Detail!#REF!</definedName>
    <definedName name="_vena_LI_SDetailS1_BDetailB1_511bae80">Detail!#REF!</definedName>
    <definedName name="_vena_LI_SDetailS1_BDetailB1_51d57528">Detail!#REF!</definedName>
    <definedName name="_vena_LI_SDetailS1_BDetailB1_51effd0c">Detail!#REF!</definedName>
    <definedName name="_vena_LI_SDetailS1_BDetailB1_51effd0c_1">Detail!#REF!</definedName>
    <definedName name="_vena_LI_SDetailS1_BDetailB1_51effd0c_2">Detail!#REF!</definedName>
    <definedName name="_vena_LI_SDetailS1_BDetailB1_51effd0c_3">Detail!#REF!</definedName>
    <definedName name="_vena_LI_SDetailS1_BDetailB1_51f9e0c5">Detail!#REF!</definedName>
    <definedName name="_vena_LI_SDetailS1_BDetailB1_51f9e0c5_1">Detail!#REF!</definedName>
    <definedName name="_vena_LI_SDetailS1_BDetailB1_539b7b29">Detail!#REF!</definedName>
    <definedName name="_vena_LI_SDetailS1_BDetailB1_539d80db">Detail!#REF!</definedName>
    <definedName name="_vena_LI_SDetailS1_BDetailB1_54f49e09">Detail!#REF!</definedName>
    <definedName name="_vena_LI_SDetailS1_BDetailB1_5549ae5a">Detail!#REF!</definedName>
    <definedName name="_vena_LI_SDetailS1_BDetailB1_56273544">Detail!#REF!</definedName>
    <definedName name="_vena_LI_SDetailS1_BDetailB1_569172a6">Detail!#REF!</definedName>
    <definedName name="_vena_LI_SDetailS1_BDetailB1_57d5a1ff">Detail!#REF!</definedName>
    <definedName name="_vena_LI_SDetailS1_BDetailB1_58dca365">Detail!#REF!</definedName>
    <definedName name="_vena_LI_SDetailS1_BDetailB1_5913acf3">Detail!#REF!</definedName>
    <definedName name="_vena_LI_SDetailS1_BDetailB1_59b2c69b">Detail!#REF!</definedName>
    <definedName name="_vena_LI_SDetailS1_BDetailB1_59d539ef">Detail!#REF!</definedName>
    <definedName name="_vena_LI_SDetailS1_BDetailB1_5a1650cb">Detail!#REF!</definedName>
    <definedName name="_vena_LI_SDetailS1_BDetailB1_5a1650cb_1">Detail!#REF!</definedName>
    <definedName name="_vena_LI_SDetailS1_BDetailB1_5a1650cb_2">Detail!#REF!</definedName>
    <definedName name="_vena_LI_SDetailS1_BDetailB1_5a5646fc">Detail!#REF!</definedName>
    <definedName name="_vena_LI_SDetailS1_BDetailB1_5b452aa7">Detail!#REF!</definedName>
    <definedName name="_vena_LI_SDetailS1_BDetailB1_5b5efc9c">Detail!#REF!</definedName>
    <definedName name="_vena_LI_SDetailS1_BDetailB1_5c5e3ef4">Detail!#REF!</definedName>
    <definedName name="_vena_LI_SDetailS1_BDetailB1_5c737fe0">Detail!#REF!</definedName>
    <definedName name="_vena_LI_SDetailS1_BDetailB1_5dd6b97f">Detail!#REF!</definedName>
    <definedName name="_vena_LI_SDetailS1_BDetailB1_5f597559">Detail!#REF!</definedName>
    <definedName name="_vena_LI_SDetailS1_BDetailB1_5f76793f">Detail!#REF!</definedName>
    <definedName name="_vena_LI_SDetailS1_BDetailB1_6096b0e4">Detail!#REF!</definedName>
    <definedName name="_vena_LI_SDetailS1_BDetailB1_6125852e">Detail!#REF!</definedName>
    <definedName name="_vena_LI_SDetailS1_BDetailB1_61ab0d94">Detail!#REF!</definedName>
    <definedName name="_vena_LI_SDetailS1_BDetailB1_61c66137">Detail!#REF!</definedName>
    <definedName name="_vena_LI_SDetailS1_BDetailB1_61c66137_1">Detail!#REF!</definedName>
    <definedName name="_vena_LI_SDetailS1_BDetailB1_6219c60a">Detail!#REF!</definedName>
    <definedName name="_vena_LI_SDetailS1_BDetailB1_6273fc94">Detail!#REF!</definedName>
    <definedName name="_vena_LI_SDetailS1_BDetailB1_632d301d">Detail!#REF!</definedName>
    <definedName name="_vena_LI_SDetailS1_BDetailB1_63b876ee">Detail!#REF!</definedName>
    <definedName name="_vena_LI_SDetailS1_BDetailB1_64a0e49a">Detail!#REF!</definedName>
    <definedName name="_vena_LI_SDetailS1_BDetailB1_64e033ae">Detail!#REF!</definedName>
    <definedName name="_vena_LI_SDetailS1_BDetailB1_650c004">Detail!#REF!</definedName>
    <definedName name="_vena_LI_SDetailS1_BDetailB1_650c004_1">Detail!#REF!</definedName>
    <definedName name="_vena_LI_SDetailS1_BDetailB1_650c004_2">Detail!#REF!</definedName>
    <definedName name="_vena_LI_SDetailS1_BDetailB1_650c004_3">Detail!#REF!</definedName>
    <definedName name="_vena_LI_SDetailS1_BDetailB1_650c004_4">Detail!#REF!</definedName>
    <definedName name="_vena_LI_SDetailS1_BDetailB1_65e0732b">Detail!#REF!</definedName>
    <definedName name="_vena_LI_SDetailS1_BDetailB1_667f9aa9">Detail!#REF!</definedName>
    <definedName name="_vena_LI_SDetailS1_BDetailB1_6777a3b3">Detail!#REF!</definedName>
    <definedName name="_vena_LI_SDetailS1_BDetailB1_6828dbe8">Detail!#REF!</definedName>
    <definedName name="_vena_LI_SDetailS1_BDetailB1_69052601">Detail!#REF!</definedName>
    <definedName name="_vena_LI_SDetailS1_BDetailB1_69b4986a">Detail!#REF!</definedName>
    <definedName name="_vena_LI_SDetailS1_BDetailB1_69b4986a_1">Detail!#REF!</definedName>
    <definedName name="_vena_LI_SDetailS1_BDetailB1_6a0bb43e">Detail!#REF!</definedName>
    <definedName name="_vena_LI_SDetailS1_BDetailB1_6a0bb43e_1">Detail!#REF!</definedName>
    <definedName name="_vena_LI_SDetailS1_BDetailB1_6a0bb43e_2">Detail!#REF!</definedName>
    <definedName name="_vena_LI_SDetailS1_BDetailB1_6b42bdd8">Detail!#REF!</definedName>
    <definedName name="_vena_LI_SDetailS1_BDetailB1_6bfd989">Detail!#REF!</definedName>
    <definedName name="_vena_LI_SDetailS1_BDetailB1_6c92efef">Detail!#REF!</definedName>
    <definedName name="_vena_LI_SDetailS1_BDetailB1_6d9d2cfe">Detail!#REF!</definedName>
    <definedName name="_vena_LI_SDetailS1_BDetailB1_6eed1cb6">Detail!#REF!</definedName>
    <definedName name="_vena_LI_SDetailS1_BDetailB1_6eed1cb6_1">Detail!#REF!</definedName>
    <definedName name="_vena_LI_SDetailS1_BDetailB1_6eed1cb6_2">Detail!#REF!</definedName>
    <definedName name="_vena_LI_SDetailS1_BDetailB1_6eed1cb6_3">Detail!#REF!</definedName>
    <definedName name="_vena_LI_SDetailS1_BDetailB1_6f5ab340">Detail!#REF!</definedName>
    <definedName name="_vena_LI_SDetailS1_BDetailB1_6f5ab340_1">Detail!#REF!</definedName>
    <definedName name="_vena_LI_SDetailS1_BDetailB1_6ff0ea32">Detail!#REF!</definedName>
    <definedName name="_vena_LI_SDetailS1_BDetailB1_71607590">Detail!#REF!</definedName>
    <definedName name="_vena_LI_SDetailS1_BDetailB1_71607590_1">Detail!#REF!</definedName>
    <definedName name="_vena_LI_SDetailS1_BDetailB1_71607590_2">Detail!#REF!</definedName>
    <definedName name="_vena_LI_SDetailS1_BDetailB1_71607590_3">Detail!#REF!</definedName>
    <definedName name="_vena_LI_SDetailS1_BDetailB1_71607590_4">Detail!#REF!</definedName>
    <definedName name="_vena_LI_SDetailS1_BDetailB1_71607590_5">Detail!#REF!</definedName>
    <definedName name="_vena_LI_SDetailS1_BDetailB1_72257a45">Detail!#REF!</definedName>
    <definedName name="_vena_LI_SDetailS1_BDetailB1_73c82277">Detail!#REF!</definedName>
    <definedName name="_vena_LI_SDetailS1_BDetailB1_743644fe">Detail!#REF!</definedName>
    <definedName name="_vena_LI_SDetailS1_BDetailB1_7759f6db">Detail!#REF!</definedName>
    <definedName name="_vena_LI_SDetailS1_BDetailB1_79b251cb">Detail!#REF!</definedName>
    <definedName name="_vena_LI_SDetailS1_BDetailB1_79b4f06a">Detail!#REF!</definedName>
    <definedName name="_vena_LI_SDetailS1_BDetailB1_7ad3b585">Detail!#REF!</definedName>
    <definedName name="_vena_LI_SDetailS1_BDetailB1_7ad3b585_1">Detail!#REF!</definedName>
    <definedName name="_vena_LI_SDetailS1_BDetailB1_7ad3b585_2">Detail!#REF!</definedName>
    <definedName name="_vena_LI_SDetailS1_BDetailB1_7ad3b585_3">Detail!#REF!</definedName>
    <definedName name="_vena_LI_SDetailS1_BDetailB1_7cb13c0e">Detail!#REF!</definedName>
    <definedName name="_vena_LI_SDetailS1_BDetailB1_7d6ad675">Detail!#REF!</definedName>
    <definedName name="_vena_LI_SDetailS1_BDetailB1_7d6ad675_1">Detail!#REF!</definedName>
    <definedName name="_vena_LI_SDetailS1_BDetailB1_7f3955b8">Detail!#REF!</definedName>
    <definedName name="_vena_LI_SDetailS1_BDetailB1_7f6c838">Detail!#REF!</definedName>
    <definedName name="_vena_LI_SDetailS1_BDetailB1_7fd5bd87">Detail!#REF!</definedName>
    <definedName name="_vena_LI_SDetailS1_BDetailB1_8036a44a">Detail!#REF!</definedName>
    <definedName name="_vena_LI_SDetailS1_BDetailB1_828666d9">Detail!#REF!</definedName>
    <definedName name="_vena_LI_SDetailS1_BDetailB1_829abcc1">Detail!#REF!</definedName>
    <definedName name="_vena_LI_SDetailS1_BDetailB1_85ab49b0">Detail!#REF!</definedName>
    <definedName name="_vena_LI_SDetailS1_BDetailB1_86ccecb5">Detail!#REF!</definedName>
    <definedName name="_vena_LI_SDetailS1_BDetailB1_86d6b719">Detail!#REF!</definedName>
    <definedName name="_vena_LI_SDetailS1_BDetailB1_86d6b719_1">Detail!#REF!</definedName>
    <definedName name="_vena_LI_SDetailS1_BDetailB1_8800e69e">Detail!#REF!</definedName>
    <definedName name="_vena_LI_SDetailS1_BDetailB1_8800e69e_1">Detail!#REF!</definedName>
    <definedName name="_vena_LI_SDetailS1_BDetailB1_8800e69e_2">Detail!#REF!</definedName>
    <definedName name="_vena_LI_SDetailS1_BDetailB1_8800e69e_3">Detail!#REF!</definedName>
    <definedName name="_vena_LI_SDetailS1_BDetailB1_8800e69e_4">Detail!#REF!</definedName>
    <definedName name="_vena_LI_SDetailS1_BDetailB1_883cdb2e">Detail!#REF!</definedName>
    <definedName name="_vena_LI_SDetailS1_BDetailB1_89094785">Detail!#REF!</definedName>
    <definedName name="_vena_LI_SDetailS1_BDetailB1_892550a">Detail!#REF!</definedName>
    <definedName name="_vena_LI_SDetailS1_BDetailB1_895e0da">Detail!#REF!</definedName>
    <definedName name="_vena_LI_SDetailS1_BDetailB1_895e0da_1">Detail!#REF!</definedName>
    <definedName name="_vena_LI_SDetailS1_BDetailB1_895e0da_2">Detail!#REF!</definedName>
    <definedName name="_vena_LI_SDetailS1_BDetailB1_895e0da_3">Detail!#REF!</definedName>
    <definedName name="_vena_LI_SDetailS1_BDetailB1_895e0da_4">Detail!#REF!</definedName>
    <definedName name="_vena_LI_SDetailS1_BDetailB1_8b22254b">Detail!#REF!</definedName>
    <definedName name="_vena_LI_SDetailS1_BDetailB1_8b627e68">Detail!#REF!</definedName>
    <definedName name="_vena_LI_SDetailS1_BDetailB1_8b99936e">Detail!#REF!</definedName>
    <definedName name="_vena_LI_SDetailS1_BDetailB1_8bd68cc2">Detail!#REF!</definedName>
    <definedName name="_vena_LI_SDetailS1_BDetailB1_8bd68cc2_1">Detail!#REF!</definedName>
    <definedName name="_vena_LI_SDetailS1_BDetailB1_8bd68cc2_2">Detail!#REF!</definedName>
    <definedName name="_vena_LI_SDetailS1_BDetailB1_8bd68cc2_3">Detail!#REF!</definedName>
    <definedName name="_vena_LI_SDetailS1_BDetailB1_8bd68cc2_4">Detail!#REF!</definedName>
    <definedName name="_vena_LI_SDetailS1_BDetailB1_8bd68cc2_5">Detail!#REF!</definedName>
    <definedName name="_vena_LI_SDetailS1_BDetailB1_8beb79b0">Detail!#REF!</definedName>
    <definedName name="_vena_LI_SDetailS1_BDetailB1_8c827ce3">Detail!#REF!</definedName>
    <definedName name="_vena_LI_SDetailS1_BDetailB1_8cad6c85">Detail!#REF!</definedName>
    <definedName name="_vena_LI_SDetailS1_BDetailB1_8e0d98bd">Detail!#REF!</definedName>
    <definedName name="_vena_LI_SDetailS1_BDetailB1_8efe7cff">Detail!#REF!</definedName>
    <definedName name="_vena_LI_SDetailS1_BDetailB1_8f54a2de">Detail!#REF!</definedName>
    <definedName name="_vena_LI_SDetailS1_BDetailB1_90820664">Detail!#REF!</definedName>
    <definedName name="_vena_LI_SDetailS1_BDetailB1_919c1abf">Detail!#REF!</definedName>
    <definedName name="_vena_LI_SDetailS1_BDetailB1_919c1abf_1">Detail!#REF!</definedName>
    <definedName name="_vena_LI_SDetailS1_BDetailB1_91ad4893">Detail!#REF!</definedName>
    <definedName name="_vena_LI_SDetailS1_BDetailB1_92dd3624">Detail!#REF!</definedName>
    <definedName name="_vena_LI_SDetailS1_BDetailB1_951ccb38">Detail!#REF!</definedName>
    <definedName name="_vena_LI_SDetailS1_BDetailB1_9547e9">Detail!#REF!</definedName>
    <definedName name="_vena_LI_SDetailS1_BDetailB1_9565ffec">Detail!#REF!</definedName>
    <definedName name="_vena_LI_SDetailS1_BDetailB1_969c6392">Detail!#REF!</definedName>
    <definedName name="_vena_LI_SDetailS1_BDetailB1_9906067e">Detail!#REF!</definedName>
    <definedName name="_vena_LI_SDetailS1_BDetailB1_99d1fab2">Detail!#REF!</definedName>
    <definedName name="_vena_LI_SDetailS1_BDetailB1_99dd1193">Detail!#REF!</definedName>
    <definedName name="_vena_LI_SDetailS1_BDetailB1_99dd1193_1">Detail!#REF!</definedName>
    <definedName name="_vena_LI_SDetailS1_BDetailB1_99dd1193_2">Detail!#REF!</definedName>
    <definedName name="_vena_LI_SDetailS1_BDetailB1_99f9ccf7">Detail!#REF!</definedName>
    <definedName name="_vena_LI_SDetailS1_BDetailB1_9a15227b">Detail!#REF!</definedName>
    <definedName name="_vena_LI_SDetailS1_BDetailB1_9a15227b_1">Detail!#REF!</definedName>
    <definedName name="_vena_LI_SDetailS1_BDetailB1_9a15227b_2">Detail!#REF!</definedName>
    <definedName name="_vena_LI_SDetailS1_BDetailB1_9d1b1f1f">Detail!#REF!</definedName>
    <definedName name="_vena_LI_SDetailS1_BDetailB1_9ef211ee">Detail!#REF!</definedName>
    <definedName name="_vena_LI_SDetailS1_BDetailB1_9ef211ee_1">Detail!#REF!</definedName>
    <definedName name="_vena_LI_SDetailS1_BDetailB1_9ef211ee_2">Detail!#REF!</definedName>
    <definedName name="_vena_LI_SDetailS1_BDetailB1_9ef211ee_3">Detail!#REF!</definedName>
    <definedName name="_vena_LI_SDetailS1_BDetailB1_9fd2f9d3">Detail!#REF!</definedName>
    <definedName name="_vena_LI_SDetailS1_BDetailB1_9febb836">Detail!#REF!</definedName>
    <definedName name="_vena_LI_SDetailS1_BDetailB1_a1323b82">Detail!#REF!</definedName>
    <definedName name="_vena_LI_SDetailS1_BDetailB1_a2654028">Detail!#REF!</definedName>
    <definedName name="_vena_LI_SDetailS1_BDetailB1_a285d0c8">Detail!#REF!</definedName>
    <definedName name="_vena_LI_SDetailS1_BDetailB1_a2b29bb4">Detail!#REF!</definedName>
    <definedName name="_vena_LI_SDetailS1_BDetailB1_a4e3aba3">Detail!#REF!</definedName>
    <definedName name="_vena_LI_SDetailS1_BDetailB1_a51fceb3">Detail!#REF!</definedName>
    <definedName name="_vena_LI_SDetailS1_BDetailB1_a551eb28">Detail!#REF!</definedName>
    <definedName name="_vena_LI_SDetailS1_BDetailB1_a6748119">Detail!#REF!</definedName>
    <definedName name="_vena_LI_SDetailS1_BDetailB1_a6748119_1">Detail!#REF!</definedName>
    <definedName name="_vena_LI_SDetailS1_BDetailB1_a6748119_2">Detail!#REF!</definedName>
    <definedName name="_vena_LI_SDetailS1_BDetailB1_a6748119_3">Detail!#REF!</definedName>
    <definedName name="_vena_LI_SDetailS1_BDetailB1_a6748119_4">Detail!#REF!</definedName>
    <definedName name="_vena_LI_SDetailS1_BDetailB1_a6a9d894">Detail!#REF!</definedName>
    <definedName name="_vena_LI_SDetailS1_BDetailB1_a7279ba9">Detail!#REF!</definedName>
    <definedName name="_vena_LI_SDetailS1_BDetailB1_a95503bc">Detail!#REF!</definedName>
    <definedName name="_vena_LI_SDetailS1_BDetailB1_ab5fad58">Detail!#REF!</definedName>
    <definedName name="_vena_LI_SDetailS1_BDetailB1_ab81997c">Detail!#REF!</definedName>
    <definedName name="_vena_LI_SDetailS1_BDetailB1_ac71c699">Detail!#REF!</definedName>
    <definedName name="_vena_LI_SDetailS1_BDetailB1_ad23ccf6">Detail!#REF!</definedName>
    <definedName name="_vena_LI_SDetailS1_BDetailB1_ad23ccf6_1">Detail!#REF!</definedName>
    <definedName name="_vena_LI_SDetailS1_BDetailB1_adfe1ba2">Detail!#REF!</definedName>
    <definedName name="_vena_LI_SDetailS1_BDetailB1_af49f882">Detail!#REF!</definedName>
    <definedName name="_vena_LI_SDetailS1_BDetailB1_b0214815">Detail!#REF!</definedName>
    <definedName name="_vena_LI_SDetailS1_BDetailB1_b056f040">Detail!#REF!</definedName>
    <definedName name="_vena_LI_SDetailS1_BDetailB1_b3616248">Detail!#REF!</definedName>
    <definedName name="_vena_LI_SDetailS1_BDetailB1_b640f52a">Detail!#REF!</definedName>
    <definedName name="_vena_LI_SDetailS1_BDetailB1_b78c2fc2">Detail!#REF!</definedName>
    <definedName name="_vena_LI_SDetailS1_BDetailB1_b815f629">Detail!#REF!</definedName>
    <definedName name="_vena_LI_SDetailS1_BDetailB1_b8349739">Detail!#REF!</definedName>
    <definedName name="_vena_LI_SDetailS1_BDetailB1_b8bcffb0">Detail!#REF!</definedName>
    <definedName name="_vena_LI_SDetailS1_BDetailB1_ba790240">Detail!#REF!</definedName>
    <definedName name="_vena_LI_SDetailS1_BDetailB1_bc907950">Detail!#REF!</definedName>
    <definedName name="_vena_LI_SDetailS1_BDetailB1_be6d1a92">Detail!#REF!</definedName>
    <definedName name="_vena_LI_SDetailS1_BDetailB1_c011cbe0">Detail!#REF!</definedName>
    <definedName name="_vena_LI_SDetailS1_BDetailB1_c0ce6b36">Detail!#REF!</definedName>
    <definedName name="_vena_LI_SDetailS1_BDetailB1_c0d30386">Detail!#REF!</definedName>
    <definedName name="_vena_LI_SDetailS1_BDetailB1_c0f4c4e1">Detail!#REF!</definedName>
    <definedName name="_vena_LI_SDetailS1_BDetailB1_c33eba8d">Detail!#REF!</definedName>
    <definedName name="_vena_LI_SDetailS1_BDetailB1_c4e8ea4c">Detail!#REF!</definedName>
    <definedName name="_vena_LI_SDetailS1_BDetailB1_c5983e22">Detail!#REF!</definedName>
    <definedName name="_vena_LI_SDetailS1_BDetailB1_c5d5ac2d">Detail!#REF!</definedName>
    <definedName name="_vena_LI_SDetailS1_BDetailB1_c80964c2">Detail!#REF!</definedName>
    <definedName name="_vena_LI_SDetailS1_BDetailB1_ca331915">Detail!#REF!</definedName>
    <definedName name="_vena_LI_SDetailS1_BDetailB1_ca5a8787">Detail!#REF!</definedName>
    <definedName name="_vena_LI_SDetailS1_BDetailB1_ca78bc0c">Detail!#REF!</definedName>
    <definedName name="_vena_LI_SDetailS1_BDetailB1_ca78bc0c_1">Detail!#REF!</definedName>
    <definedName name="_vena_LI_SDetailS1_BDetailB1_cb1215d0">Detail!#REF!</definedName>
    <definedName name="_vena_LI_SDetailS1_BDetailB1_cb1215d0_1">Detail!#REF!</definedName>
    <definedName name="_vena_LI_SDetailS1_BDetailB1_cb1215d0_2">Detail!#REF!</definedName>
    <definedName name="_vena_LI_SDetailS1_BDetailB1_cb2443c6">Detail!#REF!</definedName>
    <definedName name="_vena_LI_SDetailS1_BDetailB1_cc66791b">Detail!#REF!</definedName>
    <definedName name="_vena_LI_SDetailS1_BDetailB1_cddfdccb">Detail!#REF!</definedName>
    <definedName name="_vena_LI_SDetailS1_BDetailB1_cfc76810">Detail!#REF!</definedName>
    <definedName name="_vena_LI_SDetailS1_BDetailB1_cfc82245">Detail!#REF!</definedName>
    <definedName name="_vena_LI_SDetailS1_BDetailB1_d280a79">Detail!#REF!</definedName>
    <definedName name="_vena_LI_SDetailS1_BDetailB1_d455302f">Detail!#REF!</definedName>
    <definedName name="_vena_LI_SDetailS1_BDetailB1_d455302f_1">Detail!#REF!</definedName>
    <definedName name="_vena_LI_SDetailS1_BDetailB1_d596f984">Detail!#REF!</definedName>
    <definedName name="_vena_LI_SDetailS1_BDetailB1_d899e58f">Detail!#REF!</definedName>
    <definedName name="_vena_LI_SDetailS1_BDetailB1_d8fe3dbd">Detail!#REF!</definedName>
    <definedName name="_vena_LI_SDetailS1_BDetailB1_da391f47">Detail!#REF!</definedName>
    <definedName name="_vena_LI_SDetailS1_BDetailB1_da391f47_1">Detail!#REF!</definedName>
    <definedName name="_vena_LI_SDetailS1_BDetailB1_dd24b20d">Detail!#REF!</definedName>
    <definedName name="_vena_LI_SDetailS1_BDetailB1_ddea467">Detail!#REF!</definedName>
    <definedName name="_vena_LI_SDetailS1_BDetailB1_e0136482">Detail!#REF!</definedName>
    <definedName name="_vena_LI_SDetailS1_BDetailB1_e0174428">Detail!#REF!</definedName>
    <definedName name="_vena_LI_SDetailS1_BDetailB1_e09a249a">Detail!#REF!</definedName>
    <definedName name="_vena_LI_SDetailS1_BDetailB1_e3986a61">Detail!#REF!</definedName>
    <definedName name="_vena_LI_SDetailS1_BDetailB1_e3efe42">Detail!#REF!</definedName>
    <definedName name="_vena_LI_SDetailS1_BDetailB1_e45048f8">Detail!#REF!</definedName>
    <definedName name="_vena_LI_SDetailS1_BDetailB1_e4843dea">Detail!#REF!</definedName>
    <definedName name="_vena_LI_SDetailS1_BDetailB1_e5dc98ad">Detail!#REF!</definedName>
    <definedName name="_vena_LI_SDetailS1_BDetailB1_e5dc98ad_1">Detail!#REF!</definedName>
    <definedName name="_vena_LI_SDetailS1_BDetailB1_e87f5722">Detail!#REF!</definedName>
    <definedName name="_vena_LI_SDetailS1_BDetailB1_e9cb8e89">Detail!#REF!</definedName>
    <definedName name="_vena_LI_SDetailS1_BDetailB1_ea367a23">Detail!#REF!</definedName>
    <definedName name="_vena_LI_SDetailS1_BDetailB1_eb867b39">Detail!#REF!</definedName>
    <definedName name="_vena_LI_SDetailS1_BDetailB1_ebac05c8">Detail!#REF!</definedName>
    <definedName name="_vena_LI_SDetailS1_BDetailB1_ed62bcb3">Detail!#REF!</definedName>
    <definedName name="_vena_LI_SDetailS1_BDetailB1_ef05b312">Detail!#REF!</definedName>
    <definedName name="_vena_LI_SDetailS1_BDetailB1_ef05b312_1">Detail!#REF!</definedName>
    <definedName name="_vena_LI_SDetailS1_BDetailB1_ef0f026e">Detail!#REF!</definedName>
    <definedName name="_vena_LI_SDetailS1_BDetailB1_ef2a516f">Detail!#REF!</definedName>
    <definedName name="_vena_LI_SDetailS1_BDetailB1_ef2a516f_1">Detail!#REF!</definedName>
    <definedName name="_vena_LI_SDetailS1_BDetailB1_ef2a516f_2">Detail!#REF!</definedName>
    <definedName name="_vena_LI_SDetailS1_BDetailB1_ef2a516f_3">Detail!#REF!</definedName>
    <definedName name="_vena_LI_SDetailS1_BDetailB1_ef2a516f_4">Detail!#REF!</definedName>
    <definedName name="_vena_LI_SDetailS1_BDetailB1_ef2a516f_5">Detail!#REF!</definedName>
    <definedName name="_vena_LI_SDetailS1_BDetailB1_ef2a516f_6">Detail!#REF!</definedName>
    <definedName name="_vena_LI_SDetailS1_BDetailB1_efb6572e">Detail!#REF!</definedName>
    <definedName name="_vena_LI_SDetailS1_BDetailB1_efb6572e_1">Detail!#REF!</definedName>
    <definedName name="_vena_LI_SDetailS1_BDetailB1_efb6572e_2">Detail!#REF!</definedName>
    <definedName name="_vena_LI_SDetailS1_BDetailB1_f0033ff3">Detail!#REF!</definedName>
    <definedName name="_vena_LI_SDetailS1_BDetailB1_f042b72c">Detail!#REF!</definedName>
    <definedName name="_vena_LI_SDetailS1_BDetailB1_f0e19fd8">Detail!#REF!</definedName>
    <definedName name="_vena_LI_SDetailS1_BDetailB1_f453df6d">Detail!#REF!</definedName>
    <definedName name="_vena_LI_SDetailS1_BDetailB1_f4b9081c">Detail!#REF!</definedName>
    <definedName name="_vena_LI_SDetailS1_BDetailB1_f4b9081c_1">Detail!#REF!</definedName>
    <definedName name="_vena_LI_SDetailS1_BDetailB1_f586ee74">Detail!#REF!</definedName>
    <definedName name="_vena_LI_SDetailS1_BDetailB1_f7356ea8">Detail!#REF!</definedName>
    <definedName name="_vena_LI_SDetailS1_BDetailB1_f7632046">Detail!#REF!</definedName>
    <definedName name="_vena_LI_SDetailS1_BDetailB1_f8654727">Detail!#REF!</definedName>
    <definedName name="_vena_LI_SDetailS1_BDetailB1_f8f8c7c2">Detail!#REF!</definedName>
    <definedName name="_vena_LI_SDetailS1_BDetailB1_f90e8228">Detail!#REF!</definedName>
    <definedName name="_vena_LI_SDetailS1_BDetailB1_f90e8228_1">Detail!#REF!</definedName>
    <definedName name="_vena_LI_SDetailS1_BDetailB1_f90e8228_2">Detail!#REF!</definedName>
    <definedName name="_vena_LI_SDetailS1_BDetailB1_f90e8228_3">Detail!#REF!</definedName>
    <definedName name="_vena_LI_SDetailS1_BDetailB1_facc8091">Detail!#REF!</definedName>
    <definedName name="_vena_LI_SDetailS1_BDetailB1_fb088dba">Detail!#REF!</definedName>
    <definedName name="_vena_LI_SDetailS1_BDetailB1_fc304626">Detail!#REF!</definedName>
    <definedName name="_vena_LI_SDetailS1_BDetailB1_fc304626_1">Detail!#REF!</definedName>
    <definedName name="_vena_LI_SDetailS1_BDetailB1_fcfae3ff">Detail!#REF!</definedName>
    <definedName name="_vena_LI_SDetailS1_BDetailB1_fd692189">Detail!#REF!</definedName>
    <definedName name="_vena_LI_SDetailS1_BDetailB1_fdf29ebb">Detail!#REF!</definedName>
    <definedName name="_vena_LI_SDetailS1_BDetailB1_fdf29ebb_1">Detail!#REF!</definedName>
    <definedName name="_vena_LI_SDetailS1_BDetailB1_fdf29ebb_2">Detail!#REF!</definedName>
    <definedName name="_vena_LI_SDetailS1_BDetailB1_fe560203">Detail!#REF!</definedName>
    <definedName name="_vena_LI_SDetailS1_BDetailB1_fea2a58f">Detail!#REF!</definedName>
    <definedName name="_vena_LI_SDetailS1_BDetailB1_ff186a37">Detail!#REF!</definedName>
    <definedName name="_vena_LI_SDetailS1_BDetailB1_fff95061">Detail!#REF!</definedName>
    <definedName name="_vena_LI_SDetailS1_BDetailB1_fff95061_1">Detail!#REF!</definedName>
    <definedName name="_vena_LI_SDetailS1_BDetailB1_fff95061_2">Detail!#REF!</definedName>
    <definedName name="_vena_LIDT_CapExS2_CapExB2">CapEx!#REF!</definedName>
    <definedName name="_vena_LIDT_DetailS1_DetailB1">Detail!#REF!</definedName>
    <definedName name="_vena_PO_Budget_2_0644dab22b8d468492578481c598e057" localSheetId="1">'Approved Budget v2'!#REF!</definedName>
    <definedName name="_vena_PO_Budget_2_0644dab22b8d468492578481c598e057">YTD!#REF!</definedName>
    <definedName name="_vena_PO_CurrentForecast_1_e9b515dc6eee4152907a7eb1e8e2c6f1" localSheetId="1">'Approved Budget v2'!#REF!</definedName>
    <definedName name="_vena_PO_CurrentForecast_1_e9b515dc6eee4152907a7eb1e8e2c6f1">YTD!#REF!</definedName>
    <definedName name="_vena_PO_CurrentForecast_4_c96e8e2a876f4e6a930658e302350d84" localSheetId="1">'Approved Budget v2'!#REF!</definedName>
    <definedName name="_vena_PO_CurrentForecast_4_c96e8e2a876f4e6a930658e302350d84">YTD!#REF!</definedName>
    <definedName name="_vena_PO_CurrentForecast_6_dca36367a0e346dd9d943ce9881ccd7d" localSheetId="1">'Approved Budget v2'!#REF!</definedName>
    <definedName name="_vena_PO_CurrentForecast_6_dca36367a0e346dd9d943ce9881ccd7d">YTD!#REF!</definedName>
    <definedName name="_vena_PreviousForecast_P_2_1273062288086007812" localSheetId="1">'Approved Budget v2'!#REF!</definedName>
    <definedName name="_vena_PreviousForecast_P_2_1273062288086007812">YTD!#REF!</definedName>
    <definedName name="_vena_PreviousForecast_P_2_1273062288086007822" localSheetId="1">'Approved Budget v2'!#REF!</definedName>
    <definedName name="_vena_PreviousForecast_P_2_1273062288086007822">YTD!#REF!</definedName>
    <definedName name="_vena_PreviousForecast_P_2_1273062288086007826" localSheetId="1">'Approved Budget v2'!#REF!</definedName>
    <definedName name="_vena_PreviousForecast_P_2_1273062288086007826">YTD!#REF!</definedName>
    <definedName name="_vena_PreviousForecast_P_2_1273062288086007828" localSheetId="1">'Approved Budget v2'!#REF!</definedName>
    <definedName name="_vena_PreviousForecast_P_2_1273062288086007828">YTD!#REF!</definedName>
    <definedName name="_vena_PreviousForecast_P_2_1400381400527142912" localSheetId="1">'Approved Budget v2'!#REF!</definedName>
    <definedName name="_vena_PreviousForecast_P_2_1400381400527142912">YTD!#REF!</definedName>
    <definedName name="_vena_PreviousForecast_P_2_1400381400527142914" localSheetId="1">'Approved Budget v2'!#REF!</definedName>
    <definedName name="_vena_PreviousForecast_P_2_1400381400527142914">YTD!#REF!</definedName>
    <definedName name="_vena_PreviousForecast_P_2_1400381400527142920" localSheetId="1">'Approved Budget v2'!#REF!</definedName>
    <definedName name="_vena_PreviousForecast_P_2_1400381400527142920">YTD!#REF!</definedName>
    <definedName name="_vena_PreviousForecast_P_2_1400381400531337217" localSheetId="1">'Approved Budget v2'!#REF!</definedName>
    <definedName name="_vena_PreviousForecast_P_2_1400381400531337217">YTD!#REF!</definedName>
    <definedName name="_vena_PreviousForecast_P_2_1400381400531337219" localSheetId="1">'Approved Budget v2'!#REF!</definedName>
    <definedName name="_vena_PreviousForecast_P_2_1400381400531337219">YTD!#REF!</definedName>
    <definedName name="_vena_PreviousForecast_P_2_1535057743495561216" localSheetId="1">'Approved Budget v2'!#REF!</definedName>
    <definedName name="_vena_PreviousForecast_P_2_1535057743495561216">YTD!#REF!</definedName>
    <definedName name="_vena_PreviousForecast_P_2_1535057743495561218" localSheetId="1">'Approved Budget v2'!#REF!</definedName>
    <definedName name="_vena_PreviousForecast_P_2_1535057743495561218">YTD!#REF!</definedName>
    <definedName name="_vena_PreviousForecast_P_2_1535057743495561220" comment="*" localSheetId="1">'Approved Budget v2'!#REF!</definedName>
    <definedName name="_vena_PreviousForecast_P_2_1535057743495561220" comment="*">YTD!#REF!</definedName>
    <definedName name="_vena_PreviousForecast_P_2_720177941070610468" localSheetId="1">'Approved Budget v2'!#REF!</definedName>
    <definedName name="_vena_PreviousForecast_P_2_720177941070610468">YTD!#REF!</definedName>
    <definedName name="_vena_PreviousForecast_P_2_720177941070610503" localSheetId="1">'Approved Budget v2'!#REF!</definedName>
    <definedName name="_vena_PreviousForecast_P_2_720177941070610503">YTD!#REF!</definedName>
    <definedName name="_vena_ReportSettingsS1_P_2_720177941070610503" comment="*">#REF!</definedName>
    <definedName name="_vena_ReportSettingsS1_P_3_720177941083193402" comment="*">#REF!</definedName>
    <definedName name="_vena_ReportSettingsS1_P_6_720177941255159927" comment="*">#REF!</definedName>
    <definedName name="_vena_ReportSettingsS1_P_7_720177941267742850" comment="*">#REF!</definedName>
    <definedName name="_vena_ReportSettingsS1_P_FV_9b0abd7578fb42018b1ba18b8b26d3ae" comment="*">#REF!</definedName>
    <definedName name="_vena_ReportSettingsS1_P_FV_e1c3a244dc3d4f149ecdf7d748811086" comment="*">#REF!</definedName>
    <definedName name="_vena_ReportSettingsS1_ReportSettingsB1_C_8_720177941305491604">#REF!</definedName>
    <definedName name="_vena_ReportSettingsS1_ReportSettingsB1_R_5_1512998268550938624">#REF!</definedName>
    <definedName name="_vena_ReportSettingsS1_ReportSettingsB1_R_5_720177941099970719">#REF!</definedName>
    <definedName name="_vena_ReportSettingsS1_ReportSettingsB1_R_5_720177941099970735">#REF!</definedName>
    <definedName name="_vena_ReportSettingsS1_ReportSettingsB1_R_5_720177941099970758">#REF!</definedName>
    <definedName name="_vena_ReportSettingsS1_ReportSettingsB1_R_5_720177941099970761">#REF!</definedName>
    <definedName name="_vena_ReportSettingsS1_ReportSettingsB1_R_5_720177941104164892">#REF!</definedName>
    <definedName name="_vena_ReportSettingsS1_ReportSettingsB1_R_5_720177941104164913">#REF!</definedName>
    <definedName name="_vena_ReportSettingsS1_ReportSettingsB1_R_5_720177941104164916">#REF!</definedName>
    <definedName name="_vena_ReportSettingsS1_ReportSettingsB1_R_5_720177941104164934">#REF!</definedName>
    <definedName name="_vena_ReportSettingsS1_ReportSettingsB1_R_5_720177941104164956">#REF!</definedName>
    <definedName name="_vena_ReportSettingsS1_ReportSettingsB1_R_5_720177941104164959">#REF!</definedName>
    <definedName name="_vena_ReportSettingsS1_ReportSettingsB1_R_5_720177941104165036">#REF!</definedName>
    <definedName name="_vena_ReportSettingsS1_ReportSettingsB1_R_5_720177941112553553">#REF!</definedName>
    <definedName name="_vena_ReportSettingsS1_ReportSettingsB1_R_5_720177941112553562">#REF!</definedName>
    <definedName name="_vena_ReportSettingsS1_ReportSettingsB1_R_5_720177941116747907">#REF!</definedName>
    <definedName name="_vena_ReportSettingsS1_ReportSettingsB1_R_5_720177941120942119">#REF!</definedName>
    <definedName name="_vena_ReportSettingsS1_ReportSettingsB1_R_5_720177941120942173">#REF!</definedName>
    <definedName name="_vena_ReportSettingsS1_ReportSettingsB1_R_5_720177941125136425">#REF!</definedName>
    <definedName name="_vena_ReportSettingsS1_ReportSettingsB1_R_5_720177941125136444">#REF!</definedName>
    <definedName name="_vena_ReportSettingsS1_ReportSettingsB1_R_5_720177941125136449">#REF!</definedName>
    <definedName name="_vena_ReportSettingsS1_ReportSettingsB1_R_5_720177941125136499">#REF!</definedName>
    <definedName name="_vena_ReportSettingsS1_ReportSettingsB1_R_5_720177941125136502">#REF!</definedName>
    <definedName name="_vena_ReportSettingsS1_ReportSettingsB1_R_5_720177941125136512">#REF!</definedName>
    <definedName name="_vena_ReportSettingsS1_ReportSettingsB1_R_5_720177941125136518">#REF!</definedName>
    <definedName name="_vena_ReportSettingsS1_ReportSettingsB1_R_5_720177941125136568">#REF!</definedName>
    <definedName name="_vena_ReportSettingsS1_ReportSettingsB1_R_5_720177941129330789">#REF!</definedName>
    <definedName name="_vena_ReportSettingsS1_ReportSettingsB1_R_5_720177941129330840">#REF!</definedName>
    <definedName name="_vena_ReportSettingsS1_ReportSettingsB1_R_5_720177941129330843">#REF!</definedName>
    <definedName name="_vena_ReportSettingsS1_ReportSettingsB1_R_5_720177941137719396">#REF!</definedName>
    <definedName name="_vena_ReportSettingsS1_ReportSettingsB1_R_5_720177941137719399">#REF!</definedName>
    <definedName name="_vena_ReportSettingsS1_ReportSettingsB1_R_5_720177941137719422">#REF!</definedName>
    <definedName name="_vena_ReportSettingsS1_ReportSettingsB1_R_5_720177941141913607">#REF!</definedName>
    <definedName name="_vena_ReportSettingsS1_ReportSettingsB1_R_5_720177941141913610">#REF!</definedName>
    <definedName name="_vena_ReportSettingsS1_ReportSettingsB1_R_5_720177941141913720">#REF!</definedName>
    <definedName name="_vena_ReportSettingsS1_ReportSettingsB1_R_5_720177941141913788">#REF!</definedName>
    <definedName name="_vena_ReportSettingsS1_ReportSettingsB1_R_5_720177941146107935">#REF!</definedName>
    <definedName name="_vena_ReportSettingsS1_ReportSettingsB1_R_5_781725989696438273">#REF!</definedName>
    <definedName name="_vena_ReportSettingsS1_ReportSettingsB1_R_5_795152848719052800">#REF!</definedName>
    <definedName name="_vena_RestrictedS1_P_3_720177941083193402" comment="*">Restricted!#REF!</definedName>
    <definedName name="_vena_RestrictedS1_P_FV_e3545e3dcc52420a84dcdae3a23a4597" comment="*">Restricted!#REF!</definedName>
    <definedName name="_vena_RestrictedS1_RestrictedB1_C_4_720177941095776277">Restricted!#REF!</definedName>
    <definedName name="_vena_RestrictedS1_RestrictedB1_C_6_1018531892847575040">Restricted!#REF!</definedName>
    <definedName name="_vena_RestrictedS1_RestrictedB1_C_6_1037150605020233800">Restricted!#REF!</definedName>
    <definedName name="_vena_RestrictedS1_RestrictedB1_C_6_1037174996462731264">Restricted!#REF!</definedName>
    <definedName name="_vena_RestrictedS1_RestrictedB1_C_6_1037175120785965057">Restricted!#REF!</definedName>
    <definedName name="_vena_RestrictedS1_RestrictedB1_C_6_1037175197805969409">Restricted!#REF!</definedName>
    <definedName name="_vena_RestrictedS1_RestrictedB1_C_6_1037175278454177792">Restricted!#REF!</definedName>
    <definedName name="_vena_RestrictedS1_RestrictedB1_C_6_1057843851233460224">Restricted!#REF!</definedName>
    <definedName name="_vena_RestrictedS1_RestrictedB1_C_6_1255785364128661504">Restricted!#REF!</definedName>
    <definedName name="_vena_RestrictedS1_RestrictedB1_C_6_1334019206936788992">Restricted!#REF!</definedName>
    <definedName name="_vena_RestrictedS1_RestrictedB1_C_6_1339468941105430529">Restricted!#REF!</definedName>
    <definedName name="_vena_RestrictedS1_RestrictedB1_C_6_720177941255159903">Restricted!#REF!</definedName>
    <definedName name="_vena_RestrictedS1_RestrictedB1_C_6_720177941255159927">Restricted!#REF!</definedName>
    <definedName name="_vena_RestrictedS1_RestrictedB1_C_6_720177941255159927_1">Restricted!#REF!</definedName>
    <definedName name="_vena_RestrictedS1_RestrictedB1_C_6_763992774840025089">Restricted!#REF!</definedName>
    <definedName name="_vena_RestrictedS1_RestrictedB1_C_6_763992774852608001">Restricted!#REF!</definedName>
    <definedName name="_vena_RestrictedS1_RestrictedB1_C_6_763992774856802305">Restricted!#REF!</definedName>
    <definedName name="_vena_RestrictedS1_RestrictedB1_C_6_763992774860996609">Restricted!#REF!</definedName>
    <definedName name="_vena_RestrictedS1_RestrictedB1_C_6_763992774881968129">Restricted!#REF!</definedName>
    <definedName name="_vena_RestrictedS1_RestrictedB1_C_6_763992774886162433">Restricted!#REF!</definedName>
    <definedName name="_vena_RestrictedS1_RestrictedB1_C_6_763992774898745345">Restricted!#REF!</definedName>
    <definedName name="_vena_RestrictedS1_RestrictedB1_C_6_826669797949177856">Restricted!#REF!</definedName>
    <definedName name="_vena_RestrictedS1_RestrictedB1_C_7_720177941267742850">Restricted!#REF!</definedName>
    <definedName name="_vena_RestrictedS1_RestrictedB1_C_7_720177941267742850_1">Restricted!#REF!</definedName>
    <definedName name="_vena_RestrictedS1_RestrictedB1_C_7_860381956318953472">Restricted!#REF!</definedName>
    <definedName name="_vena_RestrictedS1_RestrictedB1_C_7_860381956318953472_1">Restricted!#REF!</definedName>
    <definedName name="_vena_RestrictedS1_RestrictedB1_C_7_860381956318953472_10">Restricted!#REF!</definedName>
    <definedName name="_vena_RestrictedS1_RestrictedB1_C_7_860381956318953472_11">Restricted!#REF!</definedName>
    <definedName name="_vena_RestrictedS1_RestrictedB1_C_7_860381956318953472_12">Restricted!#REF!</definedName>
    <definedName name="_vena_RestrictedS1_RestrictedB1_C_7_860381956318953472_13">Restricted!#REF!</definedName>
    <definedName name="_vena_RestrictedS1_RestrictedB1_C_7_860381956318953472_14">Restricted!#REF!</definedName>
    <definedName name="_vena_RestrictedS1_RestrictedB1_C_7_860381956318953472_15">Restricted!#REF!</definedName>
    <definedName name="_vena_RestrictedS1_RestrictedB1_C_7_860381956318953472_16">Restricted!#REF!</definedName>
    <definedName name="_vena_RestrictedS1_RestrictedB1_C_7_860381956318953472_17">Restricted!#REF!</definedName>
    <definedName name="_vena_RestrictedS1_RestrictedB1_C_7_860381956318953472_18">Restricted!#REF!</definedName>
    <definedName name="_vena_RestrictedS1_RestrictedB1_C_7_860381956318953472_19">Restricted!#REF!</definedName>
    <definedName name="_vena_RestrictedS1_RestrictedB1_C_7_860381956318953472_2">Restricted!#REF!</definedName>
    <definedName name="_vena_RestrictedS1_RestrictedB1_C_7_860381956318953472_3">Restricted!#REF!</definedName>
    <definedName name="_vena_RestrictedS1_RestrictedB1_C_7_860381956318953472_4">Restricted!#REF!</definedName>
    <definedName name="_vena_RestrictedS1_RestrictedB1_C_7_860381956318953472_5">Restricted!#REF!</definedName>
    <definedName name="_vena_RestrictedS1_RestrictedB1_C_7_860381956318953472_6">Restricted!#REF!</definedName>
    <definedName name="_vena_RestrictedS1_RestrictedB1_C_7_860381956318953472_7">Restricted!#REF!</definedName>
    <definedName name="_vena_RestrictedS1_RestrictedB1_C_7_860381956318953472_8">Restricted!#REF!</definedName>
    <definedName name="_vena_RestrictedS1_RestrictedB1_C_7_860381956318953472_9">Restricted!#REF!</definedName>
    <definedName name="_vena_RestrictedS1_RestrictedB1_C_8_720177941305491604">Restricted!#REF!</definedName>
    <definedName name="_vena_RestrictedS1_RestrictedB1_C_8_720177941305491620">Restricted!#REF!</definedName>
    <definedName name="_vena_RestrictedS1_RestrictedB1_C_8_720177941305491620_13">Restricted!#REF!</definedName>
    <definedName name="_vena_RestrictedS1_RestrictedB1_C_8_720177941305491620_14">Restricted!#REF!</definedName>
    <definedName name="_vena_RestrictedS1_RestrictedB1_C_8_720177941305491620_15">Restricted!#REF!</definedName>
    <definedName name="_vena_RestrictedS1_RestrictedB1_C_8_720177941305491620_16">Restricted!#REF!</definedName>
    <definedName name="_vena_RestrictedS1_RestrictedB1_C_8_720177941305491620_17">Restricted!#REF!</definedName>
    <definedName name="_vena_RestrictedS1_RestrictedB1_C_8_720177941305491620_18">Restricted!#REF!</definedName>
    <definedName name="_vena_RestrictedS1_RestrictedB1_C_8_720177941305491620_19">Restricted!#REF!</definedName>
    <definedName name="_vena_RestrictedS1_RestrictedB1_C_8_720177941305491620_20">Restricted!#REF!</definedName>
    <definedName name="_vena_RestrictedS1_RestrictedB1_C_8_720177941305491620_21">Restricted!#REF!</definedName>
    <definedName name="_vena_RestrictedS1_RestrictedB1_C_8_720177941305491620_22">Restricted!#REF!</definedName>
    <definedName name="_vena_RestrictedS1_RestrictedB1_C_8_720177941305491620_23">Restricted!#REF!</definedName>
    <definedName name="_vena_RestrictedS1_RestrictedB1_C_8_720177941305491620_24">Restricted!#REF!</definedName>
    <definedName name="_vena_RestrictedS1_RestrictedB1_C_8_720177941305491620_25">Restricted!#REF!</definedName>
    <definedName name="_vena_RestrictedS1_RestrictedB1_C_8_720177941305491620_26">Restricted!#REF!</definedName>
    <definedName name="_vena_RestrictedS1_RestrictedB1_C_8_720177941305491620_27">Restricted!#REF!</definedName>
    <definedName name="_vena_RestrictedS1_RestrictedB1_C_8_720177941305491620_28">Restricted!#REF!</definedName>
    <definedName name="_vena_RestrictedS1_RestrictedB1_C_8_720177941305491620_29">Restricted!#REF!</definedName>
    <definedName name="_vena_RestrictedS1_RestrictedB1_C_8_720177941305491620_30">Restricted!#REF!</definedName>
    <definedName name="_vena_RestrictedS1_RestrictedB1_C_8_720177941305491620_31">Restricted!#REF!</definedName>
    <definedName name="_vena_RestrictedS1_RestrictedB1_C_8_720177941309685782">Restricted!#REF!</definedName>
    <definedName name="_vena_RestrictedS1_RestrictedB1_C_FV_9b0abd7578fb42018b1ba18b8b26d3ae">Restricted!#REF!</definedName>
    <definedName name="_vena_RestrictedS1_RestrictedB1_C_FV_9b0abd7578fb42018b1ba18b8b26d3ae_1">Restricted!#REF!</definedName>
    <definedName name="_vena_RestrictedS1_RestrictedB1_C_FV_9b0abd7578fb42018b1ba18b8b26d3ae_10">Restricted!#REF!</definedName>
    <definedName name="_vena_RestrictedS1_RestrictedB1_C_FV_9b0abd7578fb42018b1ba18b8b26d3ae_11">Restricted!#REF!</definedName>
    <definedName name="_vena_RestrictedS1_RestrictedB1_C_FV_9b0abd7578fb42018b1ba18b8b26d3ae_12">Restricted!#REF!</definedName>
    <definedName name="_vena_RestrictedS1_RestrictedB1_C_FV_9b0abd7578fb42018b1ba18b8b26d3ae_13">Restricted!#REF!</definedName>
    <definedName name="_vena_RestrictedS1_RestrictedB1_C_FV_9b0abd7578fb42018b1ba18b8b26d3ae_14">Restricted!#REF!</definedName>
    <definedName name="_vena_RestrictedS1_RestrictedB1_C_FV_9b0abd7578fb42018b1ba18b8b26d3ae_15">Restricted!#REF!</definedName>
    <definedName name="_vena_RestrictedS1_RestrictedB1_C_FV_9b0abd7578fb42018b1ba18b8b26d3ae_16">Restricted!#REF!</definedName>
    <definedName name="_vena_RestrictedS1_RestrictedB1_C_FV_9b0abd7578fb42018b1ba18b8b26d3ae_17">Restricted!#REF!</definedName>
    <definedName name="_vena_RestrictedS1_RestrictedB1_C_FV_9b0abd7578fb42018b1ba18b8b26d3ae_18">Restricted!#REF!</definedName>
    <definedName name="_vena_RestrictedS1_RestrictedB1_C_FV_9b0abd7578fb42018b1ba18b8b26d3ae_19">Restricted!#REF!</definedName>
    <definedName name="_vena_RestrictedS1_RestrictedB1_C_FV_9b0abd7578fb42018b1ba18b8b26d3ae_2">Restricted!#REF!</definedName>
    <definedName name="_vena_RestrictedS1_RestrictedB1_C_FV_9b0abd7578fb42018b1ba18b8b26d3ae_20">Restricted!#REF!</definedName>
    <definedName name="_vena_RestrictedS1_RestrictedB1_C_FV_9b0abd7578fb42018b1ba18b8b26d3ae_21">Restricted!#REF!</definedName>
    <definedName name="_vena_RestrictedS1_RestrictedB1_C_FV_9b0abd7578fb42018b1ba18b8b26d3ae_3">Restricted!#REF!</definedName>
    <definedName name="_vena_RestrictedS1_RestrictedB1_C_FV_9b0abd7578fb42018b1ba18b8b26d3ae_4">Restricted!#REF!</definedName>
    <definedName name="_vena_RestrictedS1_RestrictedB1_C_FV_9b0abd7578fb42018b1ba18b8b26d3ae_5">Restricted!#REF!</definedName>
    <definedName name="_vena_RestrictedS1_RestrictedB1_C_FV_9b0abd7578fb42018b1ba18b8b26d3ae_6">Restricted!#REF!</definedName>
    <definedName name="_vena_RestrictedS1_RestrictedB1_C_FV_9b0abd7578fb42018b1ba18b8b26d3ae_7">Restricted!#REF!</definedName>
    <definedName name="_vena_RestrictedS1_RestrictedB1_C_FV_9b0abd7578fb42018b1ba18b8b26d3ae_8">Restricted!#REF!</definedName>
    <definedName name="_vena_RestrictedS1_RestrictedB1_C_FV_9b0abd7578fb42018b1ba18b8b26d3ae_9">Restricted!#REF!</definedName>
    <definedName name="_vena_RestrictedS1_RestrictedB1_C_FV_e1c3a244dc3d4f149ecdf7d748811086">Restricted!#REF!</definedName>
    <definedName name="_vena_RestrictedS1_RestrictedB1_C_FV_e1c3a244dc3d4f149ecdf7d748811086_1">Restricted!#REF!</definedName>
    <definedName name="_vena_RestrictedS1_RestrictedB1_C_FV_e1c3a244dc3d4f149ecdf7d748811086_10">Restricted!#REF!</definedName>
    <definedName name="_vena_RestrictedS1_RestrictedB1_C_FV_e1c3a244dc3d4f149ecdf7d748811086_11">Restricted!#REF!</definedName>
    <definedName name="_vena_RestrictedS1_RestrictedB1_C_FV_e1c3a244dc3d4f149ecdf7d748811086_12">Restricted!#REF!</definedName>
    <definedName name="_vena_RestrictedS1_RestrictedB1_C_FV_e1c3a244dc3d4f149ecdf7d748811086_13">Restricted!#REF!</definedName>
    <definedName name="_vena_RestrictedS1_RestrictedB1_C_FV_e1c3a244dc3d4f149ecdf7d748811086_14">Restricted!#REF!</definedName>
    <definedName name="_vena_RestrictedS1_RestrictedB1_C_FV_e1c3a244dc3d4f149ecdf7d748811086_15">Restricted!#REF!</definedName>
    <definedName name="_vena_RestrictedS1_RestrictedB1_C_FV_e1c3a244dc3d4f149ecdf7d748811086_16">Restricted!#REF!</definedName>
    <definedName name="_vena_RestrictedS1_RestrictedB1_C_FV_e1c3a244dc3d4f149ecdf7d748811086_17">Restricted!#REF!</definedName>
    <definedName name="_vena_RestrictedS1_RestrictedB1_C_FV_e1c3a244dc3d4f149ecdf7d748811086_18">Restricted!#REF!</definedName>
    <definedName name="_vena_RestrictedS1_RestrictedB1_C_FV_e1c3a244dc3d4f149ecdf7d748811086_19">Restricted!#REF!</definedName>
    <definedName name="_vena_RestrictedS1_RestrictedB1_C_FV_e1c3a244dc3d4f149ecdf7d748811086_2">Restricted!#REF!</definedName>
    <definedName name="_vena_RestrictedS1_RestrictedB1_C_FV_e1c3a244dc3d4f149ecdf7d748811086_20">Restricted!#REF!</definedName>
    <definedName name="_vena_RestrictedS1_RestrictedB1_C_FV_e1c3a244dc3d4f149ecdf7d748811086_3">Restricted!#REF!</definedName>
    <definedName name="_vena_RestrictedS1_RestrictedB1_C_FV_e1c3a244dc3d4f149ecdf7d748811086_4">Restricted!#REF!</definedName>
    <definedName name="_vena_RestrictedS1_RestrictedB1_C_FV_e1c3a244dc3d4f149ecdf7d748811086_5">Restricted!#REF!</definedName>
    <definedName name="_vena_RestrictedS1_RestrictedB1_C_FV_e1c3a244dc3d4f149ecdf7d748811086_6">Restricted!#REF!</definedName>
    <definedName name="_vena_RestrictedS1_RestrictedB1_C_FV_e1c3a244dc3d4f149ecdf7d748811086_7">Restricted!#REF!</definedName>
    <definedName name="_vena_RestrictedS1_RestrictedB1_C_FV_e1c3a244dc3d4f149ecdf7d748811086_8">Restricted!#REF!</definedName>
    <definedName name="_vena_RestrictedS1_RestrictedB1_C_FV_e1c3a244dc3d4f149ecdf7d748811086_9">Restricted!#REF!</definedName>
    <definedName name="_vena_RestrictedS1_RestrictedB1_R_5_1034677560876597249">Restricted!#REF!</definedName>
    <definedName name="_vena_RestrictedS1_RestrictedB1_R_5_1039687585003864064">Restricted!#REF!</definedName>
    <definedName name="_vena_RestrictedS1_RestrictedB1_R_5_1052836905319923712">Restricted!#REF!</definedName>
    <definedName name="_vena_RestrictedS1_RestrictedB1_R_5_1052837083040710656">Restricted!#REF!</definedName>
    <definedName name="_vena_RestrictedS1_RestrictedB1_R_5_1057844211415121920">Restricted!#REF!</definedName>
    <definedName name="_vena_RestrictedS1_RestrictedB1_R_5_1059971777734246400">Restricted!#REF!</definedName>
    <definedName name="_vena_RestrictedS1_RestrictedB1_R_5_1062510140765372417">Restricted!#REF!</definedName>
    <definedName name="_vena_RestrictedS1_RestrictedB1_R_5_1062510234340425728">Restricted!#REF!</definedName>
    <definedName name="_vena_RestrictedS1_RestrictedB1_R_5_1062510313575022592">Restricted!#REF!</definedName>
    <definedName name="_vena_RestrictedS1_RestrictedB1_R_5_1062510391693934592">Restricted!#REF!</definedName>
    <definedName name="_vena_RestrictedS1_RestrictedB1_R_5_1062510470005915648">Restricted!#REF!</definedName>
    <definedName name="_vena_RestrictedS1_RestrictedB1_R_5_1111169575922696192">Restricted!#REF!</definedName>
    <definedName name="_vena_RestrictedS1_RestrictedB1_R_5_1111895634847334400">Restricted!#REF!</definedName>
    <definedName name="_vena_RestrictedS1_RestrictedB1_R_5_1186844021529378816">Restricted!#REF!</definedName>
    <definedName name="_vena_RestrictedS1_RestrictedB1_R_5_1186844078249082880">Restricted!#REF!</definedName>
    <definedName name="_vena_RestrictedS1_RestrictedB1_R_5_1186844170426253312">Restricted!#REF!</definedName>
    <definedName name="_vena_RestrictedS1_RestrictedB1_R_5_1195651011794960385">Restricted!#REF!</definedName>
    <definedName name="_vena_RestrictedS1_RestrictedB1_R_5_1195651011899817984">Restricted!#REF!</definedName>
    <definedName name="_vena_RestrictedS1_RestrictedB1_R_5_1195651012000481280">Restricted!#REF!</definedName>
    <definedName name="_vena_RestrictedS1_RestrictedB1_R_5_1198121552090235121">Restricted!#REF!</definedName>
    <definedName name="_vena_RestrictedS1_RestrictedB1_R_5_1235108513529987072">Restricted!#REF!</definedName>
    <definedName name="_vena_RestrictedS1_RestrictedB1_R_5_1292398821817450533">Restricted!#REF!</definedName>
    <definedName name="_vena_RestrictedS1_RestrictedB1_R_5_1325342901282668544">Restricted!#REF!</definedName>
    <definedName name="_vena_RestrictedS1_RestrictedB1_R_5_1334021634256404480">Restricted!#REF!</definedName>
    <definedName name="_vena_RestrictedS1_RestrictedB1_R_5_1334021877941141504">Restricted!#REF!</definedName>
    <definedName name="_vena_RestrictedS1_RestrictedB1_R_5_1339468941000572928">Restricted!#REF!</definedName>
    <definedName name="_vena_RestrictedS1_RestrictedB1_R_5_1405488505175408641">Restricted!#REF!</definedName>
    <definedName name="_vena_RestrictedS1_RestrictedB1_R_5_1410472397360332800">Restricted!#REF!</definedName>
    <definedName name="_vena_RestrictedS1_RestrictedB1_R_5_1456087800220745728">Restricted!#REF!</definedName>
    <definedName name="_vena_RestrictedS1_RestrictedB1_R_5_1540553043332038813">Restricted!#REF!</definedName>
    <definedName name="_vena_RestrictedS1_RestrictedB1_R_5_1560494278157271093">Restricted!#REF!</definedName>
    <definedName name="_vena_RestrictedS1_RestrictedB1_R_5_1564862454220193792">Restricted!#REF!</definedName>
    <definedName name="_vena_RestrictedS1_RestrictedB1_R_5_1584003815695187968">Restricted!#REF!</definedName>
    <definedName name="_vena_RestrictedS1_RestrictedB1_R_5_720177941112553486">Restricted!#REF!</definedName>
    <definedName name="_vena_RestrictedS1_RestrictedB1_R_5_720177941112553490">Restricted!#REF!</definedName>
    <definedName name="_vena_RestrictedS1_RestrictedB1_R_5_721231448376606720">Restricted!#REF!</definedName>
    <definedName name="_vena_RestrictedS1_RestrictedB1_R_5_721231448380801024">Restricted!#REF!</definedName>
    <definedName name="_vena_RestrictedS1_RestrictedB1_R_5_721231448384995329">Restricted!#REF!</definedName>
    <definedName name="_vena_RestrictedS1_RestrictedB1_R_5_721231448384995331">Restricted!#REF!</definedName>
    <definedName name="_vena_RestrictedS1_RestrictedB1_R_5_721231448384995333">Restricted!#REF!</definedName>
    <definedName name="_vena_RestrictedS1_RestrictedB1_R_5_721231448389189633">Restricted!#REF!</definedName>
    <definedName name="_vena_RestrictedS1_RestrictedB1_R_5_721231448389189635">Restricted!#REF!</definedName>
    <definedName name="_vena_RestrictedS1_RestrictedB1_R_5_721231448393383937">Restricted!#REF!</definedName>
    <definedName name="_vena_RestrictedS1_RestrictedB1_R_5_721231448393383939">Restricted!#REF!</definedName>
    <definedName name="_vena_RestrictedS1_RestrictedB1_R_5_721231448393383941">Restricted!#REF!</definedName>
    <definedName name="_vena_RestrictedS1_RestrictedB1_R_5_721231448397578241">Restricted!#REF!</definedName>
    <definedName name="_vena_RestrictedS1_RestrictedB1_R_5_721231448397578243">Restricted!#REF!</definedName>
    <definedName name="_vena_RestrictedS1_RestrictedB1_R_5_721231448401772545">Restricted!#REF!</definedName>
    <definedName name="_vena_RestrictedS1_RestrictedB1_R_5_721231448401772547">Restricted!#REF!</definedName>
    <definedName name="_vena_RestrictedS1_RestrictedB1_R_5_721231448401772549">Restricted!#REF!</definedName>
    <definedName name="_vena_RestrictedS1_RestrictedB1_R_5_721231448405966849">Restricted!#REF!</definedName>
    <definedName name="_vena_RestrictedS1_RestrictedB1_R_5_721231448405966851">Restricted!#REF!</definedName>
    <definedName name="_vena_RestrictedS1_RestrictedB1_R_5_721231448410161153">Restricted!#REF!</definedName>
    <definedName name="_vena_RestrictedS1_RestrictedB1_R_5_721231448410161155">Restricted!#REF!</definedName>
    <definedName name="_vena_RestrictedS1_RestrictedB1_R_5_721231448410161157">Restricted!#REF!</definedName>
    <definedName name="_vena_RestrictedS1_RestrictedB1_R_5_721231448414355457">Restricted!#REF!</definedName>
    <definedName name="_vena_RestrictedS1_RestrictedB1_R_5_721231448414355459">Restricted!#REF!</definedName>
    <definedName name="_vena_RestrictedS1_RestrictedB1_R_5_721231448414355461">Restricted!#REF!</definedName>
    <definedName name="_vena_RestrictedS1_RestrictedB1_R_5_721231448418549761">Restricted!#REF!</definedName>
    <definedName name="_vena_RestrictedS1_RestrictedB1_R_5_721231448418549763">Restricted!#REF!</definedName>
    <definedName name="_vena_RestrictedS1_RestrictedB1_R_5_721231448422744065">Restricted!#REF!</definedName>
    <definedName name="_vena_RestrictedS1_RestrictedB1_R_5_721231448422744067">Restricted!#REF!</definedName>
    <definedName name="_vena_RestrictedS1_RestrictedB1_R_5_721231448422744069">Restricted!#REF!</definedName>
    <definedName name="_vena_RestrictedS1_RestrictedB1_R_5_721231448426938369">Restricted!#REF!</definedName>
    <definedName name="_vena_RestrictedS1_RestrictedB1_R_5_721231448426938371">Restricted!#REF!</definedName>
    <definedName name="_vena_RestrictedS1_RestrictedB1_R_5_721231448431132673">Restricted!#REF!</definedName>
    <definedName name="_vena_RestrictedS1_RestrictedB1_R_5_721231448431132675">Restricted!#REF!</definedName>
    <definedName name="_vena_RestrictedS1_RestrictedB1_R_5_721231448431132677">Restricted!#REF!</definedName>
    <definedName name="_vena_RestrictedS1_RestrictedB1_R_5_721231448435326977">Restricted!#REF!</definedName>
    <definedName name="_vena_RestrictedS1_RestrictedB1_R_5_721231448435326979">Restricted!#REF!</definedName>
    <definedName name="_vena_RestrictedS1_RestrictedB1_R_5_721231448439521281">Restricted!#REF!</definedName>
    <definedName name="_vena_RestrictedS1_RestrictedB1_R_5_721231448439521283">Restricted!#REF!</definedName>
    <definedName name="_vena_RestrictedS1_RestrictedB1_R_5_721231448439521285">Restricted!#REF!</definedName>
    <definedName name="_vena_RestrictedS1_RestrictedB1_R_5_721231448443715585">Restricted!#REF!</definedName>
    <definedName name="_vena_RestrictedS1_RestrictedB1_R_5_721231448443715587">Restricted!#REF!</definedName>
    <definedName name="_vena_RestrictedS1_RestrictedB1_R_5_721231448443715589">Restricted!#REF!</definedName>
    <definedName name="_vena_RestrictedS1_RestrictedB1_R_5_721231448447909889">Restricted!#REF!</definedName>
    <definedName name="_vena_RestrictedS1_RestrictedB1_R_5_721231448447909891">Restricted!#REF!</definedName>
    <definedName name="_vena_RestrictedS1_RestrictedB1_R_5_721231448452104193">Restricted!#REF!</definedName>
    <definedName name="_vena_RestrictedS1_RestrictedB1_R_5_721231448452104195">Restricted!#REF!</definedName>
    <definedName name="_vena_RestrictedS1_RestrictedB1_R_5_721231448452104197">Restricted!#REF!</definedName>
    <definedName name="_vena_RestrictedS1_RestrictedB1_R_5_721231448456298497">Restricted!#REF!</definedName>
    <definedName name="_vena_RestrictedS1_RestrictedB1_R_5_721231448456298499">Restricted!#REF!</definedName>
    <definedName name="_vena_RestrictedS1_RestrictedB1_R_5_721231448460492801">Restricted!#REF!</definedName>
    <definedName name="_vena_RestrictedS1_RestrictedB1_R_5_721231448460492803">Restricted!#REF!</definedName>
    <definedName name="_vena_RestrictedS1_RestrictedB1_R_5_721231448460492805">Restricted!#REF!</definedName>
    <definedName name="_vena_RestrictedS1_RestrictedB1_R_5_721231448464687105">Restricted!#REF!</definedName>
    <definedName name="_vena_RestrictedS1_RestrictedB1_R_5_721231448464687107">Restricted!#REF!</definedName>
    <definedName name="_vena_RestrictedS1_RestrictedB1_R_5_721231448468881409">Restricted!#REF!</definedName>
    <definedName name="_vena_RestrictedS1_RestrictedB1_R_5_721231448468881411">Restricted!#REF!</definedName>
    <definedName name="_vena_RestrictedS1_RestrictedB1_R_5_721231448468881413">Restricted!#REF!</definedName>
    <definedName name="_vena_RestrictedS1_RestrictedB1_R_5_721231448473075713">Restricted!#REF!</definedName>
    <definedName name="_vena_RestrictedS1_RestrictedB1_R_5_721231448477270016">Restricted!#REF!</definedName>
    <definedName name="_vena_RestrictedS1_RestrictedB1_R_5_721231448481464321">Restricted!#REF!</definedName>
    <definedName name="_vena_RestrictedS1_RestrictedB1_R_5_721231448481464323">Restricted!#REF!</definedName>
    <definedName name="_vena_RestrictedS1_RestrictedB1_R_5_721231448481464325">Restricted!#REF!</definedName>
    <definedName name="_vena_RestrictedS1_RestrictedB1_R_5_721231448485658625">Restricted!#REF!</definedName>
    <definedName name="_vena_RestrictedS1_RestrictedB1_R_5_721231448485658627">Restricted!#REF!</definedName>
    <definedName name="_vena_RestrictedS1_RestrictedB1_R_5_721231448489852929">Restricted!#REF!</definedName>
    <definedName name="_vena_RestrictedS1_RestrictedB1_R_5_721231448489852931">Restricted!#REF!</definedName>
    <definedName name="_vena_RestrictedS1_RestrictedB1_R_5_721231448489852933">Restricted!#REF!</definedName>
    <definedName name="_vena_RestrictedS1_RestrictedB1_R_5_721231448494047233">Restricted!#REF!</definedName>
    <definedName name="_vena_RestrictedS1_RestrictedB1_R_5_721231448494047235">Restricted!#REF!</definedName>
    <definedName name="_vena_RestrictedS1_RestrictedB1_R_5_721231448498241536">Restricted!#REF!</definedName>
    <definedName name="_vena_RestrictedS1_RestrictedB1_R_5_721231448502435841">Restricted!#REF!</definedName>
    <definedName name="_vena_RestrictedS1_RestrictedB1_R_5_721231448502435843">Restricted!#REF!</definedName>
    <definedName name="_vena_RestrictedS1_RestrictedB1_R_5_721231448506630145">Restricted!#REF!</definedName>
    <definedName name="_vena_RestrictedS1_RestrictedB1_R_5_721231448506630147">Restricted!#REF!</definedName>
    <definedName name="_vena_RestrictedS1_RestrictedB1_R_5_721231448506630149">Restricted!#REF!</definedName>
    <definedName name="_vena_RestrictedS1_RestrictedB1_R_5_721231448510824449">Restricted!#REF!</definedName>
    <definedName name="_vena_RestrictedS1_RestrictedB1_R_5_721231448510824451">Restricted!#REF!</definedName>
    <definedName name="_vena_RestrictedS1_RestrictedB1_R_5_721231448515018753">Restricted!#REF!</definedName>
    <definedName name="_vena_RestrictedS1_RestrictedB1_R_5_721231448515018755">Restricted!#REF!</definedName>
    <definedName name="_vena_RestrictedS1_RestrictedB1_R_5_721231448515018757">Restricted!#REF!</definedName>
    <definedName name="_vena_RestrictedS1_RestrictedB1_R_5_721231448519213057">Restricted!#REF!</definedName>
    <definedName name="_vena_RestrictedS1_RestrictedB1_R_5_721231448519213059">Restricted!#REF!</definedName>
    <definedName name="_vena_RestrictedS1_RestrictedB1_R_5_721231448523407361">Restricted!#REF!</definedName>
    <definedName name="_vena_RestrictedS1_RestrictedB1_R_5_721231448523407363">Restricted!#REF!</definedName>
    <definedName name="_vena_RestrictedS1_RestrictedB1_R_5_721231448523407365">Restricted!#REF!</definedName>
    <definedName name="_vena_RestrictedS1_RestrictedB1_R_5_721231448527601665">Restricted!#REF!</definedName>
    <definedName name="_vena_RestrictedS1_RestrictedB1_R_5_721231448527601667">Restricted!#REF!</definedName>
    <definedName name="_vena_RestrictedS1_RestrictedB1_R_5_721231448531795969">Restricted!#REF!</definedName>
    <definedName name="_vena_RestrictedS1_RestrictedB1_R_5_721231448535990272">Restricted!#REF!</definedName>
    <definedName name="_vena_RestrictedS1_RestrictedB1_R_5_721231448535990274">Restricted!#REF!</definedName>
    <definedName name="_vena_RestrictedS1_RestrictedB1_R_5_721231448540184577">Restricted!#REF!</definedName>
    <definedName name="_vena_RestrictedS1_RestrictedB1_R_5_721231448540184579">Restricted!#REF!</definedName>
    <definedName name="_vena_RestrictedS1_RestrictedB1_R_5_721231448540184581">Restricted!#REF!</definedName>
    <definedName name="_vena_RestrictedS1_RestrictedB1_R_5_721231448544378881">Restricted!#REF!</definedName>
    <definedName name="_vena_RestrictedS1_RestrictedB1_R_5_721231448544378883">Restricted!#REF!</definedName>
    <definedName name="_vena_RestrictedS1_RestrictedB1_R_5_721231448548573185">Restricted!#REF!</definedName>
    <definedName name="_vena_RestrictedS1_RestrictedB1_R_5_721231448548573187">Restricted!#REF!</definedName>
    <definedName name="_vena_RestrictedS1_RestrictedB1_R_5_721231448548573189">Restricted!#REF!</definedName>
    <definedName name="_vena_RestrictedS1_RestrictedB1_R_5_721231448552767489">Restricted!#REF!</definedName>
    <definedName name="_vena_RestrictedS1_RestrictedB1_R_5_721231448552767491">Restricted!#REF!</definedName>
    <definedName name="_vena_RestrictedS1_RestrictedB1_R_5_721231448556961793">Restricted!#REF!</definedName>
    <definedName name="_vena_RestrictedS1_RestrictedB1_R_5_721231448556961795">Restricted!#REF!</definedName>
    <definedName name="_vena_RestrictedS1_RestrictedB1_R_5_721231448556961797">Restricted!#REF!</definedName>
    <definedName name="_vena_RestrictedS1_RestrictedB1_R_5_721231448561156097">Restricted!#REF!</definedName>
    <definedName name="_vena_RestrictedS1_RestrictedB1_R_5_721231448565350400">Restricted!#REF!</definedName>
    <definedName name="_vena_RestrictedS1_RestrictedB1_R_5_721231448569544705">Restricted!#REF!</definedName>
    <definedName name="_vena_RestrictedS1_RestrictedB1_R_5_721231448569544707">Restricted!#REF!</definedName>
    <definedName name="_vena_RestrictedS1_RestrictedB1_R_5_721231448569544709">Restricted!#REF!</definedName>
    <definedName name="_vena_RestrictedS1_RestrictedB1_R_5_721231448573739009">Restricted!#REF!</definedName>
    <definedName name="_vena_RestrictedS1_RestrictedB1_R_5_721231448573739011">Restricted!#REF!</definedName>
    <definedName name="_vena_RestrictedS1_RestrictedB1_R_5_721231448577933313">Restricted!#REF!</definedName>
    <definedName name="_vena_RestrictedS1_RestrictedB1_R_5_721231448577933315">Restricted!#REF!</definedName>
    <definedName name="_vena_RestrictedS1_RestrictedB1_R_5_721231448577933317">Restricted!#REF!</definedName>
    <definedName name="_vena_RestrictedS1_RestrictedB1_R_5_721231448582127617">Restricted!#REF!</definedName>
    <definedName name="_vena_RestrictedS1_RestrictedB1_R_5_721231448582127619">Restricted!#REF!</definedName>
    <definedName name="_vena_RestrictedS1_RestrictedB1_R_5_721231448586321921">Restricted!#REF!</definedName>
    <definedName name="_vena_RestrictedS1_RestrictedB1_R_5_721231448586321923">Restricted!#REF!</definedName>
    <definedName name="_vena_RestrictedS1_RestrictedB1_R_5_721231448586321925">Restricted!#REF!</definedName>
    <definedName name="_vena_RestrictedS1_RestrictedB1_R_5_721231448590516225">Restricted!#REF!</definedName>
    <definedName name="_vena_RestrictedS1_RestrictedB1_R_5_721231448590516227">Restricted!#REF!</definedName>
    <definedName name="_vena_RestrictedS1_RestrictedB1_R_5_721231448594710529">Restricted!#REF!</definedName>
    <definedName name="_vena_RestrictedS1_RestrictedB1_R_5_721231448594710531">Restricted!#REF!</definedName>
    <definedName name="_vena_RestrictedS1_RestrictedB1_R_5_721231448594710533">Restricted!#REF!</definedName>
    <definedName name="_vena_RestrictedS1_RestrictedB1_R_5_721231448598904833">Restricted!#REF!</definedName>
    <definedName name="_vena_RestrictedS1_RestrictedB1_R_5_721231448598904835">Restricted!#REF!</definedName>
    <definedName name="_vena_RestrictedS1_RestrictedB1_R_5_721231448603099137">Restricted!#REF!</definedName>
    <definedName name="_vena_RestrictedS1_RestrictedB1_R_5_721231448603099139">Restricted!#REF!</definedName>
    <definedName name="_vena_RestrictedS1_RestrictedB1_R_5_721231448603099141">Restricted!#REF!</definedName>
    <definedName name="_vena_RestrictedS1_RestrictedB1_R_5_721231448607293441">Restricted!#REF!</definedName>
    <definedName name="_vena_RestrictedS1_RestrictedB1_R_5_721231448607293443">Restricted!#REF!</definedName>
    <definedName name="_vena_RestrictedS1_RestrictedB1_R_5_721231448607293445">Restricted!#REF!</definedName>
    <definedName name="_vena_RestrictedS1_RestrictedB1_R_5_721231448611487745">Restricted!#REF!</definedName>
    <definedName name="_vena_RestrictedS1_RestrictedB1_R_5_721231448615682048">Restricted!#REF!</definedName>
    <definedName name="_vena_RestrictedS1_RestrictedB1_R_5_721231448619876353">Restricted!#REF!</definedName>
    <definedName name="_vena_RestrictedS1_RestrictedB1_R_5_721231448619876355">Restricted!#REF!</definedName>
    <definedName name="_vena_RestrictedS1_RestrictedB1_R_5_721231448624070657">Restricted!#REF!</definedName>
    <definedName name="_vena_RestrictedS1_RestrictedB1_R_5_721231448624070659">Restricted!#REF!</definedName>
    <definedName name="_vena_RestrictedS1_RestrictedB1_R_5_721231448624070661">Restricted!#REF!</definedName>
    <definedName name="_vena_RestrictedS1_RestrictedB1_R_5_721231448628264961">Restricted!#REF!</definedName>
    <definedName name="_vena_RestrictedS1_RestrictedB1_R_5_721231448628264963">Restricted!#REF!</definedName>
    <definedName name="_vena_RestrictedS1_RestrictedB1_R_5_721231448632459264">Restricted!#REF!</definedName>
    <definedName name="_vena_RestrictedS1_RestrictedB1_R_5_721231448632459266">Restricted!#REF!</definedName>
    <definedName name="_vena_RestrictedS1_RestrictedB1_R_5_721231448636653568">Restricted!#REF!</definedName>
    <definedName name="_vena_RestrictedS1_RestrictedB1_R_5_721231448640847873">Restricted!#REF!</definedName>
    <definedName name="_vena_RestrictedS1_RestrictedB1_R_5_721231448640847875">Restricted!#REF!</definedName>
    <definedName name="_vena_RestrictedS1_RestrictedB1_R_5_721231448640847877">Restricted!#REF!</definedName>
    <definedName name="_vena_RestrictedS1_RestrictedB1_R_5_721231448645042177">Restricted!#REF!</definedName>
    <definedName name="_vena_RestrictedS1_RestrictedB1_R_5_721231448645042179">Restricted!#REF!</definedName>
    <definedName name="_vena_RestrictedS1_RestrictedB1_R_5_721231448645042181">Restricted!#REF!</definedName>
    <definedName name="_vena_RestrictedS1_RestrictedB1_R_5_721231448649236481">Restricted!#REF!</definedName>
    <definedName name="_vena_RestrictedS1_RestrictedB1_R_5_721231448649236483">Restricted!#REF!</definedName>
    <definedName name="_vena_RestrictedS1_RestrictedB1_R_5_721231448653430785">Restricted!#REF!</definedName>
    <definedName name="_vena_RestrictedS1_RestrictedB1_R_5_721231448657625088">Restricted!#REF!</definedName>
    <definedName name="_vena_RestrictedS1_RestrictedB1_R_5_721231448657625090">Restricted!#REF!</definedName>
    <definedName name="_vena_RestrictedS1_RestrictedB1_R_5_721231448661819393">Restricted!#REF!</definedName>
    <definedName name="_vena_RestrictedS1_RestrictedB1_R_5_721231448661819395">Restricted!#REF!</definedName>
    <definedName name="_vena_RestrictedS1_RestrictedB1_R_5_721231448666013697">Restricted!#REF!</definedName>
    <definedName name="_vena_RestrictedS1_RestrictedB1_R_5_721231448666013699">Restricted!#REF!</definedName>
    <definedName name="_vena_RestrictedS1_RestrictedB1_R_5_721231448666013701">Restricted!#REF!</definedName>
    <definedName name="_vena_RestrictedS1_RestrictedB1_R_5_721231448670208001">Restricted!#REF!</definedName>
    <definedName name="_vena_RestrictedS1_RestrictedB1_R_5_721231448670208003">Restricted!#REF!</definedName>
    <definedName name="_vena_RestrictedS1_RestrictedB1_R_5_721231448674402304">Restricted!#REF!</definedName>
    <definedName name="_vena_RestrictedS1_RestrictedB1_R_5_721231448678596608">Restricted!#REF!</definedName>
    <definedName name="_vena_RestrictedS1_RestrictedB1_R_5_721231448678596610">Restricted!#REF!</definedName>
    <definedName name="_vena_RestrictedS1_RestrictedB1_R_5_721231448682790913">Restricted!#REF!</definedName>
    <definedName name="_vena_RestrictedS1_RestrictedB1_R_5_721231448682790915">Restricted!#REF!</definedName>
    <definedName name="_vena_RestrictedS1_RestrictedB1_R_5_721231448686985216">Restricted!#REF!</definedName>
    <definedName name="_vena_RestrictedS1_RestrictedB1_R_5_721231448691179521">Restricted!#REF!</definedName>
    <definedName name="_vena_RestrictedS1_RestrictedB1_R_5_721231448691179523">Restricted!#REF!</definedName>
    <definedName name="_vena_RestrictedS1_RestrictedB1_R_5_721231448691179525">Restricted!#REF!</definedName>
    <definedName name="_vena_RestrictedS1_RestrictedB1_R_5_721231448695373825">Restricted!#REF!</definedName>
    <definedName name="_vena_RestrictedS1_RestrictedB1_R_5_721231448695373827">Restricted!#REF!</definedName>
    <definedName name="_vena_RestrictedS1_RestrictedB1_R_5_721231448699568129">Restricted!#REF!</definedName>
    <definedName name="_vena_RestrictedS1_RestrictedB1_R_5_721231448699568131">Restricted!#REF!</definedName>
    <definedName name="_vena_RestrictedS1_RestrictedB1_R_5_721231448699568133">Restricted!#REF!</definedName>
    <definedName name="_vena_RestrictedS1_RestrictedB1_R_5_721231448703762433">Restricted!#REF!</definedName>
    <definedName name="_vena_RestrictedS1_RestrictedB1_R_5_721231448703762435">Restricted!#REF!</definedName>
    <definedName name="_vena_RestrictedS1_RestrictedB1_R_5_721231448707956737">Restricted!#REF!</definedName>
    <definedName name="_vena_RestrictedS1_RestrictedB1_R_5_721231448712151041">Restricted!#REF!</definedName>
    <definedName name="_vena_RestrictedS1_RestrictedB1_R_5_721231448712151043">Restricted!#REF!</definedName>
    <definedName name="_vena_RestrictedS1_RestrictedB1_R_5_721231448716345345">Restricted!#REF!</definedName>
    <definedName name="_vena_RestrictedS1_RestrictedB1_R_5_721231448720539648">Restricted!#REF!</definedName>
    <definedName name="_vena_RestrictedS1_RestrictedB1_R_5_721231448720539650">Restricted!#REF!</definedName>
    <definedName name="_vena_RestrictedS1_RestrictedB1_R_5_721231448724733953">Restricted!#REF!</definedName>
    <definedName name="_vena_RestrictedS1_RestrictedB1_R_5_721231448724733955">Restricted!#REF!</definedName>
    <definedName name="_vena_RestrictedS1_RestrictedB1_R_5_721231448728928257">Restricted!#REF!</definedName>
    <definedName name="_vena_RestrictedS1_RestrictedB1_R_5_721231448728928259">Restricted!#REF!</definedName>
    <definedName name="_vena_RestrictedS1_RestrictedB1_R_5_721231448728928261">Restricted!#REF!</definedName>
    <definedName name="_vena_RestrictedS1_RestrictedB1_R_5_721231448737316864">Restricted!#REF!</definedName>
    <definedName name="_vena_RestrictedS1_RestrictedB1_R_5_721231448737316866">Restricted!#REF!</definedName>
    <definedName name="_vena_RestrictedS1_RestrictedB1_R_5_721231448741511169">Restricted!#REF!</definedName>
    <definedName name="_vena_RestrictedS1_RestrictedB1_R_5_721231448741511171">Restricted!#REF!</definedName>
    <definedName name="_vena_RestrictedS1_RestrictedB1_R_5_721231448741511173">Restricted!#REF!</definedName>
    <definedName name="_vena_RestrictedS1_RestrictedB1_R_5_721231448745705473">Restricted!#REF!</definedName>
    <definedName name="_vena_RestrictedS1_RestrictedB1_R_5_721231448745705475">Restricted!#REF!</definedName>
    <definedName name="_vena_RestrictedS1_RestrictedB1_R_5_721231448749899776">Restricted!#REF!</definedName>
    <definedName name="_vena_RestrictedS1_RestrictedB1_R_5_721231448749899778">Restricted!#REF!</definedName>
    <definedName name="_vena_RestrictedS1_RestrictedB1_R_5_721231448754094080">Restricted!#REF!</definedName>
    <definedName name="_vena_RestrictedS1_RestrictedB1_R_5_721231448758288385">Restricted!#REF!</definedName>
    <definedName name="_vena_RestrictedS1_RestrictedB1_R_5_721231448758288387">Restricted!#REF!</definedName>
    <definedName name="_vena_RestrictedS1_RestrictedB1_R_5_749087830139076610">Restricted!#REF!</definedName>
    <definedName name="_vena_RestrictedS1_RestrictedB1_R_5_749087864905531392">Restricted!#REF!</definedName>
    <definedName name="_vena_RestrictedS1_RestrictedB1_R_5_749087910850461696">Restricted!#REF!</definedName>
    <definedName name="_vena_RestrictedS1_RestrictedB1_R_5_749088060013281299">Restricted!#REF!</definedName>
    <definedName name="_vena_RestrictedS1_RestrictedB1_R_5_749088115352797184">Restricted!#REF!</definedName>
    <definedName name="_vena_RestrictedS1_RestrictedB1_R_5_749088180418248704">Restricted!#REF!</definedName>
    <definedName name="_vena_RestrictedS1_RestrictedB1_R_5_749088587086036992">Restricted!#REF!</definedName>
    <definedName name="_vena_RestrictedS1_RestrictedB1_R_5_749112547660267520">Restricted!#REF!</definedName>
    <definedName name="_vena_RestrictedS1_RestrictedB1_R_5_749112608271368192">Restricted!#REF!</definedName>
    <definedName name="_vena_RestrictedS1_RestrictedB1_R_5_764289229879115776">Restricted!#REF!</definedName>
    <definedName name="_vena_RestrictedS1_RestrictedB1_R_5_765814190010531840">Restricted!#REF!</definedName>
    <definedName name="_vena_RestrictedS1_RestrictedB1_R_5_765814447679340544">Restricted!#REF!</definedName>
    <definedName name="_vena_RestrictedS1_RestrictedB1_R_5_766526426957873152">Restricted!#REF!</definedName>
    <definedName name="_vena_RestrictedS1_RestrictedB1_R_5_820137883691253760">Restricted!#REF!</definedName>
    <definedName name="_vena_RestrictedS1_RestrictedB1_R_5_826639481931038720">Restricted!#REF!</definedName>
    <definedName name="_vena_RestrictedS1_RestrictedB1_R_5_829902262057828352">Restricted!#REF!</definedName>
    <definedName name="_vena_RestrictedS1_RestrictedB1_R_5_845143360720863232">Restricted!#REF!</definedName>
    <definedName name="_vena_RestrictedS1_RestrictedB1_R_5_851989668665229312">Restricted!#REF!</definedName>
    <definedName name="_vena_RestrictedS1_RestrictedB1_R_5_888954560046039041">Restricted!#REF!</definedName>
    <definedName name="_vena_RestrictedS1_RestrictedB1_R_5_896565875103760385">Restricted!#REF!</definedName>
    <definedName name="_vena_RestrictedS1_RestrictedB1_R_5_946970774233284608">Restricted!#REF!</definedName>
    <definedName name="_vena_RestrictedS1_RestrictedB1_R_5_951930561890746371">Restricted!#REF!</definedName>
    <definedName name="_vena_RestrictedS1_RestrictedB1_R_5_951930655779848193">Restricted!#REF!</definedName>
    <definedName name="_vena_RestrictedS1_RestrictedB1_R_5_951930778467565568">Restricted!#REF!</definedName>
    <definedName name="_vena_RestrictedS1_RestrictedB1_R_5_990418799344877568">Restricted!#REF!</definedName>
    <definedName name="_vena_RestrictedS2_P_2_720177941070610503" comment="*">Restricted!#REF!</definedName>
    <definedName name="_vena_RestrictedS2_P_3_720177941083193402" comment="*">Restricted!#REF!</definedName>
    <definedName name="_vena_RestrictedS2_P_4_720177941095776277" comment="*">Restricted!#REF!</definedName>
    <definedName name="_vena_RestrictedS2_P_5_720177941112553516" comment="*">Restricted!#REF!</definedName>
    <definedName name="_vena_RestrictedS2_P_7_720177941267742850" comment="*">Restricted!#REF!</definedName>
    <definedName name="_vena_RestrictedS2_P_FV_9b0abd7578fb42018b1ba18b8b26d3ae" comment="*">Restricted!#REF!</definedName>
    <definedName name="_vena_RestrictedS2_RestrictedB2_C_FV_ef23d2b39fcb45a79097ef2da4b3400e">Restricted!#REF!</definedName>
    <definedName name="_vena_RestrictedS2_RestrictedB2_C_FV_ef23d2b39fcb45a79097ef2da4b3400e_1">Restricted!#REF!</definedName>
    <definedName name="_vena_RestrictedS2_RestrictedB2_C_FV_ef23d2b39fcb45a79097ef2da4b3400e_10">Restricted!#REF!</definedName>
    <definedName name="_vena_RestrictedS2_RestrictedB2_C_FV_ef23d2b39fcb45a79097ef2da4b3400e_11">Restricted!#REF!</definedName>
    <definedName name="_vena_RestrictedS2_RestrictedB2_C_FV_ef23d2b39fcb45a79097ef2da4b3400e_12">Restricted!#REF!</definedName>
    <definedName name="_vena_RestrictedS2_RestrictedB2_C_FV_ef23d2b39fcb45a79097ef2da4b3400e_13">Restricted!#REF!</definedName>
    <definedName name="_vena_RestrictedS2_RestrictedB2_C_FV_ef23d2b39fcb45a79097ef2da4b3400e_14">Restricted!#REF!</definedName>
    <definedName name="_vena_RestrictedS2_RestrictedB2_C_FV_ef23d2b39fcb45a79097ef2da4b3400e_15">Restricted!#REF!</definedName>
    <definedName name="_vena_RestrictedS2_RestrictedB2_C_FV_ef23d2b39fcb45a79097ef2da4b3400e_16">Restricted!#REF!</definedName>
    <definedName name="_vena_RestrictedS2_RestrictedB2_C_FV_ef23d2b39fcb45a79097ef2da4b3400e_17">Restricted!#REF!</definedName>
    <definedName name="_vena_RestrictedS2_RestrictedB2_C_FV_ef23d2b39fcb45a79097ef2da4b3400e_18">Restricted!#REF!</definedName>
    <definedName name="_vena_RestrictedS2_RestrictedB2_C_FV_ef23d2b39fcb45a79097ef2da4b3400e_2">Restricted!#REF!</definedName>
    <definedName name="_vena_RestrictedS2_RestrictedB2_C_FV_ef23d2b39fcb45a79097ef2da4b3400e_3">Restricted!#REF!</definedName>
    <definedName name="_vena_RestrictedS2_RestrictedB2_C_FV_ef23d2b39fcb45a79097ef2da4b3400e_4">Restricted!#REF!</definedName>
    <definedName name="_vena_RestrictedS2_RestrictedB2_C_FV_ef23d2b39fcb45a79097ef2da4b3400e_5">Restricted!#REF!</definedName>
    <definedName name="_vena_RestrictedS2_RestrictedB2_C_FV_ef23d2b39fcb45a79097ef2da4b3400e_6">Restricted!#REF!</definedName>
    <definedName name="_vena_RestrictedS2_RestrictedB2_C_FV_ef23d2b39fcb45a79097ef2da4b3400e_7">Restricted!#REF!</definedName>
    <definedName name="_vena_RestrictedS2_RestrictedB2_C_FV_ef23d2b39fcb45a79097ef2da4b3400e_8">Restricted!#REF!</definedName>
    <definedName name="_vena_RestrictedS2_RestrictedB2_C_FV_ef23d2b39fcb45a79097ef2da4b3400e_9">Restricted!#REF!</definedName>
    <definedName name="_vena_RestrictedS2_RestrictedB2_R_8_720177941305491473">Restricted!#REF!</definedName>
    <definedName name="_vena_V_BalanceSheetDelete_H">Validation!$A$6</definedName>
    <definedName name="_vena_V_CapExDelete_H">Validation!$A$7</definedName>
    <definedName name="_vena_V_CashFlowDelete_H">Validation!$A$5</definedName>
    <definedName name="_vena_V_DetailDelete_H">Validation!$A$3</definedName>
    <definedName name="_vena_V_GraphsDelete_H">Validation!$A$8</definedName>
    <definedName name="_vena_V_NoSaveAfterMacro_H">Validation!$A$1</definedName>
    <definedName name="_vena_V_ReportSettingsDelete_H">Validation!$A$9</definedName>
    <definedName name="_vena_V_RestrictedDelete_H">Validation!$A$4</definedName>
    <definedName name="_vena_V_YTDDelete_H">Validation!$A$2</definedName>
    <definedName name="_vena_YTDS1_P_7_720177941267742840" comment="*" localSheetId="1">'Approved Budget v2'!#REF!</definedName>
    <definedName name="_vena_YTDS1_P_7_720177941267742840" comment="*">YTD!#REF!</definedName>
    <definedName name="_vena_YTDS1_YTDB1_C_3_720177941083193402" localSheetId="1">'Approved Budget v2'!#REF!</definedName>
    <definedName name="_vena_YTDS1_YTDB1_C_3_720177941083193402">YTD!#REF!</definedName>
    <definedName name="_vena_YTDS1_YTDB1_C_3_720177941083193402_1" localSheetId="1">'Approved Budget v2'!#REF!</definedName>
    <definedName name="_vena_YTDS1_YTDB1_C_3_720177941083193402_1">YTD!#REF!</definedName>
    <definedName name="_vena_YTDS1_YTDB1_C_8_720177941305491498" localSheetId="1">'Approved Budget v2'!#REF!</definedName>
    <definedName name="_vena_YTDS1_YTDB1_C_8_720177941305491498">YTD!#REF!</definedName>
    <definedName name="_vena_YTDS1_YTDB1_C_8_720177941305491604" localSheetId="1">'Approved Budget v2'!#REF!</definedName>
    <definedName name="_vena_YTDS1_YTDB1_C_8_720177941305491604">YTD!#REF!</definedName>
    <definedName name="_vena_YTDS1_YTDB1_C_8_720177941305491604_1" localSheetId="1">'Approved Budget v2'!#REF!</definedName>
    <definedName name="_vena_YTDS1_YTDB1_C_8_720177941305491604_1">YTD!#REF!</definedName>
    <definedName name="_vena_YTDS1_YTDB1_C_8_720177941305491604_10" localSheetId="1">'Approved Budget v2'!#REF!</definedName>
    <definedName name="_vena_YTDS1_YTDB1_C_8_720177941305491604_10">YTD!#REF!</definedName>
    <definedName name="_vena_YTDS1_YTDB1_C_8_720177941305491604_11" localSheetId="1">'Approved Budget v2'!#REF!</definedName>
    <definedName name="_vena_YTDS1_YTDB1_C_8_720177941305491604_11">YTD!#REF!</definedName>
    <definedName name="_vena_YTDS1_YTDB1_C_8_720177941305491604_12" localSheetId="1">'Approved Budget v2'!#REF!</definedName>
    <definedName name="_vena_YTDS1_YTDB1_C_8_720177941305491604_12">YTD!#REF!</definedName>
    <definedName name="_vena_YTDS1_YTDB1_C_8_720177941305491604_13" localSheetId="1">'Approved Budget v2'!#REF!</definedName>
    <definedName name="_vena_YTDS1_YTDB1_C_8_720177941305491604_13">YTD!#REF!</definedName>
    <definedName name="_vena_YTDS1_YTDB1_C_8_720177941305491604_2" localSheetId="1">'Approved Budget v2'!#REF!</definedName>
    <definedName name="_vena_YTDS1_YTDB1_C_8_720177941305491604_2">YTD!#REF!</definedName>
    <definedName name="_vena_YTDS1_YTDB1_C_8_720177941305491604_3" localSheetId="1">'Approved Budget v2'!#REF!</definedName>
    <definedName name="_vena_YTDS1_YTDB1_C_8_720177941305491604_3">YTD!#REF!</definedName>
    <definedName name="_vena_YTDS1_YTDB1_C_8_720177941305491604_4" localSheetId="1">'Approved Budget v2'!#REF!</definedName>
    <definedName name="_vena_YTDS1_YTDB1_C_8_720177941305491604_4">YTD!#REF!</definedName>
    <definedName name="_vena_YTDS1_YTDB1_C_8_720177941305491604_5" localSheetId="1">'Approved Budget v2'!#REF!</definedName>
    <definedName name="_vena_YTDS1_YTDB1_C_8_720177941305491604_5">YTD!#REF!</definedName>
    <definedName name="_vena_YTDS1_YTDB1_C_8_720177941305491604_6" localSheetId="1">'Approved Budget v2'!#REF!</definedName>
    <definedName name="_vena_YTDS1_YTDB1_C_8_720177941305491604_6">YTD!#REF!</definedName>
    <definedName name="_vena_YTDS1_YTDB1_C_8_720177941305491604_7" localSheetId="1">'Approved Budget v2'!#REF!</definedName>
    <definedName name="_vena_YTDS1_YTDB1_C_8_720177941305491604_7">YTD!#REF!</definedName>
    <definedName name="_vena_YTDS1_YTDB1_C_8_720177941305491604_8" localSheetId="1">'Approved Budget v2'!#REF!</definedName>
    <definedName name="_vena_YTDS1_YTDB1_C_8_720177941305491604_8">YTD!#REF!</definedName>
    <definedName name="_vena_YTDS1_YTDB1_C_8_720177941305491604_9" localSheetId="1">'Approved Budget v2'!#REF!</definedName>
    <definedName name="_vena_YTDS1_YTDB1_C_8_720177941305491604_9">YTD!#REF!</definedName>
    <definedName name="_vena_YTDS1_YTDB1_C_FV_9b0abd7578fb42018b1ba18b8b26d3ae" localSheetId="1">'Approved Budget v2'!#REF!</definedName>
    <definedName name="_vena_YTDS1_YTDB1_C_FV_9b0abd7578fb42018b1ba18b8b26d3ae">YTD!#REF!</definedName>
    <definedName name="_vena_YTDS1_YTDB1_C_FV_9b0abd7578fb42018b1ba18b8b26d3ae_1" localSheetId="1">'Approved Budget v2'!#REF!</definedName>
    <definedName name="_vena_YTDS1_YTDB1_C_FV_9b0abd7578fb42018b1ba18b8b26d3ae_1">YTD!#REF!</definedName>
    <definedName name="_vena_YTDS1_YTDB1_C_FV_9b0abd7578fb42018b1ba18b8b26d3ae_10" localSheetId="1">'Approved Budget v2'!#REF!</definedName>
    <definedName name="_vena_YTDS1_YTDB1_C_FV_9b0abd7578fb42018b1ba18b8b26d3ae_10">YTD!#REF!</definedName>
    <definedName name="_vena_YTDS1_YTDB1_C_FV_9b0abd7578fb42018b1ba18b8b26d3ae_11" localSheetId="1">'Approved Budget v2'!#REF!</definedName>
    <definedName name="_vena_YTDS1_YTDB1_C_FV_9b0abd7578fb42018b1ba18b8b26d3ae_11">YTD!#REF!</definedName>
    <definedName name="_vena_YTDS1_YTDB1_C_FV_9b0abd7578fb42018b1ba18b8b26d3ae_12" localSheetId="1">'Approved Budget v2'!#REF!</definedName>
    <definedName name="_vena_YTDS1_YTDB1_C_FV_9b0abd7578fb42018b1ba18b8b26d3ae_12">YTD!#REF!</definedName>
    <definedName name="_vena_YTDS1_YTDB1_C_FV_9b0abd7578fb42018b1ba18b8b26d3ae_14" localSheetId="1">'Approved Budget v2'!#REF!</definedName>
    <definedName name="_vena_YTDS1_YTDB1_C_FV_9b0abd7578fb42018b1ba18b8b26d3ae_14">YTD!#REF!</definedName>
    <definedName name="_vena_YTDS1_YTDB1_C_FV_9b0abd7578fb42018b1ba18b8b26d3ae_15" localSheetId="1">'Approved Budget v2'!#REF!</definedName>
    <definedName name="_vena_YTDS1_YTDB1_C_FV_9b0abd7578fb42018b1ba18b8b26d3ae_15">YTD!#REF!</definedName>
    <definedName name="_vena_YTDS1_YTDB1_C_FV_9b0abd7578fb42018b1ba18b8b26d3ae_16" localSheetId="1">'Approved Budget v2'!#REF!</definedName>
    <definedName name="_vena_YTDS1_YTDB1_C_FV_9b0abd7578fb42018b1ba18b8b26d3ae_16">YTD!#REF!</definedName>
    <definedName name="_vena_YTDS1_YTDB1_C_FV_9b0abd7578fb42018b1ba18b8b26d3ae_17" localSheetId="1">'Approved Budget v2'!#REF!</definedName>
    <definedName name="_vena_YTDS1_YTDB1_C_FV_9b0abd7578fb42018b1ba18b8b26d3ae_17">YTD!#REF!</definedName>
    <definedName name="_vena_YTDS1_YTDB1_C_FV_9b0abd7578fb42018b1ba18b8b26d3ae_18" localSheetId="1">'Approved Budget v2'!#REF!</definedName>
    <definedName name="_vena_YTDS1_YTDB1_C_FV_9b0abd7578fb42018b1ba18b8b26d3ae_18">YTD!#REF!</definedName>
    <definedName name="_vena_YTDS1_YTDB1_C_FV_9b0abd7578fb42018b1ba18b8b26d3ae_2" localSheetId="1">'Approved Budget v2'!#REF!</definedName>
    <definedName name="_vena_YTDS1_YTDB1_C_FV_9b0abd7578fb42018b1ba18b8b26d3ae_2">YTD!#REF!</definedName>
    <definedName name="_vena_YTDS1_YTDB1_C_FV_9b0abd7578fb42018b1ba18b8b26d3ae_3" localSheetId="1">'Approved Budget v2'!#REF!</definedName>
    <definedName name="_vena_YTDS1_YTDB1_C_FV_9b0abd7578fb42018b1ba18b8b26d3ae_3">YTD!#REF!</definedName>
    <definedName name="_vena_YTDS1_YTDB1_C_FV_9b0abd7578fb42018b1ba18b8b26d3ae_4" localSheetId="1">'Approved Budget v2'!#REF!</definedName>
    <definedName name="_vena_YTDS1_YTDB1_C_FV_9b0abd7578fb42018b1ba18b8b26d3ae_4">YTD!#REF!</definedName>
    <definedName name="_vena_YTDS1_YTDB1_C_FV_9b0abd7578fb42018b1ba18b8b26d3ae_5" localSheetId="1">'Approved Budget v2'!#REF!</definedName>
    <definedName name="_vena_YTDS1_YTDB1_C_FV_9b0abd7578fb42018b1ba18b8b26d3ae_5">YTD!#REF!</definedName>
    <definedName name="_vena_YTDS1_YTDB1_C_FV_9b0abd7578fb42018b1ba18b8b26d3ae_6" localSheetId="1">'Approved Budget v2'!#REF!</definedName>
    <definedName name="_vena_YTDS1_YTDB1_C_FV_9b0abd7578fb42018b1ba18b8b26d3ae_6">YTD!#REF!</definedName>
    <definedName name="_vena_YTDS1_YTDB1_C_FV_9b0abd7578fb42018b1ba18b8b26d3ae_7" localSheetId="1">'Approved Budget v2'!#REF!</definedName>
    <definedName name="_vena_YTDS1_YTDB1_C_FV_9b0abd7578fb42018b1ba18b8b26d3ae_7">YTD!#REF!</definedName>
    <definedName name="_vena_YTDS1_YTDB1_C_FV_9b0abd7578fb42018b1ba18b8b26d3ae_8" localSheetId="1">'Approved Budget v2'!#REF!</definedName>
    <definedName name="_vena_YTDS1_YTDB1_C_FV_9b0abd7578fb42018b1ba18b8b26d3ae_8">YTD!#REF!</definedName>
    <definedName name="_vena_YTDS1_YTDB1_C_FV_9b0abd7578fb42018b1ba18b8b26d3ae_9" localSheetId="1">'Approved Budget v2'!#REF!</definedName>
    <definedName name="_vena_YTDS1_YTDB1_C_FV_9b0abd7578fb42018b1ba18b8b26d3ae_9">YTD!#REF!</definedName>
    <definedName name="_vena_YTDS1_YTDB1_C_FV_a398e917565c475b8f0c5e9ebb5e002d" localSheetId="1">'Approved Budget v2'!#REF!</definedName>
    <definedName name="_vena_YTDS1_YTDB1_C_FV_a398e917565c475b8f0c5e9ebb5e002d">YTD!#REF!</definedName>
    <definedName name="_vena_YTDS1_YTDB1_C_FV_a398e917565c475b8f0c5e9ebb5e002d_1" localSheetId="1">'Approved Budget v2'!#REF!</definedName>
    <definedName name="_vena_YTDS1_YTDB1_C_FV_a398e917565c475b8f0c5e9ebb5e002d_1">YTD!#REF!</definedName>
    <definedName name="_vena_YTDS1_YTDB1_C_FV_a398e917565c475b8f0c5e9ebb5e002d_10" localSheetId="1">'Approved Budget v2'!#REF!</definedName>
    <definedName name="_vena_YTDS1_YTDB1_C_FV_a398e917565c475b8f0c5e9ebb5e002d_10">YTD!#REF!</definedName>
    <definedName name="_vena_YTDS1_YTDB1_C_FV_a398e917565c475b8f0c5e9ebb5e002d_11" localSheetId="1">'Approved Budget v2'!#REF!</definedName>
    <definedName name="_vena_YTDS1_YTDB1_C_FV_a398e917565c475b8f0c5e9ebb5e002d_11">YTD!#REF!</definedName>
    <definedName name="_vena_YTDS1_YTDB1_C_FV_a398e917565c475b8f0c5e9ebb5e002d_12" localSheetId="1">'Approved Budget v2'!#REF!</definedName>
    <definedName name="_vena_YTDS1_YTDB1_C_FV_a398e917565c475b8f0c5e9ebb5e002d_12">YTD!#REF!</definedName>
    <definedName name="_vena_YTDS1_YTDB1_C_FV_a398e917565c475b8f0c5e9ebb5e002d_14" localSheetId="1">'Approved Budget v2'!#REF!</definedName>
    <definedName name="_vena_YTDS1_YTDB1_C_FV_a398e917565c475b8f0c5e9ebb5e002d_14">YTD!#REF!</definedName>
    <definedName name="_vena_YTDS1_YTDB1_C_FV_a398e917565c475b8f0c5e9ebb5e002d_15" localSheetId="1">'Approved Budget v2'!#REF!</definedName>
    <definedName name="_vena_YTDS1_YTDB1_C_FV_a398e917565c475b8f0c5e9ebb5e002d_15">YTD!#REF!</definedName>
    <definedName name="_vena_YTDS1_YTDB1_C_FV_a398e917565c475b8f0c5e9ebb5e002d_16" localSheetId="1">'Approved Budget v2'!#REF!</definedName>
    <definedName name="_vena_YTDS1_YTDB1_C_FV_a398e917565c475b8f0c5e9ebb5e002d_16">YTD!#REF!</definedName>
    <definedName name="_vena_YTDS1_YTDB1_C_FV_a398e917565c475b8f0c5e9ebb5e002d_2" localSheetId="1">'Approved Budget v2'!#REF!</definedName>
    <definedName name="_vena_YTDS1_YTDB1_C_FV_a398e917565c475b8f0c5e9ebb5e002d_2">YTD!#REF!</definedName>
    <definedName name="_vena_YTDS1_YTDB1_C_FV_a398e917565c475b8f0c5e9ebb5e002d_3" localSheetId="1">'Approved Budget v2'!#REF!</definedName>
    <definedName name="_vena_YTDS1_YTDB1_C_FV_a398e917565c475b8f0c5e9ebb5e002d_3">YTD!#REF!</definedName>
    <definedName name="_vena_YTDS1_YTDB1_C_FV_a398e917565c475b8f0c5e9ebb5e002d_4" localSheetId="1">'Approved Budget v2'!#REF!</definedName>
    <definedName name="_vena_YTDS1_YTDB1_C_FV_a398e917565c475b8f0c5e9ebb5e002d_4">YTD!#REF!</definedName>
    <definedName name="_vena_YTDS1_YTDB1_C_FV_a398e917565c475b8f0c5e9ebb5e002d_5" localSheetId="1">'Approved Budget v2'!#REF!</definedName>
    <definedName name="_vena_YTDS1_YTDB1_C_FV_a398e917565c475b8f0c5e9ebb5e002d_5">YTD!#REF!</definedName>
    <definedName name="_vena_YTDS1_YTDB1_C_FV_a398e917565c475b8f0c5e9ebb5e002d_6" localSheetId="1">'Approved Budget v2'!#REF!</definedName>
    <definedName name="_vena_YTDS1_YTDB1_C_FV_a398e917565c475b8f0c5e9ebb5e002d_6">YTD!#REF!</definedName>
    <definedName name="_vena_YTDS1_YTDB1_C_FV_a398e917565c475b8f0c5e9ebb5e002d_7" localSheetId="1">'Approved Budget v2'!#REF!</definedName>
    <definedName name="_vena_YTDS1_YTDB1_C_FV_a398e917565c475b8f0c5e9ebb5e002d_7">YTD!#REF!</definedName>
    <definedName name="_vena_YTDS1_YTDB1_C_FV_a398e917565c475b8f0c5e9ebb5e002d_8" localSheetId="1">'Approved Budget v2'!#REF!</definedName>
    <definedName name="_vena_YTDS1_YTDB1_C_FV_a398e917565c475b8f0c5e9ebb5e002d_8">YTD!#REF!</definedName>
    <definedName name="_vena_YTDS1_YTDB1_C_FV_a398e917565c475b8f0c5e9ebb5e002d_9" localSheetId="1">'Approved Budget v2'!#REF!</definedName>
    <definedName name="_vena_YTDS1_YTDB1_C_FV_a398e917565c475b8f0c5e9ebb5e002d_9">YTD!#REF!</definedName>
    <definedName name="_vena_YTDS1_YTDB1_C_FV_a7015286194d4cc6a0af6b4fcbd8ce6b" localSheetId="1">'Approved Budget v2'!#REF!</definedName>
    <definedName name="_vena_YTDS1_YTDB1_C_FV_a7015286194d4cc6a0af6b4fcbd8ce6b">YTD!#REF!</definedName>
    <definedName name="_vena_YTDS1_YTDB1_C_FV_a7015286194d4cc6a0af6b4fcbd8ce6b_1" localSheetId="1">'Approved Budget v2'!#REF!</definedName>
    <definedName name="_vena_YTDS1_YTDB1_C_FV_a7015286194d4cc6a0af6b4fcbd8ce6b_1">YTD!#REF!</definedName>
    <definedName name="_vena_YTDS1_YTDB1_C_FV_a7015286194d4cc6a0af6b4fcbd8ce6b_2" localSheetId="1">'Approved Budget v2'!#REF!</definedName>
    <definedName name="_vena_YTDS1_YTDB1_C_FV_a7015286194d4cc6a0af6b4fcbd8ce6b_2">YTD!#REF!</definedName>
    <definedName name="_vena_YTDS1_YTDB1_C_FV_e1c3a244dc3d4f149ecdf7d748811086" localSheetId="1">'Approved Budget v2'!#REF!</definedName>
    <definedName name="_vena_YTDS1_YTDB1_C_FV_e1c3a244dc3d4f149ecdf7d748811086">YTD!#REF!</definedName>
    <definedName name="_vena_YTDS1_YTDB1_C_FV_e1c3a244dc3d4f149ecdf7d748811086_1" localSheetId="1">'Approved Budget v2'!#REF!</definedName>
    <definedName name="_vena_YTDS1_YTDB1_C_FV_e1c3a244dc3d4f149ecdf7d748811086_1">YTD!#REF!</definedName>
    <definedName name="_vena_YTDS1_YTDB1_C_FV_e1c3a244dc3d4f149ecdf7d748811086_10" localSheetId="1">'Approved Budget v2'!#REF!</definedName>
    <definedName name="_vena_YTDS1_YTDB1_C_FV_e1c3a244dc3d4f149ecdf7d748811086_10">YTD!#REF!</definedName>
    <definedName name="_vena_YTDS1_YTDB1_C_FV_e1c3a244dc3d4f149ecdf7d748811086_11" localSheetId="1">'Approved Budget v2'!#REF!</definedName>
    <definedName name="_vena_YTDS1_YTDB1_C_FV_e1c3a244dc3d4f149ecdf7d748811086_11">YTD!#REF!</definedName>
    <definedName name="_vena_YTDS1_YTDB1_C_FV_e1c3a244dc3d4f149ecdf7d748811086_12" localSheetId="1">'Approved Budget v2'!#REF!</definedName>
    <definedName name="_vena_YTDS1_YTDB1_C_FV_e1c3a244dc3d4f149ecdf7d748811086_12">YTD!#REF!</definedName>
    <definedName name="_vena_YTDS1_YTDB1_C_FV_e1c3a244dc3d4f149ecdf7d748811086_14" localSheetId="1">'Approved Budget v2'!#REF!</definedName>
    <definedName name="_vena_YTDS1_YTDB1_C_FV_e1c3a244dc3d4f149ecdf7d748811086_14">YTD!#REF!</definedName>
    <definedName name="_vena_YTDS1_YTDB1_C_FV_e1c3a244dc3d4f149ecdf7d748811086_15" localSheetId="1">'Approved Budget v2'!#REF!</definedName>
    <definedName name="_vena_YTDS1_YTDB1_C_FV_e1c3a244dc3d4f149ecdf7d748811086_15">YTD!#REF!</definedName>
    <definedName name="_vena_YTDS1_YTDB1_C_FV_e1c3a244dc3d4f149ecdf7d748811086_16" localSheetId="1">'Approved Budget v2'!#REF!</definedName>
    <definedName name="_vena_YTDS1_YTDB1_C_FV_e1c3a244dc3d4f149ecdf7d748811086_16">YTD!#REF!</definedName>
    <definedName name="_vena_YTDS1_YTDB1_C_FV_e1c3a244dc3d4f149ecdf7d748811086_17" localSheetId="1">'Approved Budget v2'!#REF!</definedName>
    <definedName name="_vena_YTDS1_YTDB1_C_FV_e1c3a244dc3d4f149ecdf7d748811086_17">YTD!#REF!</definedName>
    <definedName name="_vena_YTDS1_YTDB1_C_FV_e1c3a244dc3d4f149ecdf7d748811086_18" localSheetId="1">'Approved Budget v2'!#REF!</definedName>
    <definedName name="_vena_YTDS1_YTDB1_C_FV_e1c3a244dc3d4f149ecdf7d748811086_18">YTD!#REF!</definedName>
    <definedName name="_vena_YTDS1_YTDB1_C_FV_e1c3a244dc3d4f149ecdf7d748811086_2" localSheetId="1">'Approved Budget v2'!#REF!</definedName>
    <definedName name="_vena_YTDS1_YTDB1_C_FV_e1c3a244dc3d4f149ecdf7d748811086_2">YTD!#REF!</definedName>
    <definedName name="_vena_YTDS1_YTDB1_C_FV_e1c3a244dc3d4f149ecdf7d748811086_3" localSheetId="1">'Approved Budget v2'!#REF!</definedName>
    <definedName name="_vena_YTDS1_YTDB1_C_FV_e1c3a244dc3d4f149ecdf7d748811086_3">YTD!#REF!</definedName>
    <definedName name="_vena_YTDS1_YTDB1_C_FV_e1c3a244dc3d4f149ecdf7d748811086_4" localSheetId="1">'Approved Budget v2'!#REF!</definedName>
    <definedName name="_vena_YTDS1_YTDB1_C_FV_e1c3a244dc3d4f149ecdf7d748811086_4">YTD!#REF!</definedName>
    <definedName name="_vena_YTDS1_YTDB1_C_FV_e1c3a244dc3d4f149ecdf7d748811086_5" localSheetId="1">'Approved Budget v2'!#REF!</definedName>
    <definedName name="_vena_YTDS1_YTDB1_C_FV_e1c3a244dc3d4f149ecdf7d748811086_5">YTD!#REF!</definedName>
    <definedName name="_vena_YTDS1_YTDB1_C_FV_e1c3a244dc3d4f149ecdf7d748811086_6" localSheetId="1">'Approved Budget v2'!#REF!</definedName>
    <definedName name="_vena_YTDS1_YTDB1_C_FV_e1c3a244dc3d4f149ecdf7d748811086_6">YTD!#REF!</definedName>
    <definedName name="_vena_YTDS1_YTDB1_C_FV_e1c3a244dc3d4f149ecdf7d748811086_7" localSheetId="1">'Approved Budget v2'!#REF!</definedName>
    <definedName name="_vena_YTDS1_YTDB1_C_FV_e1c3a244dc3d4f149ecdf7d748811086_7">YTD!#REF!</definedName>
    <definedName name="_vena_YTDS1_YTDB1_C_FV_e1c3a244dc3d4f149ecdf7d748811086_8" localSheetId="1">'Approved Budget v2'!#REF!</definedName>
    <definedName name="_vena_YTDS1_YTDB1_C_FV_e1c3a244dc3d4f149ecdf7d748811086_8">YTD!#REF!</definedName>
    <definedName name="_vena_YTDS1_YTDB1_C_FV_e1c3a244dc3d4f149ecdf7d748811086_9" localSheetId="1">'Approved Budget v2'!#REF!</definedName>
    <definedName name="_vena_YTDS1_YTDB1_C_FV_e1c3a244dc3d4f149ecdf7d748811086_9">YTD!#REF!</definedName>
    <definedName name="_vena_YTDS1_YTDB1_C_FV_e3545e3dcc52420a84dcdae3a23a4597" localSheetId="1">'Approved Budget v2'!#REF!</definedName>
    <definedName name="_vena_YTDS1_YTDB1_C_FV_e3545e3dcc52420a84dcdae3a23a4597">YTD!#REF!</definedName>
    <definedName name="_vena_YTDS1_YTDB1_C_FV_e3545e3dcc52420a84dcdae3a23a4597_1" localSheetId="1">'Approved Budget v2'!#REF!</definedName>
    <definedName name="_vena_YTDS1_YTDB1_C_FV_e3545e3dcc52420a84dcdae3a23a4597_1">YTD!#REF!</definedName>
    <definedName name="_vena_YTDS1_YTDB1_C_FV_e3545e3dcc52420a84dcdae3a23a4597_10" localSheetId="1">'Approved Budget v2'!#REF!</definedName>
    <definedName name="_vena_YTDS1_YTDB1_C_FV_e3545e3dcc52420a84dcdae3a23a4597_10">YTD!#REF!</definedName>
    <definedName name="_vena_YTDS1_YTDB1_C_FV_e3545e3dcc52420a84dcdae3a23a4597_11" localSheetId="1">'Approved Budget v2'!#REF!</definedName>
    <definedName name="_vena_YTDS1_YTDB1_C_FV_e3545e3dcc52420a84dcdae3a23a4597_11">YTD!#REF!</definedName>
    <definedName name="_vena_YTDS1_YTDB1_C_FV_e3545e3dcc52420a84dcdae3a23a4597_12" localSheetId="1">'Approved Budget v2'!#REF!</definedName>
    <definedName name="_vena_YTDS1_YTDB1_C_FV_e3545e3dcc52420a84dcdae3a23a4597_12">YTD!#REF!</definedName>
    <definedName name="_vena_YTDS1_YTDB1_C_FV_e3545e3dcc52420a84dcdae3a23a4597_14" localSheetId="1">'Approved Budget v2'!#REF!</definedName>
    <definedName name="_vena_YTDS1_YTDB1_C_FV_e3545e3dcc52420a84dcdae3a23a4597_14">YTD!#REF!</definedName>
    <definedName name="_vena_YTDS1_YTDB1_C_FV_e3545e3dcc52420a84dcdae3a23a4597_15" localSheetId="1">'Approved Budget v2'!#REF!</definedName>
    <definedName name="_vena_YTDS1_YTDB1_C_FV_e3545e3dcc52420a84dcdae3a23a4597_15">YTD!#REF!</definedName>
    <definedName name="_vena_YTDS1_YTDB1_C_FV_e3545e3dcc52420a84dcdae3a23a4597_16" localSheetId="1">'Approved Budget v2'!#REF!</definedName>
    <definedName name="_vena_YTDS1_YTDB1_C_FV_e3545e3dcc52420a84dcdae3a23a4597_16">YTD!#REF!</definedName>
    <definedName name="_vena_YTDS1_YTDB1_C_FV_e3545e3dcc52420a84dcdae3a23a4597_17" localSheetId="1">'Approved Budget v2'!#REF!</definedName>
    <definedName name="_vena_YTDS1_YTDB1_C_FV_e3545e3dcc52420a84dcdae3a23a4597_17">YTD!#REF!</definedName>
    <definedName name="_vena_YTDS1_YTDB1_C_FV_e3545e3dcc52420a84dcdae3a23a4597_18" localSheetId="1">'Approved Budget v2'!#REF!</definedName>
    <definedName name="_vena_YTDS1_YTDB1_C_FV_e3545e3dcc52420a84dcdae3a23a4597_18">YTD!#REF!</definedName>
    <definedName name="_vena_YTDS1_YTDB1_C_FV_e3545e3dcc52420a84dcdae3a23a4597_2" localSheetId="1">'Approved Budget v2'!#REF!</definedName>
    <definedName name="_vena_YTDS1_YTDB1_C_FV_e3545e3dcc52420a84dcdae3a23a4597_2">YTD!#REF!</definedName>
    <definedName name="_vena_YTDS1_YTDB1_C_FV_e3545e3dcc52420a84dcdae3a23a4597_3" localSheetId="1">'Approved Budget v2'!#REF!</definedName>
    <definedName name="_vena_YTDS1_YTDB1_C_FV_e3545e3dcc52420a84dcdae3a23a4597_3">YTD!#REF!</definedName>
    <definedName name="_vena_YTDS1_YTDB1_C_FV_e3545e3dcc52420a84dcdae3a23a4597_4" localSheetId="1">'Approved Budget v2'!#REF!</definedName>
    <definedName name="_vena_YTDS1_YTDB1_C_FV_e3545e3dcc52420a84dcdae3a23a4597_4">YTD!#REF!</definedName>
    <definedName name="_vena_YTDS1_YTDB1_C_FV_e3545e3dcc52420a84dcdae3a23a4597_5" localSheetId="1">'Approved Budget v2'!#REF!</definedName>
    <definedName name="_vena_YTDS1_YTDB1_C_FV_e3545e3dcc52420a84dcdae3a23a4597_5">YTD!#REF!</definedName>
    <definedName name="_vena_YTDS1_YTDB1_C_FV_e3545e3dcc52420a84dcdae3a23a4597_6" localSheetId="1">'Approved Budget v2'!#REF!</definedName>
    <definedName name="_vena_YTDS1_YTDB1_C_FV_e3545e3dcc52420a84dcdae3a23a4597_6">YTD!#REF!</definedName>
    <definedName name="_vena_YTDS1_YTDB1_C_FV_e3545e3dcc52420a84dcdae3a23a4597_7" localSheetId="1">'Approved Budget v2'!#REF!</definedName>
    <definedName name="_vena_YTDS1_YTDB1_C_FV_e3545e3dcc52420a84dcdae3a23a4597_7">YTD!#REF!</definedName>
    <definedName name="_vena_YTDS1_YTDB1_C_FV_e3545e3dcc52420a84dcdae3a23a4597_8" localSheetId="1">'Approved Budget v2'!#REF!</definedName>
    <definedName name="_vena_YTDS1_YTDB1_C_FV_e3545e3dcc52420a84dcdae3a23a4597_8">YTD!#REF!</definedName>
    <definedName name="_vena_YTDS1_YTDB1_C_FV_e3545e3dcc52420a84dcdae3a23a4597_9" localSheetId="1">'Approved Budget v2'!#REF!</definedName>
    <definedName name="_vena_YTDS1_YTDB1_C_FV_e3545e3dcc52420a84dcdae3a23a4597_9">YTD!#REF!</definedName>
    <definedName name="_vena_YTDS1_YTDB1_C_FV_ef23d2b39fcb45a79097ef2da4b3400e" localSheetId="1">'Approved Budget v2'!#REF!</definedName>
    <definedName name="_vena_YTDS1_YTDB1_C_FV_ef23d2b39fcb45a79097ef2da4b3400e">YTD!#REF!</definedName>
    <definedName name="_vena_YTDS1_YTDB1_C_FV_ef23d2b39fcb45a79097ef2da4b3400e_1" localSheetId="1">'Approved Budget v2'!#REF!</definedName>
    <definedName name="_vena_YTDS1_YTDB1_C_FV_ef23d2b39fcb45a79097ef2da4b3400e_1">YTD!#REF!</definedName>
    <definedName name="_vena_YTDS1_YTDB1_C_FV_ef23d2b39fcb45a79097ef2da4b3400e_10" localSheetId="1">'Approved Budget v2'!#REF!</definedName>
    <definedName name="_vena_YTDS1_YTDB1_C_FV_ef23d2b39fcb45a79097ef2da4b3400e_10">YTD!#REF!</definedName>
    <definedName name="_vena_YTDS1_YTDB1_C_FV_ef23d2b39fcb45a79097ef2da4b3400e_11" localSheetId="1">'Approved Budget v2'!#REF!</definedName>
    <definedName name="_vena_YTDS1_YTDB1_C_FV_ef23d2b39fcb45a79097ef2da4b3400e_11">YTD!#REF!</definedName>
    <definedName name="_vena_YTDS1_YTDB1_C_FV_ef23d2b39fcb45a79097ef2da4b3400e_12" localSheetId="1">'Approved Budget v2'!#REF!</definedName>
    <definedName name="_vena_YTDS1_YTDB1_C_FV_ef23d2b39fcb45a79097ef2da4b3400e_12">YTD!#REF!</definedName>
    <definedName name="_vena_YTDS1_YTDB1_C_FV_ef23d2b39fcb45a79097ef2da4b3400e_13" localSheetId="1">'Approved Budget v2'!#REF!</definedName>
    <definedName name="_vena_YTDS1_YTDB1_C_FV_ef23d2b39fcb45a79097ef2da4b3400e_13">YTD!#REF!</definedName>
    <definedName name="_vena_YTDS1_YTDB1_C_FV_ef23d2b39fcb45a79097ef2da4b3400e_14" localSheetId="1">'Approved Budget v2'!#REF!</definedName>
    <definedName name="_vena_YTDS1_YTDB1_C_FV_ef23d2b39fcb45a79097ef2da4b3400e_14">YTD!#REF!</definedName>
    <definedName name="_vena_YTDS1_YTDB1_C_FV_ef23d2b39fcb45a79097ef2da4b3400e_15" localSheetId="1">'Approved Budget v2'!#REF!</definedName>
    <definedName name="_vena_YTDS1_YTDB1_C_FV_ef23d2b39fcb45a79097ef2da4b3400e_15">YTD!#REF!</definedName>
    <definedName name="_vena_YTDS1_YTDB1_C_FV_ef23d2b39fcb45a79097ef2da4b3400e_16" localSheetId="1">'Approved Budget v2'!#REF!</definedName>
    <definedName name="_vena_YTDS1_YTDB1_C_FV_ef23d2b39fcb45a79097ef2da4b3400e_16">YTD!#REF!</definedName>
    <definedName name="_vena_YTDS1_YTDB1_C_FV_ef23d2b39fcb45a79097ef2da4b3400e_17" localSheetId="1">'Approved Budget v2'!#REF!</definedName>
    <definedName name="_vena_YTDS1_YTDB1_C_FV_ef23d2b39fcb45a79097ef2da4b3400e_17">YTD!#REF!</definedName>
    <definedName name="_vena_YTDS1_YTDB1_C_FV_ef23d2b39fcb45a79097ef2da4b3400e_2" localSheetId="1">'Approved Budget v2'!#REF!</definedName>
    <definedName name="_vena_YTDS1_YTDB1_C_FV_ef23d2b39fcb45a79097ef2da4b3400e_2">YTD!#REF!</definedName>
    <definedName name="_vena_YTDS1_YTDB1_C_FV_ef23d2b39fcb45a79097ef2da4b3400e_3" localSheetId="1">'Approved Budget v2'!#REF!</definedName>
    <definedName name="_vena_YTDS1_YTDB1_C_FV_ef23d2b39fcb45a79097ef2da4b3400e_3">YTD!#REF!</definedName>
    <definedName name="_vena_YTDS1_YTDB1_C_FV_ef23d2b39fcb45a79097ef2da4b3400e_4" localSheetId="1">'Approved Budget v2'!#REF!</definedName>
    <definedName name="_vena_YTDS1_YTDB1_C_FV_ef23d2b39fcb45a79097ef2da4b3400e_4">YTD!#REF!</definedName>
    <definedName name="_vena_YTDS1_YTDB1_C_FV_ef23d2b39fcb45a79097ef2da4b3400e_5" localSheetId="1">'Approved Budget v2'!#REF!</definedName>
    <definedName name="_vena_YTDS1_YTDB1_C_FV_ef23d2b39fcb45a79097ef2da4b3400e_5">YTD!#REF!</definedName>
    <definedName name="_vena_YTDS1_YTDB1_C_FV_ef23d2b39fcb45a79097ef2da4b3400e_6" localSheetId="1">'Approved Budget v2'!#REF!</definedName>
    <definedName name="_vena_YTDS1_YTDB1_C_FV_ef23d2b39fcb45a79097ef2da4b3400e_6">YTD!#REF!</definedName>
    <definedName name="_vena_YTDS1_YTDB1_C_FV_ef23d2b39fcb45a79097ef2da4b3400e_7" localSheetId="1">'Approved Budget v2'!#REF!</definedName>
    <definedName name="_vena_YTDS1_YTDB1_C_FV_ef23d2b39fcb45a79097ef2da4b3400e_7">YTD!#REF!</definedName>
    <definedName name="_vena_YTDS1_YTDB1_C_FV_ef23d2b39fcb45a79097ef2da4b3400e_8" localSheetId="1">'Approved Budget v2'!#REF!</definedName>
    <definedName name="_vena_YTDS1_YTDB1_C_FV_ef23d2b39fcb45a79097ef2da4b3400e_8">YTD!#REF!</definedName>
    <definedName name="_vena_YTDS1_YTDB1_C_FV_ef23d2b39fcb45a79097ef2da4b3400e_9" localSheetId="1">'Approved Budget v2'!#REF!</definedName>
    <definedName name="_vena_YTDS1_YTDB1_C_FV_ef23d2b39fcb45a79097ef2da4b3400e_9">YTD!#REF!</definedName>
    <definedName name="_vena_YTDS1_YTDB1_R_5_1034677560876597249" localSheetId="1">'Approved Budget v2'!#REF!</definedName>
    <definedName name="_vena_YTDS1_YTDB1_R_5_1034677560876597249">YTD!#REF!</definedName>
    <definedName name="_vena_YTDS1_YTDB1_R_5_1039687585003864064" localSheetId="1">'Approved Budget v2'!#REF!</definedName>
    <definedName name="_vena_YTDS1_YTDB1_R_5_1039687585003864064">YTD!#REF!</definedName>
    <definedName name="_vena_YTDS1_YTDB1_R_5_1052836905319923712" localSheetId="1">'Approved Budget v2'!#REF!</definedName>
    <definedName name="_vena_YTDS1_YTDB1_R_5_1052836905319923712">YTD!#REF!</definedName>
    <definedName name="_vena_YTDS1_YTDB1_R_5_1052837083040710656" localSheetId="1">'Approved Budget v2'!#REF!</definedName>
    <definedName name="_vena_YTDS1_YTDB1_R_5_1052837083040710656">YTD!#REF!</definedName>
    <definedName name="_vena_YTDS1_YTDB1_R_5_1057844211415121920" localSheetId="1">'Approved Budget v2'!#REF!</definedName>
    <definedName name="_vena_YTDS1_YTDB1_R_5_1057844211415121920">YTD!#REF!</definedName>
    <definedName name="_vena_YTDS1_YTDB1_R_5_1059971777734246400" localSheetId="1">'Approved Budget v2'!#REF!</definedName>
    <definedName name="_vena_YTDS1_YTDB1_R_5_1059971777734246400">YTD!#REF!</definedName>
    <definedName name="_vena_YTDS1_YTDB1_R_5_1062510140765372417" localSheetId="1">'Approved Budget v2'!#REF!</definedName>
    <definedName name="_vena_YTDS1_YTDB1_R_5_1062510140765372417">YTD!#REF!</definedName>
    <definedName name="_vena_YTDS1_YTDB1_R_5_1062510234340425728" localSheetId="1">'Approved Budget v2'!#REF!</definedName>
    <definedName name="_vena_YTDS1_YTDB1_R_5_1062510234340425728">YTD!#REF!</definedName>
    <definedName name="_vena_YTDS1_YTDB1_R_5_1062510313575022592" localSheetId="1">'Approved Budget v2'!#REF!</definedName>
    <definedName name="_vena_YTDS1_YTDB1_R_5_1062510313575022592">YTD!#REF!</definedName>
    <definedName name="_vena_YTDS1_YTDB1_R_5_1062510391693934592" localSheetId="1">'Approved Budget v2'!#REF!</definedName>
    <definedName name="_vena_YTDS1_YTDB1_R_5_1062510391693934592">YTD!#REF!</definedName>
    <definedName name="_vena_YTDS1_YTDB1_R_5_1062510470005915648" localSheetId="1">'Approved Budget v2'!#REF!</definedName>
    <definedName name="_vena_YTDS1_YTDB1_R_5_1062510470005915648">YTD!#REF!</definedName>
    <definedName name="_vena_YTDS1_YTDB1_R_5_1111169575922696192" localSheetId="1">'Approved Budget v2'!#REF!</definedName>
    <definedName name="_vena_YTDS1_YTDB1_R_5_1111169575922696192">YTD!#REF!</definedName>
    <definedName name="_vena_YTDS1_YTDB1_R_5_1111895634847334400" localSheetId="1">'Approved Budget v2'!#REF!</definedName>
    <definedName name="_vena_YTDS1_YTDB1_R_5_1111895634847334400">YTD!#REF!</definedName>
    <definedName name="_vena_YTDS1_YTDB1_R_5_1186844021529378816" localSheetId="1">'Approved Budget v2'!#REF!</definedName>
    <definedName name="_vena_YTDS1_YTDB1_R_5_1186844021529378816">YTD!#REF!</definedName>
    <definedName name="_vena_YTDS1_YTDB1_R_5_1186844078249082880" localSheetId="1">'Approved Budget v2'!#REF!</definedName>
    <definedName name="_vena_YTDS1_YTDB1_R_5_1186844078249082880">YTD!#REF!</definedName>
    <definedName name="_vena_YTDS1_YTDB1_R_5_1186844170426253312" localSheetId="1">'Approved Budget v2'!#REF!</definedName>
    <definedName name="_vena_YTDS1_YTDB1_R_5_1186844170426253312">YTD!#REF!</definedName>
    <definedName name="_vena_YTDS1_YTDB1_R_5_1195651011794960385" localSheetId="1">'Approved Budget v2'!#REF!</definedName>
    <definedName name="_vena_YTDS1_YTDB1_R_5_1195651011794960385">YTD!#REF!</definedName>
    <definedName name="_vena_YTDS1_YTDB1_R_5_1195651011899817984" localSheetId="1">'Approved Budget v2'!#REF!</definedName>
    <definedName name="_vena_YTDS1_YTDB1_R_5_1195651011899817984">YTD!#REF!</definedName>
    <definedName name="_vena_YTDS1_YTDB1_R_5_1195651012000481280" localSheetId="1">'Approved Budget v2'!#REF!</definedName>
    <definedName name="_vena_YTDS1_YTDB1_R_5_1195651012000481280">YTD!#REF!</definedName>
    <definedName name="_vena_YTDS1_YTDB1_R_5_1198121552090235121" localSheetId="1">'Approved Budget v2'!#REF!</definedName>
    <definedName name="_vena_YTDS1_YTDB1_R_5_1198121552090235121">YTD!#REF!</definedName>
    <definedName name="_vena_YTDS1_YTDB1_R_5_1235108513529987072" localSheetId="1">'Approved Budget v2'!#REF!</definedName>
    <definedName name="_vena_YTDS1_YTDB1_R_5_1235108513529987072">YTD!#REF!</definedName>
    <definedName name="_vena_YTDS1_YTDB1_R_5_1292398821817450533" localSheetId="1">'Approved Budget v2'!#REF!</definedName>
    <definedName name="_vena_YTDS1_YTDB1_R_5_1292398821817450533">YTD!#REF!</definedName>
    <definedName name="_vena_YTDS1_YTDB1_R_5_1325342901282668544" localSheetId="1">'Approved Budget v2'!#REF!</definedName>
    <definedName name="_vena_YTDS1_YTDB1_R_5_1325342901282668544">YTD!#REF!</definedName>
    <definedName name="_vena_YTDS1_YTDB1_R_5_1334021634256404480" localSheetId="1">'Approved Budget v2'!#REF!</definedName>
    <definedName name="_vena_YTDS1_YTDB1_R_5_1334021634256404480">YTD!#REF!</definedName>
    <definedName name="_vena_YTDS1_YTDB1_R_5_1334021877941141504" localSheetId="1">'Approved Budget v2'!#REF!</definedName>
    <definedName name="_vena_YTDS1_YTDB1_R_5_1334021877941141504">YTD!#REF!</definedName>
    <definedName name="_vena_YTDS1_YTDB1_R_5_1339468941000572928" localSheetId="1">'Approved Budget v2'!#REF!</definedName>
    <definedName name="_vena_YTDS1_YTDB1_R_5_1339468941000572928">YTD!#REF!</definedName>
    <definedName name="_vena_YTDS1_YTDB1_R_5_1405488505175408641" localSheetId="1">'Approved Budget v2'!#REF!</definedName>
    <definedName name="_vena_YTDS1_YTDB1_R_5_1405488505175408641">YTD!#REF!</definedName>
    <definedName name="_vena_YTDS1_YTDB1_R_5_1410472397360332800" localSheetId="1">'Approved Budget v2'!#REF!</definedName>
    <definedName name="_vena_YTDS1_YTDB1_R_5_1410472397360332800">YTD!#REF!</definedName>
    <definedName name="_vena_YTDS1_YTDB1_R_5_1456087800220745728" localSheetId="1">'Approved Budget v2'!#REF!</definedName>
    <definedName name="_vena_YTDS1_YTDB1_R_5_1456087800220745728">YTD!#REF!</definedName>
    <definedName name="_vena_YTDS1_YTDB1_R_5_1540553043332038813" localSheetId="1">'Approved Budget v2'!#REF!</definedName>
    <definedName name="_vena_YTDS1_YTDB1_R_5_1540553043332038813">YTD!#REF!</definedName>
    <definedName name="_vena_YTDS1_YTDB1_R_5_1560494278157271093" localSheetId="1">'Approved Budget v2'!#REF!</definedName>
    <definedName name="_vena_YTDS1_YTDB1_R_5_1560494278157271093">YTD!#REF!</definedName>
    <definedName name="_vena_YTDS1_YTDB1_R_5_1564862454220193792" localSheetId="1">'Approved Budget v2'!#REF!</definedName>
    <definedName name="_vena_YTDS1_YTDB1_R_5_1564862454220193792">YTD!#REF!</definedName>
    <definedName name="_vena_YTDS1_YTDB1_R_5_1584003815695187968" localSheetId="1">'Approved Budget v2'!#REF!</definedName>
    <definedName name="_vena_YTDS1_YTDB1_R_5_1584003815695187968">YTD!#REF!</definedName>
    <definedName name="_vena_YTDS1_YTDB1_R_5_721231448376606720" localSheetId="1">'Approved Budget v2'!#REF!</definedName>
    <definedName name="_vena_YTDS1_YTDB1_R_5_721231448376606720">YTD!#REF!</definedName>
    <definedName name="_vena_YTDS1_YTDB1_R_5_721231448380801024" localSheetId="1">'Approved Budget v2'!#REF!</definedName>
    <definedName name="_vena_YTDS1_YTDB1_R_5_721231448380801024">YTD!#REF!</definedName>
    <definedName name="_vena_YTDS1_YTDB1_R_5_721231448384995329" localSheetId="1">'Approved Budget v2'!#REF!</definedName>
    <definedName name="_vena_YTDS1_YTDB1_R_5_721231448384995329">YTD!#REF!</definedName>
    <definedName name="_vena_YTDS1_YTDB1_R_5_721231448384995331" localSheetId="1">'Approved Budget v2'!#REF!</definedName>
    <definedName name="_vena_YTDS1_YTDB1_R_5_721231448384995331">YTD!#REF!</definedName>
    <definedName name="_vena_YTDS1_YTDB1_R_5_721231448384995333" localSheetId="1">'Approved Budget v2'!#REF!</definedName>
    <definedName name="_vena_YTDS1_YTDB1_R_5_721231448384995333">YTD!#REF!</definedName>
    <definedName name="_vena_YTDS1_YTDB1_R_5_721231448389189633" localSheetId="1">'Approved Budget v2'!#REF!</definedName>
    <definedName name="_vena_YTDS1_YTDB1_R_5_721231448389189633">YTD!#REF!</definedName>
    <definedName name="_vena_YTDS1_YTDB1_R_5_721231448389189635" localSheetId="1">'Approved Budget v2'!#REF!</definedName>
    <definedName name="_vena_YTDS1_YTDB1_R_5_721231448389189635">YTD!#REF!</definedName>
    <definedName name="_vena_YTDS1_YTDB1_R_5_721231448393383937" localSheetId="1">'Approved Budget v2'!#REF!</definedName>
    <definedName name="_vena_YTDS1_YTDB1_R_5_721231448393383937">YTD!#REF!</definedName>
    <definedName name="_vena_YTDS1_YTDB1_R_5_721231448393383939" localSheetId="1">'Approved Budget v2'!#REF!</definedName>
    <definedName name="_vena_YTDS1_YTDB1_R_5_721231448393383939">YTD!#REF!</definedName>
    <definedName name="_vena_YTDS1_YTDB1_R_5_721231448393383941" localSheetId="1">'Approved Budget v2'!#REF!</definedName>
    <definedName name="_vena_YTDS1_YTDB1_R_5_721231448393383941">YTD!#REF!</definedName>
    <definedName name="_vena_YTDS1_YTDB1_R_5_721231448397578241" localSheetId="1">'Approved Budget v2'!#REF!</definedName>
    <definedName name="_vena_YTDS1_YTDB1_R_5_721231448397578241">YTD!#REF!</definedName>
    <definedName name="_vena_YTDS1_YTDB1_R_5_721231448397578243" localSheetId="1">'Approved Budget v2'!#REF!</definedName>
    <definedName name="_vena_YTDS1_YTDB1_R_5_721231448397578243">YTD!#REF!</definedName>
    <definedName name="_vena_YTDS1_YTDB1_R_5_721231448401772545" localSheetId="1">'Approved Budget v2'!#REF!</definedName>
    <definedName name="_vena_YTDS1_YTDB1_R_5_721231448401772545">YTD!#REF!</definedName>
    <definedName name="_vena_YTDS1_YTDB1_R_5_721231448401772547" localSheetId="1">'Approved Budget v2'!#REF!</definedName>
    <definedName name="_vena_YTDS1_YTDB1_R_5_721231448401772547">YTD!#REF!</definedName>
    <definedName name="_vena_YTDS1_YTDB1_R_5_721231448401772549" localSheetId="1">'Approved Budget v2'!#REF!</definedName>
    <definedName name="_vena_YTDS1_YTDB1_R_5_721231448401772549">YTD!#REF!</definedName>
    <definedName name="_vena_YTDS1_YTDB1_R_5_721231448405966849" localSheetId="1">'Approved Budget v2'!#REF!</definedName>
    <definedName name="_vena_YTDS1_YTDB1_R_5_721231448405966849">YTD!#REF!</definedName>
    <definedName name="_vena_YTDS1_YTDB1_R_5_721231448405966851" localSheetId="1">'Approved Budget v2'!#REF!</definedName>
    <definedName name="_vena_YTDS1_YTDB1_R_5_721231448405966851">YTD!#REF!</definedName>
    <definedName name="_vena_YTDS1_YTDB1_R_5_721231448410161153" localSheetId="1">'Approved Budget v2'!#REF!</definedName>
    <definedName name="_vena_YTDS1_YTDB1_R_5_721231448410161153">YTD!#REF!</definedName>
    <definedName name="_vena_YTDS1_YTDB1_R_5_721231448410161155" localSheetId="1">'Approved Budget v2'!#REF!</definedName>
    <definedName name="_vena_YTDS1_YTDB1_R_5_721231448410161155">YTD!#REF!</definedName>
    <definedName name="_vena_YTDS1_YTDB1_R_5_721231448410161157" localSheetId="1">'Approved Budget v2'!#REF!</definedName>
    <definedName name="_vena_YTDS1_YTDB1_R_5_721231448410161157">YTD!#REF!</definedName>
    <definedName name="_vena_YTDS1_YTDB1_R_5_721231448414355457" localSheetId="1">'Approved Budget v2'!#REF!</definedName>
    <definedName name="_vena_YTDS1_YTDB1_R_5_721231448414355457">YTD!#REF!</definedName>
    <definedName name="_vena_YTDS1_YTDB1_R_5_721231448414355459" localSheetId="1">'Approved Budget v2'!#REF!</definedName>
    <definedName name="_vena_YTDS1_YTDB1_R_5_721231448414355459">YTD!#REF!</definedName>
    <definedName name="_vena_YTDS1_YTDB1_R_5_721231448414355461" localSheetId="1">'Approved Budget v2'!#REF!</definedName>
    <definedName name="_vena_YTDS1_YTDB1_R_5_721231448414355461">YTD!#REF!</definedName>
    <definedName name="_vena_YTDS1_YTDB1_R_5_721231448418549761" localSheetId="1">'Approved Budget v2'!#REF!</definedName>
    <definedName name="_vena_YTDS1_YTDB1_R_5_721231448418549761">YTD!#REF!</definedName>
    <definedName name="_vena_YTDS1_YTDB1_R_5_721231448418549763" localSheetId="1">'Approved Budget v2'!#REF!</definedName>
    <definedName name="_vena_YTDS1_YTDB1_R_5_721231448418549763">YTD!#REF!</definedName>
    <definedName name="_vena_YTDS1_YTDB1_R_5_721231448422744065" localSheetId="1">'Approved Budget v2'!#REF!</definedName>
    <definedName name="_vena_YTDS1_YTDB1_R_5_721231448422744065">YTD!#REF!</definedName>
    <definedName name="_vena_YTDS1_YTDB1_R_5_721231448422744067" localSheetId="1">'Approved Budget v2'!#REF!</definedName>
    <definedName name="_vena_YTDS1_YTDB1_R_5_721231448422744067">YTD!#REF!</definedName>
    <definedName name="_vena_YTDS1_YTDB1_R_5_721231448422744069" localSheetId="1">'Approved Budget v2'!#REF!</definedName>
    <definedName name="_vena_YTDS1_YTDB1_R_5_721231448422744069">YTD!#REF!</definedName>
    <definedName name="_vena_YTDS1_YTDB1_R_5_721231448426938369" localSheetId="1">'Approved Budget v2'!#REF!</definedName>
    <definedName name="_vena_YTDS1_YTDB1_R_5_721231448426938369">YTD!#REF!</definedName>
    <definedName name="_vena_YTDS1_YTDB1_R_5_721231448426938371" localSheetId="1">'Approved Budget v2'!#REF!</definedName>
    <definedName name="_vena_YTDS1_YTDB1_R_5_721231448426938371">YTD!#REF!</definedName>
    <definedName name="_vena_YTDS1_YTDB1_R_5_721231448431132673" localSheetId="1">'Approved Budget v2'!#REF!</definedName>
    <definedName name="_vena_YTDS1_YTDB1_R_5_721231448431132673">YTD!#REF!</definedName>
    <definedName name="_vena_YTDS1_YTDB1_R_5_721231448431132675" localSheetId="1">'Approved Budget v2'!#REF!</definedName>
    <definedName name="_vena_YTDS1_YTDB1_R_5_721231448431132675">YTD!#REF!</definedName>
    <definedName name="_vena_YTDS1_YTDB1_R_5_721231448431132677" localSheetId="1">'Approved Budget v2'!#REF!</definedName>
    <definedName name="_vena_YTDS1_YTDB1_R_5_721231448431132677">YTD!#REF!</definedName>
    <definedName name="_vena_YTDS1_YTDB1_R_5_721231448435326977" localSheetId="1">'Approved Budget v2'!#REF!</definedName>
    <definedName name="_vena_YTDS1_YTDB1_R_5_721231448435326977">YTD!#REF!</definedName>
    <definedName name="_vena_YTDS1_YTDB1_R_5_721231448435326979" localSheetId="1">'Approved Budget v2'!#REF!</definedName>
    <definedName name="_vena_YTDS1_YTDB1_R_5_721231448435326979">YTD!#REF!</definedName>
    <definedName name="_vena_YTDS1_YTDB1_R_5_721231448439521281" localSheetId="1">'Approved Budget v2'!#REF!</definedName>
    <definedName name="_vena_YTDS1_YTDB1_R_5_721231448439521281">YTD!#REF!</definedName>
    <definedName name="_vena_YTDS1_YTDB1_R_5_721231448439521283" localSheetId="1">'Approved Budget v2'!#REF!</definedName>
    <definedName name="_vena_YTDS1_YTDB1_R_5_721231448439521283">YTD!#REF!</definedName>
    <definedName name="_vena_YTDS1_YTDB1_R_5_721231448439521285" localSheetId="1">'Approved Budget v2'!#REF!</definedName>
    <definedName name="_vena_YTDS1_YTDB1_R_5_721231448439521285">YTD!#REF!</definedName>
    <definedName name="_vena_YTDS1_YTDB1_R_5_721231448443715585" localSheetId="1">'Approved Budget v2'!#REF!</definedName>
    <definedName name="_vena_YTDS1_YTDB1_R_5_721231448443715585">YTD!#REF!</definedName>
    <definedName name="_vena_YTDS1_YTDB1_R_5_721231448443715587" localSheetId="1">'Approved Budget v2'!#REF!</definedName>
    <definedName name="_vena_YTDS1_YTDB1_R_5_721231448443715587">YTD!#REF!</definedName>
    <definedName name="_vena_YTDS1_YTDB1_R_5_721231448443715589" localSheetId="1">'Approved Budget v2'!#REF!</definedName>
    <definedName name="_vena_YTDS1_YTDB1_R_5_721231448443715589">YTD!#REF!</definedName>
    <definedName name="_vena_YTDS1_YTDB1_R_5_721231448447909889" localSheetId="1">'Approved Budget v2'!#REF!</definedName>
    <definedName name="_vena_YTDS1_YTDB1_R_5_721231448447909889">YTD!#REF!</definedName>
    <definedName name="_vena_YTDS1_YTDB1_R_5_721231448447909891" localSheetId="1">'Approved Budget v2'!#REF!</definedName>
    <definedName name="_vena_YTDS1_YTDB1_R_5_721231448447909891">YTD!#REF!</definedName>
    <definedName name="_vena_YTDS1_YTDB1_R_5_721231448452104193" localSheetId="1">'Approved Budget v2'!#REF!</definedName>
    <definedName name="_vena_YTDS1_YTDB1_R_5_721231448452104193">YTD!#REF!</definedName>
    <definedName name="_vena_YTDS1_YTDB1_R_5_721231448452104195" localSheetId="1">'Approved Budget v2'!#REF!</definedName>
    <definedName name="_vena_YTDS1_YTDB1_R_5_721231448452104195">YTD!#REF!</definedName>
    <definedName name="_vena_YTDS1_YTDB1_R_5_721231448452104197" localSheetId="1">'Approved Budget v2'!#REF!</definedName>
    <definedName name="_vena_YTDS1_YTDB1_R_5_721231448452104197">YTD!#REF!</definedName>
    <definedName name="_vena_YTDS1_YTDB1_R_5_721231448456298497" localSheetId="1">'Approved Budget v2'!#REF!</definedName>
    <definedName name="_vena_YTDS1_YTDB1_R_5_721231448456298497">YTD!#REF!</definedName>
    <definedName name="_vena_YTDS1_YTDB1_R_5_721231448456298499" localSheetId="1">'Approved Budget v2'!#REF!</definedName>
    <definedName name="_vena_YTDS1_YTDB1_R_5_721231448456298499">YTD!#REF!</definedName>
    <definedName name="_vena_YTDS1_YTDB1_R_5_721231448460492801" localSheetId="1">'Approved Budget v2'!#REF!</definedName>
    <definedName name="_vena_YTDS1_YTDB1_R_5_721231448460492801">YTD!#REF!</definedName>
    <definedName name="_vena_YTDS1_YTDB1_R_5_721231448460492803" localSheetId="1">'Approved Budget v2'!#REF!</definedName>
    <definedName name="_vena_YTDS1_YTDB1_R_5_721231448460492803">YTD!#REF!</definedName>
    <definedName name="_vena_YTDS1_YTDB1_R_5_721231448460492805" localSheetId="1">'Approved Budget v2'!#REF!</definedName>
    <definedName name="_vena_YTDS1_YTDB1_R_5_721231448460492805">YTD!#REF!</definedName>
    <definedName name="_vena_YTDS1_YTDB1_R_5_721231448464687105" localSheetId="1">'Approved Budget v2'!#REF!</definedName>
    <definedName name="_vena_YTDS1_YTDB1_R_5_721231448464687105">YTD!#REF!</definedName>
    <definedName name="_vena_YTDS1_YTDB1_R_5_721231448464687107" localSheetId="1">'Approved Budget v2'!#REF!</definedName>
    <definedName name="_vena_YTDS1_YTDB1_R_5_721231448464687107">YTD!#REF!</definedName>
    <definedName name="_vena_YTDS1_YTDB1_R_5_721231448468881409" localSheetId="1">'Approved Budget v2'!#REF!</definedName>
    <definedName name="_vena_YTDS1_YTDB1_R_5_721231448468881409">YTD!#REF!</definedName>
    <definedName name="_vena_YTDS1_YTDB1_R_5_721231448468881411" localSheetId="1">'Approved Budget v2'!#REF!</definedName>
    <definedName name="_vena_YTDS1_YTDB1_R_5_721231448468881411">YTD!#REF!</definedName>
    <definedName name="_vena_YTDS1_YTDB1_R_5_721231448468881413" localSheetId="1">'Approved Budget v2'!#REF!</definedName>
    <definedName name="_vena_YTDS1_YTDB1_R_5_721231448468881413">YTD!#REF!</definedName>
    <definedName name="_vena_YTDS1_YTDB1_R_5_721231448473075713" localSheetId="1">'Approved Budget v2'!#REF!</definedName>
    <definedName name="_vena_YTDS1_YTDB1_R_5_721231448473075713">YTD!#REF!</definedName>
    <definedName name="_vena_YTDS1_YTDB1_R_5_721231448477270016" localSheetId="1">'Approved Budget v2'!#REF!</definedName>
    <definedName name="_vena_YTDS1_YTDB1_R_5_721231448477270016">YTD!#REF!</definedName>
    <definedName name="_vena_YTDS1_YTDB1_R_5_721231448481464321" localSheetId="1">'Approved Budget v2'!#REF!</definedName>
    <definedName name="_vena_YTDS1_YTDB1_R_5_721231448481464321">YTD!#REF!</definedName>
    <definedName name="_vena_YTDS1_YTDB1_R_5_721231448481464323" localSheetId="1">'Approved Budget v2'!#REF!</definedName>
    <definedName name="_vena_YTDS1_YTDB1_R_5_721231448481464323">YTD!#REF!</definedName>
    <definedName name="_vena_YTDS1_YTDB1_R_5_721231448481464325" localSheetId="1">'Approved Budget v2'!#REF!</definedName>
    <definedName name="_vena_YTDS1_YTDB1_R_5_721231448481464325">YTD!#REF!</definedName>
    <definedName name="_vena_YTDS1_YTDB1_R_5_721231448485658625" localSheetId="1">'Approved Budget v2'!#REF!</definedName>
    <definedName name="_vena_YTDS1_YTDB1_R_5_721231448485658625">YTD!#REF!</definedName>
    <definedName name="_vena_YTDS1_YTDB1_R_5_721231448485658627" localSheetId="1">'Approved Budget v2'!#REF!</definedName>
    <definedName name="_vena_YTDS1_YTDB1_R_5_721231448485658627">YTD!#REF!</definedName>
    <definedName name="_vena_YTDS1_YTDB1_R_5_721231448489852929" localSheetId="1">'Approved Budget v2'!#REF!</definedName>
    <definedName name="_vena_YTDS1_YTDB1_R_5_721231448489852929">YTD!#REF!</definedName>
    <definedName name="_vena_YTDS1_YTDB1_R_5_721231448489852931" localSheetId="1">'Approved Budget v2'!#REF!</definedName>
    <definedName name="_vena_YTDS1_YTDB1_R_5_721231448489852931">YTD!#REF!</definedName>
    <definedName name="_vena_YTDS1_YTDB1_R_5_721231448489852933" localSheetId="1">'Approved Budget v2'!#REF!</definedName>
    <definedName name="_vena_YTDS1_YTDB1_R_5_721231448489852933">YTD!#REF!</definedName>
    <definedName name="_vena_YTDS1_YTDB1_R_5_721231448494047233" localSheetId="1">'Approved Budget v2'!#REF!</definedName>
    <definedName name="_vena_YTDS1_YTDB1_R_5_721231448494047233">YTD!#REF!</definedName>
    <definedName name="_vena_YTDS1_YTDB1_R_5_721231448494047235" localSheetId="1">'Approved Budget v2'!#REF!</definedName>
    <definedName name="_vena_YTDS1_YTDB1_R_5_721231448494047235">YTD!#REF!</definedName>
    <definedName name="_vena_YTDS1_YTDB1_R_5_721231448498241536" localSheetId="1">'Approved Budget v2'!#REF!</definedName>
    <definedName name="_vena_YTDS1_YTDB1_R_5_721231448498241536">YTD!#REF!</definedName>
    <definedName name="_vena_YTDS1_YTDB1_R_5_721231448502435841" localSheetId="1">'Approved Budget v2'!#REF!</definedName>
    <definedName name="_vena_YTDS1_YTDB1_R_5_721231448502435841">YTD!#REF!</definedName>
    <definedName name="_vena_YTDS1_YTDB1_R_5_721231448502435843" localSheetId="1">'Approved Budget v2'!#REF!</definedName>
    <definedName name="_vena_YTDS1_YTDB1_R_5_721231448502435843">YTD!#REF!</definedName>
    <definedName name="_vena_YTDS1_YTDB1_R_5_721231448506630145" localSheetId="1">'Approved Budget v2'!#REF!</definedName>
    <definedName name="_vena_YTDS1_YTDB1_R_5_721231448506630145">YTD!#REF!</definedName>
    <definedName name="_vena_YTDS1_YTDB1_R_5_721231448506630147" localSheetId="1">'Approved Budget v2'!#REF!</definedName>
    <definedName name="_vena_YTDS1_YTDB1_R_5_721231448506630147">YTD!#REF!</definedName>
    <definedName name="_vena_YTDS1_YTDB1_R_5_721231448506630149" localSheetId="1">'Approved Budget v2'!#REF!</definedName>
    <definedName name="_vena_YTDS1_YTDB1_R_5_721231448506630149">YTD!#REF!</definedName>
    <definedName name="_vena_YTDS1_YTDB1_R_5_721231448510824449" localSheetId="1">'Approved Budget v2'!#REF!</definedName>
    <definedName name="_vena_YTDS1_YTDB1_R_5_721231448510824449">YTD!#REF!</definedName>
    <definedName name="_vena_YTDS1_YTDB1_R_5_721231448510824451" localSheetId="1">'Approved Budget v2'!#REF!</definedName>
    <definedName name="_vena_YTDS1_YTDB1_R_5_721231448510824451">YTD!#REF!</definedName>
    <definedName name="_vena_YTDS1_YTDB1_R_5_721231448515018753" localSheetId="1">'Approved Budget v2'!#REF!</definedName>
    <definedName name="_vena_YTDS1_YTDB1_R_5_721231448515018753">YTD!#REF!</definedName>
    <definedName name="_vena_YTDS1_YTDB1_R_5_721231448515018755" localSheetId="1">'Approved Budget v2'!#REF!</definedName>
    <definedName name="_vena_YTDS1_YTDB1_R_5_721231448515018755">YTD!#REF!</definedName>
    <definedName name="_vena_YTDS1_YTDB1_R_5_721231448515018757" localSheetId="1">'Approved Budget v2'!#REF!</definedName>
    <definedName name="_vena_YTDS1_YTDB1_R_5_721231448515018757">YTD!#REF!</definedName>
    <definedName name="_vena_YTDS1_YTDB1_R_5_721231448519213057" localSheetId="1">'Approved Budget v2'!#REF!</definedName>
    <definedName name="_vena_YTDS1_YTDB1_R_5_721231448519213057">YTD!#REF!</definedName>
    <definedName name="_vena_YTDS1_YTDB1_R_5_721231448519213059" localSheetId="1">'Approved Budget v2'!#REF!</definedName>
    <definedName name="_vena_YTDS1_YTDB1_R_5_721231448519213059">YTD!#REF!</definedName>
    <definedName name="_vena_YTDS1_YTDB1_R_5_721231448523407361" localSheetId="1">'Approved Budget v2'!#REF!</definedName>
    <definedName name="_vena_YTDS1_YTDB1_R_5_721231448523407361">YTD!#REF!</definedName>
    <definedName name="_vena_YTDS1_YTDB1_R_5_721231448523407363" localSheetId="1">'Approved Budget v2'!#REF!</definedName>
    <definedName name="_vena_YTDS1_YTDB1_R_5_721231448523407363">YTD!#REF!</definedName>
    <definedName name="_vena_YTDS1_YTDB1_R_5_721231448523407365" localSheetId="1">'Approved Budget v2'!#REF!</definedName>
    <definedName name="_vena_YTDS1_YTDB1_R_5_721231448523407365">YTD!#REF!</definedName>
    <definedName name="_vena_YTDS1_YTDB1_R_5_721231448527601665" localSheetId="1">'Approved Budget v2'!#REF!</definedName>
    <definedName name="_vena_YTDS1_YTDB1_R_5_721231448527601665">YTD!#REF!</definedName>
    <definedName name="_vena_YTDS1_YTDB1_R_5_721231448527601667" localSheetId="1">'Approved Budget v2'!#REF!</definedName>
    <definedName name="_vena_YTDS1_YTDB1_R_5_721231448527601667">YTD!#REF!</definedName>
    <definedName name="_vena_YTDS1_YTDB1_R_5_721231448531795969" localSheetId="1">'Approved Budget v2'!#REF!</definedName>
    <definedName name="_vena_YTDS1_YTDB1_R_5_721231448531795969">YTD!#REF!</definedName>
    <definedName name="_vena_YTDS1_YTDB1_R_5_721231448535990272" localSheetId="1">'Approved Budget v2'!#REF!</definedName>
    <definedName name="_vena_YTDS1_YTDB1_R_5_721231448535990272">YTD!#REF!</definedName>
    <definedName name="_vena_YTDS1_YTDB1_R_5_721231448535990274" localSheetId="1">'Approved Budget v2'!#REF!</definedName>
    <definedName name="_vena_YTDS1_YTDB1_R_5_721231448535990274">YTD!#REF!</definedName>
    <definedName name="_vena_YTDS1_YTDB1_R_5_721231448540184577" localSheetId="1">'Approved Budget v2'!#REF!</definedName>
    <definedName name="_vena_YTDS1_YTDB1_R_5_721231448540184577">YTD!#REF!</definedName>
    <definedName name="_vena_YTDS1_YTDB1_R_5_721231448540184579" localSheetId="1">'Approved Budget v2'!#REF!</definedName>
    <definedName name="_vena_YTDS1_YTDB1_R_5_721231448540184579">YTD!#REF!</definedName>
    <definedName name="_vena_YTDS1_YTDB1_R_5_721231448540184581" localSheetId="1">'Approved Budget v2'!#REF!</definedName>
    <definedName name="_vena_YTDS1_YTDB1_R_5_721231448540184581">YTD!#REF!</definedName>
    <definedName name="_vena_YTDS1_YTDB1_R_5_721231448544378881" localSheetId="1">'Approved Budget v2'!#REF!</definedName>
    <definedName name="_vena_YTDS1_YTDB1_R_5_721231448544378881">YTD!#REF!</definedName>
    <definedName name="_vena_YTDS1_YTDB1_R_5_721231448544378883" localSheetId="1">'Approved Budget v2'!#REF!</definedName>
    <definedName name="_vena_YTDS1_YTDB1_R_5_721231448544378883">YTD!#REF!</definedName>
    <definedName name="_vena_YTDS1_YTDB1_R_5_721231448548573185" localSheetId="1">'Approved Budget v2'!#REF!</definedName>
    <definedName name="_vena_YTDS1_YTDB1_R_5_721231448548573185">YTD!#REF!</definedName>
    <definedName name="_vena_YTDS1_YTDB1_R_5_721231448548573187" localSheetId="1">'Approved Budget v2'!#REF!</definedName>
    <definedName name="_vena_YTDS1_YTDB1_R_5_721231448548573187">YTD!#REF!</definedName>
    <definedName name="_vena_YTDS1_YTDB1_R_5_721231448548573189" localSheetId="1">'Approved Budget v2'!#REF!</definedName>
    <definedName name="_vena_YTDS1_YTDB1_R_5_721231448548573189">YTD!#REF!</definedName>
    <definedName name="_vena_YTDS1_YTDB1_R_5_721231448552767489" localSheetId="1">'Approved Budget v2'!#REF!</definedName>
    <definedName name="_vena_YTDS1_YTDB1_R_5_721231448552767489">YTD!#REF!</definedName>
    <definedName name="_vena_YTDS1_YTDB1_R_5_721231448552767491" localSheetId="1">'Approved Budget v2'!#REF!</definedName>
    <definedName name="_vena_YTDS1_YTDB1_R_5_721231448552767491">YTD!#REF!</definedName>
    <definedName name="_vena_YTDS1_YTDB1_R_5_721231448556961793" localSheetId="1">'Approved Budget v2'!#REF!</definedName>
    <definedName name="_vena_YTDS1_YTDB1_R_5_721231448556961793">YTD!#REF!</definedName>
    <definedName name="_vena_YTDS1_YTDB1_R_5_721231448556961795" localSheetId="1">'Approved Budget v2'!#REF!</definedName>
    <definedName name="_vena_YTDS1_YTDB1_R_5_721231448556961795">YTD!#REF!</definedName>
    <definedName name="_vena_YTDS1_YTDB1_R_5_721231448556961797" localSheetId="1">'Approved Budget v2'!#REF!</definedName>
    <definedName name="_vena_YTDS1_YTDB1_R_5_721231448556961797">YTD!#REF!</definedName>
    <definedName name="_vena_YTDS1_YTDB1_R_5_721231448561156097" localSheetId="1">'Approved Budget v2'!#REF!</definedName>
    <definedName name="_vena_YTDS1_YTDB1_R_5_721231448561156097">YTD!#REF!</definedName>
    <definedName name="_vena_YTDS1_YTDB1_R_5_721231448565350400" localSheetId="1">'Approved Budget v2'!#REF!</definedName>
    <definedName name="_vena_YTDS1_YTDB1_R_5_721231448565350400">YTD!#REF!</definedName>
    <definedName name="_vena_YTDS1_YTDB1_R_5_721231448569544705" localSheetId="1">'Approved Budget v2'!#REF!</definedName>
    <definedName name="_vena_YTDS1_YTDB1_R_5_721231448569544705">YTD!#REF!</definedName>
    <definedName name="_vena_YTDS1_YTDB1_R_5_721231448569544707" localSheetId="1">'Approved Budget v2'!#REF!</definedName>
    <definedName name="_vena_YTDS1_YTDB1_R_5_721231448569544707">YTD!#REF!</definedName>
    <definedName name="_vena_YTDS1_YTDB1_R_5_721231448569544709" localSheetId="1">'Approved Budget v2'!#REF!</definedName>
    <definedName name="_vena_YTDS1_YTDB1_R_5_721231448569544709">YTD!#REF!</definedName>
    <definedName name="_vena_YTDS1_YTDB1_R_5_721231448573739009" localSheetId="1">'Approved Budget v2'!#REF!</definedName>
    <definedName name="_vena_YTDS1_YTDB1_R_5_721231448573739009">YTD!#REF!</definedName>
    <definedName name="_vena_YTDS1_YTDB1_R_5_721231448573739011" localSheetId="1">'Approved Budget v2'!#REF!</definedName>
    <definedName name="_vena_YTDS1_YTDB1_R_5_721231448573739011">YTD!#REF!</definedName>
    <definedName name="_vena_YTDS1_YTDB1_R_5_721231448577933313" localSheetId="1">'Approved Budget v2'!#REF!</definedName>
    <definedName name="_vena_YTDS1_YTDB1_R_5_721231448577933313">YTD!#REF!</definedName>
    <definedName name="_vena_YTDS1_YTDB1_R_5_721231448577933315" localSheetId="1">'Approved Budget v2'!#REF!</definedName>
    <definedName name="_vena_YTDS1_YTDB1_R_5_721231448577933315">YTD!#REF!</definedName>
    <definedName name="_vena_YTDS1_YTDB1_R_5_721231448577933317" localSheetId="1">'Approved Budget v2'!#REF!</definedName>
    <definedName name="_vena_YTDS1_YTDB1_R_5_721231448577933317">YTD!#REF!</definedName>
    <definedName name="_vena_YTDS1_YTDB1_R_5_721231448582127617" localSheetId="1">'Approved Budget v2'!#REF!</definedName>
    <definedName name="_vena_YTDS1_YTDB1_R_5_721231448582127617">YTD!#REF!</definedName>
    <definedName name="_vena_YTDS1_YTDB1_R_5_721231448582127619" localSheetId="1">'Approved Budget v2'!#REF!</definedName>
    <definedName name="_vena_YTDS1_YTDB1_R_5_721231448582127619">YTD!#REF!</definedName>
    <definedName name="_vena_YTDS1_YTDB1_R_5_721231448586321921" localSheetId="1">'Approved Budget v2'!#REF!</definedName>
    <definedName name="_vena_YTDS1_YTDB1_R_5_721231448586321921">YTD!#REF!</definedName>
    <definedName name="_vena_YTDS1_YTDB1_R_5_721231448586321923" localSheetId="1">'Approved Budget v2'!#REF!</definedName>
    <definedName name="_vena_YTDS1_YTDB1_R_5_721231448586321923">YTD!#REF!</definedName>
    <definedName name="_vena_YTDS1_YTDB1_R_5_721231448586321925" localSheetId="1">'Approved Budget v2'!#REF!</definedName>
    <definedName name="_vena_YTDS1_YTDB1_R_5_721231448586321925">YTD!#REF!</definedName>
    <definedName name="_vena_YTDS1_YTDB1_R_5_721231448590516225" localSheetId="1">'Approved Budget v2'!#REF!</definedName>
    <definedName name="_vena_YTDS1_YTDB1_R_5_721231448590516225">YTD!#REF!</definedName>
    <definedName name="_vena_YTDS1_YTDB1_R_5_721231448590516227" localSheetId="1">'Approved Budget v2'!#REF!</definedName>
    <definedName name="_vena_YTDS1_YTDB1_R_5_721231448590516227">YTD!#REF!</definedName>
    <definedName name="_vena_YTDS1_YTDB1_R_5_721231448594710529" localSheetId="1">'Approved Budget v2'!#REF!</definedName>
    <definedName name="_vena_YTDS1_YTDB1_R_5_721231448594710529">YTD!#REF!</definedName>
    <definedName name="_vena_YTDS1_YTDB1_R_5_721231448594710531" localSheetId="1">'Approved Budget v2'!#REF!</definedName>
    <definedName name="_vena_YTDS1_YTDB1_R_5_721231448594710531">YTD!#REF!</definedName>
    <definedName name="_vena_YTDS1_YTDB1_R_5_721231448594710533" localSheetId="1">'Approved Budget v2'!#REF!</definedName>
    <definedName name="_vena_YTDS1_YTDB1_R_5_721231448594710533">YTD!#REF!</definedName>
    <definedName name="_vena_YTDS1_YTDB1_R_5_721231448598904833" localSheetId="1">'Approved Budget v2'!#REF!</definedName>
    <definedName name="_vena_YTDS1_YTDB1_R_5_721231448598904833">YTD!#REF!</definedName>
    <definedName name="_vena_YTDS1_YTDB1_R_5_721231448598904835" localSheetId="1">'Approved Budget v2'!#REF!</definedName>
    <definedName name="_vena_YTDS1_YTDB1_R_5_721231448598904835">YTD!#REF!</definedName>
    <definedName name="_vena_YTDS1_YTDB1_R_5_721231448603099137" localSheetId="1">'Approved Budget v2'!#REF!</definedName>
    <definedName name="_vena_YTDS1_YTDB1_R_5_721231448603099137">YTD!#REF!</definedName>
    <definedName name="_vena_YTDS1_YTDB1_R_5_721231448603099139" localSheetId="1">'Approved Budget v2'!#REF!</definedName>
    <definedName name="_vena_YTDS1_YTDB1_R_5_721231448603099139">YTD!#REF!</definedName>
    <definedName name="_vena_YTDS1_YTDB1_R_5_721231448603099141" localSheetId="1">'Approved Budget v2'!#REF!</definedName>
    <definedName name="_vena_YTDS1_YTDB1_R_5_721231448603099141">YTD!#REF!</definedName>
    <definedName name="_vena_YTDS1_YTDB1_R_5_721231448607293441" localSheetId="1">'Approved Budget v2'!#REF!</definedName>
    <definedName name="_vena_YTDS1_YTDB1_R_5_721231448607293441">YTD!#REF!</definedName>
    <definedName name="_vena_YTDS1_YTDB1_R_5_721231448607293443" localSheetId="1">'Approved Budget v2'!#REF!</definedName>
    <definedName name="_vena_YTDS1_YTDB1_R_5_721231448607293443">YTD!#REF!</definedName>
    <definedName name="_vena_YTDS1_YTDB1_R_5_721231448607293445" localSheetId="1">'Approved Budget v2'!#REF!</definedName>
    <definedName name="_vena_YTDS1_YTDB1_R_5_721231448607293445">YTD!#REF!</definedName>
    <definedName name="_vena_YTDS1_YTDB1_R_5_721231448611487745" localSheetId="1">'Approved Budget v2'!#REF!</definedName>
    <definedName name="_vena_YTDS1_YTDB1_R_5_721231448611487745">YTD!#REF!</definedName>
    <definedName name="_vena_YTDS1_YTDB1_R_5_721231448615682048" localSheetId="1">'Approved Budget v2'!#REF!</definedName>
    <definedName name="_vena_YTDS1_YTDB1_R_5_721231448615682048">YTD!#REF!</definedName>
    <definedName name="_vena_YTDS1_YTDB1_R_5_721231448619876353" localSheetId="1">'Approved Budget v2'!#REF!</definedName>
    <definedName name="_vena_YTDS1_YTDB1_R_5_721231448619876353">YTD!#REF!</definedName>
    <definedName name="_vena_YTDS1_YTDB1_R_5_721231448619876355" localSheetId="1">'Approved Budget v2'!#REF!</definedName>
    <definedName name="_vena_YTDS1_YTDB1_R_5_721231448619876355">YTD!#REF!</definedName>
    <definedName name="_vena_YTDS1_YTDB1_R_5_721231448624070657" localSheetId="1">'Approved Budget v2'!#REF!</definedName>
    <definedName name="_vena_YTDS1_YTDB1_R_5_721231448624070657">YTD!#REF!</definedName>
    <definedName name="_vena_YTDS1_YTDB1_R_5_721231448624070659" localSheetId="1">'Approved Budget v2'!#REF!</definedName>
    <definedName name="_vena_YTDS1_YTDB1_R_5_721231448624070659">YTD!#REF!</definedName>
    <definedName name="_vena_YTDS1_YTDB1_R_5_721231448624070661" localSheetId="1">'Approved Budget v2'!#REF!</definedName>
    <definedName name="_vena_YTDS1_YTDB1_R_5_721231448624070661">YTD!#REF!</definedName>
    <definedName name="_vena_YTDS1_YTDB1_R_5_721231448628264961" localSheetId="1">'Approved Budget v2'!#REF!</definedName>
    <definedName name="_vena_YTDS1_YTDB1_R_5_721231448628264961">YTD!#REF!</definedName>
    <definedName name="_vena_YTDS1_YTDB1_R_5_721231448628264963" localSheetId="1">'Approved Budget v2'!#REF!</definedName>
    <definedName name="_vena_YTDS1_YTDB1_R_5_721231448628264963">YTD!#REF!</definedName>
    <definedName name="_vena_YTDS1_YTDB1_R_5_721231448632459264" localSheetId="1">'Approved Budget v2'!#REF!</definedName>
    <definedName name="_vena_YTDS1_YTDB1_R_5_721231448632459264">YTD!#REF!</definedName>
    <definedName name="_vena_YTDS1_YTDB1_R_5_721231448632459266" localSheetId="1">'Approved Budget v2'!#REF!</definedName>
    <definedName name="_vena_YTDS1_YTDB1_R_5_721231448632459266">YTD!#REF!</definedName>
    <definedName name="_vena_YTDS1_YTDB1_R_5_721231448636653568" localSheetId="1">'Approved Budget v2'!#REF!</definedName>
    <definedName name="_vena_YTDS1_YTDB1_R_5_721231448636653568">YTD!#REF!</definedName>
    <definedName name="_vena_YTDS1_YTDB1_R_5_721231448640847873" localSheetId="1">'Approved Budget v2'!#REF!</definedName>
    <definedName name="_vena_YTDS1_YTDB1_R_5_721231448640847873">YTD!#REF!</definedName>
    <definedName name="_vena_YTDS1_YTDB1_R_5_721231448640847875" localSheetId="1">'Approved Budget v2'!#REF!</definedName>
    <definedName name="_vena_YTDS1_YTDB1_R_5_721231448640847875">YTD!#REF!</definedName>
    <definedName name="_vena_YTDS1_YTDB1_R_5_721231448640847877" localSheetId="1">'Approved Budget v2'!#REF!</definedName>
    <definedName name="_vena_YTDS1_YTDB1_R_5_721231448640847877">YTD!#REF!</definedName>
    <definedName name="_vena_YTDS1_YTDB1_R_5_721231448645042177" localSheetId="1">'Approved Budget v2'!#REF!</definedName>
    <definedName name="_vena_YTDS1_YTDB1_R_5_721231448645042177">YTD!#REF!</definedName>
    <definedName name="_vena_YTDS1_YTDB1_R_5_721231448645042179" localSheetId="1">'Approved Budget v2'!#REF!</definedName>
    <definedName name="_vena_YTDS1_YTDB1_R_5_721231448645042179">YTD!#REF!</definedName>
    <definedName name="_vena_YTDS1_YTDB1_R_5_721231448645042181" localSheetId="1">'Approved Budget v2'!#REF!</definedName>
    <definedName name="_vena_YTDS1_YTDB1_R_5_721231448645042181">YTD!#REF!</definedName>
    <definedName name="_vena_YTDS1_YTDB1_R_5_721231448649236481" localSheetId="1">'Approved Budget v2'!#REF!</definedName>
    <definedName name="_vena_YTDS1_YTDB1_R_5_721231448649236481">YTD!#REF!</definedName>
    <definedName name="_vena_YTDS1_YTDB1_R_5_721231448649236483" localSheetId="1">'Approved Budget v2'!#REF!</definedName>
    <definedName name="_vena_YTDS1_YTDB1_R_5_721231448649236483">YTD!#REF!</definedName>
    <definedName name="_vena_YTDS1_YTDB1_R_5_721231448653430785" localSheetId="1">'Approved Budget v2'!#REF!</definedName>
    <definedName name="_vena_YTDS1_YTDB1_R_5_721231448653430785">YTD!#REF!</definedName>
    <definedName name="_vena_YTDS1_YTDB1_R_5_721231448657625088" localSheetId="1">'Approved Budget v2'!#REF!</definedName>
    <definedName name="_vena_YTDS1_YTDB1_R_5_721231448657625088">YTD!#REF!</definedName>
    <definedName name="_vena_YTDS1_YTDB1_R_5_721231448657625090" localSheetId="1">'Approved Budget v2'!#REF!</definedName>
    <definedName name="_vena_YTDS1_YTDB1_R_5_721231448657625090">YTD!#REF!</definedName>
    <definedName name="_vena_YTDS1_YTDB1_R_5_721231448661819393" localSheetId="1">'Approved Budget v2'!#REF!</definedName>
    <definedName name="_vena_YTDS1_YTDB1_R_5_721231448661819393">YTD!#REF!</definedName>
    <definedName name="_vena_YTDS1_YTDB1_R_5_721231448661819395" localSheetId="1">'Approved Budget v2'!#REF!</definedName>
    <definedName name="_vena_YTDS1_YTDB1_R_5_721231448661819395">YTD!#REF!</definedName>
    <definedName name="_vena_YTDS1_YTDB1_R_5_721231448666013697" localSheetId="1">'Approved Budget v2'!#REF!</definedName>
    <definedName name="_vena_YTDS1_YTDB1_R_5_721231448666013697">YTD!#REF!</definedName>
    <definedName name="_vena_YTDS1_YTDB1_R_5_721231448666013699" localSheetId="1">'Approved Budget v2'!#REF!</definedName>
    <definedName name="_vena_YTDS1_YTDB1_R_5_721231448666013699">YTD!#REF!</definedName>
    <definedName name="_vena_YTDS1_YTDB1_R_5_721231448666013701" localSheetId="1">'Approved Budget v2'!#REF!</definedName>
    <definedName name="_vena_YTDS1_YTDB1_R_5_721231448666013701">YTD!#REF!</definedName>
    <definedName name="_vena_YTDS1_YTDB1_R_5_721231448670208001" localSheetId="1">'Approved Budget v2'!#REF!</definedName>
    <definedName name="_vena_YTDS1_YTDB1_R_5_721231448670208001">YTD!#REF!</definedName>
    <definedName name="_vena_YTDS1_YTDB1_R_5_721231448670208003" localSheetId="1">'Approved Budget v2'!#REF!</definedName>
    <definedName name="_vena_YTDS1_YTDB1_R_5_721231448670208003">YTD!#REF!</definedName>
    <definedName name="_vena_YTDS1_YTDB1_R_5_721231448674402304" localSheetId="1">'Approved Budget v2'!#REF!</definedName>
    <definedName name="_vena_YTDS1_YTDB1_R_5_721231448674402304">YTD!#REF!</definedName>
    <definedName name="_vena_YTDS1_YTDB1_R_5_721231448678596608" localSheetId="1">'Approved Budget v2'!#REF!</definedName>
    <definedName name="_vena_YTDS1_YTDB1_R_5_721231448678596608">YTD!#REF!</definedName>
    <definedName name="_vena_YTDS1_YTDB1_R_5_721231448678596610" localSheetId="1">'Approved Budget v2'!#REF!</definedName>
    <definedName name="_vena_YTDS1_YTDB1_R_5_721231448678596610">YTD!#REF!</definedName>
    <definedName name="_vena_YTDS1_YTDB1_R_5_721231448682790913" localSheetId="1">'Approved Budget v2'!#REF!</definedName>
    <definedName name="_vena_YTDS1_YTDB1_R_5_721231448682790913">YTD!#REF!</definedName>
    <definedName name="_vena_YTDS1_YTDB1_R_5_721231448682790915" localSheetId="1">'Approved Budget v2'!#REF!</definedName>
    <definedName name="_vena_YTDS1_YTDB1_R_5_721231448682790915">YTD!#REF!</definedName>
    <definedName name="_vena_YTDS1_YTDB1_R_5_721231448686985216" localSheetId="1">'Approved Budget v2'!#REF!</definedName>
    <definedName name="_vena_YTDS1_YTDB1_R_5_721231448686985216">YTD!#REF!</definedName>
    <definedName name="_vena_YTDS1_YTDB1_R_5_721231448691179521" localSheetId="1">'Approved Budget v2'!#REF!</definedName>
    <definedName name="_vena_YTDS1_YTDB1_R_5_721231448691179521">YTD!#REF!</definedName>
    <definedName name="_vena_YTDS1_YTDB1_R_5_721231448691179523" localSheetId="1">'Approved Budget v2'!#REF!</definedName>
    <definedName name="_vena_YTDS1_YTDB1_R_5_721231448691179523">YTD!#REF!</definedName>
    <definedName name="_vena_YTDS1_YTDB1_R_5_721231448691179525" localSheetId="1">'Approved Budget v2'!#REF!</definedName>
    <definedName name="_vena_YTDS1_YTDB1_R_5_721231448691179525">YTD!#REF!</definedName>
    <definedName name="_vena_YTDS1_YTDB1_R_5_721231448695373825" localSheetId="1">'Approved Budget v2'!#REF!</definedName>
    <definedName name="_vena_YTDS1_YTDB1_R_5_721231448695373825">YTD!#REF!</definedName>
    <definedName name="_vena_YTDS1_YTDB1_R_5_721231448695373827" localSheetId="1">'Approved Budget v2'!#REF!</definedName>
    <definedName name="_vena_YTDS1_YTDB1_R_5_721231448695373827">YTD!#REF!</definedName>
    <definedName name="_vena_YTDS1_YTDB1_R_5_721231448699568129" localSheetId="1">'Approved Budget v2'!#REF!</definedName>
    <definedName name="_vena_YTDS1_YTDB1_R_5_721231448699568129">YTD!#REF!</definedName>
    <definedName name="_vena_YTDS1_YTDB1_R_5_721231448699568131" localSheetId="1">'Approved Budget v2'!#REF!</definedName>
    <definedName name="_vena_YTDS1_YTDB1_R_5_721231448699568131">YTD!#REF!</definedName>
    <definedName name="_vena_YTDS1_YTDB1_R_5_721231448699568133" localSheetId="1">'Approved Budget v2'!#REF!</definedName>
    <definedName name="_vena_YTDS1_YTDB1_R_5_721231448699568133">YTD!#REF!</definedName>
    <definedName name="_vena_YTDS1_YTDB1_R_5_721231448703762433" localSheetId="1">'Approved Budget v2'!#REF!</definedName>
    <definedName name="_vena_YTDS1_YTDB1_R_5_721231448703762433">YTD!#REF!</definedName>
    <definedName name="_vena_YTDS1_YTDB1_R_5_721231448703762435" localSheetId="1">'Approved Budget v2'!#REF!</definedName>
    <definedName name="_vena_YTDS1_YTDB1_R_5_721231448703762435">YTD!#REF!</definedName>
    <definedName name="_vena_YTDS1_YTDB1_R_5_721231448707956737" localSheetId="1">'Approved Budget v2'!#REF!</definedName>
    <definedName name="_vena_YTDS1_YTDB1_R_5_721231448707956737">YTD!#REF!</definedName>
    <definedName name="_vena_YTDS1_YTDB1_R_5_721231448712151041" localSheetId="1">'Approved Budget v2'!#REF!</definedName>
    <definedName name="_vena_YTDS1_YTDB1_R_5_721231448712151041">YTD!#REF!</definedName>
    <definedName name="_vena_YTDS1_YTDB1_R_5_721231448712151043" localSheetId="1">'Approved Budget v2'!#REF!</definedName>
    <definedName name="_vena_YTDS1_YTDB1_R_5_721231448712151043">YTD!#REF!</definedName>
    <definedName name="_vena_YTDS1_YTDB1_R_5_721231448716345345" localSheetId="1">'Approved Budget v2'!#REF!</definedName>
    <definedName name="_vena_YTDS1_YTDB1_R_5_721231448716345345">YTD!#REF!</definedName>
    <definedName name="_vena_YTDS1_YTDB1_R_5_721231448720539648" localSheetId="1">'Approved Budget v2'!#REF!</definedName>
    <definedName name="_vena_YTDS1_YTDB1_R_5_721231448720539648">YTD!#REF!</definedName>
    <definedName name="_vena_YTDS1_YTDB1_R_5_721231448720539650" localSheetId="1">'Approved Budget v2'!#REF!</definedName>
    <definedName name="_vena_YTDS1_YTDB1_R_5_721231448720539650">YTD!#REF!</definedName>
    <definedName name="_vena_YTDS1_YTDB1_R_5_721231448724733953" localSheetId="1">'Approved Budget v2'!#REF!</definedName>
    <definedName name="_vena_YTDS1_YTDB1_R_5_721231448724733953">YTD!#REF!</definedName>
    <definedName name="_vena_YTDS1_YTDB1_R_5_721231448724733955" localSheetId="1">'Approved Budget v2'!#REF!</definedName>
    <definedName name="_vena_YTDS1_YTDB1_R_5_721231448724733955">YTD!#REF!</definedName>
    <definedName name="_vena_YTDS1_YTDB1_R_5_721231448728928257" localSheetId="1">'Approved Budget v2'!#REF!</definedName>
    <definedName name="_vena_YTDS1_YTDB1_R_5_721231448728928257">YTD!#REF!</definedName>
    <definedName name="_vena_YTDS1_YTDB1_R_5_721231448728928259" localSheetId="1">'Approved Budget v2'!#REF!</definedName>
    <definedName name="_vena_YTDS1_YTDB1_R_5_721231448728928259">YTD!#REF!</definedName>
    <definedName name="_vena_YTDS1_YTDB1_R_5_721231448728928261" localSheetId="1">'Approved Budget v2'!#REF!</definedName>
    <definedName name="_vena_YTDS1_YTDB1_R_5_721231448728928261">YTD!#REF!</definedName>
    <definedName name="_vena_YTDS1_YTDB1_R_5_721231448737316864" localSheetId="1">'Approved Budget v2'!#REF!</definedName>
    <definedName name="_vena_YTDS1_YTDB1_R_5_721231448737316864">YTD!#REF!</definedName>
    <definedName name="_vena_YTDS1_YTDB1_R_5_721231448737316866" localSheetId="1">'Approved Budget v2'!#REF!</definedName>
    <definedName name="_vena_YTDS1_YTDB1_R_5_721231448737316866">YTD!#REF!</definedName>
    <definedName name="_vena_YTDS1_YTDB1_R_5_721231448741511169" localSheetId="1">'Approved Budget v2'!#REF!</definedName>
    <definedName name="_vena_YTDS1_YTDB1_R_5_721231448741511169">YTD!#REF!</definedName>
    <definedName name="_vena_YTDS1_YTDB1_R_5_721231448741511171" localSheetId="1">'Approved Budget v2'!#REF!</definedName>
    <definedName name="_vena_YTDS1_YTDB1_R_5_721231448741511171">YTD!#REF!</definedName>
    <definedName name="_vena_YTDS1_YTDB1_R_5_721231448741511173" localSheetId="1">'Approved Budget v2'!#REF!</definedName>
    <definedName name="_vena_YTDS1_YTDB1_R_5_721231448741511173">YTD!#REF!</definedName>
    <definedName name="_vena_YTDS1_YTDB1_R_5_721231448745705473" localSheetId="1">'Approved Budget v2'!#REF!</definedName>
    <definedName name="_vena_YTDS1_YTDB1_R_5_721231448745705473">YTD!#REF!</definedName>
    <definedName name="_vena_YTDS1_YTDB1_R_5_721231448745705475" localSheetId="1">'Approved Budget v2'!#REF!</definedName>
    <definedName name="_vena_YTDS1_YTDB1_R_5_721231448745705475">YTD!#REF!</definedName>
    <definedName name="_vena_YTDS1_YTDB1_R_5_721231448749899776" localSheetId="1">'Approved Budget v2'!#REF!</definedName>
    <definedName name="_vena_YTDS1_YTDB1_R_5_721231448749899776">YTD!#REF!</definedName>
    <definedName name="_vena_YTDS1_YTDB1_R_5_721231448749899778" localSheetId="1">'Approved Budget v2'!#REF!</definedName>
    <definedName name="_vena_YTDS1_YTDB1_R_5_721231448749899778">YTD!#REF!</definedName>
    <definedName name="_vena_YTDS1_YTDB1_R_5_721231448754094080" localSheetId="1">'Approved Budget v2'!#REF!</definedName>
    <definedName name="_vena_YTDS1_YTDB1_R_5_721231448754094080">YTD!#REF!</definedName>
    <definedName name="_vena_YTDS1_YTDB1_R_5_721231448758288385" localSheetId="1">'Approved Budget v2'!#REF!</definedName>
    <definedName name="_vena_YTDS1_YTDB1_R_5_721231448758288385">YTD!#REF!</definedName>
    <definedName name="_vena_YTDS1_YTDB1_R_5_721231448758288387" localSheetId="1">'Approved Budget v2'!#REF!</definedName>
    <definedName name="_vena_YTDS1_YTDB1_R_5_721231448758288387">YTD!#REF!</definedName>
    <definedName name="_vena_YTDS1_YTDB1_R_5_749087830139076610" localSheetId="1">'Approved Budget v2'!#REF!</definedName>
    <definedName name="_vena_YTDS1_YTDB1_R_5_749087830139076610">YTD!#REF!</definedName>
    <definedName name="_vena_YTDS1_YTDB1_R_5_749087864905531392" localSheetId="1">'Approved Budget v2'!#REF!</definedName>
    <definedName name="_vena_YTDS1_YTDB1_R_5_749087864905531392">YTD!#REF!</definedName>
    <definedName name="_vena_YTDS1_YTDB1_R_5_749087910850461696" localSheetId="1">'Approved Budget v2'!#REF!</definedName>
    <definedName name="_vena_YTDS1_YTDB1_R_5_749087910850461696">YTD!#REF!</definedName>
    <definedName name="_vena_YTDS1_YTDB1_R_5_749088060013281299" localSheetId="1">'Approved Budget v2'!#REF!</definedName>
    <definedName name="_vena_YTDS1_YTDB1_R_5_749088060013281299">YTD!#REF!</definedName>
    <definedName name="_vena_YTDS1_YTDB1_R_5_749088115352797184" localSheetId="1">'Approved Budget v2'!#REF!</definedName>
    <definedName name="_vena_YTDS1_YTDB1_R_5_749088115352797184">YTD!#REF!</definedName>
    <definedName name="_vena_YTDS1_YTDB1_R_5_749088180418248704" localSheetId="1">'Approved Budget v2'!#REF!</definedName>
    <definedName name="_vena_YTDS1_YTDB1_R_5_749088180418248704">YTD!#REF!</definedName>
    <definedName name="_vena_YTDS1_YTDB1_R_5_749088587086036992" localSheetId="1">'Approved Budget v2'!#REF!</definedName>
    <definedName name="_vena_YTDS1_YTDB1_R_5_749088587086036992">YTD!#REF!</definedName>
    <definedName name="_vena_YTDS1_YTDB1_R_5_749112547660267520" localSheetId="1">'Approved Budget v2'!#REF!</definedName>
    <definedName name="_vena_YTDS1_YTDB1_R_5_749112547660267520">YTD!#REF!</definedName>
    <definedName name="_vena_YTDS1_YTDB1_R_5_749112608271368192" localSheetId="1">'Approved Budget v2'!#REF!</definedName>
    <definedName name="_vena_YTDS1_YTDB1_R_5_749112608271368192">YTD!#REF!</definedName>
    <definedName name="_vena_YTDS1_YTDB1_R_5_764289229879115776" localSheetId="1">'Approved Budget v2'!#REF!</definedName>
    <definedName name="_vena_YTDS1_YTDB1_R_5_764289229879115776">YTD!#REF!</definedName>
    <definedName name="_vena_YTDS1_YTDB1_R_5_765814190010531840" localSheetId="1">'Approved Budget v2'!#REF!</definedName>
    <definedName name="_vena_YTDS1_YTDB1_R_5_765814190010531840">YTD!#REF!</definedName>
    <definedName name="_vena_YTDS1_YTDB1_R_5_765814447679340544" localSheetId="1">'Approved Budget v2'!#REF!</definedName>
    <definedName name="_vena_YTDS1_YTDB1_R_5_765814447679340544">YTD!#REF!</definedName>
    <definedName name="_vena_YTDS1_YTDB1_R_5_766526426957873152" localSheetId="1">'Approved Budget v2'!#REF!</definedName>
    <definedName name="_vena_YTDS1_YTDB1_R_5_766526426957873152">YTD!#REF!</definedName>
    <definedName name="_vena_YTDS1_YTDB1_R_5_820137883691253760" localSheetId="1">'Approved Budget v2'!#REF!</definedName>
    <definedName name="_vena_YTDS1_YTDB1_R_5_820137883691253760">YTD!#REF!</definedName>
    <definedName name="_vena_YTDS1_YTDB1_R_5_826639481931038720" localSheetId="1">'Approved Budget v2'!#REF!</definedName>
    <definedName name="_vena_YTDS1_YTDB1_R_5_826639481931038720">YTD!#REF!</definedName>
    <definedName name="_vena_YTDS1_YTDB1_R_5_829902262057828352" localSheetId="1">'Approved Budget v2'!#REF!</definedName>
    <definedName name="_vena_YTDS1_YTDB1_R_5_829902262057828352">YTD!#REF!</definedName>
    <definedName name="_vena_YTDS1_YTDB1_R_5_845143360720863232" localSheetId="1">'Approved Budget v2'!#REF!</definedName>
    <definedName name="_vena_YTDS1_YTDB1_R_5_845143360720863232">YTD!#REF!</definedName>
    <definedName name="_vena_YTDS1_YTDB1_R_5_851989668665229312" localSheetId="1">'Approved Budget v2'!#REF!</definedName>
    <definedName name="_vena_YTDS1_YTDB1_R_5_851989668665229312">YTD!#REF!</definedName>
    <definedName name="_vena_YTDS1_YTDB1_R_5_888954560046039041" localSheetId="1">'Approved Budget v2'!#REF!</definedName>
    <definedName name="_vena_YTDS1_YTDB1_R_5_888954560046039041">YTD!#REF!</definedName>
    <definedName name="_vena_YTDS1_YTDB1_R_5_896565875103760385" localSheetId="1">'Approved Budget v2'!#REF!</definedName>
    <definedName name="_vena_YTDS1_YTDB1_R_5_896565875103760385">YTD!#REF!</definedName>
    <definedName name="_vena_YTDS1_YTDB1_R_5_946970774233284608" localSheetId="1">'Approved Budget v2'!#REF!</definedName>
    <definedName name="_vena_YTDS1_YTDB1_R_5_946970774233284608">YTD!#REF!</definedName>
    <definedName name="_vena_YTDS1_YTDB1_R_5_951930561890746371" localSheetId="1">'Approved Budget v2'!#REF!</definedName>
    <definedName name="_vena_YTDS1_YTDB1_R_5_951930561890746371">YTD!#REF!</definedName>
    <definedName name="_vena_YTDS1_YTDB1_R_5_951930655779848193" localSheetId="1">'Approved Budget v2'!#REF!</definedName>
    <definedName name="_vena_YTDS1_YTDB1_R_5_951930655779848193">YTD!#REF!</definedName>
    <definedName name="_vena_YTDS1_YTDB1_R_5_951930778467565568" localSheetId="1">'Approved Budget v2'!#REF!</definedName>
    <definedName name="_vena_YTDS1_YTDB1_R_5_951930778467565568">YTD!#REF!</definedName>
    <definedName name="_vena_YTDS1_YTDB1_R_5_990418799344877568" localSheetId="1">'Approved Budget v2'!#REF!</definedName>
    <definedName name="_vena_YTDS1_YTDB1_R_5_990418799344877568">YTD!#REF!</definedName>
    <definedName name="_vena_YTDS1_YTDB2_C_3_720177941083193402_1" localSheetId="1">'Approved Budget v2'!#REF!</definedName>
    <definedName name="_vena_YTDS1_YTDB2_C_3_720177941083193402_1">YTD!#REF!</definedName>
    <definedName name="_vena_YTDS1_YTDB2_C_3_720177941083193402_2" localSheetId="1">'Approved Budget v2'!#REF!</definedName>
    <definedName name="_vena_YTDS1_YTDB2_C_3_720177941083193402_2">YTD!#REF!</definedName>
    <definedName name="_vena_YTDS1_YTDB2_C_3_720177941083193402_3" localSheetId="1">'Approved Budget v2'!#REF!</definedName>
    <definedName name="_vena_YTDS1_YTDB2_C_3_720177941083193402_3">YTD!#REF!</definedName>
    <definedName name="_vena_YTDS1_YTDB2_C_6_720177941255159882" localSheetId="1">'Approved Budget v2'!#REF!</definedName>
    <definedName name="_vena_YTDS1_YTDB2_C_6_720177941255159882">YTD!#REF!</definedName>
    <definedName name="_vena_YTDS1_YTDB2_C_6_720177941255159882_1" localSheetId="1">'Approved Budget v2'!#REF!</definedName>
    <definedName name="_vena_YTDS1_YTDB2_C_6_720177941255159882_1">YTD!#REF!</definedName>
    <definedName name="_vena_YTDS1_YTDB2_C_6_720177941255159882_2" localSheetId="1">'Approved Budget v2'!#REF!</definedName>
    <definedName name="_vena_YTDS1_YTDB2_C_6_720177941255159882_2">YTD!#REF!</definedName>
    <definedName name="_vena_YTDS1_YTDB2_C_8_720177941305491604_1" localSheetId="1">'Approved Budget v2'!#REF!</definedName>
    <definedName name="_vena_YTDS1_YTDB2_C_8_720177941305491604_1">YTD!#REF!</definedName>
    <definedName name="_vena_YTDS1_YTDB2_C_8_720177941305491604_2" localSheetId="1">'Approved Budget v2'!#REF!</definedName>
    <definedName name="_vena_YTDS1_YTDB2_C_8_720177941305491604_2">YTD!#REF!</definedName>
    <definedName name="_vena_YTDS1_YTDB2_C_8_720177941305491604_3" localSheetId="1">'Approved Budget v2'!#REF!</definedName>
    <definedName name="_vena_YTDS1_YTDB2_C_8_720177941305491604_3">YTD!#REF!</definedName>
    <definedName name="_vena_YTDS1_YTDB2_C_FV_9b0abd7578fb42018b1ba18b8b26d3ae_1" localSheetId="1">'Approved Budget v2'!#REF!</definedName>
    <definedName name="_vena_YTDS1_YTDB2_C_FV_9b0abd7578fb42018b1ba18b8b26d3ae_1">YTD!#REF!</definedName>
    <definedName name="_vena_YTDS1_YTDB2_C_FV_9b0abd7578fb42018b1ba18b8b26d3ae_2" localSheetId="1">'Approved Budget v2'!#REF!</definedName>
    <definedName name="_vena_YTDS1_YTDB2_C_FV_9b0abd7578fb42018b1ba18b8b26d3ae_2">YTD!#REF!</definedName>
    <definedName name="_vena_YTDS1_YTDB2_C_FV_9b0abd7578fb42018b1ba18b8b26d3ae_3" localSheetId="1">'Approved Budget v2'!#REF!</definedName>
    <definedName name="_vena_YTDS1_YTDB2_C_FV_9b0abd7578fb42018b1ba18b8b26d3ae_3">YTD!#REF!</definedName>
    <definedName name="_vena_YTDS1_YTDB2_C_FV_e1c3a244dc3d4f149ecdf7d748811086_1" localSheetId="1">'Approved Budget v2'!#REF!</definedName>
    <definedName name="_vena_YTDS1_YTDB2_C_FV_e1c3a244dc3d4f149ecdf7d748811086_1">YTD!#REF!</definedName>
    <definedName name="_vena_YTDS1_YTDB2_C_FV_e1c3a244dc3d4f149ecdf7d748811086_2" localSheetId="1">'Approved Budget v2'!#REF!</definedName>
    <definedName name="_vena_YTDS1_YTDB2_C_FV_e1c3a244dc3d4f149ecdf7d748811086_2">YTD!#REF!</definedName>
    <definedName name="_vena_YTDS1_YTDB2_C_FV_e1c3a244dc3d4f149ecdf7d748811086_3" localSheetId="1">'Approved Budget v2'!#REF!</definedName>
    <definedName name="_vena_YTDS1_YTDB2_C_FV_e1c3a244dc3d4f149ecdf7d748811086_3">YTD!#REF!</definedName>
    <definedName name="_vena_YTDS1_YTDB2_C_FV_e3545e3dcc52420a84dcdae3a23a4597_1" localSheetId="1">'Approved Budget v2'!#REF!</definedName>
    <definedName name="_vena_YTDS1_YTDB2_C_FV_e3545e3dcc52420a84dcdae3a23a4597_1">YTD!#REF!</definedName>
    <definedName name="_vena_YTDS1_YTDB2_C_FV_e3545e3dcc52420a84dcdae3a23a4597_2" localSheetId="1">'Approved Budget v2'!#REF!</definedName>
    <definedName name="_vena_YTDS1_YTDB2_C_FV_e3545e3dcc52420a84dcdae3a23a4597_2">YTD!#REF!</definedName>
    <definedName name="_vena_YTDS1_YTDB2_C_FV_e3545e3dcc52420a84dcdae3a23a4597_3" localSheetId="1">'Approved Budget v2'!#REF!</definedName>
    <definedName name="_vena_YTDS1_YTDB2_C_FV_e3545e3dcc52420a84dcdae3a23a4597_3">YTD!#REF!</definedName>
    <definedName name="_vena_YTDS1_YTDB2_R_5_720177941099970669" localSheetId="1">'Approved Budget v2'!#REF!</definedName>
    <definedName name="_vena_YTDS1_YTDB2_R_5_720177941099970669">YTD!#REF!</definedName>
    <definedName name="_vena_YTDS1_YTDB2_R_5_720177941099970694" localSheetId="1">'Approved Budget v2'!#REF!</definedName>
    <definedName name="_vena_YTDS1_YTDB2_R_5_720177941099970694">YTD!#REF!</definedName>
    <definedName name="_vena_YTDS1_YTDB2_R_5_720177941104164898" localSheetId="1">'Approved Budget v2'!#REF!</definedName>
    <definedName name="_vena_YTDS1_YTDB2_R_5_720177941104164898">YTD!#REF!</definedName>
    <definedName name="_vena_YTDS1_YTDB2_R_5_720177941104164901" localSheetId="1">'Approved Budget v2'!#REF!</definedName>
    <definedName name="_vena_YTDS1_YTDB2_R_5_720177941104164901">YTD!#REF!</definedName>
    <definedName name="_vena_YTDS1_YTDB2_R_5_720177941104164983" localSheetId="1">'Approved Budget v2'!#REF!</definedName>
    <definedName name="_vena_YTDS1_YTDB2_R_5_720177941104164983">YTD!#REF!</definedName>
    <definedName name="_vena_YTDS1_YTDB2_R_5_720177941104164991" localSheetId="1">'Approved Budget v2'!#REF!</definedName>
    <definedName name="_vena_YTDS1_YTDB2_R_5_720177941104164991">YTD!#REF!</definedName>
    <definedName name="_vena_YTDS1_YTDB2_R_5_720177941104164996" localSheetId="1">'Approved Budget v2'!#REF!</definedName>
    <definedName name="_vena_YTDS1_YTDB2_R_5_720177941104164996">YTD!#REF!</definedName>
    <definedName name="_vena_YTDS1_YTDB2_R_5_720177941112553481" localSheetId="1">'Approved Budget v2'!#REF!</definedName>
    <definedName name="_vena_YTDS1_YTDB2_R_5_720177941112553481">YTD!#REF!</definedName>
    <definedName name="_vena_YTDS1_YTDB2_R_5_720177941112553512" localSheetId="1">'Approved Budget v2'!#REF!</definedName>
    <definedName name="_vena_YTDS1_YTDB2_R_5_720177941112553512">YTD!#REF!</definedName>
    <definedName name="_vena_YTDS1_YTDB2_R_5_720177941116747842" localSheetId="1">'Approved Budget v2'!#REF!</definedName>
    <definedName name="_vena_YTDS1_YTDB2_R_5_720177941116747842">YTD!#REF!</definedName>
    <definedName name="_vena_YTDS1_YTDB2_R_5_720177941116747917" localSheetId="1">'Approved Budget v2'!#REF!</definedName>
    <definedName name="_vena_YTDS1_YTDB2_R_5_720177941116747917">YTD!#REF!</definedName>
    <definedName name="_vena_YTDS1_YTDB2_R_5_720177941116747920" localSheetId="1">'Approved Budget v2'!#REF!</definedName>
    <definedName name="_vena_YTDS1_YTDB2_R_5_720177941116747920">YTD!#REF!</definedName>
    <definedName name="_vena_YTDS1_YTDB2_R_5_720177941120942166" localSheetId="1">'Approved Budget v2'!#REF!</definedName>
    <definedName name="_vena_YTDS1_YTDB2_R_5_720177941120942166">YTD!#REF!</definedName>
    <definedName name="_vena_YTDS1_YTDB2_R_5_720177941125136495" localSheetId="1">'Approved Budget v2'!#REF!</definedName>
    <definedName name="_vena_YTDS1_YTDB2_R_5_720177941125136495">YTD!#REF!</definedName>
    <definedName name="_vena_YTDS1_YTDB2_R_5_720177941129330772" localSheetId="1">'Approved Budget v2'!#REF!</definedName>
    <definedName name="_vena_YTDS1_YTDB2_R_5_720177941129330772">YTD!#REF!</definedName>
    <definedName name="_vena_YTDS1_YTDB2_R_5_720177941129330775" localSheetId="1">'Approved Budget v2'!#REF!</definedName>
    <definedName name="_vena_YTDS1_YTDB2_R_5_720177941129330775">YTD!#REF!</definedName>
    <definedName name="_vena_YTDS1_YTDB2_R_5_720177941133525048" localSheetId="1">'Approved Budget v2'!#REF!</definedName>
    <definedName name="_vena_YTDS1_YTDB2_R_5_720177941133525048">YTD!#REF!</definedName>
    <definedName name="_vena_YTDS1_YTDB2_R_5_720177941133525051" localSheetId="1">'Approved Budget v2'!#REF!</definedName>
    <definedName name="_vena_YTDS1_YTDB2_R_5_720177941133525051">YTD!#REF!</definedName>
    <definedName name="_vena_YTDS1_YTDB2_R_5_720177941137719437" localSheetId="1">'Approved Budget v2'!#REF!</definedName>
    <definedName name="_vena_YTDS1_YTDB2_R_5_720177941137719437">YTD!#REF!</definedName>
    <definedName name="_vena_YTDS1_YTDB2_R_5_720177941141913614" localSheetId="1">'Approved Budget v2'!#REF!</definedName>
    <definedName name="_vena_YTDS1_YTDB2_R_5_720177941141913614">YTD!#REF!</definedName>
    <definedName name="_vena_YTDS1_YTDB2_R_5_720177941141913621" localSheetId="1">'Approved Budget v2'!#REF!</definedName>
    <definedName name="_vena_YTDS1_YTDB2_R_5_720177941141913621">YTD!#REF!</definedName>
    <definedName name="_vena_YTDS1_YTDB3_C_3_720177941083193402" localSheetId="1">'Approved Budget v2'!#REF!</definedName>
    <definedName name="_vena_YTDS1_YTDB3_C_3_720177941083193402">YTD!#REF!</definedName>
    <definedName name="_vena_YTDS1_YTDB3_C_3_720177941083193402_1" localSheetId="1">'Approved Budget v2'!#REF!</definedName>
    <definedName name="_vena_YTDS1_YTDB3_C_3_720177941083193402_1">YTD!#REF!</definedName>
    <definedName name="_vena_YTDS1_YTDB3_C_3_720177941083193402_2" localSheetId="1">'Approved Budget v2'!#REF!</definedName>
    <definedName name="_vena_YTDS1_YTDB3_C_3_720177941083193402_2">YTD!#REF!</definedName>
    <definedName name="_vena_YTDS1_YTDB3_C_FV_9b0abd7578fb42018b1ba18b8b26d3ae" localSheetId="1">'Approved Budget v2'!#REF!</definedName>
    <definedName name="_vena_YTDS1_YTDB3_C_FV_9b0abd7578fb42018b1ba18b8b26d3ae">YTD!#REF!</definedName>
    <definedName name="_vena_YTDS1_YTDB3_C_FV_9b0abd7578fb42018b1ba18b8b26d3ae_1" localSheetId="1">'Approved Budget v2'!#REF!</definedName>
    <definedName name="_vena_YTDS1_YTDB3_C_FV_9b0abd7578fb42018b1ba18b8b26d3ae_1">YTD!#REF!</definedName>
    <definedName name="_vena_YTDS1_YTDB3_C_FV_9b0abd7578fb42018b1ba18b8b26d3ae_2" localSheetId="1">'Approved Budget v2'!#REF!</definedName>
    <definedName name="_vena_YTDS1_YTDB3_C_FV_9b0abd7578fb42018b1ba18b8b26d3ae_2">YTD!#REF!</definedName>
    <definedName name="_vena_YTDS1_YTDB3_C_FV_a7015286194d4cc6a0af6b4fcbd8ce6b_3" localSheetId="1">'Approved Budget v2'!#REF!</definedName>
    <definedName name="_vena_YTDS1_YTDB3_C_FV_a7015286194d4cc6a0af6b4fcbd8ce6b_3">YTD!#REF!</definedName>
    <definedName name="_vena_YTDS1_YTDB3_C_FV_a7015286194d4cc6a0af6b4fcbd8ce6b_4" localSheetId="1">'Approved Budget v2'!#REF!</definedName>
    <definedName name="_vena_YTDS1_YTDB3_C_FV_a7015286194d4cc6a0af6b4fcbd8ce6b_4">YTD!#REF!</definedName>
    <definedName name="_vena_YTDS1_YTDB3_C_FV_a7015286194d4cc6a0af6b4fcbd8ce6b_5" localSheetId="1">'Approved Budget v2'!#REF!</definedName>
    <definedName name="_vena_YTDS1_YTDB3_C_FV_a7015286194d4cc6a0af6b4fcbd8ce6b_5">YTD!#REF!</definedName>
    <definedName name="_vena_YTDS1_YTDB3_C_FV_e1c3a244dc3d4f149ecdf7d748811086" localSheetId="1">'Approved Budget v2'!#REF!</definedName>
    <definedName name="_vena_YTDS1_YTDB3_C_FV_e1c3a244dc3d4f149ecdf7d748811086">YTD!#REF!</definedName>
    <definedName name="_vena_YTDS1_YTDB3_C_FV_e1c3a244dc3d4f149ecdf7d748811086_1" localSheetId="1">'Approved Budget v2'!#REF!</definedName>
    <definedName name="_vena_YTDS1_YTDB3_C_FV_e1c3a244dc3d4f149ecdf7d748811086_1">YTD!#REF!</definedName>
    <definedName name="_vena_YTDS1_YTDB3_C_FV_e1c3a244dc3d4f149ecdf7d748811086_2" localSheetId="1">'Approved Budget v2'!#REF!</definedName>
    <definedName name="_vena_YTDS1_YTDB3_C_FV_e1c3a244dc3d4f149ecdf7d748811086_2">YTD!#REF!</definedName>
    <definedName name="_vena_YTDS1_YTDB3_C_FV_e3545e3dcc52420a84dcdae3a23a4597" localSheetId="1">'Approved Budget v2'!#REF!</definedName>
    <definedName name="_vena_YTDS1_YTDB3_C_FV_e3545e3dcc52420a84dcdae3a23a4597">YTD!#REF!</definedName>
    <definedName name="_vena_YTDS1_YTDB3_C_FV_e3545e3dcc52420a84dcdae3a23a4597_1" localSheetId="1">'Approved Budget v2'!#REF!</definedName>
    <definedName name="_vena_YTDS1_YTDB3_C_FV_e3545e3dcc52420a84dcdae3a23a4597_1">YTD!#REF!</definedName>
    <definedName name="_vena_YTDS1_YTDB3_C_FV_e3545e3dcc52420a84dcdae3a23a4597_2" localSheetId="1">'Approved Budget v2'!#REF!</definedName>
    <definedName name="_vena_YTDS1_YTDB3_C_FV_e3545e3dcc52420a84dcdae3a23a4597_2">YTD!#REF!</definedName>
    <definedName name="_vena_YTDS1_YTDB3_C_FV_ef23d2b39fcb45a79097ef2da4b3400e" localSheetId="1">'Approved Budget v2'!#REF!</definedName>
    <definedName name="_vena_YTDS1_YTDB3_C_FV_ef23d2b39fcb45a79097ef2da4b3400e">YTD!#REF!</definedName>
    <definedName name="_vena_YTDS1_YTDB3_C_FV_ef23d2b39fcb45a79097ef2da4b3400e_1" localSheetId="1">'Approved Budget v2'!#REF!</definedName>
    <definedName name="_vena_YTDS1_YTDB3_C_FV_ef23d2b39fcb45a79097ef2da4b3400e_1">YTD!#REF!</definedName>
    <definedName name="_vena_YTDS1_YTDB3_C_FV_ef23d2b39fcb45a79097ef2da4b3400e_2" localSheetId="1">'Approved Budget v2'!#REF!</definedName>
    <definedName name="_vena_YTDS1_YTDB3_C_FV_ef23d2b39fcb45a79097ef2da4b3400e_2">YTD!#REF!</definedName>
    <definedName name="_vena_YTDS1_YTDB3_R_5_720177941112553486" localSheetId="1">'Approved Budget v2'!#REF!</definedName>
    <definedName name="_vena_YTDS1_YTDB3_R_5_720177941112553486">YTD!#REF!</definedName>
    <definedName name="_vena_YTDS1_YTDB3_R_5_720177941112553490" localSheetId="1">'Approved Budget v2'!#REF!</definedName>
    <definedName name="_vena_YTDS1_YTDB3_R_5_720177941112553490">YTD!#REF!</definedName>
    <definedName name="_vena_YTDS2_P_3_720177941083193402" comment="*" localSheetId="1">'Approved Budget v2'!#REF!</definedName>
    <definedName name="_vena_YTDS2_P_3_720177941083193402" comment="*">YTD!#REF!</definedName>
    <definedName name="_vena_YTDS2_P_4_720177941095776277" comment="*" localSheetId="1">'Approved Budget v2'!#REF!</definedName>
    <definedName name="_vena_YTDS2_P_4_720177941095776277" comment="*">YTD!#REF!</definedName>
    <definedName name="_vena_YTDS2_P_6_720177941255159927" comment="*" localSheetId="1">'Approved Budget v2'!#REF!</definedName>
    <definedName name="_vena_YTDS2_P_6_720177941255159927" comment="*">YTD!#REF!</definedName>
    <definedName name="_vena_YTDS2_P_7_720177941267742850" comment="*" localSheetId="1">'Approved Budget v2'!#REF!</definedName>
    <definedName name="_vena_YTDS2_P_7_720177941267742850" comment="*">YTD!#REF!</definedName>
    <definedName name="_vena_YTDS2_P_FV_e3545e3dcc52420a84dcdae3a23a4597" comment="*" localSheetId="1">'Approved Budget v2'!#REF!</definedName>
    <definedName name="_vena_YTDS2_P_FV_e3545e3dcc52420a84dcdae3a23a4597" comment="*">YTD!#REF!</definedName>
    <definedName name="_vena_YTDS2_YTDB4_C_8_720177941305491489" localSheetId="1">'Approved Budget v2'!#REF!</definedName>
    <definedName name="_vena_YTDS2_YTDB4_C_8_720177941305491489">YTD!#REF!</definedName>
    <definedName name="_vena_YTDS2_YTDB4_C_8_720177941309685782" localSheetId="1">'Approved Budget v2'!#REF!</definedName>
    <definedName name="_vena_YTDS2_YTDB4_C_8_720177941309685782">YTD!#REF!</definedName>
    <definedName name="_vena_YTDS2_YTDB4_C_FV_9b0abd7578fb42018b1ba18b8b26d3ae" localSheetId="1">'Approved Budget v2'!#REF!</definedName>
    <definedName name="_vena_YTDS2_YTDB4_C_FV_9b0abd7578fb42018b1ba18b8b26d3ae">YTD!#REF!</definedName>
    <definedName name="_vena_YTDS2_YTDB4_C_FV_9b0abd7578fb42018b1ba18b8b26d3ae_1" localSheetId="1">'Approved Budget v2'!#REF!</definedName>
    <definedName name="_vena_YTDS2_YTDB4_C_FV_9b0abd7578fb42018b1ba18b8b26d3ae_1">YTD!#REF!</definedName>
    <definedName name="_vena_YTDS2_YTDB4_R_FV_42f34b52efc14701904e2bd69b949ebb" localSheetId="1">'Approved Budget v2'!#REF!</definedName>
    <definedName name="_vena_YTDS2_YTDB4_R_FV_42f34b52efc14701904e2bd69b949ebb">YTD!#REF!</definedName>
    <definedName name="_vena_YTDS2_YTDB4_R_FV_42f34b52efc14701904e2bd69b949ebb_106" localSheetId="1">'Approved Budget v2'!#REF!</definedName>
    <definedName name="_vena_YTDS2_YTDB4_R_FV_42f34b52efc14701904e2bd69b949ebb_106">YTD!#REF!</definedName>
    <definedName name="_vena_YTDS2_YTDB4_R_FV_42f34b52efc14701904e2bd69b949ebb_151" localSheetId="1">'Approved Budget v2'!#REF!</definedName>
    <definedName name="_vena_YTDS2_YTDB4_R_FV_42f34b52efc14701904e2bd69b949ebb_151">YTD!#REF!</definedName>
    <definedName name="_vena_YTDS2_YTDB4_R_FV_42f34b52efc14701904e2bd69b949ebb_206" localSheetId="1">'Approved Budget v2'!#REF!</definedName>
    <definedName name="_vena_YTDS2_YTDB4_R_FV_42f34b52efc14701904e2bd69b949ebb_206">YTD!#REF!</definedName>
    <definedName name="_vena_YTDS2_YTDB4_R_FV_42f34b52efc14701904e2bd69b949ebb_221" localSheetId="1">'Approved Budget v2'!#REF!</definedName>
    <definedName name="_vena_YTDS2_YTDB4_R_FV_42f34b52efc14701904e2bd69b949ebb_221">YTD!#REF!</definedName>
    <definedName name="_vena_YTDS2_YTDB4_R_FV_42f34b52efc14701904e2bd69b949ebb_326" localSheetId="1">'Approved Budget v2'!#REF!</definedName>
    <definedName name="_vena_YTDS2_YTDB4_R_FV_42f34b52efc14701904e2bd69b949ebb_326">YTD!#REF!</definedName>
    <definedName name="_vena_YTDS2_YTDB4_R_FV_42f34b52efc14701904e2bd69b949ebb_39" localSheetId="1">'Approved Budget v2'!#REF!</definedName>
    <definedName name="_vena_YTDS2_YTDB4_R_FV_42f34b52efc14701904e2bd69b949ebb_39">YTD!#REF!</definedName>
    <definedName name="_vena_YTDS2_YTDB4_R_FV_42f34b52efc14701904e2bd69b949ebb_399" localSheetId="1">'Approved Budget v2'!#REF!</definedName>
    <definedName name="_vena_YTDS2_YTDB4_R_FV_42f34b52efc14701904e2bd69b949ebb_399">YTD!#REF!</definedName>
    <definedName name="_vena_YTDS2_YTDB4_R_FV_42f34b52efc14701904e2bd69b949ebb_428" localSheetId="1">'Approved Budget v2'!#REF!</definedName>
    <definedName name="_vena_YTDS2_YTDB4_R_FV_42f34b52efc14701904e2bd69b949ebb_428">YTD!#REF!</definedName>
    <definedName name="_vena_YTDS2_YTDB4_R_FV_42f34b52efc14701904e2bd69b949ebb_630" localSheetId="1">'Approved Budget v2'!#REF!</definedName>
    <definedName name="_vena_YTDS2_YTDB4_R_FV_42f34b52efc14701904e2bd69b949ebb_630">YTD!#REF!</definedName>
    <definedName name="_vena_YTDS2_YTDB4_R_FV_42f34b52efc14701904e2bd69b949ebb_631" localSheetId="1">'Approved Budget v2'!#REF!</definedName>
    <definedName name="_vena_YTDS2_YTDB4_R_FV_42f34b52efc14701904e2bd69b949ebb_631">YTD!#REF!</definedName>
    <definedName name="_vena_YTDS2_YTDB4_R_FV_42f34b52efc14701904e2bd69b949ebb_632" localSheetId="1">'Approved Budget v2'!#REF!</definedName>
    <definedName name="_vena_YTDS2_YTDB4_R_FV_42f34b52efc14701904e2bd69b949ebb_632">YTD!#REF!</definedName>
    <definedName name="_vena_YTDS2_YTDB4_R_FV_42f34b52efc14701904e2bd69b949ebb_633" localSheetId="1">'Approved Budget v2'!#REF!</definedName>
    <definedName name="_vena_YTDS2_YTDB4_R_FV_42f34b52efc14701904e2bd69b949ebb_633">YTD!#REF!</definedName>
    <definedName name="_vena_YTDS2_YTDB4_R_FV_42f34b52efc14701904e2bd69b949ebb_634" localSheetId="1">'Approved Budget v2'!#REF!</definedName>
    <definedName name="_vena_YTDS2_YTDB4_R_FV_42f34b52efc14701904e2bd69b949ebb_634">YTD!#REF!</definedName>
    <definedName name="_vena_YTDS2_YTDB4_R_FV_42f34b52efc14701904e2bd69b949ebb_635" localSheetId="1">'Approved Budget v2'!#REF!</definedName>
    <definedName name="_vena_YTDS2_YTDB4_R_FV_42f34b52efc14701904e2bd69b949ebb_635">YTD!#REF!</definedName>
    <definedName name="_vena_YTDS2_YTDB4_R_FV_42f34b52efc14701904e2bd69b949ebb_636" localSheetId="1">'Approved Budget v2'!#REF!</definedName>
    <definedName name="_vena_YTDS2_YTDB4_R_FV_42f34b52efc14701904e2bd69b949ebb_636">YTD!#REF!</definedName>
    <definedName name="_vena_YTDS2_YTDB4_R_FV_42f34b52efc14701904e2bd69b949ebb_637" localSheetId="1">'Approved Budget v2'!#REF!</definedName>
    <definedName name="_vena_YTDS2_YTDB4_R_FV_42f34b52efc14701904e2bd69b949ebb_637">YTD!#REF!</definedName>
    <definedName name="_vena_YTDS2_YTDB4_R_FV_42f34b52efc14701904e2bd69b949ebb_638" localSheetId="1">'Approved Budget v2'!#REF!</definedName>
    <definedName name="_vena_YTDS2_YTDB4_R_FV_42f34b52efc14701904e2bd69b949ebb_638">YTD!#REF!</definedName>
    <definedName name="_vena_YTDS2_YTDB4_R_FV_42f34b52efc14701904e2bd69b949ebb_639" localSheetId="1">'Approved Budget v2'!#REF!</definedName>
    <definedName name="_vena_YTDS2_YTDB4_R_FV_42f34b52efc14701904e2bd69b949ebb_639">YTD!#REF!</definedName>
    <definedName name="_vena_YTDS2_YTDB4_R_FV_42f34b52efc14701904e2bd69b949ebb_640" localSheetId="1">'Approved Budget v2'!#REF!</definedName>
    <definedName name="_vena_YTDS2_YTDB4_R_FV_42f34b52efc14701904e2bd69b949ebb_640">YTD!#REF!</definedName>
    <definedName name="_vena_YTDS2_YTDB4_R_FV_42f34b52efc14701904e2bd69b949ebb_641" localSheetId="1">'Approved Budget v2'!#REF!</definedName>
    <definedName name="_vena_YTDS2_YTDB4_R_FV_42f34b52efc14701904e2bd69b949ebb_641">YTD!#REF!</definedName>
    <definedName name="_vena_YTDS2_YTDB4_R_FV_42f34b52efc14701904e2bd69b949ebb_642" localSheetId="1">'Approved Budget v2'!#REF!</definedName>
    <definedName name="_vena_YTDS2_YTDB4_R_FV_42f34b52efc14701904e2bd69b949ebb_642">YTD!#REF!</definedName>
    <definedName name="_vena_YTDS2_YTDB4_R_FV_42f34b52efc14701904e2bd69b949ebb_643" localSheetId="1">'Approved Budget v2'!#REF!</definedName>
    <definedName name="_vena_YTDS2_YTDB4_R_FV_42f34b52efc14701904e2bd69b949ebb_643">YTD!#REF!</definedName>
    <definedName name="_vena_YTDS2_YTDB4_R_FV_42f34b52efc14701904e2bd69b949ebb_644" localSheetId="1">'Approved Budget v2'!#REF!</definedName>
    <definedName name="_vena_YTDS2_YTDB4_R_FV_42f34b52efc14701904e2bd69b949ebb_644">YTD!#REF!</definedName>
    <definedName name="_vena_YTDS2_YTDB4_R_FV_42f34b52efc14701904e2bd69b949ebb_645" localSheetId="1">'Approved Budget v2'!#REF!</definedName>
    <definedName name="_vena_YTDS2_YTDB4_R_FV_42f34b52efc14701904e2bd69b949ebb_645">YTD!#REF!</definedName>
    <definedName name="_vena_YTDS2_YTDB4_R_FV_42f34b52efc14701904e2bd69b949ebb_646" localSheetId="1">'Approved Budget v2'!#REF!</definedName>
    <definedName name="_vena_YTDS2_YTDB4_R_FV_42f34b52efc14701904e2bd69b949ebb_646">YTD!#REF!</definedName>
    <definedName name="_vena_YTDS2_YTDB4_R_FV_42f34b52efc14701904e2bd69b949ebb_647" localSheetId="1">'Approved Budget v2'!#REF!</definedName>
    <definedName name="_vena_YTDS2_YTDB4_R_FV_42f34b52efc14701904e2bd69b949ebb_647">YTD!#REF!</definedName>
    <definedName name="_vena_YTDS2_YTDB4_R_FV_42f34b52efc14701904e2bd69b949ebb_648" localSheetId="1">'Approved Budget v2'!#REF!</definedName>
    <definedName name="_vena_YTDS2_YTDB4_R_FV_42f34b52efc14701904e2bd69b949ebb_648">YTD!#REF!</definedName>
    <definedName name="_vena_YTDS2_YTDB4_R_FV_42f34b52efc14701904e2bd69b949ebb_649" localSheetId="1">'Approved Budget v2'!#REF!</definedName>
    <definedName name="_vena_YTDS2_YTDB4_R_FV_42f34b52efc14701904e2bd69b949ebb_649">YTD!#REF!</definedName>
    <definedName name="_vena_YTDS2_YTDB4_R_FV_42f34b52efc14701904e2bd69b949ebb_650" localSheetId="1">'Approved Budget v2'!#REF!</definedName>
    <definedName name="_vena_YTDS2_YTDB4_R_FV_42f34b52efc14701904e2bd69b949ebb_650">YTD!#REF!</definedName>
    <definedName name="_vena_YTDS2_YTDB4_R_FV_42f34b52efc14701904e2bd69b949ebb_651" localSheetId="1">'Approved Budget v2'!#REF!</definedName>
    <definedName name="_vena_YTDS2_YTDB4_R_FV_42f34b52efc14701904e2bd69b949ebb_651">YTD!#REF!</definedName>
    <definedName name="_vena_YTDS2_YTDB4_R_FV_42f34b52efc14701904e2bd69b949ebb_652" localSheetId="1">'Approved Budget v2'!#REF!</definedName>
    <definedName name="_vena_YTDS2_YTDB4_R_FV_42f34b52efc14701904e2bd69b949ebb_652">YTD!#REF!</definedName>
    <definedName name="_vena_YTDS2_YTDB4_R_FV_42f34b52efc14701904e2bd69b949ebb_653" localSheetId="1">'Approved Budget v2'!#REF!</definedName>
    <definedName name="_vena_YTDS2_YTDB4_R_FV_42f34b52efc14701904e2bd69b949ebb_653">YTD!#REF!</definedName>
    <definedName name="_vena_YTDS2_YTDB4_R_FV_42f34b52efc14701904e2bd69b949ebb_654" localSheetId="1">'Approved Budget v2'!#REF!</definedName>
    <definedName name="_vena_YTDS2_YTDB4_R_FV_42f34b52efc14701904e2bd69b949ebb_654">YTD!#REF!</definedName>
    <definedName name="_vena_YTDS2_YTDB4_R_FV_42f34b52efc14701904e2bd69b949ebb_655" localSheetId="1">'Approved Budget v2'!#REF!</definedName>
    <definedName name="_vena_YTDS2_YTDB4_R_FV_42f34b52efc14701904e2bd69b949ebb_655">YTD!#REF!</definedName>
    <definedName name="_vena_YTDS2_YTDB4_R_FV_42f34b52efc14701904e2bd69b949ebb_656" localSheetId="1">'Approved Budget v2'!#REF!</definedName>
    <definedName name="_vena_YTDS2_YTDB4_R_FV_42f34b52efc14701904e2bd69b949ebb_656">YTD!#REF!</definedName>
    <definedName name="_vena_YTDS2_YTDB4_R_FV_42f34b52efc14701904e2bd69b949ebb_657" localSheetId="1">'Approved Budget v2'!#REF!</definedName>
    <definedName name="_vena_YTDS2_YTDB4_R_FV_42f34b52efc14701904e2bd69b949ebb_657">YTD!#REF!</definedName>
    <definedName name="_vena_YTDS2_YTDB4_R_FV_42f34b52efc14701904e2bd69b949ebb_658" localSheetId="1">'Approved Budget v2'!#REF!</definedName>
    <definedName name="_vena_YTDS2_YTDB4_R_FV_42f34b52efc14701904e2bd69b949ebb_658">YTD!#REF!</definedName>
    <definedName name="_vena_YTDS2_YTDB4_R_FV_42f34b52efc14701904e2bd69b949ebb_659" localSheetId="1">'Approved Budget v2'!#REF!</definedName>
    <definedName name="_vena_YTDS2_YTDB4_R_FV_42f34b52efc14701904e2bd69b949ebb_659">YTD!#REF!</definedName>
    <definedName name="_vena_YTDS2_YTDB4_R_FV_42f34b52efc14701904e2bd69b949ebb_660" localSheetId="1">'Approved Budget v2'!#REF!</definedName>
    <definedName name="_vena_YTDS2_YTDB4_R_FV_42f34b52efc14701904e2bd69b949ebb_660">YTD!#REF!</definedName>
    <definedName name="_vena_YTDS2_YTDB4_R_FV_42f34b52efc14701904e2bd69b949ebb_661" localSheetId="1">'Approved Budget v2'!#REF!</definedName>
    <definedName name="_vena_YTDS2_YTDB4_R_FV_42f34b52efc14701904e2bd69b949ebb_661">YTD!#REF!</definedName>
    <definedName name="_vena_YTDS2_YTDB4_R_FV_42f34b52efc14701904e2bd69b949ebb_662" localSheetId="1">'Approved Budget v2'!#REF!</definedName>
    <definedName name="_vena_YTDS2_YTDB4_R_FV_42f34b52efc14701904e2bd69b949ebb_662">YTD!#REF!</definedName>
    <definedName name="_vena_YTDS2_YTDB4_R_FV_42f34b52efc14701904e2bd69b949ebb_663" localSheetId="1">'Approved Budget v2'!#REF!</definedName>
    <definedName name="_vena_YTDS2_YTDB4_R_FV_42f34b52efc14701904e2bd69b949ebb_663">YTD!#REF!</definedName>
    <definedName name="_vena_YTDS2_YTDB4_R_FV_42f34b52efc14701904e2bd69b949ebb_664" localSheetId="1">'Approved Budget v2'!#REF!</definedName>
    <definedName name="_vena_YTDS2_YTDB4_R_FV_42f34b52efc14701904e2bd69b949ebb_664">YTD!#REF!</definedName>
    <definedName name="_vena_YTDS2_YTDB4_R_FV_42f34b52efc14701904e2bd69b949ebb_665" localSheetId="1">'Approved Budget v2'!#REF!</definedName>
    <definedName name="_vena_YTDS2_YTDB4_R_FV_42f34b52efc14701904e2bd69b949ebb_665">YTD!#REF!</definedName>
    <definedName name="_vena_YTDS2_YTDB4_R_FV_42f34b52efc14701904e2bd69b949ebb_666" localSheetId="1">'Approved Budget v2'!#REF!</definedName>
    <definedName name="_vena_YTDS2_YTDB4_R_FV_42f34b52efc14701904e2bd69b949ebb_666">YTD!#REF!</definedName>
    <definedName name="_vena_YTDS2_YTDB4_R_FV_42f34b52efc14701904e2bd69b949ebb_667" localSheetId="1">'Approved Budget v2'!#REF!</definedName>
    <definedName name="_vena_YTDS2_YTDB4_R_FV_42f34b52efc14701904e2bd69b949ebb_667">YTD!#REF!</definedName>
    <definedName name="_vena_YTDS2_YTDB4_R_FV_42f34b52efc14701904e2bd69b949ebb_668" localSheetId="1">'Approved Budget v2'!#REF!</definedName>
    <definedName name="_vena_YTDS2_YTDB4_R_FV_42f34b52efc14701904e2bd69b949ebb_668">YTD!#REF!</definedName>
    <definedName name="_vena_YTDS2_YTDB4_R_FV_42f34b52efc14701904e2bd69b949ebb_669" localSheetId="1">'Approved Budget v2'!#REF!</definedName>
    <definedName name="_vena_YTDS2_YTDB4_R_FV_42f34b52efc14701904e2bd69b949ebb_669">YTD!#REF!</definedName>
    <definedName name="_vena_YTDS2_YTDB4_R_FV_42f34b52efc14701904e2bd69b949ebb_670" localSheetId="1">'Approved Budget v2'!#REF!</definedName>
    <definedName name="_vena_YTDS2_YTDB4_R_FV_42f34b52efc14701904e2bd69b949ebb_670">YTD!#REF!</definedName>
    <definedName name="_vena_YTDS2_YTDB4_R_FV_42f34b52efc14701904e2bd69b949ebb_671" localSheetId="1">'Approved Budget v2'!#REF!</definedName>
    <definedName name="_vena_YTDS2_YTDB4_R_FV_42f34b52efc14701904e2bd69b949ebb_671">YTD!#REF!</definedName>
    <definedName name="_vena_YTDS2_YTDB4_R_FV_42f34b52efc14701904e2bd69b949ebb_672" localSheetId="1">'Approved Budget v2'!#REF!</definedName>
    <definedName name="_vena_YTDS2_YTDB4_R_FV_42f34b52efc14701904e2bd69b949ebb_672">YTD!#REF!</definedName>
    <definedName name="_vena_YTDS2_YTDB4_R_FV_42f34b52efc14701904e2bd69b949ebb_673" localSheetId="1">'Approved Budget v2'!#REF!</definedName>
    <definedName name="_vena_YTDS2_YTDB4_R_FV_42f34b52efc14701904e2bd69b949ebb_673">YTD!#REF!</definedName>
    <definedName name="_vena_YTDS2_YTDB4_R_FV_42f34b52efc14701904e2bd69b949ebb_674" localSheetId="1">'Approved Budget v2'!#REF!</definedName>
    <definedName name="_vena_YTDS2_YTDB4_R_FV_42f34b52efc14701904e2bd69b949ebb_674">YTD!#REF!</definedName>
    <definedName name="_vena_YTDS2_YTDB4_R_FV_42f34b52efc14701904e2bd69b949ebb_675" localSheetId="1">'Approved Budget v2'!#REF!</definedName>
    <definedName name="_vena_YTDS2_YTDB4_R_FV_42f34b52efc14701904e2bd69b949ebb_675">YTD!#REF!</definedName>
    <definedName name="_vena_YTDS2_YTDB4_R_FV_42f34b52efc14701904e2bd69b949ebb_676" localSheetId="1">'Approved Budget v2'!#REF!</definedName>
    <definedName name="_vena_YTDS2_YTDB4_R_FV_42f34b52efc14701904e2bd69b949ebb_676">YTD!#REF!</definedName>
    <definedName name="_vena_YTDS2_YTDB4_R_FV_42f34b52efc14701904e2bd69b949ebb_677" localSheetId="1">'Approved Budget v2'!#REF!</definedName>
    <definedName name="_vena_YTDS2_YTDB4_R_FV_42f34b52efc14701904e2bd69b949ebb_677">YTD!#REF!</definedName>
    <definedName name="_vena_YTDS2_YTDB4_R_FV_42f34b52efc14701904e2bd69b949ebb_678" localSheetId="1">'Approved Budget v2'!#REF!</definedName>
    <definedName name="_vena_YTDS2_YTDB4_R_FV_42f34b52efc14701904e2bd69b949ebb_678">YTD!#REF!</definedName>
    <definedName name="_vena_YTDS2_YTDB4_R_FV_42f34b52efc14701904e2bd69b949ebb_679" localSheetId="1">'Approved Budget v2'!#REF!</definedName>
    <definedName name="_vena_YTDS2_YTDB4_R_FV_42f34b52efc14701904e2bd69b949ebb_679">YTD!#REF!</definedName>
    <definedName name="_vena_YTDS2_YTDB4_R_FV_42f34b52efc14701904e2bd69b949ebb_680" localSheetId="1">'Approved Budget v2'!#REF!</definedName>
    <definedName name="_vena_YTDS2_YTDB4_R_FV_42f34b52efc14701904e2bd69b949ebb_680">YTD!#REF!</definedName>
    <definedName name="_vena_YTDS2_YTDB4_R_FV_42f34b52efc14701904e2bd69b949ebb_681" localSheetId="1">'Approved Budget v2'!#REF!</definedName>
    <definedName name="_vena_YTDS2_YTDB4_R_FV_42f34b52efc14701904e2bd69b949ebb_681">YTD!#REF!</definedName>
    <definedName name="_vena_YTDS2_YTDB4_R_FV_42f34b52efc14701904e2bd69b949ebb_682" localSheetId="1">'Approved Budget v2'!#REF!</definedName>
    <definedName name="_vena_YTDS2_YTDB4_R_FV_42f34b52efc14701904e2bd69b949ebb_682">YTD!#REF!</definedName>
    <definedName name="_vena_YTDS2_YTDB4_R_FV_42f34b52efc14701904e2bd69b949ebb_683" localSheetId="1">'Approved Budget v2'!#REF!</definedName>
    <definedName name="_vena_YTDS2_YTDB4_R_FV_42f34b52efc14701904e2bd69b949ebb_683">YTD!#REF!</definedName>
    <definedName name="_vena_YTDS2_YTDB4_R_FV_42f34b52efc14701904e2bd69b949ebb_684" localSheetId="1">'Approved Budget v2'!#REF!</definedName>
    <definedName name="_vena_YTDS2_YTDB4_R_FV_42f34b52efc14701904e2bd69b949ebb_684">YTD!#REF!</definedName>
    <definedName name="_vena_YTDS2_YTDB4_R_FV_42f34b52efc14701904e2bd69b949ebb_685" localSheetId="1">'Approved Budget v2'!#REF!</definedName>
    <definedName name="_vena_YTDS2_YTDB4_R_FV_42f34b52efc14701904e2bd69b949ebb_685">YTD!#REF!</definedName>
    <definedName name="_vena_YTDS2_YTDB4_R_FV_42f34b52efc14701904e2bd69b949ebb_686" localSheetId="1">'Approved Budget v2'!#REF!</definedName>
    <definedName name="_vena_YTDS2_YTDB4_R_FV_42f34b52efc14701904e2bd69b949ebb_686">YTD!#REF!</definedName>
    <definedName name="_vena_YTDS2_YTDB4_R_FV_42f34b52efc14701904e2bd69b949ebb_687" localSheetId="1">'Approved Budget v2'!#REF!</definedName>
    <definedName name="_vena_YTDS2_YTDB4_R_FV_42f34b52efc14701904e2bd69b949ebb_687">YTD!#REF!</definedName>
    <definedName name="_vena_YTDS2_YTDB4_R_FV_42f34b52efc14701904e2bd69b949ebb_688" localSheetId="1">'Approved Budget v2'!#REF!</definedName>
    <definedName name="_vena_YTDS2_YTDB4_R_FV_42f34b52efc14701904e2bd69b949ebb_688">YTD!#REF!</definedName>
    <definedName name="_vena_YTDS2_YTDB4_R_FV_42f34b52efc14701904e2bd69b949ebb_689" localSheetId="1">'Approved Budget v2'!#REF!</definedName>
    <definedName name="_vena_YTDS2_YTDB4_R_FV_42f34b52efc14701904e2bd69b949ebb_689">YTD!#REF!</definedName>
    <definedName name="_vena_YTDS2_YTDB4_R_FV_42f34b52efc14701904e2bd69b949ebb_690" localSheetId="1">'Approved Budget v2'!#REF!</definedName>
    <definedName name="_vena_YTDS2_YTDB4_R_FV_42f34b52efc14701904e2bd69b949ebb_690">YTD!#REF!</definedName>
    <definedName name="_vena_YTDS2_YTDB4_R_FV_42f34b52efc14701904e2bd69b949ebb_691" localSheetId="1">'Approved Budget v2'!#REF!</definedName>
    <definedName name="_vena_YTDS2_YTDB4_R_FV_42f34b52efc14701904e2bd69b949ebb_691">YTD!#REF!</definedName>
    <definedName name="_vena_YTDS2_YTDB4_R_FV_42f34b52efc14701904e2bd69b949ebb_692" localSheetId="1">'Approved Budget v2'!#REF!</definedName>
    <definedName name="_vena_YTDS2_YTDB4_R_FV_42f34b52efc14701904e2bd69b949ebb_692">YTD!#REF!</definedName>
    <definedName name="_vena_YTDS2_YTDB4_R_FV_42f34b52efc14701904e2bd69b949ebb_693" localSheetId="1">'Approved Budget v2'!#REF!</definedName>
    <definedName name="_vena_YTDS2_YTDB4_R_FV_42f34b52efc14701904e2bd69b949ebb_693">YTD!#REF!</definedName>
    <definedName name="_vena_YTDS2_YTDB4_R_FV_42f34b52efc14701904e2bd69b949ebb_694" localSheetId="1">'Approved Budget v2'!#REF!</definedName>
    <definedName name="_vena_YTDS2_YTDB4_R_FV_42f34b52efc14701904e2bd69b949ebb_694">YTD!#REF!</definedName>
    <definedName name="_vena_YTDS2_YTDB4_R_FV_42f34b52efc14701904e2bd69b949ebb_695" localSheetId="1">'Approved Budget v2'!#REF!</definedName>
    <definedName name="_vena_YTDS2_YTDB4_R_FV_42f34b52efc14701904e2bd69b949ebb_695">YTD!#REF!</definedName>
    <definedName name="_vena_YTDS2_YTDB4_R_FV_42f34b52efc14701904e2bd69b949ebb_696" localSheetId="1">'Approved Budget v2'!#REF!</definedName>
    <definedName name="_vena_YTDS2_YTDB4_R_FV_42f34b52efc14701904e2bd69b949ebb_696">YTD!#REF!</definedName>
    <definedName name="_vena_YTDS2_YTDB4_R_FV_42f34b52efc14701904e2bd69b949ebb_697" localSheetId="1">'Approved Budget v2'!#REF!</definedName>
    <definedName name="_vena_YTDS2_YTDB4_R_FV_42f34b52efc14701904e2bd69b949ebb_697">YTD!#REF!</definedName>
    <definedName name="_vena_YTDS2_YTDB4_R_FV_42f34b52efc14701904e2bd69b949ebb_698" localSheetId="1">'Approved Budget v2'!#REF!</definedName>
    <definedName name="_vena_YTDS2_YTDB4_R_FV_42f34b52efc14701904e2bd69b949ebb_698">YTD!#REF!</definedName>
    <definedName name="_vena_YTDS2_YTDB4_R_FV_42f34b52efc14701904e2bd69b949ebb_699" localSheetId="1">'Approved Budget v2'!#REF!</definedName>
    <definedName name="_vena_YTDS2_YTDB4_R_FV_42f34b52efc14701904e2bd69b949ebb_699">YTD!#REF!</definedName>
    <definedName name="_vena_YTDS2_YTDB4_R_FV_42f34b52efc14701904e2bd69b949ebb_700" localSheetId="1">'Approved Budget v2'!#REF!</definedName>
    <definedName name="_vena_YTDS2_YTDB4_R_FV_42f34b52efc14701904e2bd69b949ebb_700">YTD!#REF!</definedName>
    <definedName name="_vena_YTDS2_YTDB4_R_FV_42f34b52efc14701904e2bd69b949ebb_701" localSheetId="1">'Approved Budget v2'!#REF!</definedName>
    <definedName name="_vena_YTDS2_YTDB4_R_FV_42f34b52efc14701904e2bd69b949ebb_701">YTD!#REF!</definedName>
    <definedName name="_vena_YTDS2_YTDB4_R_FV_42f34b52efc14701904e2bd69b949ebb_702" localSheetId="1">'Approved Budget v2'!#REF!</definedName>
    <definedName name="_vena_YTDS2_YTDB4_R_FV_42f34b52efc14701904e2bd69b949ebb_702">YTD!#REF!</definedName>
    <definedName name="_vena_YTDS2_YTDB4_R_FV_42f34b52efc14701904e2bd69b949ebb_703" localSheetId="1">'Approved Budget v2'!#REF!</definedName>
    <definedName name="_vena_YTDS2_YTDB4_R_FV_42f34b52efc14701904e2bd69b949ebb_703">YTD!#REF!</definedName>
    <definedName name="_vena_YTDS2_YTDB4_R_FV_42f34b52efc14701904e2bd69b949ebb_704" localSheetId="1">'Approved Budget v2'!#REF!</definedName>
    <definedName name="_vena_YTDS2_YTDB4_R_FV_42f34b52efc14701904e2bd69b949ebb_704">YTD!#REF!</definedName>
    <definedName name="_vena_YTDS2_YTDB4_R_FV_42f34b52efc14701904e2bd69b949ebb_705" localSheetId="1">'Approved Budget v2'!#REF!</definedName>
    <definedName name="_vena_YTDS2_YTDB4_R_FV_42f34b52efc14701904e2bd69b949ebb_705">YTD!#REF!</definedName>
    <definedName name="_vena_YTDS2_YTDB4_R_FV_42f34b52efc14701904e2bd69b949ebb_706" localSheetId="1">'Approved Budget v2'!#REF!</definedName>
    <definedName name="_vena_YTDS2_YTDB4_R_FV_42f34b52efc14701904e2bd69b949ebb_706">YTD!#REF!</definedName>
    <definedName name="_vena_YTDS2_YTDB4_R_FV_42f34b52efc14701904e2bd69b949ebb_707" localSheetId="1">'Approved Budget v2'!#REF!</definedName>
    <definedName name="_vena_YTDS2_YTDB4_R_FV_42f34b52efc14701904e2bd69b949ebb_707">YTD!#REF!</definedName>
    <definedName name="_vena_YTDS2_YTDB4_R_FV_42f34b52efc14701904e2bd69b949ebb_708" localSheetId="1">'Approved Budget v2'!#REF!</definedName>
    <definedName name="_vena_YTDS2_YTDB4_R_FV_42f34b52efc14701904e2bd69b949ebb_708">YTD!#REF!</definedName>
    <definedName name="_vena_YTDS2_YTDB4_R_FV_42f34b52efc14701904e2bd69b949ebb_709" localSheetId="1">'Approved Budget v2'!#REF!</definedName>
    <definedName name="_vena_YTDS2_YTDB4_R_FV_42f34b52efc14701904e2bd69b949ebb_709">YTD!#REF!</definedName>
    <definedName name="_vena_YTDS2_YTDB4_R_FV_42f34b52efc14701904e2bd69b949ebb_71" localSheetId="1">'Approved Budget v2'!#REF!</definedName>
    <definedName name="_vena_YTDS2_YTDB4_R_FV_42f34b52efc14701904e2bd69b949ebb_71">YTD!#REF!</definedName>
    <definedName name="_vena_YTDS2_YTDB4_R_FV_42f34b52efc14701904e2bd69b949ebb_710" localSheetId="1">'Approved Budget v2'!#REF!</definedName>
    <definedName name="_vena_YTDS2_YTDB4_R_FV_42f34b52efc14701904e2bd69b949ebb_710">YTD!#REF!</definedName>
    <definedName name="_vena_YTDS2_YTDB4_R_FV_42f34b52efc14701904e2bd69b949ebb_711" localSheetId="1">'Approved Budget v2'!#REF!</definedName>
    <definedName name="_vena_YTDS2_YTDB4_R_FV_42f34b52efc14701904e2bd69b949ebb_711">YTD!#REF!</definedName>
    <definedName name="_vena_YTDS2_YTDB4_R_FV_42f34b52efc14701904e2bd69b949ebb_712" localSheetId="1">'Approved Budget v2'!#REF!</definedName>
    <definedName name="_vena_YTDS2_YTDB4_R_FV_42f34b52efc14701904e2bd69b949ebb_712">YTD!#REF!</definedName>
    <definedName name="_vena_YTDS2_YTDB4_R_FV_42f34b52efc14701904e2bd69b949ebb_713" localSheetId="1">'Approved Budget v2'!#REF!</definedName>
    <definedName name="_vena_YTDS2_YTDB4_R_FV_42f34b52efc14701904e2bd69b949ebb_713">YTD!#REF!</definedName>
    <definedName name="_vena_YTDS2_YTDB4_R_FV_42f34b52efc14701904e2bd69b949ebb_714" localSheetId="1">'Approved Budget v2'!#REF!</definedName>
    <definedName name="_vena_YTDS2_YTDB4_R_FV_42f34b52efc14701904e2bd69b949ebb_714">YTD!#REF!</definedName>
    <definedName name="_vena_YTDS2_YTDB4_R_FV_42f34b52efc14701904e2bd69b949ebb_715" localSheetId="1">'Approved Budget v2'!#REF!</definedName>
    <definedName name="_vena_YTDS2_YTDB4_R_FV_42f34b52efc14701904e2bd69b949ebb_715">YTD!#REF!</definedName>
    <definedName name="_vena_YTDS2_YTDB4_R_FV_42f34b52efc14701904e2bd69b949ebb_716" localSheetId="1">'Approved Budget v2'!#REF!</definedName>
    <definedName name="_vena_YTDS2_YTDB4_R_FV_42f34b52efc14701904e2bd69b949ebb_716">YTD!#REF!</definedName>
    <definedName name="_vena_YTDS2_YTDB4_R_FV_42f34b52efc14701904e2bd69b949ebb_717" localSheetId="1">'Approved Budget v2'!#REF!</definedName>
    <definedName name="_vena_YTDS2_YTDB4_R_FV_42f34b52efc14701904e2bd69b949ebb_717">YTD!#REF!</definedName>
    <definedName name="_vena_YTDS2_YTDB4_R_FV_42f34b52efc14701904e2bd69b949ebb_718" localSheetId="1">'Approved Budget v2'!#REF!</definedName>
    <definedName name="_vena_YTDS2_YTDB4_R_FV_42f34b52efc14701904e2bd69b949ebb_718">YTD!#REF!</definedName>
    <definedName name="_vena_YTDS2_YTDB4_R_FV_42f34b52efc14701904e2bd69b949ebb_719" localSheetId="1">'Approved Budget v2'!#REF!</definedName>
    <definedName name="_vena_YTDS2_YTDB4_R_FV_42f34b52efc14701904e2bd69b949ebb_719">YTD!#REF!</definedName>
    <definedName name="_vena_YTDS2_YTDB4_R_FV_42f34b52efc14701904e2bd69b949ebb_720" localSheetId="1">'Approved Budget v2'!#REF!</definedName>
    <definedName name="_vena_YTDS2_YTDB4_R_FV_42f34b52efc14701904e2bd69b949ebb_720">YTD!#REF!</definedName>
    <definedName name="_vena_YTDS2_YTDB4_R_FV_42f34b52efc14701904e2bd69b949ebb_721" localSheetId="1">'Approved Budget v2'!#REF!</definedName>
    <definedName name="_vena_YTDS2_YTDB4_R_FV_42f34b52efc14701904e2bd69b949ebb_721">YTD!#REF!</definedName>
    <definedName name="_vena_YTDS2_YTDB4_R_FV_42f34b52efc14701904e2bd69b949ebb_722" localSheetId="1">'Approved Budget v2'!#REF!</definedName>
    <definedName name="_vena_YTDS2_YTDB4_R_FV_42f34b52efc14701904e2bd69b949ebb_722">YTD!#REF!</definedName>
    <definedName name="_vena_YTDS2_YTDB4_R_FV_42f34b52efc14701904e2bd69b949ebb_723" localSheetId="1">'Approved Budget v2'!#REF!</definedName>
    <definedName name="_vena_YTDS2_YTDB4_R_FV_42f34b52efc14701904e2bd69b949ebb_723">YTD!#REF!</definedName>
    <definedName name="_vena_YTDS2_YTDB4_R_FV_42f34b52efc14701904e2bd69b949ebb_724" localSheetId="1">'Approved Budget v2'!#REF!</definedName>
    <definedName name="_vena_YTDS2_YTDB4_R_FV_42f34b52efc14701904e2bd69b949ebb_724">YTD!#REF!</definedName>
    <definedName name="_vena_YTDS2_YTDB4_R_FV_42f34b52efc14701904e2bd69b949ebb_725" localSheetId="1">'Approved Budget v2'!#REF!</definedName>
    <definedName name="_vena_YTDS2_YTDB4_R_FV_42f34b52efc14701904e2bd69b949ebb_725">YTD!#REF!</definedName>
    <definedName name="_vena_YTDS2_YTDB4_R_FV_42f34b52efc14701904e2bd69b949ebb_726" localSheetId="1">'Approved Budget v2'!#REF!</definedName>
    <definedName name="_vena_YTDS2_YTDB4_R_FV_42f34b52efc14701904e2bd69b949ebb_726">YTD!#REF!</definedName>
    <definedName name="_vena_YTDS2_YTDB4_R_FV_42f34b52efc14701904e2bd69b949ebb_727" localSheetId="1">'Approved Budget v2'!#REF!</definedName>
    <definedName name="_vena_YTDS2_YTDB4_R_FV_42f34b52efc14701904e2bd69b949ebb_727">YTD!#REF!</definedName>
    <definedName name="_vena_YTDS2_YTDB4_R_FV_42f34b52efc14701904e2bd69b949ebb_728" localSheetId="1">'Approved Budget v2'!#REF!</definedName>
    <definedName name="_vena_YTDS2_YTDB4_R_FV_42f34b52efc14701904e2bd69b949ebb_728">YTD!#REF!</definedName>
    <definedName name="_vena_YTDS2_YTDB4_R_FV_42f34b52efc14701904e2bd69b949ebb_729" localSheetId="1">'Approved Budget v2'!#REF!</definedName>
    <definedName name="_vena_YTDS2_YTDB4_R_FV_42f34b52efc14701904e2bd69b949ebb_729">YTD!#REF!</definedName>
    <definedName name="_vena_YTDS2_YTDB4_R_FV_42f34b52efc14701904e2bd69b949ebb_730" localSheetId="1">'Approved Budget v2'!#REF!</definedName>
    <definedName name="_vena_YTDS2_YTDB4_R_FV_42f34b52efc14701904e2bd69b949ebb_730">YTD!#REF!</definedName>
    <definedName name="_vena_YTDS2_YTDB4_R_FV_42f34b52efc14701904e2bd69b949ebb_731" localSheetId="1">'Approved Budget v2'!#REF!</definedName>
    <definedName name="_vena_YTDS2_YTDB4_R_FV_42f34b52efc14701904e2bd69b949ebb_731">YTD!#REF!</definedName>
    <definedName name="_vena_YTDS2_YTDB4_R_FV_42f34b52efc14701904e2bd69b949ebb_732" localSheetId="1">'Approved Budget v2'!#REF!</definedName>
    <definedName name="_vena_YTDS2_YTDB4_R_FV_42f34b52efc14701904e2bd69b949ebb_732">YTD!#REF!</definedName>
    <definedName name="_vena_YTDS2_YTDB4_R_FV_42f34b52efc14701904e2bd69b949ebb_733" localSheetId="1">'Approved Budget v2'!#REF!</definedName>
    <definedName name="_vena_YTDS2_YTDB4_R_FV_42f34b52efc14701904e2bd69b949ebb_733">YTD!#REF!</definedName>
    <definedName name="_vena_YTDS2_YTDB4_R_FV_42f34b52efc14701904e2bd69b949ebb_734" localSheetId="1">'Approved Budget v2'!#REF!</definedName>
    <definedName name="_vena_YTDS2_YTDB4_R_FV_42f34b52efc14701904e2bd69b949ebb_734">YTD!#REF!</definedName>
    <definedName name="_vena_YTDS2_YTDB4_R_FV_42f34b52efc14701904e2bd69b949ebb_735" localSheetId="1">'Approved Budget v2'!#REF!</definedName>
    <definedName name="_vena_YTDS2_YTDB4_R_FV_42f34b52efc14701904e2bd69b949ebb_735">YTD!#REF!</definedName>
    <definedName name="_vena_YTDS2_YTDB4_R_FV_42f34b52efc14701904e2bd69b949ebb_736" localSheetId="1">'Approved Budget v2'!#REF!</definedName>
    <definedName name="_vena_YTDS2_YTDB4_R_FV_42f34b52efc14701904e2bd69b949ebb_736">YTD!#REF!</definedName>
    <definedName name="_vena_YTDS2_YTDB4_R_FV_42f34b52efc14701904e2bd69b949ebb_737" localSheetId="1">'Approved Budget v2'!#REF!</definedName>
    <definedName name="_vena_YTDS2_YTDB4_R_FV_42f34b52efc14701904e2bd69b949ebb_737">YTD!#REF!</definedName>
    <definedName name="_vena_YTDS2_YTDB4_R_FV_42f34b52efc14701904e2bd69b949ebb_738" localSheetId="1">'Approved Budget v2'!#REF!</definedName>
    <definedName name="_vena_YTDS2_YTDB4_R_FV_42f34b52efc14701904e2bd69b949ebb_738">YTD!#REF!</definedName>
    <definedName name="_vena_YTDS2_YTDB4_R_FV_42f34b52efc14701904e2bd69b949ebb_739" localSheetId="1">'Approved Budget v2'!#REF!</definedName>
    <definedName name="_vena_YTDS2_YTDB4_R_FV_42f34b52efc14701904e2bd69b949ebb_739">YTD!#REF!</definedName>
    <definedName name="_vena_YTDS2_YTDB4_R_FV_42f34b52efc14701904e2bd69b949ebb_740" localSheetId="1">'Approved Budget v2'!#REF!</definedName>
    <definedName name="_vena_YTDS2_YTDB4_R_FV_42f34b52efc14701904e2bd69b949ebb_740">YTD!#REF!</definedName>
    <definedName name="_vena_YTDS2_YTDB4_R_FV_42f34b52efc14701904e2bd69b949ebb_741" localSheetId="1">'Approved Budget v2'!#REF!</definedName>
    <definedName name="_vena_YTDS2_YTDB4_R_FV_42f34b52efc14701904e2bd69b949ebb_741">YTD!#REF!</definedName>
    <definedName name="_vena_YTDS2_YTDB4_R_FV_42f34b52efc14701904e2bd69b949ebb_742" localSheetId="1">'Approved Budget v2'!#REF!</definedName>
    <definedName name="_vena_YTDS2_YTDB4_R_FV_42f34b52efc14701904e2bd69b949ebb_742">YTD!#REF!</definedName>
    <definedName name="_vena_YTDS2_YTDB4_R_FV_42f34b52efc14701904e2bd69b949ebb_743" localSheetId="1">'Approved Budget v2'!#REF!</definedName>
    <definedName name="_vena_YTDS2_YTDB4_R_FV_42f34b52efc14701904e2bd69b949ebb_743">YTD!#REF!</definedName>
    <definedName name="_vena_YTDS2_YTDB4_R_FV_42f34b52efc14701904e2bd69b949ebb_744" localSheetId="1">'Approved Budget v2'!#REF!</definedName>
    <definedName name="_vena_YTDS2_YTDB4_R_FV_42f34b52efc14701904e2bd69b949ebb_744">YTD!#REF!</definedName>
    <definedName name="_vena_YTDS2_YTDB4_R_FV_42f34b52efc14701904e2bd69b949ebb_745" localSheetId="1">'Approved Budget v2'!#REF!</definedName>
    <definedName name="_vena_YTDS2_YTDB4_R_FV_42f34b52efc14701904e2bd69b949ebb_745">YTD!#REF!</definedName>
    <definedName name="_vena_YTDS2_YTDB4_R_FV_42f34b52efc14701904e2bd69b949ebb_746" localSheetId="1">'Approved Budget v2'!#REF!</definedName>
    <definedName name="_vena_YTDS2_YTDB4_R_FV_42f34b52efc14701904e2bd69b949ebb_746">YTD!#REF!</definedName>
    <definedName name="_vena_YTDS2_YTDB4_R_FV_42f34b52efc14701904e2bd69b949ebb_747" localSheetId="1">'Approved Budget v2'!#REF!</definedName>
    <definedName name="_vena_YTDS2_YTDB4_R_FV_42f34b52efc14701904e2bd69b949ebb_747">YTD!#REF!</definedName>
    <definedName name="_vena_YTDS2_YTDB4_R_FV_42f34b52efc14701904e2bd69b949ebb_748" localSheetId="1">'Approved Budget v2'!#REF!</definedName>
    <definedName name="_vena_YTDS2_YTDB4_R_FV_42f34b52efc14701904e2bd69b949ebb_748">YTD!#REF!</definedName>
    <definedName name="_vena_YTDS2_YTDB4_R_FV_42f34b52efc14701904e2bd69b949ebb_749" localSheetId="1">'Approved Budget v2'!#REF!</definedName>
    <definedName name="_vena_YTDS2_YTDB4_R_FV_42f34b52efc14701904e2bd69b949ebb_749">YTD!#REF!</definedName>
    <definedName name="_vena_YTDS2_YTDB4_R_FV_42f34b52efc14701904e2bd69b949ebb_750" localSheetId="1">'Approved Budget v2'!#REF!</definedName>
    <definedName name="_vena_YTDS2_YTDB4_R_FV_42f34b52efc14701904e2bd69b949ebb_750">YTD!#REF!</definedName>
    <definedName name="_vena_YTDS2_YTDB4_R_FV_42f34b52efc14701904e2bd69b949ebb_751" localSheetId="1">'Approved Budget v2'!#REF!</definedName>
    <definedName name="_vena_YTDS2_YTDB4_R_FV_42f34b52efc14701904e2bd69b949ebb_751">YTD!#REF!</definedName>
    <definedName name="_vena_YTDS2_YTDB4_R_FV_42f34b52efc14701904e2bd69b949ebb_752" localSheetId="1">'Approved Budget v2'!#REF!</definedName>
    <definedName name="_vena_YTDS2_YTDB4_R_FV_42f34b52efc14701904e2bd69b949ebb_752">YTD!#REF!</definedName>
    <definedName name="_vena_YTDS2_YTDB4_R_FV_42f34b52efc14701904e2bd69b949ebb_753" localSheetId="1">'Approved Budget v2'!#REF!</definedName>
    <definedName name="_vena_YTDS2_YTDB4_R_FV_42f34b52efc14701904e2bd69b949ebb_753">YTD!#REF!</definedName>
    <definedName name="_vena_YTDS2_YTDB4_R_FV_42f34b52efc14701904e2bd69b949ebb_754" localSheetId="1">'Approved Budget v2'!#REF!</definedName>
    <definedName name="_vena_YTDS2_YTDB4_R_FV_42f34b52efc14701904e2bd69b949ebb_754">YTD!#REF!</definedName>
    <definedName name="_vena_YTDS2_YTDB4_R_FV_42f34b52efc14701904e2bd69b949ebb_755" localSheetId="1">'Approved Budget v2'!#REF!</definedName>
    <definedName name="_vena_YTDS2_YTDB4_R_FV_42f34b52efc14701904e2bd69b949ebb_755">YTD!#REF!</definedName>
    <definedName name="_vena_YTDS2_YTDB4_R_FV_42f34b52efc14701904e2bd69b949ebb_756" localSheetId="1">'Approved Budget v2'!#REF!</definedName>
    <definedName name="_vena_YTDS2_YTDB4_R_FV_42f34b52efc14701904e2bd69b949ebb_756">YTD!#REF!</definedName>
    <definedName name="_vena_YTDS2_YTDB4_R_FV_42f34b52efc14701904e2bd69b949ebb_757" localSheetId="1">'Approved Budget v2'!#REF!</definedName>
    <definedName name="_vena_YTDS2_YTDB4_R_FV_42f34b52efc14701904e2bd69b949ebb_757">YTD!#REF!</definedName>
    <definedName name="_vena_YTDS2_YTDB4_R_FV_42f34b52efc14701904e2bd69b949ebb_758" localSheetId="1">'Approved Budget v2'!#REF!</definedName>
    <definedName name="_vena_YTDS2_YTDB4_R_FV_42f34b52efc14701904e2bd69b949ebb_758">YTD!#REF!</definedName>
    <definedName name="_vena_YTDS2_YTDB4_R_FV_42f34b52efc14701904e2bd69b949ebb_759" localSheetId="1">'Approved Budget v2'!#REF!</definedName>
    <definedName name="_vena_YTDS2_YTDB4_R_FV_42f34b52efc14701904e2bd69b949ebb_759">YTD!#REF!</definedName>
    <definedName name="_vena_YTDS2_YTDB4_R_FV_42f34b52efc14701904e2bd69b949ebb_760" localSheetId="1">'Approved Budget v2'!#REF!</definedName>
    <definedName name="_vena_YTDS2_YTDB4_R_FV_42f34b52efc14701904e2bd69b949ebb_760">YTD!#REF!</definedName>
    <definedName name="_vena_YTDS2_YTDB4_R_FV_42f34b52efc14701904e2bd69b949ebb_761" localSheetId="1">'Approved Budget v2'!#REF!</definedName>
    <definedName name="_vena_YTDS2_YTDB4_R_FV_42f34b52efc14701904e2bd69b949ebb_761">YTD!#REF!</definedName>
    <definedName name="_vena_YTDS2_YTDB4_R_FV_42f34b52efc14701904e2bd69b949ebb_762" localSheetId="1">'Approved Budget v2'!#REF!</definedName>
    <definedName name="_vena_YTDS2_YTDB4_R_FV_42f34b52efc14701904e2bd69b949ebb_762">YTD!#REF!</definedName>
    <definedName name="_vena_YTDS2_YTDB4_R_FV_42f34b52efc14701904e2bd69b949ebb_763" localSheetId="1">'Approved Budget v2'!#REF!</definedName>
    <definedName name="_vena_YTDS2_YTDB4_R_FV_42f34b52efc14701904e2bd69b949ebb_763">YTD!#REF!</definedName>
    <definedName name="_vena_YTDS2_YTDB4_R_FV_42f34b52efc14701904e2bd69b949ebb_764" localSheetId="1">'Approved Budget v2'!#REF!</definedName>
    <definedName name="_vena_YTDS2_YTDB4_R_FV_42f34b52efc14701904e2bd69b949ebb_764">YTD!#REF!</definedName>
    <definedName name="_vena_YTDS2_YTDB4_R_FV_42f34b52efc14701904e2bd69b949ebb_765" localSheetId="1">'Approved Budget v2'!#REF!</definedName>
    <definedName name="_vena_YTDS2_YTDB4_R_FV_42f34b52efc14701904e2bd69b949ebb_765">YTD!#REF!</definedName>
    <definedName name="_vena_YTDS2_YTDB4_R_FV_42f34b52efc14701904e2bd69b949ebb_766" localSheetId="1">'Approved Budget v2'!#REF!</definedName>
    <definedName name="_vena_YTDS2_YTDB4_R_FV_42f34b52efc14701904e2bd69b949ebb_766">YTD!#REF!</definedName>
    <definedName name="_vena_YTDS2_YTDB4_R_FV_42f34b52efc14701904e2bd69b949ebb_767" localSheetId="1">'Approved Budget v2'!#REF!</definedName>
    <definedName name="_vena_YTDS2_YTDB4_R_FV_42f34b52efc14701904e2bd69b949ebb_767">YTD!#REF!</definedName>
    <definedName name="_vena_YTDS2_YTDB4_R_FV_42f34b52efc14701904e2bd69b949ebb_768" localSheetId="1">'Approved Budget v2'!#REF!</definedName>
    <definedName name="_vena_YTDS2_YTDB4_R_FV_42f34b52efc14701904e2bd69b949ebb_768">YTD!#REF!</definedName>
    <definedName name="_vena_YTDS2_YTDB4_R_FV_42f34b52efc14701904e2bd69b949ebb_769" localSheetId="1">'Approved Budget v2'!#REF!</definedName>
    <definedName name="_vena_YTDS2_YTDB4_R_FV_42f34b52efc14701904e2bd69b949ebb_769">YTD!#REF!</definedName>
    <definedName name="_vena_YTDS2_YTDB4_R_FV_42f34b52efc14701904e2bd69b949ebb_770" localSheetId="1">'Approved Budget v2'!#REF!</definedName>
    <definedName name="_vena_YTDS2_YTDB4_R_FV_42f34b52efc14701904e2bd69b949ebb_770">YTD!#REF!</definedName>
    <definedName name="_vena_YTDS2_YTDB4_R_FV_42f34b52efc14701904e2bd69b949ebb_771" localSheetId="1">'Approved Budget v2'!#REF!</definedName>
    <definedName name="_vena_YTDS2_YTDB4_R_FV_42f34b52efc14701904e2bd69b949ebb_771">YTD!#REF!</definedName>
    <definedName name="_vena_YTDS2_YTDB4_R_FV_42f34b52efc14701904e2bd69b949ebb_772" localSheetId="1">'Approved Budget v2'!#REF!</definedName>
    <definedName name="_vena_YTDS2_YTDB4_R_FV_42f34b52efc14701904e2bd69b949ebb_772">YTD!#REF!</definedName>
    <definedName name="_vena_YTDS2_YTDB4_R_FV_42f34b52efc14701904e2bd69b949ebb_773" localSheetId="1">'Approved Budget v2'!#REF!</definedName>
    <definedName name="_vena_YTDS2_YTDB4_R_FV_42f34b52efc14701904e2bd69b949ebb_773">YTD!#REF!</definedName>
    <definedName name="_vena_YTDS2_YTDB4_R_FV_42f34b52efc14701904e2bd69b949ebb_774" localSheetId="1">'Approved Budget v2'!#REF!</definedName>
    <definedName name="_vena_YTDS2_YTDB4_R_FV_42f34b52efc14701904e2bd69b949ebb_774">YTD!#REF!</definedName>
    <definedName name="_vena_YTDS2_YTDB4_R_FV_42f34b52efc14701904e2bd69b949ebb_775" localSheetId="1">'Approved Budget v2'!#REF!</definedName>
    <definedName name="_vena_YTDS2_YTDB4_R_FV_42f34b52efc14701904e2bd69b949ebb_775">YTD!#REF!</definedName>
    <definedName name="_vena_YTDS2_YTDB4_R_FV_42f34b52efc14701904e2bd69b949ebb_776" localSheetId="1">'Approved Budget v2'!#REF!</definedName>
    <definedName name="_vena_YTDS2_YTDB4_R_FV_42f34b52efc14701904e2bd69b949ebb_776">YTD!#REF!</definedName>
    <definedName name="_vena_YTDS2_YTDB4_R_FV_42f34b52efc14701904e2bd69b949ebb_777" localSheetId="1">'Approved Budget v2'!#REF!</definedName>
    <definedName name="_vena_YTDS2_YTDB4_R_FV_42f34b52efc14701904e2bd69b949ebb_777">YTD!#REF!</definedName>
    <definedName name="_vena_YTDS2_YTDB4_R_FV_42f34b52efc14701904e2bd69b949ebb_778" localSheetId="1">'Approved Budget v2'!#REF!</definedName>
    <definedName name="_vena_YTDS2_YTDB4_R_FV_42f34b52efc14701904e2bd69b949ebb_778">YTD!#REF!</definedName>
    <definedName name="_vena_YTDS2_YTDB4_R_FV_42f34b52efc14701904e2bd69b949ebb_779" localSheetId="1">'Approved Budget v2'!#REF!</definedName>
    <definedName name="_vena_YTDS2_YTDB4_R_FV_42f34b52efc14701904e2bd69b949ebb_779">YTD!#REF!</definedName>
    <definedName name="_vena_YTDS2_YTDB4_R_FV_42f34b52efc14701904e2bd69b949ebb_780" localSheetId="1">'Approved Budget v2'!#REF!</definedName>
    <definedName name="_vena_YTDS2_YTDB4_R_FV_42f34b52efc14701904e2bd69b949ebb_780">YTD!#REF!</definedName>
    <definedName name="_vena_YTDS2_YTDB4_R_FV_42f34b52efc14701904e2bd69b949ebb_781" localSheetId="1">'Approved Budget v2'!#REF!</definedName>
    <definedName name="_vena_YTDS2_YTDB4_R_FV_42f34b52efc14701904e2bd69b949ebb_781">YTD!#REF!</definedName>
    <definedName name="_vena_YTDS2_YTDB4_R_FV_42f34b52efc14701904e2bd69b949ebb_782" localSheetId="1">'Approved Budget v2'!#REF!</definedName>
    <definedName name="_vena_YTDS2_YTDB4_R_FV_42f34b52efc14701904e2bd69b949ebb_782">YTD!#REF!</definedName>
    <definedName name="_vena_YTDS2_YTDB4_R_FV_42f34b52efc14701904e2bd69b949ebb_783" localSheetId="1">'Approved Budget v2'!#REF!</definedName>
    <definedName name="_vena_YTDS2_YTDB4_R_FV_42f34b52efc14701904e2bd69b949ebb_783">YTD!#REF!</definedName>
    <definedName name="_vena_YTDS2_YTDB4_R_FV_42f34b52efc14701904e2bd69b949ebb_784" localSheetId="1">'Approved Budget v2'!#REF!</definedName>
    <definedName name="_vena_YTDS2_YTDB4_R_FV_42f34b52efc14701904e2bd69b949ebb_784">YTD!#REF!</definedName>
    <definedName name="_vena_YTDS2_YTDB4_R_FV_42f34b52efc14701904e2bd69b949ebb_785" localSheetId="1">'Approved Budget v2'!#REF!</definedName>
    <definedName name="_vena_YTDS2_YTDB4_R_FV_42f34b52efc14701904e2bd69b949ebb_785">YTD!#REF!</definedName>
    <definedName name="_vena_YTDS2_YTDB4_R_FV_42f34b52efc14701904e2bd69b949ebb_786" localSheetId="1">'Approved Budget v2'!#REF!</definedName>
    <definedName name="_vena_YTDS2_YTDB4_R_FV_42f34b52efc14701904e2bd69b949ebb_786">YTD!#REF!</definedName>
    <definedName name="_vena_YTDS2_YTDB4_R_FV_42f34b52efc14701904e2bd69b949ebb_787" localSheetId="1">'Approved Budget v2'!#REF!</definedName>
    <definedName name="_vena_YTDS2_YTDB4_R_FV_42f34b52efc14701904e2bd69b949ebb_787">YTD!#REF!</definedName>
    <definedName name="_vena_YTDS2_YTDB4_R_FV_42f34b52efc14701904e2bd69b949ebb_788" localSheetId="1">'Approved Budget v2'!#REF!</definedName>
    <definedName name="_vena_YTDS2_YTDB4_R_FV_42f34b52efc14701904e2bd69b949ebb_788">YTD!#REF!</definedName>
    <definedName name="_vena_YTDS2_YTDB4_R_FV_42f34b52efc14701904e2bd69b949ebb_789" localSheetId="1">'Approved Budget v2'!#REF!</definedName>
    <definedName name="_vena_YTDS2_YTDB4_R_FV_42f34b52efc14701904e2bd69b949ebb_789">YTD!#REF!</definedName>
    <definedName name="_vena_YTDS2_YTDB4_R_FV_42f34b52efc14701904e2bd69b949ebb_790" localSheetId="1">'Approved Budget v2'!#REF!</definedName>
    <definedName name="_vena_YTDS2_YTDB4_R_FV_42f34b52efc14701904e2bd69b949ebb_790">YTD!#REF!</definedName>
    <definedName name="_vena_YTDS2_YTDB4_R_FV_42f34b52efc14701904e2bd69b949ebb_791" localSheetId="1">'Approved Budget v2'!#REF!</definedName>
    <definedName name="_vena_YTDS2_YTDB4_R_FV_42f34b52efc14701904e2bd69b949ebb_791">YTD!#REF!</definedName>
    <definedName name="_vena_YTDS2_YTDB4_R_FV_42f34b52efc14701904e2bd69b949ebb_792" localSheetId="1">'Approved Budget v2'!#REF!</definedName>
    <definedName name="_vena_YTDS2_YTDB4_R_FV_42f34b52efc14701904e2bd69b949ebb_792">YTD!#REF!</definedName>
    <definedName name="_vena_YTDS2_YTDB4_R_FV_42f34b52efc14701904e2bd69b949ebb_793" localSheetId="1">'Approved Budget v2'!#REF!</definedName>
    <definedName name="_vena_YTDS2_YTDB4_R_FV_42f34b52efc14701904e2bd69b949ebb_793">YTD!#REF!</definedName>
    <definedName name="_vena_YTDS2_YTDB4_R_FV_42f34b52efc14701904e2bd69b949ebb_794" localSheetId="1">'Approved Budget v2'!#REF!</definedName>
    <definedName name="_vena_YTDS2_YTDB4_R_FV_42f34b52efc14701904e2bd69b949ebb_794">YTD!#REF!</definedName>
    <definedName name="_vena_YTDS2_YTDB4_R_FV_42f34b52efc14701904e2bd69b949ebb_795" localSheetId="1">'Approved Budget v2'!#REF!</definedName>
    <definedName name="_vena_YTDS2_YTDB4_R_FV_42f34b52efc14701904e2bd69b949ebb_795">YTD!#REF!</definedName>
    <definedName name="_vena_YTDS2_YTDB4_R_FV_42f34b52efc14701904e2bd69b949ebb_796" localSheetId="1">'Approved Budget v2'!#REF!</definedName>
    <definedName name="_vena_YTDS2_YTDB4_R_FV_42f34b52efc14701904e2bd69b949ebb_796">YTD!#REF!</definedName>
    <definedName name="_vena_YTDS2_YTDB4_R_FV_42f34b52efc14701904e2bd69b949ebb_797" localSheetId="1">'Approved Budget v2'!#REF!</definedName>
    <definedName name="_vena_YTDS2_YTDB4_R_FV_42f34b52efc14701904e2bd69b949ebb_797">YTD!#REF!</definedName>
    <definedName name="_vena_YTDS2_YTDB4_R_FV_42f34b52efc14701904e2bd69b949ebb_798" localSheetId="1">'Approved Budget v2'!#REF!</definedName>
    <definedName name="_vena_YTDS2_YTDB4_R_FV_42f34b52efc14701904e2bd69b949ebb_798">YTD!#REF!</definedName>
    <definedName name="_vena_YTDS2_YTDB4_R_FV_42f34b52efc14701904e2bd69b949ebb_799" localSheetId="1">'Approved Budget v2'!#REF!</definedName>
    <definedName name="_vena_YTDS2_YTDB4_R_FV_42f34b52efc14701904e2bd69b949ebb_799">YTD!#REF!</definedName>
    <definedName name="_vena_YTDS2_YTDB4_R_FV_42f34b52efc14701904e2bd69b949ebb_800" localSheetId="1">'Approved Budget v2'!#REF!</definedName>
    <definedName name="_vena_YTDS2_YTDB4_R_FV_42f34b52efc14701904e2bd69b949ebb_800">YTD!#REF!</definedName>
    <definedName name="_vena_YTDS2_YTDB4_R_FV_42f34b52efc14701904e2bd69b949ebb_801" localSheetId="1">'Approved Budget v2'!#REF!</definedName>
    <definedName name="_vena_YTDS2_YTDB4_R_FV_42f34b52efc14701904e2bd69b949ebb_801">YTD!#REF!</definedName>
    <definedName name="_vena_YTDS2_YTDB4_R_FV_42f34b52efc14701904e2bd69b949ebb_802" localSheetId="1">'Approved Budget v2'!#REF!</definedName>
    <definedName name="_vena_YTDS2_YTDB4_R_FV_42f34b52efc14701904e2bd69b949ebb_802">YTD!#REF!</definedName>
    <definedName name="_vena_YTDS2_YTDB4_R_FV_42f34b52efc14701904e2bd69b949ebb_803" localSheetId="1">'Approved Budget v2'!#REF!</definedName>
    <definedName name="_vena_YTDS2_YTDB4_R_FV_42f34b52efc14701904e2bd69b949ebb_803">YTD!#REF!</definedName>
    <definedName name="_vena_YTDS2_YTDB4_R_FV_42f34b52efc14701904e2bd69b949ebb_804" localSheetId="1">'Approved Budget v2'!#REF!</definedName>
    <definedName name="_vena_YTDS2_YTDB4_R_FV_42f34b52efc14701904e2bd69b949ebb_804">YTD!#REF!</definedName>
    <definedName name="_vena_YTDS2_YTDB4_R_FV_42f34b52efc14701904e2bd69b949ebb_805" localSheetId="1">'Approved Budget v2'!#REF!</definedName>
    <definedName name="_vena_YTDS2_YTDB4_R_FV_42f34b52efc14701904e2bd69b949ebb_805">YTD!#REF!</definedName>
    <definedName name="_vena_YTDS2_YTDB4_R_FV_42f34b52efc14701904e2bd69b949ebb_806" localSheetId="1">'Approved Budget v2'!#REF!</definedName>
    <definedName name="_vena_YTDS2_YTDB4_R_FV_42f34b52efc14701904e2bd69b949ebb_806">YTD!#REF!</definedName>
    <definedName name="_vena_YTDS2_YTDB4_R_FV_42f34b52efc14701904e2bd69b949ebb_807" localSheetId="1">'Approved Budget v2'!#REF!</definedName>
    <definedName name="_vena_YTDS2_YTDB4_R_FV_42f34b52efc14701904e2bd69b949ebb_807">YTD!#REF!</definedName>
    <definedName name="_vena_YTDS2_YTDB4_R_FV_42f34b52efc14701904e2bd69b949ebb_808" localSheetId="1">'Approved Budget v2'!#REF!</definedName>
    <definedName name="_vena_YTDS2_YTDB4_R_FV_42f34b52efc14701904e2bd69b949ebb_808">YTD!#REF!</definedName>
    <definedName name="_vena_YTDS2_YTDB4_R_FV_42f34b52efc14701904e2bd69b949ebb_809" localSheetId="1">'Approved Budget v2'!#REF!</definedName>
    <definedName name="_vena_YTDS2_YTDB4_R_FV_42f34b52efc14701904e2bd69b949ebb_809">YTD!#REF!</definedName>
    <definedName name="_vena_YTDS2_YTDB4_R_FV_42f34b52efc14701904e2bd69b949ebb_810" localSheetId="1">'Approved Budget v2'!#REF!</definedName>
    <definedName name="_vena_YTDS2_YTDB4_R_FV_42f34b52efc14701904e2bd69b949ebb_810">YTD!#REF!</definedName>
    <definedName name="_vena_YTDS2_YTDB4_R_FV_42f34b52efc14701904e2bd69b949ebb_811" localSheetId="1">'Approved Budget v2'!#REF!</definedName>
    <definedName name="_vena_YTDS2_YTDB4_R_FV_42f34b52efc14701904e2bd69b949ebb_811">YTD!#REF!</definedName>
    <definedName name="_vena_YTDS2_YTDB4_R_FV_42f34b52efc14701904e2bd69b949ebb_812" localSheetId="1">'Approved Budget v2'!#REF!</definedName>
    <definedName name="_vena_YTDS2_YTDB4_R_FV_42f34b52efc14701904e2bd69b949ebb_812">YTD!#REF!</definedName>
    <definedName name="_vena_YTDS2_YTDB4_R_FV_42f34b52efc14701904e2bd69b949ebb_813" localSheetId="1">'Approved Budget v2'!#REF!</definedName>
    <definedName name="_vena_YTDS2_YTDB4_R_FV_42f34b52efc14701904e2bd69b949ebb_813">YTD!#REF!</definedName>
    <definedName name="_vena_YTDS2_YTDB4_R_FV_42f34b52efc14701904e2bd69b949ebb_814" localSheetId="1">'Approved Budget v2'!#REF!</definedName>
    <definedName name="_vena_YTDS2_YTDB4_R_FV_42f34b52efc14701904e2bd69b949ebb_814">YTD!#REF!</definedName>
    <definedName name="_vena_YTDS2_YTDB4_R_FV_42f34b52efc14701904e2bd69b949ebb_815" localSheetId="1">'Approved Budget v2'!#REF!</definedName>
    <definedName name="_vena_YTDS2_YTDB4_R_FV_42f34b52efc14701904e2bd69b949ebb_815">YTD!#REF!</definedName>
    <definedName name="_vena_YTDS2_YTDB4_R_FV_42f34b52efc14701904e2bd69b949ebb_816" localSheetId="1">'Approved Budget v2'!#REF!</definedName>
    <definedName name="_vena_YTDS2_YTDB4_R_FV_42f34b52efc14701904e2bd69b949ebb_816">YTD!#REF!</definedName>
    <definedName name="_vena_YTDS2_YTDB4_R_FV_42f34b52efc14701904e2bd69b949ebb_817" localSheetId="1">'Approved Budget v2'!#REF!</definedName>
    <definedName name="_vena_YTDS2_YTDB4_R_FV_42f34b52efc14701904e2bd69b949ebb_817">YTD!#REF!</definedName>
    <definedName name="_vena_YTDS2_YTDB4_R_FV_42f34b52efc14701904e2bd69b949ebb_818" localSheetId="1">'Approved Budget v2'!#REF!</definedName>
    <definedName name="_vena_YTDS2_YTDB4_R_FV_42f34b52efc14701904e2bd69b949ebb_818">YTD!#REF!</definedName>
    <definedName name="_vena_YTDS2_YTDB4_R_FV_42f34b52efc14701904e2bd69b949ebb_819" localSheetId="1">'Approved Budget v2'!#REF!</definedName>
    <definedName name="_vena_YTDS2_YTDB4_R_FV_42f34b52efc14701904e2bd69b949ebb_819">YTD!#REF!</definedName>
    <definedName name="_vena_YTDS2_YTDB4_R_FV_42f34b52efc14701904e2bd69b949ebb_820" localSheetId="1">'Approved Budget v2'!#REF!</definedName>
    <definedName name="_vena_YTDS2_YTDB4_R_FV_42f34b52efc14701904e2bd69b949ebb_820">YTD!#REF!</definedName>
    <definedName name="_vena_YTDS2_YTDB4_R_FV_42f34b52efc14701904e2bd69b949ebb_821" localSheetId="1">'Approved Budget v2'!#REF!</definedName>
    <definedName name="_vena_YTDS2_YTDB4_R_FV_42f34b52efc14701904e2bd69b949ebb_821">YTD!#REF!</definedName>
    <definedName name="_vena_YTDS2_YTDB4_R_FV_42f34b52efc14701904e2bd69b949ebb_822" localSheetId="1">'Approved Budget v2'!#REF!</definedName>
    <definedName name="_vena_YTDS2_YTDB4_R_FV_42f34b52efc14701904e2bd69b949ebb_822">YTD!#REF!</definedName>
    <definedName name="_vena_YTDS2_YTDB4_R_FV_42f34b52efc14701904e2bd69b949ebb_823" localSheetId="1">'Approved Budget v2'!#REF!</definedName>
    <definedName name="_vena_YTDS2_YTDB4_R_FV_42f34b52efc14701904e2bd69b949ebb_823">YTD!#REF!</definedName>
    <definedName name="_vena_YTDS2_YTDB4_R_FV_42f34b52efc14701904e2bd69b949ebb_824" localSheetId="1">'Approved Budget v2'!#REF!</definedName>
    <definedName name="_vena_YTDS2_YTDB4_R_FV_42f34b52efc14701904e2bd69b949ebb_824">YTD!#REF!</definedName>
    <definedName name="_vena_YTDS2_YTDB4_R_FV_42f34b52efc14701904e2bd69b949ebb_825" localSheetId="1">'Approved Budget v2'!#REF!</definedName>
    <definedName name="_vena_YTDS2_YTDB4_R_FV_42f34b52efc14701904e2bd69b949ebb_825">YTD!#REF!</definedName>
    <definedName name="_vena_YTDS2_YTDB4_R_FV_42f34b52efc14701904e2bd69b949ebb_826" localSheetId="1">'Approved Budget v2'!#REF!</definedName>
    <definedName name="_vena_YTDS2_YTDB4_R_FV_42f34b52efc14701904e2bd69b949ebb_826">YTD!#REF!</definedName>
    <definedName name="_vena_YTDS2_YTDB4_R_FV_42f34b52efc14701904e2bd69b949ebb_827" localSheetId="1">'Approved Budget v2'!#REF!</definedName>
    <definedName name="_vena_YTDS2_YTDB4_R_FV_42f34b52efc14701904e2bd69b949ebb_827">YTD!#REF!</definedName>
    <definedName name="_vena_YTDS2_YTDB4_R_FV_42f34b52efc14701904e2bd69b949ebb_828" localSheetId="1">'Approved Budget v2'!#REF!</definedName>
    <definedName name="_vena_YTDS2_YTDB4_R_FV_42f34b52efc14701904e2bd69b949ebb_828">YTD!#REF!</definedName>
    <definedName name="_vena_YTDS2_YTDB4_R_FV_42f34b52efc14701904e2bd69b949ebb_829" localSheetId="1">'Approved Budget v2'!#REF!</definedName>
    <definedName name="_vena_YTDS2_YTDB4_R_FV_42f34b52efc14701904e2bd69b949ebb_829">YTD!#REF!</definedName>
    <definedName name="_vena_YTDS2_YTDB4_R_FV_42f34b52efc14701904e2bd69b949ebb_830" localSheetId="1">'Approved Budget v2'!#REF!</definedName>
    <definedName name="_vena_YTDS2_YTDB4_R_FV_42f34b52efc14701904e2bd69b949ebb_830">YTD!#REF!</definedName>
    <definedName name="_vena_YTDS2_YTDB4_R_FV_42f34b52efc14701904e2bd69b949ebb_831" localSheetId="1">'Approved Budget v2'!#REF!</definedName>
    <definedName name="_vena_YTDS2_YTDB4_R_FV_42f34b52efc14701904e2bd69b949ebb_831">YTD!#REF!</definedName>
    <definedName name="_vena_YTDS2_YTDB4_R_FV_42f34b52efc14701904e2bd69b949ebb_832" localSheetId="1">'Approved Budget v2'!#REF!</definedName>
    <definedName name="_vena_YTDS2_YTDB4_R_FV_42f34b52efc14701904e2bd69b949ebb_832">YTD!#REF!</definedName>
    <definedName name="_vena_YTDS2_YTDB4_R_FV_42f34b52efc14701904e2bd69b949ebb_833" localSheetId="1">'Approved Budget v2'!#REF!</definedName>
    <definedName name="_vena_YTDS2_YTDB4_R_FV_42f34b52efc14701904e2bd69b949ebb_833">YTD!#REF!</definedName>
    <definedName name="_vena_YTDS2_YTDB4_R_FV_42f34b52efc14701904e2bd69b949ebb_834" localSheetId="1">'Approved Budget v2'!#REF!</definedName>
    <definedName name="_vena_YTDS2_YTDB4_R_FV_42f34b52efc14701904e2bd69b949ebb_834">YTD!#REF!</definedName>
    <definedName name="_vena_YTDS2_YTDB4_R_FV_42f34b52efc14701904e2bd69b949ebb_835" localSheetId="1">'Approved Budget v2'!#REF!</definedName>
    <definedName name="_vena_YTDS2_YTDB4_R_FV_42f34b52efc14701904e2bd69b949ebb_835">YTD!#REF!</definedName>
    <definedName name="_vena_YTDS2_YTDB4_R_FV_42f34b52efc14701904e2bd69b949ebb_836" localSheetId="1">'Approved Budget v2'!#REF!</definedName>
    <definedName name="_vena_YTDS2_YTDB4_R_FV_42f34b52efc14701904e2bd69b949ebb_836">YTD!#REF!</definedName>
    <definedName name="_vena_YTDS2_YTDB4_R_FV_42f34b52efc14701904e2bd69b949ebb_837" localSheetId="1">'Approved Budget v2'!#REF!</definedName>
    <definedName name="_vena_YTDS2_YTDB4_R_FV_42f34b52efc14701904e2bd69b949ebb_837">YTD!#REF!</definedName>
    <definedName name="_vena_YTDS2_YTDB4_R_FV_42f34b52efc14701904e2bd69b949ebb_838" localSheetId="1">'Approved Budget v2'!#REF!</definedName>
    <definedName name="_vena_YTDS2_YTDB4_R_FV_42f34b52efc14701904e2bd69b949ebb_838">YTD!#REF!</definedName>
    <definedName name="_vena_YTDS2_YTDB4_R_FV_42f34b52efc14701904e2bd69b949ebb_839" localSheetId="1">'Approved Budget v2'!#REF!</definedName>
    <definedName name="_vena_YTDS2_YTDB4_R_FV_42f34b52efc14701904e2bd69b949ebb_839">YTD!#REF!</definedName>
    <definedName name="_vena_YTDS2_YTDB4_R_FV_42f34b52efc14701904e2bd69b949ebb_840" localSheetId="1">'Approved Budget v2'!#REF!</definedName>
    <definedName name="_vena_YTDS2_YTDB4_R_FV_42f34b52efc14701904e2bd69b949ebb_840">YTD!#REF!</definedName>
    <definedName name="_vena_YTDS2_YTDB4_R_FV_42f34b52efc14701904e2bd69b949ebb_841" localSheetId="1">'Approved Budget v2'!#REF!</definedName>
    <definedName name="_vena_YTDS2_YTDB4_R_FV_42f34b52efc14701904e2bd69b949ebb_841">YTD!#REF!</definedName>
    <definedName name="_vena_YTDS2_YTDB4_R_FV_42f34b52efc14701904e2bd69b949ebb_842" localSheetId="1">'Approved Budget v2'!#REF!</definedName>
    <definedName name="_vena_YTDS2_YTDB4_R_FV_42f34b52efc14701904e2bd69b949ebb_842">YTD!#REF!</definedName>
    <definedName name="_vena_YTDS2_YTDB4_R_FV_42f34b52efc14701904e2bd69b949ebb_843" localSheetId="1">'Approved Budget v2'!#REF!</definedName>
    <definedName name="_vena_YTDS2_YTDB4_R_FV_42f34b52efc14701904e2bd69b949ebb_843">YTD!#REF!</definedName>
    <definedName name="_vena_YTDS2_YTDB4_R_FV_42f34b52efc14701904e2bd69b949ebb_844" localSheetId="1">'Approved Budget v2'!#REF!</definedName>
    <definedName name="_vena_YTDS2_YTDB4_R_FV_42f34b52efc14701904e2bd69b949ebb_844">YTD!#REF!</definedName>
    <definedName name="_vena_YTDS2_YTDB4_R_FV_42f34b52efc14701904e2bd69b949ebb_845" localSheetId="1">'Approved Budget v2'!#REF!</definedName>
    <definedName name="_vena_YTDS2_YTDB4_R_FV_42f34b52efc14701904e2bd69b949ebb_845">YTD!#REF!</definedName>
    <definedName name="_vena_YTDS2_YTDB4_R_FV_42f34b52efc14701904e2bd69b949ebb_846" localSheetId="1">'Approved Budget v2'!#REF!</definedName>
    <definedName name="_vena_YTDS2_YTDB4_R_FV_42f34b52efc14701904e2bd69b949ebb_846">YTD!#REF!</definedName>
    <definedName name="_vena_YTDS2_YTDB4_R_FV_42f34b52efc14701904e2bd69b949ebb_847" localSheetId="1">'Approved Budget v2'!#REF!</definedName>
    <definedName name="_vena_YTDS2_YTDB4_R_FV_42f34b52efc14701904e2bd69b949ebb_847">YTD!#REF!</definedName>
    <definedName name="_vena_YTDS2_YTDB4_R_FV_42f34b52efc14701904e2bd69b949ebb_848" localSheetId="1">'Approved Budget v2'!#REF!</definedName>
    <definedName name="_vena_YTDS2_YTDB4_R_FV_42f34b52efc14701904e2bd69b949ebb_848">YTD!#REF!</definedName>
    <definedName name="_vena_YTDS2_YTDB4_R_FV_42f34b52efc14701904e2bd69b949ebb_849" localSheetId="1">'Approved Budget v2'!#REF!</definedName>
    <definedName name="_vena_YTDS2_YTDB4_R_FV_42f34b52efc14701904e2bd69b949ebb_849">YTD!#REF!</definedName>
    <definedName name="_vena_YTDS2_YTDB4_R_FV_42f34b52efc14701904e2bd69b949ebb_850" localSheetId="1">'Approved Budget v2'!#REF!</definedName>
    <definedName name="_vena_YTDS2_YTDB4_R_FV_42f34b52efc14701904e2bd69b949ebb_850">YTD!#REF!</definedName>
    <definedName name="_vena_YTDS2_YTDB4_R_FV_42f34b52efc14701904e2bd69b949ebb_851" localSheetId="1">'Approved Budget v2'!#REF!</definedName>
    <definedName name="_vena_YTDS2_YTDB4_R_FV_42f34b52efc14701904e2bd69b949ebb_851">YTD!#REF!</definedName>
    <definedName name="_vena_YTDS2_YTDB4_R_FV_42f34b52efc14701904e2bd69b949ebb_852" localSheetId="1">'Approved Budget v2'!#REF!</definedName>
    <definedName name="_vena_YTDS2_YTDB4_R_FV_42f34b52efc14701904e2bd69b949ebb_852">YTD!#REF!</definedName>
    <definedName name="_vena_YTDS2_YTDB4_R_FV_42f34b52efc14701904e2bd69b949ebb_853" localSheetId="1">'Approved Budget v2'!#REF!</definedName>
    <definedName name="_vena_YTDS2_YTDB4_R_FV_42f34b52efc14701904e2bd69b949ebb_853">YTD!#REF!</definedName>
    <definedName name="_vena_YTDS2_YTDB4_R_FV_42f34b52efc14701904e2bd69b949ebb_854" localSheetId="1">'Approved Budget v2'!#REF!</definedName>
    <definedName name="_vena_YTDS2_YTDB4_R_FV_42f34b52efc14701904e2bd69b949ebb_854">YTD!#REF!</definedName>
    <definedName name="_vena_YTDS2_YTDB4_R_FV_42f34b52efc14701904e2bd69b949ebb_855" localSheetId="1">'Approved Budget v2'!#REF!</definedName>
    <definedName name="_vena_YTDS2_YTDB4_R_FV_42f34b52efc14701904e2bd69b949ebb_855">YTD!#REF!</definedName>
    <definedName name="_vena_YTDS2_YTDB4_R_FV_42f34b52efc14701904e2bd69b949ebb_856" localSheetId="1">'Approved Budget v2'!#REF!</definedName>
    <definedName name="_vena_YTDS2_YTDB4_R_FV_42f34b52efc14701904e2bd69b949ebb_856">YTD!#REF!</definedName>
    <definedName name="_vena_YTDS2_YTDB4_R_FV_42f34b52efc14701904e2bd69b949ebb_857" localSheetId="1">'Approved Budget v2'!#REF!</definedName>
    <definedName name="_vena_YTDS2_YTDB4_R_FV_42f34b52efc14701904e2bd69b949ebb_857">YTD!#REF!</definedName>
    <definedName name="_vena_YTDS2_YTDB4_R_FV_42f34b52efc14701904e2bd69b949ebb_858" localSheetId="1">'Approved Budget v2'!#REF!</definedName>
    <definedName name="_vena_YTDS2_YTDB4_R_FV_42f34b52efc14701904e2bd69b949ebb_858">YTD!#REF!</definedName>
    <definedName name="_vena_YTDS2_YTDB4_R_FV_42f34b52efc14701904e2bd69b949ebb_859" localSheetId="1">'Approved Budget v2'!#REF!</definedName>
    <definedName name="_vena_YTDS2_YTDB4_R_FV_42f34b52efc14701904e2bd69b949ebb_859">YTD!#REF!</definedName>
    <definedName name="_vena_YTDS2_YTDB4_R_FV_42f34b52efc14701904e2bd69b949ebb_860" localSheetId="1">'Approved Budget v2'!#REF!</definedName>
    <definedName name="_vena_YTDS2_YTDB4_R_FV_42f34b52efc14701904e2bd69b949ebb_860">YTD!#REF!</definedName>
    <definedName name="_vena_YTDS2_YTDB4_R_FV_42f34b52efc14701904e2bd69b949ebb_861" localSheetId="1">'Approved Budget v2'!#REF!</definedName>
    <definedName name="_vena_YTDS2_YTDB4_R_FV_42f34b52efc14701904e2bd69b949ebb_861">YTD!#REF!</definedName>
    <definedName name="_vena_YTDS2_YTDB4_R_FV_42f34b52efc14701904e2bd69b949ebb_862" localSheetId="1">'Approved Budget v2'!#REF!</definedName>
    <definedName name="_vena_YTDS2_YTDB4_R_FV_42f34b52efc14701904e2bd69b949ebb_862">YTD!#REF!</definedName>
    <definedName name="_vena_YTDS2_YTDB4_R_FV_42f34b52efc14701904e2bd69b949ebb_863" localSheetId="1">'Approved Budget v2'!#REF!</definedName>
    <definedName name="_vena_YTDS2_YTDB4_R_FV_42f34b52efc14701904e2bd69b949ebb_863">YTD!#REF!</definedName>
    <definedName name="_vena_YTDS2_YTDB4_R_FV_42f34b52efc14701904e2bd69b949ebb_864" localSheetId="1">'Approved Budget v2'!#REF!</definedName>
    <definedName name="_vena_YTDS2_YTDB4_R_FV_42f34b52efc14701904e2bd69b949ebb_864">YTD!#REF!</definedName>
    <definedName name="_vena_YTDS2_YTDB4_R_FV_42f34b52efc14701904e2bd69b949ebb_865" localSheetId="1">'Approved Budget v2'!#REF!</definedName>
    <definedName name="_vena_YTDS2_YTDB4_R_FV_42f34b52efc14701904e2bd69b949ebb_865">YTD!#REF!</definedName>
    <definedName name="_vena_YTDS2_YTDB4_R_FV_42f34b52efc14701904e2bd69b949ebb_866" localSheetId="1">'Approved Budget v2'!#REF!</definedName>
    <definedName name="_vena_YTDS2_YTDB4_R_FV_42f34b52efc14701904e2bd69b949ebb_866">YTD!#REF!</definedName>
    <definedName name="_vena_YTDS2_YTDB4_R_FV_42f34b52efc14701904e2bd69b949ebb_867" localSheetId="1">'Approved Budget v2'!#REF!</definedName>
    <definedName name="_vena_YTDS2_YTDB4_R_FV_42f34b52efc14701904e2bd69b949ebb_867">YTD!#REF!</definedName>
    <definedName name="_vena_YTDS2_YTDB4_R_FV_42f34b52efc14701904e2bd69b949ebb_868" localSheetId="1">'Approved Budget v2'!#REF!</definedName>
    <definedName name="_vena_YTDS2_YTDB4_R_FV_42f34b52efc14701904e2bd69b949ebb_868">YTD!#REF!</definedName>
    <definedName name="_vena_YTDS2_YTDB4_R_FV_42f34b52efc14701904e2bd69b949ebb_869" localSheetId="1">'Approved Budget v2'!#REF!</definedName>
    <definedName name="_vena_YTDS2_YTDB4_R_FV_42f34b52efc14701904e2bd69b949ebb_869">YTD!#REF!</definedName>
    <definedName name="_vena_YTDS2_YTDB4_R_FV_42f34b52efc14701904e2bd69b949ebb_870" localSheetId="1">'Approved Budget v2'!#REF!</definedName>
    <definedName name="_vena_YTDS2_YTDB4_R_FV_42f34b52efc14701904e2bd69b949ebb_870">YTD!#REF!</definedName>
    <definedName name="_vena_YTDS2_YTDB4_R_FV_42f34b52efc14701904e2bd69b949ebb_871" localSheetId="1">'Approved Budget v2'!#REF!</definedName>
    <definedName name="_vena_YTDS2_YTDB4_R_FV_42f34b52efc14701904e2bd69b949ebb_871">YTD!#REF!</definedName>
    <definedName name="_vena_YTDS2_YTDB4_R_FV_42f34b52efc14701904e2bd69b949ebb_872" localSheetId="1">'Approved Budget v2'!#REF!</definedName>
    <definedName name="_vena_YTDS2_YTDB4_R_FV_42f34b52efc14701904e2bd69b949ebb_872">YTD!#REF!</definedName>
    <definedName name="_vena_YTDS2_YTDB4_R_FV_42f34b52efc14701904e2bd69b949ebb_873" localSheetId="1">'Approved Budget v2'!#REF!</definedName>
    <definedName name="_vena_YTDS2_YTDB4_R_FV_42f34b52efc14701904e2bd69b949ebb_873">YTD!#REF!</definedName>
    <definedName name="_vena_YTDS2_YTDB4_R_FV_42f34b52efc14701904e2bd69b949ebb_874" localSheetId="1">'Approved Budget v2'!#REF!</definedName>
    <definedName name="_vena_YTDS2_YTDB4_R_FV_42f34b52efc14701904e2bd69b949ebb_874">YTD!#REF!</definedName>
    <definedName name="_vena_YTDS2_YTDB4_R_FV_42f34b52efc14701904e2bd69b949ebb_875" localSheetId="1">'Approved Budget v2'!#REF!</definedName>
    <definedName name="_vena_YTDS2_YTDB4_R_FV_42f34b52efc14701904e2bd69b949ebb_875">YTD!#REF!</definedName>
    <definedName name="_vena_YTDS2_YTDB4_R_FV_42f34b52efc14701904e2bd69b949ebb_876" localSheetId="1">'Approved Budget v2'!#REF!</definedName>
    <definedName name="_vena_YTDS2_YTDB4_R_FV_42f34b52efc14701904e2bd69b949ebb_876">YTD!#REF!</definedName>
    <definedName name="_vena_YTDS2_YTDB4_R_FV_42f34b52efc14701904e2bd69b949ebb_877" localSheetId="1">'Approved Budget v2'!#REF!</definedName>
    <definedName name="_vena_YTDS2_YTDB4_R_FV_42f34b52efc14701904e2bd69b949ebb_877">YTD!#REF!</definedName>
    <definedName name="_vena_YTDS2_YTDB4_R_FV_42f34b52efc14701904e2bd69b949ebb_878" localSheetId="1">'Approved Budget v2'!#REF!</definedName>
    <definedName name="_vena_YTDS2_YTDB4_R_FV_42f34b52efc14701904e2bd69b949ebb_878">YTD!#REF!</definedName>
    <definedName name="_vena_YTDS2_YTDB4_R_FV_42f34b52efc14701904e2bd69b949ebb_879" localSheetId="1">'Approved Budget v2'!#REF!</definedName>
    <definedName name="_vena_YTDS2_YTDB4_R_FV_42f34b52efc14701904e2bd69b949ebb_879">YTD!#REF!</definedName>
    <definedName name="_vena_YTDS2_YTDB4_R_FV_42f34b52efc14701904e2bd69b949ebb_880" localSheetId="1">'Approved Budget v2'!#REF!</definedName>
    <definedName name="_vena_YTDS2_YTDB4_R_FV_42f34b52efc14701904e2bd69b949ebb_880">YTD!#REF!</definedName>
    <definedName name="_vena_YTDS2_YTDB4_R_FV_42f34b52efc14701904e2bd69b949ebb_881" localSheetId="1">'Approved Budget v2'!#REF!</definedName>
    <definedName name="_vena_YTDS2_YTDB4_R_FV_42f34b52efc14701904e2bd69b949ebb_881">YTD!#REF!</definedName>
    <definedName name="_vena_YTDS2_YTDB4_R_FV_42f34b52efc14701904e2bd69b949ebb_882" localSheetId="1">'Approved Budget v2'!#REF!</definedName>
    <definedName name="_vena_YTDS2_YTDB4_R_FV_42f34b52efc14701904e2bd69b949ebb_882">YTD!#REF!</definedName>
    <definedName name="_vena_YTDS2_YTDB4_R_FV_42f34b52efc14701904e2bd69b949ebb_883" localSheetId="1">'Approved Budget v2'!#REF!</definedName>
    <definedName name="_vena_YTDS2_YTDB4_R_FV_42f34b52efc14701904e2bd69b949ebb_883">YTD!#REF!</definedName>
    <definedName name="_vena_YTDS2_YTDB4_R_FV_42f34b52efc14701904e2bd69b949ebb_884" localSheetId="1">'Approved Budget v2'!#REF!</definedName>
    <definedName name="_vena_YTDS2_YTDB4_R_FV_42f34b52efc14701904e2bd69b949ebb_884">YTD!#REF!</definedName>
    <definedName name="_vena_YTDS2_YTDB4_R_FV_42f34b52efc14701904e2bd69b949ebb_885" localSheetId="1">'Approved Budget v2'!#REF!</definedName>
    <definedName name="_vena_YTDS2_YTDB4_R_FV_42f34b52efc14701904e2bd69b949ebb_885">YTD!#REF!</definedName>
    <definedName name="_vena_YTDS2_YTDB4_R_FV_42f34b52efc14701904e2bd69b949ebb_886" localSheetId="1">'Approved Budget v2'!#REF!</definedName>
    <definedName name="_vena_YTDS2_YTDB4_R_FV_42f34b52efc14701904e2bd69b949ebb_886">YTD!#REF!</definedName>
    <definedName name="_vena_YTDS2_YTDB4_R_FV_42f34b52efc14701904e2bd69b949ebb_887" localSheetId="1">'Approved Budget v2'!#REF!</definedName>
    <definedName name="_vena_YTDS2_YTDB4_R_FV_42f34b52efc14701904e2bd69b949ebb_887">YTD!#REF!</definedName>
    <definedName name="_vena_YTDS2_YTDB4_R_FV_42f34b52efc14701904e2bd69b949ebb_888" localSheetId="1">'Approved Budget v2'!#REF!</definedName>
    <definedName name="_vena_YTDS2_YTDB4_R_FV_42f34b52efc14701904e2bd69b949ebb_888">YTD!#REF!</definedName>
    <definedName name="_vena_YTDS2_YTDB4_R_FV_42f34b52efc14701904e2bd69b949ebb_889" localSheetId="1">'Approved Budget v2'!#REF!</definedName>
    <definedName name="_vena_YTDS2_YTDB4_R_FV_42f34b52efc14701904e2bd69b949ebb_889">YTD!#REF!</definedName>
    <definedName name="_vena_YTDS2_YTDB4_R_FV_42f34b52efc14701904e2bd69b949ebb_890" localSheetId="1">'Approved Budget v2'!#REF!</definedName>
    <definedName name="_vena_YTDS2_YTDB4_R_FV_42f34b52efc14701904e2bd69b949ebb_890">YTD!#REF!</definedName>
    <definedName name="_vena_YTDS2_YTDB4_R_FV_42f34b52efc14701904e2bd69b949ebb_891" localSheetId="1">'Approved Budget v2'!#REF!</definedName>
    <definedName name="_vena_YTDS2_YTDB4_R_FV_42f34b52efc14701904e2bd69b949ebb_891">YTD!#REF!</definedName>
    <definedName name="_xlchart.v1.0" hidden="1">Graphs!$B$74:$B$90</definedName>
    <definedName name="_xlchart.v1.1" hidden="1">Graphs!$C$74:$C$90</definedName>
    <definedName name="ActiveFunctions" localSheetId="1">'Approved Budget v2'!#REF!</definedName>
    <definedName name="ActiveFunctions">YTD!#REF!</definedName>
    <definedName name="Actuals" localSheetId="1">'Approved Budget v2'!#REF!</definedName>
    <definedName name="Actuals">YTD!#REF!</definedName>
    <definedName name="All_Functions" localSheetId="1">'Approved Budget v2'!#REF!</definedName>
    <definedName name="All_Functions">YTD!#REF!</definedName>
    <definedName name="All_Resources" localSheetId="1">'Approved Budget v2'!#REF!</definedName>
    <definedName name="All_Resources">YTD!#REF!</definedName>
    <definedName name="Change1" hidden="1">{"'Sheet1'!$A$1:$K$359"}</definedName>
    <definedName name="ChooseCFScenario" localSheetId="1">'Approved Budget v2'!#REF!</definedName>
    <definedName name="ChooseCFScenario">YTD!#REF!</definedName>
    <definedName name="ChooseCS1Scenario" localSheetId="1">'Approved Budget v2'!#REF!</definedName>
    <definedName name="ChooseCS1Scenario">YTD!#REF!</definedName>
    <definedName name="ChooseCS2Scenario" localSheetId="1">'Approved Budget v2'!#REF!</definedName>
    <definedName name="ChooseCS2Scenario">YTD!#REF!</definedName>
    <definedName name="ChooseResource" localSheetId="1">'Approved Budget v2'!#REF!</definedName>
    <definedName name="ChooseResource">YTD!#REF!</definedName>
    <definedName name="ChooseSubLoc" localSheetId="1">'Approved Budget v2'!#REF!</definedName>
    <definedName name="ChooseSubLoc">YTD!#REF!</definedName>
    <definedName name="ChooseYear" localSheetId="1">'Approved Budget v2'!#REF!</definedName>
    <definedName name="ChooseYear">YTD!#REF!</definedName>
    <definedName name="CommonSubLoc" localSheetId="1">'Approved Budget v2'!#REF!</definedName>
    <definedName name="CommonSubLoc">YTD!#REF!</definedName>
    <definedName name="ExpectedFinal" localSheetId="1">'Approved Budget v2'!#REF!</definedName>
    <definedName name="ExpectedFinal">YTD!#REF!</definedName>
    <definedName name="FiscalMonth" localSheetId="1">'Approved Budget v2'!#REF!</definedName>
    <definedName name="FiscalMonth">YTD!#REF!</definedName>
    <definedName name="FV_Logic" localSheetId="1">'Approved Budget v2'!#REF!</definedName>
    <definedName name="FV_Logic">YTD!#REF!</definedName>
    <definedName name="Hide">#REF!</definedName>
    <definedName name="HTML_CodePage" hidden="1">1252</definedName>
    <definedName name="HTML_Control" localSheetId="6" hidden="1">{"'Sheet1'!$A$1:$K$359"}</definedName>
    <definedName name="HTML_Control" localSheetId="8" hidden="1">{"'Sheet1'!$A$1:$K$359"}</definedName>
    <definedName name="HTML_Control" localSheetId="5" hidden="1">{"'Sheet1'!$A$1:$K$359"}</definedName>
    <definedName name="HTML_Control" localSheetId="3" hidden="1">{"'Sheet1'!$A$1:$K$359"}</definedName>
    <definedName name="HTML_Control" localSheetId="4" hidden="1">{"'Sheet1'!$A$1:$K$359"}</definedName>
    <definedName name="HTML_Control" hidden="1">{"'Sheet1'!$A$1:$K$359"}</definedName>
    <definedName name="HTML_Control1" localSheetId="3" hidden="1">{"'Sheet1'!$A$1:$K$359"}</definedName>
    <definedName name="HTML_Control1" hidden="1">{"'Sheet1'!$A$1:$K$359"}</definedName>
    <definedName name="HTML_Description" hidden="1">""</definedName>
    <definedName name="HTML_Email" hidden="1">""</definedName>
    <definedName name="HTML_Header" hidden="1">"Master List of Resources"</definedName>
    <definedName name="HTML_LastUpdate" hidden="1">"7/12/99"</definedName>
    <definedName name="HTML_LineAfter" hidden="1">FALSE</definedName>
    <definedName name="HTML_LineBefore" hidden="1">FALSE</definedName>
    <definedName name="HTML_Name" hidden="1">"Mary Eve Peek"</definedName>
    <definedName name="HTML_OBDlg2" hidden="1">TRUE</definedName>
    <definedName name="HTML_OBDlg4" hidden="1">TRUE</definedName>
    <definedName name="HTML_OS" hidden="1">0</definedName>
    <definedName name="HTML_PathFile" hidden="1">"H:\ofsma\sacs\ResourceHistory.htm"</definedName>
    <definedName name="HTML_Title" hidden="1">"Master List of Resources"</definedName>
    <definedName name="Last_Row" localSheetId="1">IF('Approved Budget v2'!Values_Entered,Header_Row+'Approved Budget v2'!Number_of_Payments,Header_Row)</definedName>
    <definedName name="Last_Row">IF(Values_Entered,Header_Row+Number_of_Payments,Header_Row)</definedName>
    <definedName name="Month" localSheetId="1">'Approved Budget v2'!#REF!</definedName>
    <definedName name="Month">YTD!#REF!</definedName>
    <definedName name="Month12" localSheetId="1">'Approved Budget v2'!#REF!</definedName>
    <definedName name="Month12">YTD!#REF!</definedName>
    <definedName name="No_Function" localSheetId="1">'Approved Budget v2'!#REF!</definedName>
    <definedName name="No_Function">YTD!#REF!</definedName>
    <definedName name="No_Period" localSheetId="1">'Approved Budget v2'!#REF!</definedName>
    <definedName name="No_Period">YTD!#REF!</definedName>
    <definedName name="NoSaveAfterMacro" localSheetId="1">'Approved Budget v2'!#REF!</definedName>
    <definedName name="NoSaveAfterMacro">YTD!#REF!</definedName>
    <definedName name="Number_of_Payments" localSheetId="1" hidden="1">MATCH(0.01,End_Bal,-1)+1</definedName>
    <definedName name="Number_of_Payments" localSheetId="8" hidden="1">MATCH(0.01,End_Bal,-1)+1</definedName>
    <definedName name="Number_of_Payments" localSheetId="3" hidden="1">MATCH(0.01,End_Bal,-1)+1</definedName>
    <definedName name="Number_of_Payments" hidden="1">MATCH(0.01,End_Bal,-1)+1</definedName>
    <definedName name="_xlnm.Print_Area" localSheetId="1">'Approved Budget v2'!$A$1:$AC$422</definedName>
    <definedName name="_xlnm.Print_Area" localSheetId="5">'Cash Flow'!$A$1:$P$373</definedName>
    <definedName name="_xlnm.Print_Area" localSheetId="2">YTD!$A$1:$AC$422</definedName>
    <definedName name="Print_Area_Reset" localSheetId="1">OFFSET(Full_Print,0,0,'Approved Budget v2'!Last_Row)</definedName>
    <definedName name="Print_Area_Reset">OFFSET(Full_Print,0,0,Last_Row)</definedName>
    <definedName name="_xlnm.Print_Titles" localSheetId="1">'Approved Budget v2'!$1:$6</definedName>
    <definedName name="_xlnm.Print_Titles" localSheetId="4">Restricted!$1:$6</definedName>
    <definedName name="_xlnm.Print_Titles" localSheetId="2">YTD!$1:$6</definedName>
    <definedName name="ReportSettings">#REF!</definedName>
    <definedName name="ResourceAttribute" localSheetId="1">'Approved Budget v2'!#REF!</definedName>
    <definedName name="ResourceAttribute">YTD!#REF!</definedName>
    <definedName name="SAPBEXdnldView" hidden="1">"4GKQGA68BTJSRT8MI528THIA3"</definedName>
    <definedName name="SAPBEXsysID" hidden="1">"PB1"</definedName>
    <definedName name="Scenario" localSheetId="1">'Approved Budget v2'!#REF!</definedName>
    <definedName name="Scenario">YTD!#REF!</definedName>
    <definedName name="Show">#REF!</definedName>
    <definedName name="Subsidiary_Location" localSheetId="1">'Approved Budget v2'!#REF!</definedName>
    <definedName name="Subsidiary_Location">YTD!#REF!</definedName>
    <definedName name="SubsidiaryNumber" localSheetId="1">'Approved Budget v2'!#REF!</definedName>
    <definedName name="SubsidiaryNumber">YTD!#REF!</definedName>
    <definedName name="Table1_Dropdown1">Graphs!$BE$2:$BE$6</definedName>
    <definedName name="Table1_Dropdown2">Graphs!$BD$2:$BD$4</definedName>
    <definedName name="Value" localSheetId="1">'Approved Budget v2'!#REF!</definedName>
    <definedName name="Value">YTD!#REF!</definedName>
    <definedName name="ValueRestricted" localSheetId="1">'Approved Budget v2'!#REF!</definedName>
    <definedName name="ValueRestricted">YTD!#REF!</definedName>
    <definedName name="Values_Entered" localSheetId="1" hidden="1">IF(Loan_Amount*Interest_Rate*Loan_Years*Loan_Start&gt;0,1,0)</definedName>
    <definedName name="Values_Entered" localSheetId="8" hidden="1">IF(Loan_Amount*Interest_Rate*Loan_Years*Loan_Start&gt;0,1,0)</definedName>
    <definedName name="Values_Entered" localSheetId="3" hidden="1">IF(Loan_Amount*Interest_Rate*Loan_Years*Loan_Start&gt;0,1,0)</definedName>
    <definedName name="Values_Entered" hidden="1">IF(Loan_Amount*Interest_Rate*Loan_Years*Loan_Start&gt;0,1,0)</definedName>
    <definedName name="Waterfall_Dropdown">Graphs!$BE$8:$BE$9</definedName>
    <definedName name="Year1" localSheetId="1">'Approved Budget v2'!#REF!</definedName>
    <definedName name="Year1">YTD!#REF!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7" i="1" l="1"/>
  <c r="X23" i="1"/>
  <c r="X23" i="23"/>
  <c r="X27" i="23"/>
  <c r="X419" i="23"/>
  <c r="W419" i="23"/>
  <c r="V419" i="23"/>
  <c r="T419" i="23"/>
  <c r="Q419" i="23"/>
  <c r="O419" i="23"/>
  <c r="N419" i="23"/>
  <c r="M419" i="23"/>
  <c r="L419" i="23"/>
  <c r="K419" i="23"/>
  <c r="J419" i="23"/>
  <c r="I419" i="23"/>
  <c r="H419" i="23"/>
  <c r="G419" i="23"/>
  <c r="F419" i="23"/>
  <c r="E419" i="23"/>
  <c r="D419" i="23"/>
  <c r="C419" i="23"/>
  <c r="Z417" i="23"/>
  <c r="Y417" i="23"/>
  <c r="S417" i="23"/>
  <c r="U417" i="23" s="1"/>
  <c r="P417" i="23"/>
  <c r="AD417" i="23" s="1"/>
  <c r="Z416" i="23"/>
  <c r="Y416" i="23"/>
  <c r="S416" i="23"/>
  <c r="U416" i="23" s="1"/>
  <c r="P416" i="23"/>
  <c r="AD416" i="23" s="1"/>
  <c r="AA415" i="23"/>
  <c r="Z415" i="23"/>
  <c r="Y415" i="23"/>
  <c r="S415" i="23"/>
  <c r="U415" i="23" s="1"/>
  <c r="P415" i="23"/>
  <c r="AD415" i="23" s="1"/>
  <c r="AC414" i="23"/>
  <c r="Z414" i="23"/>
  <c r="Z419" i="23" s="1"/>
  <c r="Y414" i="23"/>
  <c r="S414" i="23"/>
  <c r="U414" i="23" s="1"/>
  <c r="P414" i="23"/>
  <c r="AC413" i="23"/>
  <c r="AA413" i="23"/>
  <c r="Z413" i="23"/>
  <c r="Y413" i="23"/>
  <c r="S413" i="23"/>
  <c r="P413" i="23"/>
  <c r="X410" i="23"/>
  <c r="W410" i="23"/>
  <c r="V410" i="23"/>
  <c r="T410" i="23"/>
  <c r="Q410" i="23"/>
  <c r="O410" i="23"/>
  <c r="N410" i="23"/>
  <c r="M410" i="23"/>
  <c r="L410" i="23"/>
  <c r="K410" i="23"/>
  <c r="J410" i="23"/>
  <c r="I410" i="23"/>
  <c r="H410" i="23"/>
  <c r="G410" i="23"/>
  <c r="F410" i="23"/>
  <c r="E410" i="23"/>
  <c r="D410" i="23"/>
  <c r="C410" i="23"/>
  <c r="Z408" i="23"/>
  <c r="Y408" i="23"/>
  <c r="S408" i="23"/>
  <c r="U408" i="23" s="1"/>
  <c r="P408" i="23"/>
  <c r="Z407" i="23"/>
  <c r="Y407" i="23"/>
  <c r="S407" i="23"/>
  <c r="U407" i="23" s="1"/>
  <c r="P407" i="23"/>
  <c r="AC406" i="23"/>
  <c r="AA406" i="23"/>
  <c r="Z406" i="23"/>
  <c r="Y406" i="23"/>
  <c r="S406" i="23"/>
  <c r="U406" i="23" s="1"/>
  <c r="P406" i="23"/>
  <c r="AA405" i="23"/>
  <c r="Z405" i="23"/>
  <c r="Y405" i="23"/>
  <c r="S405" i="23"/>
  <c r="U405" i="23" s="1"/>
  <c r="P405" i="23"/>
  <c r="AC405" i="23" s="1"/>
  <c r="Z404" i="23"/>
  <c r="Y404" i="23"/>
  <c r="S404" i="23"/>
  <c r="U404" i="23" s="1"/>
  <c r="P404" i="23"/>
  <c r="Z403" i="23"/>
  <c r="Y403" i="23"/>
  <c r="S403" i="23"/>
  <c r="U403" i="23" s="1"/>
  <c r="P403" i="23"/>
  <c r="AC402" i="23"/>
  <c r="AA402" i="23"/>
  <c r="Z402" i="23"/>
  <c r="Y402" i="23"/>
  <c r="S402" i="23"/>
  <c r="U402" i="23" s="1"/>
  <c r="P402" i="23"/>
  <c r="AA401" i="23"/>
  <c r="Z401" i="23"/>
  <c r="Y401" i="23"/>
  <c r="S401" i="23"/>
  <c r="U401" i="23" s="1"/>
  <c r="P401" i="23"/>
  <c r="AC401" i="23" s="1"/>
  <c r="Z400" i="23"/>
  <c r="Y400" i="23"/>
  <c r="S400" i="23"/>
  <c r="U400" i="23" s="1"/>
  <c r="P400" i="23"/>
  <c r="Z399" i="23"/>
  <c r="Y399" i="23"/>
  <c r="S399" i="23"/>
  <c r="U399" i="23" s="1"/>
  <c r="P399" i="23"/>
  <c r="AC398" i="23"/>
  <c r="AA398" i="23"/>
  <c r="Z398" i="23"/>
  <c r="Y398" i="23"/>
  <c r="S398" i="23"/>
  <c r="U398" i="23" s="1"/>
  <c r="P398" i="23"/>
  <c r="AA397" i="23"/>
  <c r="Z397" i="23"/>
  <c r="Y397" i="23"/>
  <c r="S397" i="23"/>
  <c r="U397" i="23" s="1"/>
  <c r="P397" i="23"/>
  <c r="AC397" i="23" s="1"/>
  <c r="Z396" i="23"/>
  <c r="Y396" i="23"/>
  <c r="S396" i="23"/>
  <c r="U396" i="23" s="1"/>
  <c r="P396" i="23"/>
  <c r="Z395" i="23"/>
  <c r="Y395" i="23"/>
  <c r="S395" i="23"/>
  <c r="U395" i="23" s="1"/>
  <c r="P395" i="23"/>
  <c r="AC394" i="23"/>
  <c r="AA394" i="23"/>
  <c r="Z394" i="23"/>
  <c r="Z410" i="23" s="1"/>
  <c r="Y394" i="23"/>
  <c r="S394" i="23"/>
  <c r="U394" i="23" s="1"/>
  <c r="U410" i="23" s="1"/>
  <c r="P394" i="23"/>
  <c r="X391" i="23"/>
  <c r="W391" i="23"/>
  <c r="V391" i="23"/>
  <c r="T391" i="23"/>
  <c r="Q391" i="23"/>
  <c r="O391" i="23"/>
  <c r="N391" i="23"/>
  <c r="M391" i="23"/>
  <c r="L391" i="23"/>
  <c r="K391" i="23"/>
  <c r="J391" i="23"/>
  <c r="I391" i="23"/>
  <c r="H391" i="23"/>
  <c r="G391" i="23"/>
  <c r="F391" i="23"/>
  <c r="E391" i="23"/>
  <c r="D391" i="23"/>
  <c r="C391" i="23"/>
  <c r="Z389" i="23"/>
  <c r="Y389" i="23"/>
  <c r="S389" i="23"/>
  <c r="U389" i="23" s="1"/>
  <c r="P389" i="23"/>
  <c r="AC389" i="23" s="1"/>
  <c r="Z388" i="23"/>
  <c r="Y388" i="23"/>
  <c r="S388" i="23"/>
  <c r="U388" i="23" s="1"/>
  <c r="P388" i="23"/>
  <c r="AC387" i="23"/>
  <c r="AA387" i="23"/>
  <c r="Z387" i="23"/>
  <c r="Y387" i="23"/>
  <c r="S387" i="23"/>
  <c r="U387" i="23" s="1"/>
  <c r="P387" i="23"/>
  <c r="AC386" i="23"/>
  <c r="AA386" i="23"/>
  <c r="Z386" i="23"/>
  <c r="Y386" i="23"/>
  <c r="S386" i="23"/>
  <c r="U386" i="23" s="1"/>
  <c r="P386" i="23"/>
  <c r="Z385" i="23"/>
  <c r="Y385" i="23"/>
  <c r="U385" i="23"/>
  <c r="S385" i="23"/>
  <c r="P385" i="23"/>
  <c r="AC385" i="23" s="1"/>
  <c r="Z384" i="23"/>
  <c r="Y384" i="23"/>
  <c r="S384" i="23"/>
  <c r="U384" i="23" s="1"/>
  <c r="P384" i="23"/>
  <c r="Z383" i="23"/>
  <c r="Y383" i="23"/>
  <c r="S383" i="23"/>
  <c r="U383" i="23" s="1"/>
  <c r="P383" i="23"/>
  <c r="AD382" i="23"/>
  <c r="Z382" i="23"/>
  <c r="Y382" i="23"/>
  <c r="S382" i="23"/>
  <c r="U382" i="23" s="1"/>
  <c r="P382" i="23"/>
  <c r="AB382" i="23" s="1"/>
  <c r="AC381" i="23"/>
  <c r="Z381" i="23"/>
  <c r="Y381" i="23"/>
  <c r="S381" i="23"/>
  <c r="U381" i="23" s="1"/>
  <c r="P381" i="23"/>
  <c r="AC380" i="23"/>
  <c r="AA380" i="23"/>
  <c r="Z380" i="23"/>
  <c r="Y380" i="23"/>
  <c r="S380" i="23"/>
  <c r="U380" i="23" s="1"/>
  <c r="P380" i="23"/>
  <c r="AC379" i="23"/>
  <c r="AB379" i="23"/>
  <c r="AA379" i="23"/>
  <c r="Z379" i="23"/>
  <c r="Y379" i="23"/>
  <c r="S379" i="23"/>
  <c r="U379" i="23" s="1"/>
  <c r="P379" i="23"/>
  <c r="AC378" i="23"/>
  <c r="AA378" i="23"/>
  <c r="Z378" i="23"/>
  <c r="Y378" i="23"/>
  <c r="S378" i="23"/>
  <c r="U378" i="23" s="1"/>
  <c r="R378" i="23"/>
  <c r="P378" i="23"/>
  <c r="AB378" i="23" s="1"/>
  <c r="Z377" i="23"/>
  <c r="Y377" i="23"/>
  <c r="Y391" i="23" s="1"/>
  <c r="U377" i="23"/>
  <c r="S377" i="23"/>
  <c r="P377" i="23"/>
  <c r="AC377" i="23" s="1"/>
  <c r="Z376" i="23"/>
  <c r="Z391" i="23" s="1"/>
  <c r="Y376" i="23"/>
  <c r="S376" i="23"/>
  <c r="U376" i="23" s="1"/>
  <c r="P376" i="23"/>
  <c r="X373" i="23"/>
  <c r="W373" i="23"/>
  <c r="V373" i="23"/>
  <c r="T373" i="23"/>
  <c r="Q373" i="23"/>
  <c r="O373" i="23"/>
  <c r="N373" i="23"/>
  <c r="M373" i="23"/>
  <c r="L373" i="23"/>
  <c r="K373" i="23"/>
  <c r="J373" i="23"/>
  <c r="I373" i="23"/>
  <c r="H373" i="23"/>
  <c r="G373" i="23"/>
  <c r="F373" i="23"/>
  <c r="E373" i="23"/>
  <c r="D373" i="23"/>
  <c r="C373" i="23"/>
  <c r="Z371" i="23"/>
  <c r="Y371" i="23"/>
  <c r="S371" i="23"/>
  <c r="U371" i="23" s="1"/>
  <c r="P371" i="23"/>
  <c r="AC370" i="23"/>
  <c r="Z370" i="23"/>
  <c r="Y370" i="23"/>
  <c r="S370" i="23"/>
  <c r="U370" i="23" s="1"/>
  <c r="P370" i="23"/>
  <c r="AC369" i="23"/>
  <c r="AB369" i="23"/>
  <c r="AA369" i="23"/>
  <c r="Z369" i="23"/>
  <c r="Y369" i="23"/>
  <c r="S369" i="23"/>
  <c r="U369" i="23" s="1"/>
  <c r="P369" i="23"/>
  <c r="AD368" i="23"/>
  <c r="AC368" i="23"/>
  <c r="AA368" i="23"/>
  <c r="Z368" i="23"/>
  <c r="Y368" i="23"/>
  <c r="S368" i="23"/>
  <c r="U368" i="23" s="1"/>
  <c r="R368" i="23"/>
  <c r="P368" i="23"/>
  <c r="AB368" i="23" s="1"/>
  <c r="AC367" i="23"/>
  <c r="AA367" i="23"/>
  <c r="Z367" i="23"/>
  <c r="Y367" i="23"/>
  <c r="S367" i="23"/>
  <c r="U367" i="23" s="1"/>
  <c r="P367" i="23"/>
  <c r="AC366" i="23"/>
  <c r="Z366" i="23"/>
  <c r="Y366" i="23"/>
  <c r="S366" i="23"/>
  <c r="U366" i="23" s="1"/>
  <c r="P366" i="23"/>
  <c r="AA366" i="23" s="1"/>
  <c r="Z365" i="23"/>
  <c r="Y365" i="23"/>
  <c r="S365" i="23"/>
  <c r="U365" i="23" s="1"/>
  <c r="P365" i="23"/>
  <c r="Z364" i="23"/>
  <c r="Y364" i="23"/>
  <c r="S364" i="23"/>
  <c r="U364" i="23" s="1"/>
  <c r="P364" i="23"/>
  <c r="Z363" i="23"/>
  <c r="Y363" i="23"/>
  <c r="S363" i="23"/>
  <c r="U363" i="23" s="1"/>
  <c r="P363" i="23"/>
  <c r="AC362" i="23"/>
  <c r="Z362" i="23"/>
  <c r="Y362" i="23"/>
  <c r="S362" i="23"/>
  <c r="U362" i="23" s="1"/>
  <c r="P362" i="23"/>
  <c r="Z361" i="23"/>
  <c r="Y361" i="23"/>
  <c r="S361" i="23"/>
  <c r="U361" i="23" s="1"/>
  <c r="P361" i="23"/>
  <c r="AA361" i="23" s="1"/>
  <c r="Z360" i="23"/>
  <c r="Z373" i="23" s="1"/>
  <c r="Y360" i="23"/>
  <c r="S360" i="23"/>
  <c r="U360" i="23" s="1"/>
  <c r="P360" i="23"/>
  <c r="AA359" i="23"/>
  <c r="Z359" i="23"/>
  <c r="Y359" i="23"/>
  <c r="S359" i="23"/>
  <c r="U359" i="23" s="1"/>
  <c r="U373" i="23" s="1"/>
  <c r="P359" i="23"/>
  <c r="AC359" i="23" s="1"/>
  <c r="X356" i="23"/>
  <c r="W356" i="23"/>
  <c r="V356" i="23"/>
  <c r="T356" i="23"/>
  <c r="Q356" i="23"/>
  <c r="O356" i="23"/>
  <c r="N356" i="23"/>
  <c r="M356" i="23"/>
  <c r="L356" i="23"/>
  <c r="K356" i="23"/>
  <c r="J356" i="23"/>
  <c r="I356" i="23"/>
  <c r="H356" i="23"/>
  <c r="G356" i="23"/>
  <c r="F356" i="23"/>
  <c r="E356" i="23"/>
  <c r="D356" i="23"/>
  <c r="C356" i="23"/>
  <c r="Z354" i="23"/>
  <c r="Y354" i="23"/>
  <c r="S354" i="23"/>
  <c r="U354" i="23" s="1"/>
  <c r="P354" i="23"/>
  <c r="AA354" i="23" s="1"/>
  <c r="AA353" i="23"/>
  <c r="Z353" i="23"/>
  <c r="Y353" i="23"/>
  <c r="S353" i="23"/>
  <c r="U353" i="23" s="1"/>
  <c r="P353" i="23"/>
  <c r="AC353" i="23" s="1"/>
  <c r="AC352" i="23"/>
  <c r="Z352" i="23"/>
  <c r="Y352" i="23"/>
  <c r="S352" i="23"/>
  <c r="U352" i="23" s="1"/>
  <c r="P352" i="23"/>
  <c r="AA352" i="23" s="1"/>
  <c r="Z351" i="23"/>
  <c r="Y351" i="23"/>
  <c r="S351" i="23"/>
  <c r="U351" i="23" s="1"/>
  <c r="P351" i="23"/>
  <c r="AA351" i="23" s="1"/>
  <c r="Z350" i="23"/>
  <c r="Y350" i="23"/>
  <c r="S350" i="23"/>
  <c r="U350" i="23" s="1"/>
  <c r="P350" i="23"/>
  <c r="Z349" i="23"/>
  <c r="Y349" i="23"/>
  <c r="S349" i="23"/>
  <c r="U349" i="23" s="1"/>
  <c r="P349" i="23"/>
  <c r="AC348" i="23"/>
  <c r="Z348" i="23"/>
  <c r="Y348" i="23"/>
  <c r="S348" i="23"/>
  <c r="U348" i="23" s="1"/>
  <c r="P348" i="23"/>
  <c r="AB347" i="23"/>
  <c r="AA347" i="23"/>
  <c r="Z347" i="23"/>
  <c r="Y347" i="23"/>
  <c r="S347" i="23"/>
  <c r="U347" i="23" s="1"/>
  <c r="P347" i="23"/>
  <c r="Z346" i="23"/>
  <c r="Y346" i="23"/>
  <c r="S346" i="23"/>
  <c r="U346" i="23" s="1"/>
  <c r="P346" i="23"/>
  <c r="AA345" i="23"/>
  <c r="Z345" i="23"/>
  <c r="Y345" i="23"/>
  <c r="S345" i="23"/>
  <c r="U345" i="23" s="1"/>
  <c r="P345" i="23"/>
  <c r="AC345" i="23" s="1"/>
  <c r="AC344" i="23"/>
  <c r="Z344" i="23"/>
  <c r="Y344" i="23"/>
  <c r="S344" i="23"/>
  <c r="U344" i="23" s="1"/>
  <c r="P344" i="23"/>
  <c r="AA344" i="23" s="1"/>
  <c r="Z343" i="23"/>
  <c r="Y343" i="23"/>
  <c r="S343" i="23"/>
  <c r="U343" i="23" s="1"/>
  <c r="P343" i="23"/>
  <c r="AA343" i="23" s="1"/>
  <c r="Z342" i="23"/>
  <c r="Y342" i="23"/>
  <c r="S342" i="23"/>
  <c r="U342" i="23" s="1"/>
  <c r="P342" i="23"/>
  <c r="Z341" i="23"/>
  <c r="Y341" i="23"/>
  <c r="S341" i="23"/>
  <c r="U341" i="23" s="1"/>
  <c r="P341" i="23"/>
  <c r="AC340" i="23"/>
  <c r="Z340" i="23"/>
  <c r="Y340" i="23"/>
  <c r="S340" i="23"/>
  <c r="U340" i="23" s="1"/>
  <c r="P340" i="23"/>
  <c r="AB339" i="23"/>
  <c r="AA339" i="23"/>
  <c r="Z339" i="23"/>
  <c r="Y339" i="23"/>
  <c r="S339" i="23"/>
  <c r="U339" i="23" s="1"/>
  <c r="P339" i="23"/>
  <c r="Z338" i="23"/>
  <c r="Y338" i="23"/>
  <c r="S338" i="23"/>
  <c r="U338" i="23" s="1"/>
  <c r="P338" i="23"/>
  <c r="AA337" i="23"/>
  <c r="Z337" i="23"/>
  <c r="Y337" i="23"/>
  <c r="S337" i="23"/>
  <c r="U337" i="23" s="1"/>
  <c r="P337" i="23"/>
  <c r="AC337" i="23" s="1"/>
  <c r="AC336" i="23"/>
  <c r="Z336" i="23"/>
  <c r="Y336" i="23"/>
  <c r="S336" i="23"/>
  <c r="U336" i="23" s="1"/>
  <c r="P336" i="23"/>
  <c r="AA336" i="23" s="1"/>
  <c r="Z335" i="23"/>
  <c r="Y335" i="23"/>
  <c r="S335" i="23"/>
  <c r="U335" i="23" s="1"/>
  <c r="P335" i="23"/>
  <c r="AA335" i="23" s="1"/>
  <c r="Z334" i="23"/>
  <c r="Y334" i="23"/>
  <c r="S334" i="23"/>
  <c r="U334" i="23" s="1"/>
  <c r="P334" i="23"/>
  <c r="Z333" i="23"/>
  <c r="Y333" i="23"/>
  <c r="S333" i="23"/>
  <c r="U333" i="23" s="1"/>
  <c r="P333" i="23"/>
  <c r="Z332" i="23"/>
  <c r="Y332" i="23"/>
  <c r="S332" i="23"/>
  <c r="U332" i="23" s="1"/>
  <c r="P332" i="23"/>
  <c r="AC331" i="23"/>
  <c r="Z331" i="23"/>
  <c r="Y331" i="23"/>
  <c r="S331" i="23"/>
  <c r="U331" i="23" s="1"/>
  <c r="P331" i="23"/>
  <c r="AC330" i="23"/>
  <c r="Z330" i="23"/>
  <c r="Y330" i="23"/>
  <c r="S330" i="23"/>
  <c r="U330" i="23" s="1"/>
  <c r="P330" i="23"/>
  <c r="AD329" i="23"/>
  <c r="AB329" i="23"/>
  <c r="AA329" i="23"/>
  <c r="Z329" i="23"/>
  <c r="Y329" i="23"/>
  <c r="S329" i="23"/>
  <c r="U329" i="23" s="1"/>
  <c r="R329" i="23"/>
  <c r="P329" i="23"/>
  <c r="AC329" i="23" s="1"/>
  <c r="AA328" i="23"/>
  <c r="Z328" i="23"/>
  <c r="Y328" i="23"/>
  <c r="U328" i="23"/>
  <c r="S328" i="23"/>
  <c r="P328" i="23"/>
  <c r="AB328" i="23" s="1"/>
  <c r="AB327" i="23"/>
  <c r="Z327" i="23"/>
  <c r="Y327" i="23"/>
  <c r="U327" i="23"/>
  <c r="S327" i="23"/>
  <c r="P327" i="23"/>
  <c r="AC327" i="23" s="1"/>
  <c r="AC326" i="23"/>
  <c r="AA326" i="23"/>
  <c r="Z326" i="23"/>
  <c r="Z356" i="23" s="1"/>
  <c r="Y326" i="23"/>
  <c r="S326" i="23"/>
  <c r="U326" i="23" s="1"/>
  <c r="R326" i="23"/>
  <c r="P326" i="23"/>
  <c r="AD326" i="23" s="1"/>
  <c r="AD325" i="23"/>
  <c r="AB325" i="23"/>
  <c r="AA325" i="23"/>
  <c r="Z325" i="23"/>
  <c r="Y325" i="23"/>
  <c r="U325" i="23"/>
  <c r="S325" i="23"/>
  <c r="R325" i="23"/>
  <c r="P325" i="23"/>
  <c r="X322" i="23"/>
  <c r="W322" i="23"/>
  <c r="V322" i="23"/>
  <c r="T322" i="23"/>
  <c r="Q322" i="23"/>
  <c r="O322" i="23"/>
  <c r="N322" i="23"/>
  <c r="M322" i="23"/>
  <c r="L322" i="23"/>
  <c r="K322" i="23"/>
  <c r="J322" i="23"/>
  <c r="I322" i="23"/>
  <c r="H322" i="23"/>
  <c r="G322" i="23"/>
  <c r="F322" i="23"/>
  <c r="E322" i="23"/>
  <c r="D322" i="23"/>
  <c r="C322" i="23"/>
  <c r="AA320" i="23"/>
  <c r="Z320" i="23"/>
  <c r="Y320" i="23"/>
  <c r="S320" i="23"/>
  <c r="U320" i="23" s="1"/>
  <c r="P320" i="23"/>
  <c r="AD320" i="23" s="1"/>
  <c r="AC319" i="23"/>
  <c r="Z319" i="23"/>
  <c r="Y319" i="23"/>
  <c r="S319" i="23"/>
  <c r="U319" i="23" s="1"/>
  <c r="P319" i="23"/>
  <c r="AB318" i="23"/>
  <c r="AA318" i="23"/>
  <c r="Z318" i="23"/>
  <c r="Y318" i="23"/>
  <c r="S318" i="23"/>
  <c r="U318" i="23" s="1"/>
  <c r="P318" i="23"/>
  <c r="AD318" i="23" s="1"/>
  <c r="Z317" i="23"/>
  <c r="Y317" i="23"/>
  <c r="S317" i="23"/>
  <c r="U317" i="23" s="1"/>
  <c r="P317" i="23"/>
  <c r="AA316" i="23"/>
  <c r="Z316" i="23"/>
  <c r="Y316" i="23"/>
  <c r="S316" i="23"/>
  <c r="U316" i="23" s="1"/>
  <c r="P316" i="23"/>
  <c r="AD316" i="23" s="1"/>
  <c r="AC315" i="23"/>
  <c r="Z315" i="23"/>
  <c r="Y315" i="23"/>
  <c r="S315" i="23"/>
  <c r="U315" i="23" s="1"/>
  <c r="P315" i="23"/>
  <c r="AB314" i="23"/>
  <c r="AA314" i="23"/>
  <c r="Z314" i="23"/>
  <c r="Y314" i="23"/>
  <c r="S314" i="23"/>
  <c r="U314" i="23" s="1"/>
  <c r="P314" i="23"/>
  <c r="AD314" i="23" s="1"/>
  <c r="AC313" i="23"/>
  <c r="Z313" i="23"/>
  <c r="Y313" i="23"/>
  <c r="S313" i="23"/>
  <c r="U313" i="23" s="1"/>
  <c r="P313" i="23"/>
  <c r="AA312" i="23"/>
  <c r="Z312" i="23"/>
  <c r="Y312" i="23"/>
  <c r="S312" i="23"/>
  <c r="U312" i="23" s="1"/>
  <c r="P312" i="23"/>
  <c r="AD312" i="23" s="1"/>
  <c r="Z311" i="23"/>
  <c r="Y311" i="23"/>
  <c r="S311" i="23"/>
  <c r="U311" i="23" s="1"/>
  <c r="P311" i="23"/>
  <c r="AB310" i="23"/>
  <c r="AA310" i="23"/>
  <c r="Z310" i="23"/>
  <c r="Y310" i="23"/>
  <c r="S310" i="23"/>
  <c r="U310" i="23" s="1"/>
  <c r="P310" i="23"/>
  <c r="AD310" i="23" s="1"/>
  <c r="Z309" i="23"/>
  <c r="Y309" i="23"/>
  <c r="S309" i="23"/>
  <c r="U309" i="23" s="1"/>
  <c r="P309" i="23"/>
  <c r="AC309" i="23" s="1"/>
  <c r="AA308" i="23"/>
  <c r="Z308" i="23"/>
  <c r="Y308" i="23"/>
  <c r="S308" i="23"/>
  <c r="U308" i="23" s="1"/>
  <c r="P308" i="23"/>
  <c r="AD308" i="23" s="1"/>
  <c r="Z307" i="23"/>
  <c r="Y307" i="23"/>
  <c r="S307" i="23"/>
  <c r="U307" i="23" s="1"/>
  <c r="P307" i="23"/>
  <c r="AB306" i="23"/>
  <c r="AA306" i="23"/>
  <c r="Z306" i="23"/>
  <c r="Y306" i="23"/>
  <c r="S306" i="23"/>
  <c r="U306" i="23" s="1"/>
  <c r="P306" i="23"/>
  <c r="AD306" i="23" s="1"/>
  <c r="AC305" i="23"/>
  <c r="Z305" i="23"/>
  <c r="Y305" i="23"/>
  <c r="S305" i="23"/>
  <c r="U305" i="23" s="1"/>
  <c r="R305" i="23"/>
  <c r="P305" i="23"/>
  <c r="AB305" i="23" s="1"/>
  <c r="Z304" i="23"/>
  <c r="Y304" i="23"/>
  <c r="S304" i="23"/>
  <c r="U304" i="23" s="1"/>
  <c r="P304" i="23"/>
  <c r="Z303" i="23"/>
  <c r="Z322" i="23" s="1"/>
  <c r="Y303" i="23"/>
  <c r="S303" i="23"/>
  <c r="U303" i="23" s="1"/>
  <c r="P303" i="23"/>
  <c r="AC303" i="23" s="1"/>
  <c r="X300" i="23"/>
  <c r="W300" i="23"/>
  <c r="V300" i="23"/>
  <c r="T300" i="23"/>
  <c r="Q300" i="23"/>
  <c r="O300" i="23"/>
  <c r="N300" i="23"/>
  <c r="M300" i="23"/>
  <c r="L300" i="23"/>
  <c r="K300" i="23"/>
  <c r="J300" i="23"/>
  <c r="I300" i="23"/>
  <c r="H300" i="23"/>
  <c r="G300" i="23"/>
  <c r="F300" i="23"/>
  <c r="E300" i="23"/>
  <c r="D300" i="23"/>
  <c r="C300" i="23"/>
  <c r="AC298" i="23"/>
  <c r="AA298" i="23"/>
  <c r="Z298" i="23"/>
  <c r="Y298" i="23"/>
  <c r="U298" i="23"/>
  <c r="S298" i="23"/>
  <c r="P298" i="23"/>
  <c r="AA297" i="23"/>
  <c r="Z297" i="23"/>
  <c r="Y297" i="23"/>
  <c r="S297" i="23"/>
  <c r="U297" i="23" s="1"/>
  <c r="P297" i="23"/>
  <c r="AB296" i="23"/>
  <c r="AA296" i="23"/>
  <c r="Z296" i="23"/>
  <c r="Y296" i="23"/>
  <c r="S296" i="23"/>
  <c r="U296" i="23" s="1"/>
  <c r="P296" i="23"/>
  <c r="AD295" i="23"/>
  <c r="AA295" i="23"/>
  <c r="Z295" i="23"/>
  <c r="Y295" i="23"/>
  <c r="S295" i="23"/>
  <c r="U295" i="23" s="1"/>
  <c r="P295" i="23"/>
  <c r="AB295" i="23" s="1"/>
  <c r="AC294" i="23"/>
  <c r="Z294" i="23"/>
  <c r="Y294" i="23"/>
  <c r="U294" i="23"/>
  <c r="S294" i="23"/>
  <c r="P294" i="23"/>
  <c r="AA293" i="23"/>
  <c r="Z293" i="23"/>
  <c r="Y293" i="23"/>
  <c r="S293" i="23"/>
  <c r="U293" i="23" s="1"/>
  <c r="P293" i="23"/>
  <c r="AC292" i="23"/>
  <c r="Z292" i="23"/>
  <c r="Y292" i="23"/>
  <c r="S292" i="23"/>
  <c r="U292" i="23" s="1"/>
  <c r="P292" i="23"/>
  <c r="AB292" i="23" s="1"/>
  <c r="AD291" i="23"/>
  <c r="AC291" i="23"/>
  <c r="Z291" i="23"/>
  <c r="Y291" i="23"/>
  <c r="S291" i="23"/>
  <c r="U291" i="23" s="1"/>
  <c r="P291" i="23"/>
  <c r="AB291" i="23" s="1"/>
  <c r="AC290" i="23"/>
  <c r="AA290" i="23"/>
  <c r="Z290" i="23"/>
  <c r="Y290" i="23"/>
  <c r="U290" i="23"/>
  <c r="S290" i="23"/>
  <c r="P290" i="23"/>
  <c r="AA289" i="23"/>
  <c r="Z289" i="23"/>
  <c r="Y289" i="23"/>
  <c r="S289" i="23"/>
  <c r="U289" i="23" s="1"/>
  <c r="P289" i="23"/>
  <c r="AB288" i="23"/>
  <c r="AA288" i="23"/>
  <c r="Z288" i="23"/>
  <c r="Y288" i="23"/>
  <c r="S288" i="23"/>
  <c r="U288" i="23" s="1"/>
  <c r="P288" i="23"/>
  <c r="AD287" i="23"/>
  <c r="AA287" i="23"/>
  <c r="Z287" i="23"/>
  <c r="Y287" i="23"/>
  <c r="S287" i="23"/>
  <c r="U287" i="23" s="1"/>
  <c r="P287" i="23"/>
  <c r="AB287" i="23" s="1"/>
  <c r="AC286" i="23"/>
  <c r="Z286" i="23"/>
  <c r="Y286" i="23"/>
  <c r="S286" i="23"/>
  <c r="U286" i="23" s="1"/>
  <c r="P286" i="23"/>
  <c r="Z285" i="23"/>
  <c r="Y285" i="23"/>
  <c r="S285" i="23"/>
  <c r="U285" i="23" s="1"/>
  <c r="P285" i="23"/>
  <c r="AC284" i="23"/>
  <c r="Z284" i="23"/>
  <c r="Y284" i="23"/>
  <c r="S284" i="23"/>
  <c r="U284" i="23" s="1"/>
  <c r="P284" i="23"/>
  <c r="AB284" i="23" s="1"/>
  <c r="AD283" i="23"/>
  <c r="AC283" i="23"/>
  <c r="Z283" i="23"/>
  <c r="Y283" i="23"/>
  <c r="S283" i="23"/>
  <c r="U283" i="23" s="1"/>
  <c r="P283" i="23"/>
  <c r="AB283" i="23" s="1"/>
  <c r="AC282" i="23"/>
  <c r="AA282" i="23"/>
  <c r="Z282" i="23"/>
  <c r="Y282" i="23"/>
  <c r="U282" i="23"/>
  <c r="S282" i="23"/>
  <c r="P282" i="23"/>
  <c r="Z281" i="23"/>
  <c r="Y281" i="23"/>
  <c r="S281" i="23"/>
  <c r="U281" i="23" s="1"/>
  <c r="P281" i="23"/>
  <c r="AB280" i="23"/>
  <c r="AA280" i="23"/>
  <c r="Z280" i="23"/>
  <c r="Y280" i="23"/>
  <c r="S280" i="23"/>
  <c r="U280" i="23" s="1"/>
  <c r="P280" i="23"/>
  <c r="AD279" i="23"/>
  <c r="AA279" i="23"/>
  <c r="Z279" i="23"/>
  <c r="Y279" i="23"/>
  <c r="S279" i="23"/>
  <c r="U279" i="23" s="1"/>
  <c r="P279" i="23"/>
  <c r="AB279" i="23" s="1"/>
  <c r="AC278" i="23"/>
  <c r="Z278" i="23"/>
  <c r="Y278" i="23"/>
  <c r="S278" i="23"/>
  <c r="S300" i="23" s="1"/>
  <c r="P278" i="23"/>
  <c r="AD277" i="23"/>
  <c r="AC277" i="23"/>
  <c r="AD276" i="23"/>
  <c r="AC276" i="23"/>
  <c r="X275" i="23"/>
  <c r="W275" i="23"/>
  <c r="V275" i="23"/>
  <c r="T275" i="23"/>
  <c r="Q275" i="23"/>
  <c r="O275" i="23"/>
  <c r="N275" i="23"/>
  <c r="M275" i="23"/>
  <c r="L275" i="23"/>
  <c r="K275" i="23"/>
  <c r="J275" i="23"/>
  <c r="I275" i="23"/>
  <c r="H275" i="23"/>
  <c r="G275" i="23"/>
  <c r="F275" i="23"/>
  <c r="E275" i="23"/>
  <c r="D275" i="23"/>
  <c r="C275" i="23"/>
  <c r="Z273" i="23"/>
  <c r="Y273" i="23"/>
  <c r="S273" i="23"/>
  <c r="U273" i="23" s="1"/>
  <c r="P273" i="23"/>
  <c r="AB272" i="23"/>
  <c r="AA272" i="23"/>
  <c r="Z272" i="23"/>
  <c r="Y272" i="23"/>
  <c r="S272" i="23"/>
  <c r="U272" i="23" s="1"/>
  <c r="P272" i="23"/>
  <c r="AD271" i="23"/>
  <c r="AA271" i="23"/>
  <c r="Z271" i="23"/>
  <c r="Y271" i="23"/>
  <c r="S271" i="23"/>
  <c r="U271" i="23" s="1"/>
  <c r="P271" i="23"/>
  <c r="AB271" i="23" s="1"/>
  <c r="AC270" i="23"/>
  <c r="Z270" i="23"/>
  <c r="Y270" i="23"/>
  <c r="S270" i="23"/>
  <c r="U270" i="23" s="1"/>
  <c r="P270" i="23"/>
  <c r="Z269" i="23"/>
  <c r="Y269" i="23"/>
  <c r="S269" i="23"/>
  <c r="U269" i="23" s="1"/>
  <c r="P269" i="23"/>
  <c r="AC268" i="23"/>
  <c r="Z268" i="23"/>
  <c r="Y268" i="23"/>
  <c r="S268" i="23"/>
  <c r="U268" i="23" s="1"/>
  <c r="P268" i="23"/>
  <c r="AD267" i="23"/>
  <c r="AC267" i="23"/>
  <c r="Z267" i="23"/>
  <c r="Y267" i="23"/>
  <c r="S267" i="23"/>
  <c r="U267" i="23" s="1"/>
  <c r="P267" i="23"/>
  <c r="AC266" i="23"/>
  <c r="AA266" i="23"/>
  <c r="Z266" i="23"/>
  <c r="Y266" i="23"/>
  <c r="U266" i="23"/>
  <c r="S266" i="23"/>
  <c r="P266" i="23"/>
  <c r="AD265" i="23"/>
  <c r="AC265" i="23"/>
  <c r="AA265" i="23"/>
  <c r="Z265" i="23"/>
  <c r="Y265" i="23"/>
  <c r="S265" i="23"/>
  <c r="U265" i="23" s="1"/>
  <c r="P265" i="23"/>
  <c r="AB265" i="23" s="1"/>
  <c r="AC264" i="23"/>
  <c r="AB264" i="23"/>
  <c r="AA264" i="23"/>
  <c r="Z264" i="23"/>
  <c r="Y264" i="23"/>
  <c r="U264" i="23"/>
  <c r="S264" i="23"/>
  <c r="P264" i="23"/>
  <c r="AD263" i="23"/>
  <c r="Z263" i="23"/>
  <c r="Y263" i="23"/>
  <c r="U263" i="23"/>
  <c r="S263" i="23"/>
  <c r="P263" i="23"/>
  <c r="AC262" i="23"/>
  <c r="Z262" i="23"/>
  <c r="Y262" i="23"/>
  <c r="S262" i="23"/>
  <c r="U262" i="23" s="1"/>
  <c r="P262" i="23"/>
  <c r="AD261" i="23"/>
  <c r="AC261" i="23"/>
  <c r="AD260" i="23"/>
  <c r="AC260" i="23"/>
  <c r="X259" i="23"/>
  <c r="X421" i="23" s="1"/>
  <c r="W259" i="23"/>
  <c r="V259" i="23"/>
  <c r="T259" i="23"/>
  <c r="Q259" i="23"/>
  <c r="O259" i="23"/>
  <c r="O421" i="23" s="1"/>
  <c r="N259" i="23"/>
  <c r="N421" i="23" s="1"/>
  <c r="M259" i="23"/>
  <c r="L259" i="23"/>
  <c r="K259" i="23"/>
  <c r="J259" i="23"/>
  <c r="J421" i="23" s="1"/>
  <c r="I259" i="23"/>
  <c r="I421" i="23" s="1"/>
  <c r="H259" i="23"/>
  <c r="H421" i="23" s="1"/>
  <c r="G259" i="23"/>
  <c r="G421" i="23" s="1"/>
  <c r="F259" i="23"/>
  <c r="F421" i="23" s="1"/>
  <c r="E259" i="23"/>
  <c r="D259" i="23"/>
  <c r="C259" i="23"/>
  <c r="Z257" i="23"/>
  <c r="Y257" i="23"/>
  <c r="S257" i="23"/>
  <c r="U257" i="23" s="1"/>
  <c r="R257" i="23"/>
  <c r="P257" i="23"/>
  <c r="AB256" i="23"/>
  <c r="Z256" i="23"/>
  <c r="Y256" i="23"/>
  <c r="S256" i="23"/>
  <c r="U256" i="23" s="1"/>
  <c r="P256" i="23"/>
  <c r="AA256" i="23" s="1"/>
  <c r="AD255" i="23"/>
  <c r="AB255" i="23"/>
  <c r="AA255" i="23"/>
  <c r="Z255" i="23"/>
  <c r="Y255" i="23"/>
  <c r="S255" i="23"/>
  <c r="U255" i="23" s="1"/>
  <c r="R255" i="23"/>
  <c r="P255" i="23"/>
  <c r="AC255" i="23" s="1"/>
  <c r="AC254" i="23"/>
  <c r="AB254" i="23"/>
  <c r="Z254" i="23"/>
  <c r="Y254" i="23"/>
  <c r="U254" i="23"/>
  <c r="S254" i="23"/>
  <c r="P254" i="23"/>
  <c r="AD253" i="23"/>
  <c r="AC253" i="23"/>
  <c r="Z253" i="23"/>
  <c r="Y253" i="23"/>
  <c r="S253" i="23"/>
  <c r="U253" i="23" s="1"/>
  <c r="P253" i="23"/>
  <c r="AB252" i="23"/>
  <c r="Z252" i="23"/>
  <c r="Y252" i="23"/>
  <c r="U252" i="23"/>
  <c r="S252" i="23"/>
  <c r="P252" i="23"/>
  <c r="AA252" i="23" s="1"/>
  <c r="AD251" i="23"/>
  <c r="AB251" i="23"/>
  <c r="AA251" i="23"/>
  <c r="Z251" i="23"/>
  <c r="Y251" i="23"/>
  <c r="S251" i="23"/>
  <c r="U251" i="23" s="1"/>
  <c r="R251" i="23"/>
  <c r="P251" i="23"/>
  <c r="AC251" i="23" s="1"/>
  <c r="AB250" i="23"/>
  <c r="AA250" i="23"/>
  <c r="Z250" i="23"/>
  <c r="Y250" i="23"/>
  <c r="U250" i="23"/>
  <c r="S250" i="23"/>
  <c r="P250" i="23"/>
  <c r="AC250" i="23" s="1"/>
  <c r="AC249" i="23"/>
  <c r="Z249" i="23"/>
  <c r="Y249" i="23"/>
  <c r="S249" i="23"/>
  <c r="U249" i="23" s="1"/>
  <c r="P249" i="23"/>
  <c r="AD249" i="23" s="1"/>
  <c r="AB248" i="23"/>
  <c r="Z248" i="23"/>
  <c r="Y248" i="23"/>
  <c r="S248" i="23"/>
  <c r="U248" i="23" s="1"/>
  <c r="P248" i="23"/>
  <c r="AA248" i="23" s="1"/>
  <c r="AD247" i="23"/>
  <c r="AB247" i="23"/>
  <c r="AA247" i="23"/>
  <c r="Z247" i="23"/>
  <c r="Y247" i="23"/>
  <c r="S247" i="23"/>
  <c r="U247" i="23" s="1"/>
  <c r="R247" i="23"/>
  <c r="P247" i="23"/>
  <c r="AC247" i="23" s="1"/>
  <c r="Z246" i="23"/>
  <c r="Y246" i="23"/>
  <c r="U246" i="23"/>
  <c r="S246" i="23"/>
  <c r="P246" i="23"/>
  <c r="Z245" i="23"/>
  <c r="Y245" i="23"/>
  <c r="S245" i="23"/>
  <c r="U245" i="23" s="1"/>
  <c r="P245" i="23"/>
  <c r="AB244" i="23"/>
  <c r="Z244" i="23"/>
  <c r="Y244" i="23"/>
  <c r="U244" i="23"/>
  <c r="S244" i="23"/>
  <c r="P244" i="23"/>
  <c r="AA244" i="23" s="1"/>
  <c r="AD243" i="23"/>
  <c r="AB243" i="23"/>
  <c r="AA243" i="23"/>
  <c r="Z243" i="23"/>
  <c r="Y243" i="23"/>
  <c r="S243" i="23"/>
  <c r="U243" i="23" s="1"/>
  <c r="R243" i="23"/>
  <c r="P243" i="23"/>
  <c r="AC243" i="23" s="1"/>
  <c r="AB242" i="23"/>
  <c r="AA242" i="23"/>
  <c r="Z242" i="23"/>
  <c r="Y242" i="23"/>
  <c r="U242" i="23"/>
  <c r="S242" i="23"/>
  <c r="P242" i="23"/>
  <c r="AC242" i="23" s="1"/>
  <c r="AD241" i="23"/>
  <c r="AC241" i="23"/>
  <c r="Z241" i="23"/>
  <c r="Y241" i="23"/>
  <c r="S241" i="23"/>
  <c r="U241" i="23" s="1"/>
  <c r="R241" i="23"/>
  <c r="P241" i="23"/>
  <c r="AB240" i="23"/>
  <c r="Z240" i="23"/>
  <c r="Y240" i="23"/>
  <c r="U240" i="23"/>
  <c r="S240" i="23"/>
  <c r="P240" i="23"/>
  <c r="AA240" i="23" s="1"/>
  <c r="AD239" i="23"/>
  <c r="AB239" i="23"/>
  <c r="AA239" i="23"/>
  <c r="Z239" i="23"/>
  <c r="Y239" i="23"/>
  <c r="S239" i="23"/>
  <c r="U239" i="23" s="1"/>
  <c r="R239" i="23"/>
  <c r="P239" i="23"/>
  <c r="AC239" i="23" s="1"/>
  <c r="AC238" i="23"/>
  <c r="AA238" i="23"/>
  <c r="Z238" i="23"/>
  <c r="Y238" i="23"/>
  <c r="U238" i="23"/>
  <c r="S238" i="23"/>
  <c r="P238" i="23"/>
  <c r="AB238" i="23" s="1"/>
  <c r="AD237" i="23"/>
  <c r="Z237" i="23"/>
  <c r="Y237" i="23"/>
  <c r="S237" i="23"/>
  <c r="U237" i="23" s="1"/>
  <c r="R237" i="23"/>
  <c r="P237" i="23"/>
  <c r="AC237" i="23" s="1"/>
  <c r="AB236" i="23"/>
  <c r="Z236" i="23"/>
  <c r="Y236" i="23"/>
  <c r="U236" i="23"/>
  <c r="S236" i="23"/>
  <c r="P236" i="23"/>
  <c r="AA236" i="23" s="1"/>
  <c r="AD235" i="23"/>
  <c r="AA235" i="23"/>
  <c r="Z235" i="23"/>
  <c r="Y235" i="23"/>
  <c r="S235" i="23"/>
  <c r="U235" i="23" s="1"/>
  <c r="R235" i="23"/>
  <c r="P235" i="23"/>
  <c r="AC235" i="23" s="1"/>
  <c r="AC234" i="23"/>
  <c r="AB234" i="23"/>
  <c r="Z234" i="23"/>
  <c r="Y234" i="23"/>
  <c r="U234" i="23"/>
  <c r="S234" i="23"/>
  <c r="P234" i="23"/>
  <c r="AD233" i="23"/>
  <c r="AC233" i="23"/>
  <c r="Z233" i="23"/>
  <c r="Y233" i="23"/>
  <c r="S233" i="23"/>
  <c r="U233" i="23" s="1"/>
  <c r="P233" i="23"/>
  <c r="AB232" i="23"/>
  <c r="Z232" i="23"/>
  <c r="Y232" i="23"/>
  <c r="S232" i="23"/>
  <c r="U232" i="23" s="1"/>
  <c r="P232" i="23"/>
  <c r="AA232" i="23" s="1"/>
  <c r="AD231" i="23"/>
  <c r="AA231" i="23"/>
  <c r="Z231" i="23"/>
  <c r="Y231" i="23"/>
  <c r="S231" i="23"/>
  <c r="U231" i="23" s="1"/>
  <c r="R231" i="23"/>
  <c r="P231" i="23"/>
  <c r="AC231" i="23" s="1"/>
  <c r="AC230" i="23"/>
  <c r="AA230" i="23"/>
  <c r="Z230" i="23"/>
  <c r="Y230" i="23"/>
  <c r="U230" i="23"/>
  <c r="S230" i="23"/>
  <c r="P230" i="23"/>
  <c r="AB230" i="23" s="1"/>
  <c r="AD229" i="23"/>
  <c r="AA229" i="23"/>
  <c r="Z229" i="23"/>
  <c r="Y229" i="23"/>
  <c r="S229" i="23"/>
  <c r="U229" i="23" s="1"/>
  <c r="P229" i="23"/>
  <c r="AB229" i="23" s="1"/>
  <c r="AA228" i="23"/>
  <c r="Z228" i="23"/>
  <c r="Y228" i="23"/>
  <c r="U228" i="23"/>
  <c r="S228" i="23"/>
  <c r="P228" i="23"/>
  <c r="AC228" i="23" s="1"/>
  <c r="AA227" i="23"/>
  <c r="Z227" i="23"/>
  <c r="Y227" i="23"/>
  <c r="S227" i="23"/>
  <c r="U227" i="23" s="1"/>
  <c r="P227" i="23"/>
  <c r="AB227" i="23" s="1"/>
  <c r="AA226" i="23"/>
  <c r="Z226" i="23"/>
  <c r="Y226" i="23"/>
  <c r="U226" i="23"/>
  <c r="S226" i="23"/>
  <c r="P226" i="23"/>
  <c r="AC226" i="23" s="1"/>
  <c r="AA225" i="23"/>
  <c r="Z225" i="23"/>
  <c r="Y225" i="23"/>
  <c r="S225" i="23"/>
  <c r="U225" i="23" s="1"/>
  <c r="P225" i="23"/>
  <c r="AB225" i="23" s="1"/>
  <c r="AA224" i="23"/>
  <c r="Z224" i="23"/>
  <c r="Y224" i="23"/>
  <c r="U224" i="23"/>
  <c r="S224" i="23"/>
  <c r="P224" i="23"/>
  <c r="AC224" i="23" s="1"/>
  <c r="AA223" i="23"/>
  <c r="Z223" i="23"/>
  <c r="Y223" i="23"/>
  <c r="S223" i="23"/>
  <c r="U223" i="23" s="1"/>
  <c r="P223" i="23"/>
  <c r="AB223" i="23" s="1"/>
  <c r="AA222" i="23"/>
  <c r="Z222" i="23"/>
  <c r="Y222" i="23"/>
  <c r="U222" i="23"/>
  <c r="S222" i="23"/>
  <c r="P222" i="23"/>
  <c r="AC222" i="23" s="1"/>
  <c r="AA221" i="23"/>
  <c r="Z221" i="23"/>
  <c r="Y221" i="23"/>
  <c r="S221" i="23"/>
  <c r="U221" i="23" s="1"/>
  <c r="P221" i="23"/>
  <c r="AB221" i="23" s="1"/>
  <c r="AA220" i="23"/>
  <c r="Z220" i="23"/>
  <c r="Y220" i="23"/>
  <c r="U220" i="23"/>
  <c r="S220" i="23"/>
  <c r="P220" i="23"/>
  <c r="AC220" i="23" s="1"/>
  <c r="AA219" i="23"/>
  <c r="Z219" i="23"/>
  <c r="Y219" i="23"/>
  <c r="S219" i="23"/>
  <c r="U219" i="23" s="1"/>
  <c r="P219" i="23"/>
  <c r="AB219" i="23" s="1"/>
  <c r="AA218" i="23"/>
  <c r="Z218" i="23"/>
  <c r="Y218" i="23"/>
  <c r="U218" i="23"/>
  <c r="S218" i="23"/>
  <c r="P218" i="23"/>
  <c r="AC218" i="23" s="1"/>
  <c r="AA217" i="23"/>
  <c r="Z217" i="23"/>
  <c r="Y217" i="23"/>
  <c r="S217" i="23"/>
  <c r="U217" i="23" s="1"/>
  <c r="P217" i="23"/>
  <c r="AB217" i="23" s="1"/>
  <c r="Z216" i="23"/>
  <c r="Y216" i="23"/>
  <c r="U216" i="23"/>
  <c r="S216" i="23"/>
  <c r="P216" i="23"/>
  <c r="AC216" i="23" s="1"/>
  <c r="Z215" i="23"/>
  <c r="Y215" i="23"/>
  <c r="S215" i="23"/>
  <c r="U215" i="23" s="1"/>
  <c r="P215" i="23"/>
  <c r="AB215" i="23" s="1"/>
  <c r="Z214" i="23"/>
  <c r="Y214" i="23"/>
  <c r="U214" i="23"/>
  <c r="S214" i="23"/>
  <c r="P214" i="23"/>
  <c r="AC214" i="23" s="1"/>
  <c r="Z213" i="23"/>
  <c r="Y213" i="23"/>
  <c r="S213" i="23"/>
  <c r="U213" i="23" s="1"/>
  <c r="P213" i="23"/>
  <c r="AB213" i="23" s="1"/>
  <c r="Z212" i="23"/>
  <c r="Y212" i="23"/>
  <c r="U212" i="23"/>
  <c r="S212" i="23"/>
  <c r="P212" i="23"/>
  <c r="AC212" i="23" s="1"/>
  <c r="Z211" i="23"/>
  <c r="Y211" i="23"/>
  <c r="S211" i="23"/>
  <c r="U211" i="23" s="1"/>
  <c r="P211" i="23"/>
  <c r="AB211" i="23" s="1"/>
  <c r="Z210" i="23"/>
  <c r="Y210" i="23"/>
  <c r="U210" i="23"/>
  <c r="S210" i="23"/>
  <c r="P210" i="23"/>
  <c r="AC210" i="23" s="1"/>
  <c r="Z209" i="23"/>
  <c r="Y209" i="23"/>
  <c r="S209" i="23"/>
  <c r="U209" i="23" s="1"/>
  <c r="P209" i="23"/>
  <c r="AB209" i="23" s="1"/>
  <c r="Z208" i="23"/>
  <c r="Y208" i="23"/>
  <c r="U208" i="23"/>
  <c r="S208" i="23"/>
  <c r="P208" i="23"/>
  <c r="AC208" i="23" s="1"/>
  <c r="Z207" i="23"/>
  <c r="Y207" i="23"/>
  <c r="S207" i="23"/>
  <c r="U207" i="23" s="1"/>
  <c r="P207" i="23"/>
  <c r="Z206" i="23"/>
  <c r="Y206" i="23"/>
  <c r="U206" i="23"/>
  <c r="S206" i="23"/>
  <c r="P206" i="23"/>
  <c r="Z205" i="23"/>
  <c r="Y205" i="23"/>
  <c r="S205" i="23"/>
  <c r="U205" i="23" s="1"/>
  <c r="P205" i="23"/>
  <c r="Z204" i="23"/>
  <c r="Y204" i="23"/>
  <c r="U204" i="23"/>
  <c r="S204" i="23"/>
  <c r="P204" i="23"/>
  <c r="Z203" i="23"/>
  <c r="Y203" i="23"/>
  <c r="S203" i="23"/>
  <c r="U203" i="23" s="1"/>
  <c r="P203" i="23"/>
  <c r="AD202" i="23"/>
  <c r="AB202" i="23"/>
  <c r="AA202" i="23"/>
  <c r="Z202" i="23"/>
  <c r="Y202" i="23"/>
  <c r="S202" i="23"/>
  <c r="U202" i="23" s="1"/>
  <c r="R202" i="23"/>
  <c r="P202" i="23"/>
  <c r="AC202" i="23" s="1"/>
  <c r="AA201" i="23"/>
  <c r="Z201" i="23"/>
  <c r="Y201" i="23"/>
  <c r="U201" i="23"/>
  <c r="S201" i="23"/>
  <c r="P201" i="23"/>
  <c r="AC201" i="23" s="1"/>
  <c r="I196" i="23"/>
  <c r="G196" i="23"/>
  <c r="Y194" i="23"/>
  <c r="X194" i="23"/>
  <c r="W194" i="23"/>
  <c r="V194" i="23"/>
  <c r="T194" i="23"/>
  <c r="T17" i="23" s="1"/>
  <c r="S194" i="23"/>
  <c r="S17" i="23" s="1"/>
  <c r="U17" i="23" s="1"/>
  <c r="Q194" i="23"/>
  <c r="O194" i="23"/>
  <c r="N194" i="23"/>
  <c r="M194" i="23"/>
  <c r="L194" i="23"/>
  <c r="K194" i="23"/>
  <c r="K17" i="23" s="1"/>
  <c r="J194" i="23"/>
  <c r="I194" i="23"/>
  <c r="H194" i="23"/>
  <c r="G194" i="23"/>
  <c r="F194" i="23"/>
  <c r="E194" i="23"/>
  <c r="D194" i="23"/>
  <c r="C194" i="23"/>
  <c r="C17" i="23" s="1"/>
  <c r="AC192" i="23"/>
  <c r="Z192" i="23"/>
  <c r="Y192" i="23"/>
  <c r="U192" i="23"/>
  <c r="S192" i="23"/>
  <c r="P192" i="23"/>
  <c r="AB191" i="23"/>
  <c r="Z191" i="23"/>
  <c r="Y191" i="23"/>
  <c r="S191" i="23"/>
  <c r="U191" i="23" s="1"/>
  <c r="U194" i="23" s="1"/>
  <c r="P191" i="23"/>
  <c r="AD191" i="23" s="1"/>
  <c r="X188" i="23"/>
  <c r="X196" i="23" s="1"/>
  <c r="W188" i="23"/>
  <c r="V188" i="23"/>
  <c r="T188" i="23"/>
  <c r="Q188" i="23"/>
  <c r="P188" i="23"/>
  <c r="O188" i="23"/>
  <c r="N188" i="23"/>
  <c r="M188" i="23"/>
  <c r="L188" i="23"/>
  <c r="K188" i="23"/>
  <c r="J188" i="23"/>
  <c r="I188" i="23"/>
  <c r="H188" i="23"/>
  <c r="H196" i="23" s="1"/>
  <c r="G188" i="23"/>
  <c r="F188" i="23"/>
  <c r="E188" i="23"/>
  <c r="D188" i="23"/>
  <c r="C188" i="23"/>
  <c r="AD186" i="23"/>
  <c r="AB186" i="23"/>
  <c r="AA186" i="23"/>
  <c r="Z186" i="23"/>
  <c r="Y186" i="23"/>
  <c r="U186" i="23"/>
  <c r="S186" i="23"/>
  <c r="R186" i="23"/>
  <c r="P186" i="23"/>
  <c r="AC186" i="23" s="1"/>
  <c r="AC185" i="23"/>
  <c r="Z185" i="23"/>
  <c r="Y185" i="23"/>
  <c r="U185" i="23"/>
  <c r="S185" i="23"/>
  <c r="R185" i="23"/>
  <c r="P185" i="23"/>
  <c r="AB185" i="23" s="1"/>
  <c r="AC184" i="23"/>
  <c r="Z184" i="23"/>
  <c r="Y184" i="23"/>
  <c r="U184" i="23"/>
  <c r="S184" i="23"/>
  <c r="P184" i="23"/>
  <c r="AD183" i="23"/>
  <c r="AB183" i="23"/>
  <c r="AA183" i="23"/>
  <c r="Z183" i="23"/>
  <c r="Z188" i="23" s="1"/>
  <c r="Y183" i="23"/>
  <c r="Y188" i="23" s="1"/>
  <c r="S183" i="23"/>
  <c r="R183" i="23"/>
  <c r="P183" i="23"/>
  <c r="AC183" i="23" s="1"/>
  <c r="X180" i="23"/>
  <c r="W180" i="23"/>
  <c r="V180" i="23"/>
  <c r="T180" i="23"/>
  <c r="Q180" i="23"/>
  <c r="O180" i="23"/>
  <c r="N180" i="23"/>
  <c r="M180" i="23"/>
  <c r="L180" i="23"/>
  <c r="K180" i="23"/>
  <c r="J180" i="23"/>
  <c r="I180" i="23"/>
  <c r="H180" i="23"/>
  <c r="G180" i="23"/>
  <c r="F180" i="23"/>
  <c r="F15" i="23" s="1"/>
  <c r="E180" i="23"/>
  <c r="D180" i="23"/>
  <c r="C180" i="23"/>
  <c r="Z178" i="23"/>
  <c r="Y178" i="23"/>
  <c r="S178" i="23"/>
  <c r="U178" i="23" s="1"/>
  <c r="P178" i="23"/>
  <c r="AD177" i="23"/>
  <c r="AB177" i="23"/>
  <c r="AA177" i="23"/>
  <c r="Z177" i="23"/>
  <c r="Y177" i="23"/>
  <c r="S177" i="23"/>
  <c r="U177" i="23" s="1"/>
  <c r="R177" i="23"/>
  <c r="P177" i="23"/>
  <c r="AC177" i="23" s="1"/>
  <c r="AD176" i="23"/>
  <c r="AB176" i="23"/>
  <c r="AA176" i="23"/>
  <c r="Z176" i="23"/>
  <c r="Y176" i="23"/>
  <c r="U176" i="23"/>
  <c r="S176" i="23"/>
  <c r="R176" i="23"/>
  <c r="P176" i="23"/>
  <c r="AC176" i="23" s="1"/>
  <c r="AD175" i="23"/>
  <c r="Z175" i="23"/>
  <c r="Y175" i="23"/>
  <c r="U175" i="23"/>
  <c r="S175" i="23"/>
  <c r="R175" i="23"/>
  <c r="P175" i="23"/>
  <c r="Z174" i="23"/>
  <c r="Y174" i="23"/>
  <c r="S174" i="23"/>
  <c r="U174" i="23" s="1"/>
  <c r="P174" i="23"/>
  <c r="AB173" i="23"/>
  <c r="AA173" i="23"/>
  <c r="Z173" i="23"/>
  <c r="Y173" i="23"/>
  <c r="S173" i="23"/>
  <c r="U173" i="23" s="1"/>
  <c r="P173" i="23"/>
  <c r="AD173" i="23" s="1"/>
  <c r="AD172" i="23"/>
  <c r="AB172" i="23"/>
  <c r="AA172" i="23"/>
  <c r="Z172" i="23"/>
  <c r="Y172" i="23"/>
  <c r="S172" i="23"/>
  <c r="U172" i="23" s="1"/>
  <c r="R172" i="23"/>
  <c r="P172" i="23"/>
  <c r="AC172" i="23" s="1"/>
  <c r="AD171" i="23"/>
  <c r="AB171" i="23"/>
  <c r="AA171" i="23"/>
  <c r="Z171" i="23"/>
  <c r="Y171" i="23"/>
  <c r="U171" i="23"/>
  <c r="S171" i="23"/>
  <c r="R171" i="23"/>
  <c r="P171" i="23"/>
  <c r="AC171" i="23" s="1"/>
  <c r="AD170" i="23"/>
  <c r="AC170" i="23"/>
  <c r="Z170" i="23"/>
  <c r="Y170" i="23"/>
  <c r="U170" i="23"/>
  <c r="S170" i="23"/>
  <c r="R170" i="23"/>
  <c r="P170" i="23"/>
  <c r="AB169" i="23"/>
  <c r="AA169" i="23"/>
  <c r="Z169" i="23"/>
  <c r="Y169" i="23"/>
  <c r="U169" i="23"/>
  <c r="S169" i="23"/>
  <c r="P169" i="23"/>
  <c r="AD169" i="23" s="1"/>
  <c r="AD168" i="23"/>
  <c r="AB168" i="23"/>
  <c r="AA168" i="23"/>
  <c r="Z168" i="23"/>
  <c r="Y168" i="23"/>
  <c r="S168" i="23"/>
  <c r="U168" i="23" s="1"/>
  <c r="R168" i="23"/>
  <c r="P168" i="23"/>
  <c r="AC168" i="23" s="1"/>
  <c r="AC167" i="23"/>
  <c r="AB167" i="23"/>
  <c r="Z167" i="23"/>
  <c r="Y167" i="23"/>
  <c r="U167" i="23"/>
  <c r="S167" i="23"/>
  <c r="P167" i="23"/>
  <c r="Z166" i="23"/>
  <c r="Y166" i="23"/>
  <c r="S166" i="23"/>
  <c r="U166" i="23" s="1"/>
  <c r="P166" i="23"/>
  <c r="AB165" i="23"/>
  <c r="AA165" i="23"/>
  <c r="Z165" i="23"/>
  <c r="Y165" i="23"/>
  <c r="S165" i="23"/>
  <c r="U165" i="23" s="1"/>
  <c r="P165" i="23"/>
  <c r="AD165" i="23" s="1"/>
  <c r="AD164" i="23"/>
  <c r="AC164" i="23"/>
  <c r="Z164" i="23"/>
  <c r="Y164" i="23"/>
  <c r="S164" i="23"/>
  <c r="U164" i="23" s="1"/>
  <c r="P164" i="23"/>
  <c r="AD163" i="23"/>
  <c r="AA163" i="23"/>
  <c r="Z163" i="23"/>
  <c r="Y163" i="23"/>
  <c r="S163" i="23"/>
  <c r="U163" i="23" s="1"/>
  <c r="R163" i="23"/>
  <c r="P163" i="23"/>
  <c r="AC163" i="23" s="1"/>
  <c r="AC162" i="23"/>
  <c r="Z162" i="23"/>
  <c r="Y162" i="23"/>
  <c r="S162" i="23"/>
  <c r="U162" i="23" s="1"/>
  <c r="R162" i="23"/>
  <c r="P162" i="23"/>
  <c r="AD162" i="23" s="1"/>
  <c r="AB161" i="23"/>
  <c r="AA161" i="23"/>
  <c r="Z161" i="23"/>
  <c r="Y161" i="23"/>
  <c r="S161" i="23"/>
  <c r="U161" i="23" s="1"/>
  <c r="P161" i="23"/>
  <c r="AC161" i="23" s="1"/>
  <c r="AC160" i="23"/>
  <c r="AB160" i="23"/>
  <c r="AA160" i="23"/>
  <c r="Z160" i="23"/>
  <c r="Y160" i="23"/>
  <c r="S160" i="23"/>
  <c r="U160" i="23" s="1"/>
  <c r="R160" i="23"/>
  <c r="P160" i="23"/>
  <c r="AD160" i="23" s="1"/>
  <c r="AD159" i="23"/>
  <c r="AB159" i="23"/>
  <c r="Z159" i="23"/>
  <c r="Y159" i="23"/>
  <c r="U159" i="23"/>
  <c r="S159" i="23"/>
  <c r="R159" i="23"/>
  <c r="P159" i="23"/>
  <c r="AC159" i="23" s="1"/>
  <c r="AD158" i="23"/>
  <c r="Z158" i="23"/>
  <c r="Y158" i="23"/>
  <c r="S158" i="23"/>
  <c r="U158" i="23" s="1"/>
  <c r="P158" i="23"/>
  <c r="AB157" i="23"/>
  <c r="AA157" i="23"/>
  <c r="Z157" i="23"/>
  <c r="Y157" i="23"/>
  <c r="U157" i="23"/>
  <c r="S157" i="23"/>
  <c r="P157" i="23"/>
  <c r="AC156" i="23"/>
  <c r="AB156" i="23"/>
  <c r="Z156" i="23"/>
  <c r="Y156" i="23"/>
  <c r="S156" i="23"/>
  <c r="U156" i="23" s="1"/>
  <c r="R156" i="23"/>
  <c r="P156" i="23"/>
  <c r="AA156" i="23" s="1"/>
  <c r="AD155" i="23"/>
  <c r="AC155" i="23"/>
  <c r="Z155" i="23"/>
  <c r="Y155" i="23"/>
  <c r="U155" i="23"/>
  <c r="S155" i="23"/>
  <c r="P155" i="23"/>
  <c r="AA154" i="23"/>
  <c r="Z154" i="23"/>
  <c r="Y154" i="23"/>
  <c r="S154" i="23"/>
  <c r="U154" i="23" s="1"/>
  <c r="R154" i="23"/>
  <c r="P154" i="23"/>
  <c r="AB154" i="23" s="1"/>
  <c r="AB153" i="23"/>
  <c r="AA153" i="23"/>
  <c r="Z153" i="23"/>
  <c r="Y153" i="23"/>
  <c r="S153" i="23"/>
  <c r="U153" i="23" s="1"/>
  <c r="P153" i="23"/>
  <c r="AC153" i="23" s="1"/>
  <c r="AC152" i="23"/>
  <c r="AB152" i="23"/>
  <c r="AA152" i="23"/>
  <c r="Z152" i="23"/>
  <c r="Y152" i="23"/>
  <c r="S152" i="23"/>
  <c r="U152" i="23" s="1"/>
  <c r="R152" i="23"/>
  <c r="P152" i="23"/>
  <c r="AD152" i="23" s="1"/>
  <c r="AD151" i="23"/>
  <c r="AB151" i="23"/>
  <c r="Z151" i="23"/>
  <c r="Y151" i="23"/>
  <c r="U151" i="23"/>
  <c r="S151" i="23"/>
  <c r="R151" i="23"/>
  <c r="P151" i="23"/>
  <c r="AC151" i="23" s="1"/>
  <c r="Z150" i="23"/>
  <c r="Y150" i="23"/>
  <c r="S150" i="23"/>
  <c r="U150" i="23" s="1"/>
  <c r="P150" i="23"/>
  <c r="AB149" i="23"/>
  <c r="AA149" i="23"/>
  <c r="Z149" i="23"/>
  <c r="Y149" i="23"/>
  <c r="U149" i="23"/>
  <c r="S149" i="23"/>
  <c r="P149" i="23"/>
  <c r="AC148" i="23"/>
  <c r="AB148" i="23"/>
  <c r="Z148" i="23"/>
  <c r="Y148" i="23"/>
  <c r="S148" i="23"/>
  <c r="U148" i="23" s="1"/>
  <c r="R148" i="23"/>
  <c r="P148" i="23"/>
  <c r="AA148" i="23" s="1"/>
  <c r="AC147" i="23"/>
  <c r="Z147" i="23"/>
  <c r="Y147" i="23"/>
  <c r="U147" i="23"/>
  <c r="S147" i="23"/>
  <c r="P147" i="23"/>
  <c r="R147" i="23" s="1"/>
  <c r="AA146" i="23"/>
  <c r="Z146" i="23"/>
  <c r="Y146" i="23"/>
  <c r="S146" i="23"/>
  <c r="U146" i="23" s="1"/>
  <c r="R146" i="23"/>
  <c r="P146" i="23"/>
  <c r="AB146" i="23" s="1"/>
  <c r="AB145" i="23"/>
  <c r="AA145" i="23"/>
  <c r="Z145" i="23"/>
  <c r="Y145" i="23"/>
  <c r="S145" i="23"/>
  <c r="U145" i="23" s="1"/>
  <c r="P145" i="23"/>
  <c r="AC145" i="23" s="1"/>
  <c r="AC144" i="23"/>
  <c r="AB144" i="23"/>
  <c r="AA144" i="23"/>
  <c r="Z144" i="23"/>
  <c r="Y144" i="23"/>
  <c r="S144" i="23"/>
  <c r="U144" i="23" s="1"/>
  <c r="R144" i="23"/>
  <c r="P144" i="23"/>
  <c r="AD144" i="23" s="1"/>
  <c r="AD143" i="23"/>
  <c r="AB143" i="23"/>
  <c r="Z143" i="23"/>
  <c r="Y143" i="23"/>
  <c r="U143" i="23"/>
  <c r="S143" i="23"/>
  <c r="R143" i="23"/>
  <c r="P143" i="23"/>
  <c r="AC143" i="23" s="1"/>
  <c r="Z142" i="23"/>
  <c r="Y142" i="23"/>
  <c r="S142" i="23"/>
  <c r="U142" i="23" s="1"/>
  <c r="P142" i="23"/>
  <c r="AB141" i="23"/>
  <c r="Z141" i="23"/>
  <c r="Y141" i="23"/>
  <c r="U141" i="23"/>
  <c r="S141" i="23"/>
  <c r="P141" i="23"/>
  <c r="AC140" i="23"/>
  <c r="AB140" i="23"/>
  <c r="Z140" i="23"/>
  <c r="Y140" i="23"/>
  <c r="S140" i="23"/>
  <c r="U140" i="23" s="1"/>
  <c r="R140" i="23"/>
  <c r="P140" i="23"/>
  <c r="AA140" i="23" s="1"/>
  <c r="AD139" i="23"/>
  <c r="AC139" i="23"/>
  <c r="Z139" i="23"/>
  <c r="Y139" i="23"/>
  <c r="U139" i="23"/>
  <c r="S139" i="23"/>
  <c r="R139" i="23"/>
  <c r="P139" i="23"/>
  <c r="AA138" i="23"/>
  <c r="Z138" i="23"/>
  <c r="Y138" i="23"/>
  <c r="Y180" i="23" s="1"/>
  <c r="S138" i="23"/>
  <c r="U138" i="23" s="1"/>
  <c r="R138" i="23"/>
  <c r="P138" i="23"/>
  <c r="AB138" i="23" s="1"/>
  <c r="AB137" i="23"/>
  <c r="AA137" i="23"/>
  <c r="Z137" i="23"/>
  <c r="Z180" i="23" s="1"/>
  <c r="Y137" i="23"/>
  <c r="U137" i="23"/>
  <c r="S137" i="23"/>
  <c r="R137" i="23"/>
  <c r="P137" i="23"/>
  <c r="X134" i="23"/>
  <c r="W134" i="23"/>
  <c r="V134" i="23"/>
  <c r="V14" i="23" s="1"/>
  <c r="T134" i="23"/>
  <c r="T14" i="23" s="1"/>
  <c r="Q134" i="23"/>
  <c r="O134" i="23"/>
  <c r="N134" i="23"/>
  <c r="N14" i="23" s="1"/>
  <c r="M134" i="23"/>
  <c r="L134" i="23"/>
  <c r="L14" i="23" s="1"/>
  <c r="K134" i="23"/>
  <c r="J134" i="23"/>
  <c r="I134" i="23"/>
  <c r="H134" i="23"/>
  <c r="G134" i="23"/>
  <c r="F134" i="23"/>
  <c r="F14" i="23" s="1"/>
  <c r="E134" i="23"/>
  <c r="D134" i="23"/>
  <c r="D14" i="23" s="1"/>
  <c r="C134" i="23"/>
  <c r="AD132" i="23"/>
  <c r="AC132" i="23"/>
  <c r="Z132" i="23"/>
  <c r="Y132" i="23"/>
  <c r="U132" i="23"/>
  <c r="S132" i="23"/>
  <c r="R132" i="23"/>
  <c r="P132" i="23"/>
  <c r="AB131" i="23"/>
  <c r="AA131" i="23"/>
  <c r="Z131" i="23"/>
  <c r="Y131" i="23"/>
  <c r="S131" i="23"/>
  <c r="U131" i="23" s="1"/>
  <c r="P131" i="23"/>
  <c r="AD131" i="23" s="1"/>
  <c r="AD130" i="23"/>
  <c r="AB130" i="23"/>
  <c r="Z130" i="23"/>
  <c r="Y130" i="23"/>
  <c r="S130" i="23"/>
  <c r="U130" i="23" s="1"/>
  <c r="R130" i="23"/>
  <c r="P130" i="23"/>
  <c r="AC130" i="23" s="1"/>
  <c r="AD129" i="23"/>
  <c r="AB129" i="23"/>
  <c r="AA129" i="23"/>
  <c r="Z129" i="23"/>
  <c r="Y129" i="23"/>
  <c r="U129" i="23"/>
  <c r="S129" i="23"/>
  <c r="R129" i="23"/>
  <c r="P129" i="23"/>
  <c r="AC129" i="23" s="1"/>
  <c r="Z128" i="23"/>
  <c r="Y128" i="23"/>
  <c r="U128" i="23"/>
  <c r="S128" i="23"/>
  <c r="P128" i="23"/>
  <c r="AB127" i="23"/>
  <c r="AA127" i="23"/>
  <c r="Z127" i="23"/>
  <c r="Y127" i="23"/>
  <c r="S127" i="23"/>
  <c r="U127" i="23" s="1"/>
  <c r="P127" i="23"/>
  <c r="AD127" i="23" s="1"/>
  <c r="AD126" i="23"/>
  <c r="AB126" i="23"/>
  <c r="Z126" i="23"/>
  <c r="Y126" i="23"/>
  <c r="S126" i="23"/>
  <c r="U126" i="23" s="1"/>
  <c r="R126" i="23"/>
  <c r="P126" i="23"/>
  <c r="AC126" i="23" s="1"/>
  <c r="AD125" i="23"/>
  <c r="AB125" i="23"/>
  <c r="AA125" i="23"/>
  <c r="Z125" i="23"/>
  <c r="Y125" i="23"/>
  <c r="U125" i="23"/>
  <c r="S125" i="23"/>
  <c r="R125" i="23"/>
  <c r="P125" i="23"/>
  <c r="AC125" i="23" s="1"/>
  <c r="AD124" i="23"/>
  <c r="Z124" i="23"/>
  <c r="Y124" i="23"/>
  <c r="U124" i="23"/>
  <c r="S124" i="23"/>
  <c r="P124" i="23"/>
  <c r="AB123" i="23"/>
  <c r="AA123" i="23"/>
  <c r="Z123" i="23"/>
  <c r="Y123" i="23"/>
  <c r="U123" i="23"/>
  <c r="S123" i="23"/>
  <c r="P123" i="23"/>
  <c r="AD123" i="23" s="1"/>
  <c r="AD122" i="23"/>
  <c r="AB122" i="23"/>
  <c r="Z122" i="23"/>
  <c r="Y122" i="23"/>
  <c r="S122" i="23"/>
  <c r="U122" i="23" s="1"/>
  <c r="R122" i="23"/>
  <c r="P122" i="23"/>
  <c r="AC122" i="23" s="1"/>
  <c r="AD121" i="23"/>
  <c r="AB121" i="23"/>
  <c r="AA121" i="23"/>
  <c r="Z121" i="23"/>
  <c r="Y121" i="23"/>
  <c r="U121" i="23"/>
  <c r="S121" i="23"/>
  <c r="R121" i="23"/>
  <c r="P121" i="23"/>
  <c r="AC121" i="23" s="1"/>
  <c r="AD120" i="23"/>
  <c r="AC120" i="23"/>
  <c r="Z120" i="23"/>
  <c r="Y120" i="23"/>
  <c r="U120" i="23"/>
  <c r="S120" i="23"/>
  <c r="P120" i="23"/>
  <c r="R120" i="23" s="1"/>
  <c r="AB119" i="23"/>
  <c r="AA119" i="23"/>
  <c r="Z119" i="23"/>
  <c r="Y119" i="23"/>
  <c r="S119" i="23"/>
  <c r="U119" i="23" s="1"/>
  <c r="P119" i="23"/>
  <c r="AD119" i="23" s="1"/>
  <c r="AD118" i="23"/>
  <c r="AB118" i="23"/>
  <c r="Z118" i="23"/>
  <c r="Y118" i="23"/>
  <c r="S118" i="23"/>
  <c r="U118" i="23" s="1"/>
  <c r="R118" i="23"/>
  <c r="P118" i="23"/>
  <c r="AC118" i="23" s="1"/>
  <c r="AD117" i="23"/>
  <c r="AB117" i="23"/>
  <c r="AA117" i="23"/>
  <c r="Z117" i="23"/>
  <c r="Y117" i="23"/>
  <c r="U117" i="23"/>
  <c r="S117" i="23"/>
  <c r="R117" i="23"/>
  <c r="P117" i="23"/>
  <c r="AC117" i="23" s="1"/>
  <c r="AD116" i="23"/>
  <c r="AC116" i="23"/>
  <c r="Z116" i="23"/>
  <c r="Y116" i="23"/>
  <c r="U116" i="23"/>
  <c r="S116" i="23"/>
  <c r="R116" i="23"/>
  <c r="P116" i="23"/>
  <c r="AB115" i="23"/>
  <c r="AA115" i="23"/>
  <c r="Z115" i="23"/>
  <c r="Y115" i="23"/>
  <c r="S115" i="23"/>
  <c r="U115" i="23" s="1"/>
  <c r="P115" i="23"/>
  <c r="AD115" i="23" s="1"/>
  <c r="AD114" i="23"/>
  <c r="AB114" i="23"/>
  <c r="Z114" i="23"/>
  <c r="Z134" i="23" s="1"/>
  <c r="Y114" i="23"/>
  <c r="Y134" i="23" s="1"/>
  <c r="S114" i="23"/>
  <c r="U114" i="23" s="1"/>
  <c r="R114" i="23"/>
  <c r="P114" i="23"/>
  <c r="X111" i="23"/>
  <c r="W111" i="23"/>
  <c r="V111" i="23"/>
  <c r="V13" i="23" s="1"/>
  <c r="T111" i="23"/>
  <c r="Q111" i="23"/>
  <c r="O111" i="23"/>
  <c r="N111" i="23"/>
  <c r="N13" i="23" s="1"/>
  <c r="M111" i="23"/>
  <c r="L111" i="23"/>
  <c r="L13" i="23" s="1"/>
  <c r="K111" i="23"/>
  <c r="K13" i="23" s="1"/>
  <c r="J111" i="23"/>
  <c r="I111" i="23"/>
  <c r="H111" i="23"/>
  <c r="G111" i="23"/>
  <c r="F111" i="23"/>
  <c r="F13" i="23" s="1"/>
  <c r="E111" i="23"/>
  <c r="D111" i="23"/>
  <c r="D13" i="23" s="1"/>
  <c r="C111" i="23"/>
  <c r="C13" i="23" s="1"/>
  <c r="AB109" i="23"/>
  <c r="AA109" i="23"/>
  <c r="Z109" i="23"/>
  <c r="Y109" i="23"/>
  <c r="S109" i="23"/>
  <c r="U109" i="23" s="1"/>
  <c r="P109" i="23"/>
  <c r="AD109" i="23" s="1"/>
  <c r="AD108" i="23"/>
  <c r="AB108" i="23"/>
  <c r="Z108" i="23"/>
  <c r="Y108" i="23"/>
  <c r="S108" i="23"/>
  <c r="U108" i="23" s="1"/>
  <c r="R108" i="23"/>
  <c r="P108" i="23"/>
  <c r="AC108" i="23" s="1"/>
  <c r="AD107" i="23"/>
  <c r="AB107" i="23"/>
  <c r="AA107" i="23"/>
  <c r="Z107" i="23"/>
  <c r="Y107" i="23"/>
  <c r="U107" i="23"/>
  <c r="S107" i="23"/>
  <c r="R107" i="23"/>
  <c r="P107" i="23"/>
  <c r="AC107" i="23" s="1"/>
  <c r="Z106" i="23"/>
  <c r="Y106" i="23"/>
  <c r="U106" i="23"/>
  <c r="S106" i="23"/>
  <c r="P106" i="23"/>
  <c r="R106" i="23" s="1"/>
  <c r="AB105" i="23"/>
  <c r="AA105" i="23"/>
  <c r="Z105" i="23"/>
  <c r="Y105" i="23"/>
  <c r="Y111" i="23" s="1"/>
  <c r="S105" i="23"/>
  <c r="S111" i="23" s="1"/>
  <c r="S13" i="23" s="1"/>
  <c r="U13" i="23" s="1"/>
  <c r="P105" i="23"/>
  <c r="AD105" i="23" s="1"/>
  <c r="X102" i="23"/>
  <c r="W102" i="23"/>
  <c r="V102" i="23"/>
  <c r="V12" i="23" s="1"/>
  <c r="V18" i="23" s="1"/>
  <c r="T102" i="23"/>
  <c r="T12" i="23" s="1"/>
  <c r="Q102" i="23"/>
  <c r="Q12" i="23" s="1"/>
  <c r="Q18" i="23" s="1"/>
  <c r="O102" i="23"/>
  <c r="N102" i="23"/>
  <c r="N12" i="23" s="1"/>
  <c r="M102" i="23"/>
  <c r="L102" i="23"/>
  <c r="L12" i="23" s="1"/>
  <c r="K102" i="23"/>
  <c r="J102" i="23"/>
  <c r="J12" i="23" s="1"/>
  <c r="I102" i="23"/>
  <c r="I12" i="23" s="1"/>
  <c r="I18" i="23" s="1"/>
  <c r="I32" i="23" s="1"/>
  <c r="H102" i="23"/>
  <c r="G102" i="23"/>
  <c r="F102" i="23"/>
  <c r="F12" i="23" s="1"/>
  <c r="E102" i="23"/>
  <c r="D102" i="23"/>
  <c r="D12" i="23" s="1"/>
  <c r="C102" i="23"/>
  <c r="AD100" i="23"/>
  <c r="AC100" i="23"/>
  <c r="Z100" i="23"/>
  <c r="Y100" i="23"/>
  <c r="U100" i="23"/>
  <c r="S100" i="23"/>
  <c r="P100" i="23"/>
  <c r="AB99" i="23"/>
  <c r="AA99" i="23"/>
  <c r="Z99" i="23"/>
  <c r="Y99" i="23"/>
  <c r="S99" i="23"/>
  <c r="U99" i="23" s="1"/>
  <c r="P99" i="23"/>
  <c r="AD99" i="23" s="1"/>
  <c r="AD98" i="23"/>
  <c r="AB98" i="23"/>
  <c r="Z98" i="23"/>
  <c r="Y98" i="23"/>
  <c r="S98" i="23"/>
  <c r="U98" i="23" s="1"/>
  <c r="R98" i="23"/>
  <c r="P98" i="23"/>
  <c r="AC98" i="23" s="1"/>
  <c r="AD97" i="23"/>
  <c r="AB97" i="23"/>
  <c r="AA97" i="23"/>
  <c r="Z97" i="23"/>
  <c r="Y97" i="23"/>
  <c r="U97" i="23"/>
  <c r="S97" i="23"/>
  <c r="R97" i="23"/>
  <c r="P97" i="23"/>
  <c r="AC97" i="23" s="1"/>
  <c r="AC96" i="23"/>
  <c r="Z96" i="23"/>
  <c r="Y96" i="23"/>
  <c r="U96" i="23"/>
  <c r="S96" i="23"/>
  <c r="P96" i="23"/>
  <c r="R96" i="23" s="1"/>
  <c r="AB95" i="23"/>
  <c r="AA95" i="23"/>
  <c r="Z95" i="23"/>
  <c r="Y95" i="23"/>
  <c r="S95" i="23"/>
  <c r="U95" i="23" s="1"/>
  <c r="P95" i="23"/>
  <c r="AD95" i="23" s="1"/>
  <c r="AD94" i="23"/>
  <c r="AB94" i="23"/>
  <c r="Z94" i="23"/>
  <c r="Y94" i="23"/>
  <c r="S94" i="23"/>
  <c r="U94" i="23" s="1"/>
  <c r="R94" i="23"/>
  <c r="P94" i="23"/>
  <c r="AC94" i="23" s="1"/>
  <c r="AD93" i="23"/>
  <c r="AB93" i="23"/>
  <c r="AA93" i="23"/>
  <c r="Z93" i="23"/>
  <c r="Y93" i="23"/>
  <c r="U93" i="23"/>
  <c r="S93" i="23"/>
  <c r="R93" i="23"/>
  <c r="P93" i="23"/>
  <c r="AC93" i="23" s="1"/>
  <c r="AD92" i="23"/>
  <c r="AC92" i="23"/>
  <c r="Z92" i="23"/>
  <c r="Y92" i="23"/>
  <c r="U92" i="23"/>
  <c r="S92" i="23"/>
  <c r="P92" i="23"/>
  <c r="AB91" i="23"/>
  <c r="AA91" i="23"/>
  <c r="Z91" i="23"/>
  <c r="Y91" i="23"/>
  <c r="U91" i="23"/>
  <c r="S91" i="23"/>
  <c r="P91" i="23"/>
  <c r="AD91" i="23" s="1"/>
  <c r="AD90" i="23"/>
  <c r="AB90" i="23"/>
  <c r="Z90" i="23"/>
  <c r="Y90" i="23"/>
  <c r="S90" i="23"/>
  <c r="U90" i="23" s="1"/>
  <c r="R90" i="23"/>
  <c r="P90" i="23"/>
  <c r="AC90" i="23" s="1"/>
  <c r="AD89" i="23"/>
  <c r="AB89" i="23"/>
  <c r="AA89" i="23"/>
  <c r="Z89" i="23"/>
  <c r="Y89" i="23"/>
  <c r="U89" i="23"/>
  <c r="S89" i="23"/>
  <c r="R89" i="23"/>
  <c r="P89" i="23"/>
  <c r="AC89" i="23" s="1"/>
  <c r="AD88" i="23"/>
  <c r="AC88" i="23"/>
  <c r="Z88" i="23"/>
  <c r="Y88" i="23"/>
  <c r="U88" i="23"/>
  <c r="S88" i="23"/>
  <c r="P88" i="23"/>
  <c r="AB87" i="23"/>
  <c r="AA87" i="23"/>
  <c r="Z87" i="23"/>
  <c r="Y87" i="23"/>
  <c r="S87" i="23"/>
  <c r="U87" i="23" s="1"/>
  <c r="P87" i="23"/>
  <c r="AD87" i="23" s="1"/>
  <c r="AD86" i="23"/>
  <c r="AB86" i="23"/>
  <c r="Z86" i="23"/>
  <c r="Z102" i="23" s="1"/>
  <c r="Y86" i="23"/>
  <c r="Y102" i="23" s="1"/>
  <c r="S86" i="23"/>
  <c r="U86" i="23" s="1"/>
  <c r="R86" i="23"/>
  <c r="P86" i="23"/>
  <c r="P102" i="23" s="1"/>
  <c r="Z75" i="23"/>
  <c r="Y75" i="23"/>
  <c r="Z73" i="23"/>
  <c r="Y73" i="23"/>
  <c r="Z72" i="23"/>
  <c r="Y72" i="23"/>
  <c r="X69" i="23"/>
  <c r="V69" i="23"/>
  <c r="Z68" i="23"/>
  <c r="X68" i="23"/>
  <c r="Y68" i="23" s="1"/>
  <c r="W68" i="23"/>
  <c r="V68" i="23"/>
  <c r="X67" i="23"/>
  <c r="Z67" i="23" s="1"/>
  <c r="W67" i="23"/>
  <c r="V67" i="23"/>
  <c r="X66" i="23"/>
  <c r="Z66" i="23" s="1"/>
  <c r="W66" i="23"/>
  <c r="Y66" i="23" s="1"/>
  <c r="V66" i="23"/>
  <c r="Z65" i="23"/>
  <c r="Y65" i="23"/>
  <c r="X65" i="23"/>
  <c r="W65" i="23"/>
  <c r="V65" i="23"/>
  <c r="Z63" i="23"/>
  <c r="Y63" i="23"/>
  <c r="Z62" i="23"/>
  <c r="Y62" i="23"/>
  <c r="Z61" i="23"/>
  <c r="Y61" i="23"/>
  <c r="Z60" i="23"/>
  <c r="Y60" i="23"/>
  <c r="Z59" i="23"/>
  <c r="Y59" i="23"/>
  <c r="Z58" i="23"/>
  <c r="Y58" i="23"/>
  <c r="Z57" i="23"/>
  <c r="Y57" i="23"/>
  <c r="Z56" i="23"/>
  <c r="Y56" i="23"/>
  <c r="Z55" i="23"/>
  <c r="Y55" i="23"/>
  <c r="Z54" i="23"/>
  <c r="Y54" i="23"/>
  <c r="Z53" i="23"/>
  <c r="Y53" i="23"/>
  <c r="Z52" i="23"/>
  <c r="Y52" i="23"/>
  <c r="Z51" i="23"/>
  <c r="Y51" i="23"/>
  <c r="X38" i="23"/>
  <c r="W38" i="23"/>
  <c r="V38" i="23"/>
  <c r="I30" i="23"/>
  <c r="X29" i="23"/>
  <c r="Z29" i="23" s="1"/>
  <c r="W29" i="23"/>
  <c r="V29" i="23"/>
  <c r="T29" i="23"/>
  <c r="Q29" i="23"/>
  <c r="O29" i="23"/>
  <c r="N29" i="23"/>
  <c r="M29" i="23"/>
  <c r="L29" i="23"/>
  <c r="K29" i="23"/>
  <c r="J29" i="23"/>
  <c r="I29" i="23"/>
  <c r="H29" i="23"/>
  <c r="G29" i="23"/>
  <c r="F29" i="23"/>
  <c r="E29" i="23"/>
  <c r="D29" i="23"/>
  <c r="C29" i="23"/>
  <c r="X28" i="23"/>
  <c r="W28" i="23"/>
  <c r="V28" i="23"/>
  <c r="Z28" i="23" s="1"/>
  <c r="T28" i="23"/>
  <c r="Q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Y27" i="23"/>
  <c r="W27" i="23"/>
  <c r="V27" i="23"/>
  <c r="T27" i="23"/>
  <c r="Q27" i="23"/>
  <c r="O27" i="23"/>
  <c r="N27" i="23"/>
  <c r="M27" i="23"/>
  <c r="L27" i="23"/>
  <c r="K27" i="23"/>
  <c r="J27" i="23"/>
  <c r="I27" i="23"/>
  <c r="H27" i="23"/>
  <c r="G27" i="23"/>
  <c r="F27" i="23"/>
  <c r="E27" i="23"/>
  <c r="D27" i="23"/>
  <c r="C27" i="23"/>
  <c r="X26" i="23"/>
  <c r="W26" i="23"/>
  <c r="V26" i="23"/>
  <c r="T26" i="23"/>
  <c r="Q26" i="23"/>
  <c r="O26" i="23"/>
  <c r="N26" i="23"/>
  <c r="M26" i="23"/>
  <c r="L26" i="23"/>
  <c r="K26" i="23"/>
  <c r="J26" i="23"/>
  <c r="I26" i="23"/>
  <c r="H26" i="23"/>
  <c r="G26" i="23"/>
  <c r="F26" i="23"/>
  <c r="E26" i="23"/>
  <c r="D26" i="23"/>
  <c r="C26" i="23"/>
  <c r="X25" i="23"/>
  <c r="W25" i="23"/>
  <c r="V25" i="23"/>
  <c r="T25" i="23"/>
  <c r="Q25" i="23"/>
  <c r="O25" i="23"/>
  <c r="N25" i="23"/>
  <c r="M25" i="23"/>
  <c r="L25" i="23"/>
  <c r="K25" i="23"/>
  <c r="J25" i="23"/>
  <c r="I25" i="23"/>
  <c r="H25" i="23"/>
  <c r="G25" i="23"/>
  <c r="F25" i="23"/>
  <c r="E25" i="23"/>
  <c r="D25" i="23"/>
  <c r="C25" i="23"/>
  <c r="X24" i="23"/>
  <c r="W24" i="23"/>
  <c r="V24" i="23"/>
  <c r="T24" i="23"/>
  <c r="Q24" i="23"/>
  <c r="Q30" i="23" s="1"/>
  <c r="O24" i="23"/>
  <c r="N24" i="23"/>
  <c r="M24" i="23"/>
  <c r="L24" i="23"/>
  <c r="K24" i="23"/>
  <c r="J24" i="23"/>
  <c r="I24" i="23"/>
  <c r="H24" i="23"/>
  <c r="G24" i="23"/>
  <c r="F24" i="23"/>
  <c r="E24" i="23"/>
  <c r="D24" i="23"/>
  <c r="C24" i="23"/>
  <c r="W23" i="23"/>
  <c r="V23" i="23"/>
  <c r="T23" i="23"/>
  <c r="U23" i="23" s="1"/>
  <c r="S23" i="23"/>
  <c r="Q23" i="23"/>
  <c r="O23" i="23"/>
  <c r="N23" i="23"/>
  <c r="M23" i="23"/>
  <c r="L23" i="23"/>
  <c r="K23" i="23"/>
  <c r="J23" i="23"/>
  <c r="I23" i="23"/>
  <c r="H23" i="23"/>
  <c r="G23" i="23"/>
  <c r="F23" i="23"/>
  <c r="E23" i="23"/>
  <c r="D23" i="23"/>
  <c r="C23" i="23"/>
  <c r="X22" i="23"/>
  <c r="W22" i="23"/>
  <c r="V22" i="23"/>
  <c r="T22" i="23"/>
  <c r="Q22" i="23"/>
  <c r="O22" i="23"/>
  <c r="N22" i="23"/>
  <c r="M22" i="23"/>
  <c r="L22" i="23"/>
  <c r="K22" i="23"/>
  <c r="K30" i="23" s="1"/>
  <c r="J22" i="23"/>
  <c r="I22" i="23"/>
  <c r="H22" i="23"/>
  <c r="H30" i="23" s="1"/>
  <c r="G22" i="23"/>
  <c r="F22" i="23"/>
  <c r="E22" i="23"/>
  <c r="D22" i="23"/>
  <c r="C22" i="23"/>
  <c r="C30" i="23" s="1"/>
  <c r="X21" i="23"/>
  <c r="W21" i="23"/>
  <c r="T21" i="23"/>
  <c r="Q21" i="23"/>
  <c r="O21" i="23"/>
  <c r="O30" i="23" s="1"/>
  <c r="N21" i="23"/>
  <c r="N30" i="23" s="1"/>
  <c r="M21" i="23"/>
  <c r="L21" i="23"/>
  <c r="K21" i="23"/>
  <c r="J21" i="23"/>
  <c r="J30" i="23" s="1"/>
  <c r="I21" i="23"/>
  <c r="H21" i="23"/>
  <c r="G21" i="23"/>
  <c r="G30" i="23" s="1"/>
  <c r="F21" i="23"/>
  <c r="F30" i="23" s="1"/>
  <c r="E21" i="23"/>
  <c r="D21" i="23"/>
  <c r="C21" i="23"/>
  <c r="X18" i="23"/>
  <c r="X17" i="23"/>
  <c r="Z17" i="23" s="1"/>
  <c r="W17" i="23"/>
  <c r="Y17" i="23" s="1"/>
  <c r="V17" i="23"/>
  <c r="Q17" i="23"/>
  <c r="O17" i="23"/>
  <c r="N17" i="23"/>
  <c r="M17" i="23"/>
  <c r="L17" i="23"/>
  <c r="J17" i="23"/>
  <c r="I17" i="23"/>
  <c r="H17" i="23"/>
  <c r="G17" i="23"/>
  <c r="F17" i="23"/>
  <c r="E17" i="23"/>
  <c r="D17" i="23"/>
  <c r="X16" i="23"/>
  <c r="V16" i="23"/>
  <c r="T16" i="23"/>
  <c r="Q16" i="23"/>
  <c r="O16" i="23"/>
  <c r="N16" i="23"/>
  <c r="L16" i="23"/>
  <c r="K16" i="23"/>
  <c r="J16" i="23"/>
  <c r="I16" i="23"/>
  <c r="H16" i="23"/>
  <c r="H18" i="23" s="1"/>
  <c r="G16" i="23"/>
  <c r="F16" i="23"/>
  <c r="D16" i="23"/>
  <c r="C16" i="23"/>
  <c r="X15" i="23"/>
  <c r="Z15" i="23" s="1"/>
  <c r="W15" i="23"/>
  <c r="Y15" i="23" s="1"/>
  <c r="V15" i="23"/>
  <c r="T15" i="23"/>
  <c r="Q15" i="23"/>
  <c r="O15" i="23"/>
  <c r="N15" i="23"/>
  <c r="M15" i="23"/>
  <c r="L15" i="23"/>
  <c r="J15" i="23"/>
  <c r="I15" i="23"/>
  <c r="H15" i="23"/>
  <c r="G15" i="23"/>
  <c r="E15" i="23"/>
  <c r="D15" i="23"/>
  <c r="Y14" i="23"/>
  <c r="X14" i="23"/>
  <c r="W14" i="23"/>
  <c r="Q14" i="23"/>
  <c r="O14" i="23"/>
  <c r="M14" i="23"/>
  <c r="K14" i="23"/>
  <c r="I14" i="23"/>
  <c r="H14" i="23"/>
  <c r="G14" i="23"/>
  <c r="E14" i="23"/>
  <c r="C14" i="23"/>
  <c r="X13" i="23"/>
  <c r="Z13" i="23" s="1"/>
  <c r="W13" i="23"/>
  <c r="Y13" i="23" s="1"/>
  <c r="T13" i="23"/>
  <c r="Q13" i="23"/>
  <c r="O13" i="23"/>
  <c r="M13" i="23"/>
  <c r="J13" i="23"/>
  <c r="I13" i="23"/>
  <c r="H13" i="23"/>
  <c r="G13" i="23"/>
  <c r="E13" i="23"/>
  <c r="Y12" i="23"/>
  <c r="X12" i="23"/>
  <c r="W12" i="23"/>
  <c r="O12" i="23"/>
  <c r="O18" i="23" s="1"/>
  <c r="O32" i="23" s="1"/>
  <c r="M12" i="23"/>
  <c r="K12" i="23"/>
  <c r="H12" i="23"/>
  <c r="G12" i="23"/>
  <c r="E12" i="23"/>
  <c r="C12" i="23"/>
  <c r="H32" i="23" l="1"/>
  <c r="AB134" i="23"/>
  <c r="Q32" i="23"/>
  <c r="C18" i="23"/>
  <c r="C32" i="23" s="1"/>
  <c r="AB142" i="23"/>
  <c r="R142" i="23"/>
  <c r="AC142" i="23"/>
  <c r="T18" i="23"/>
  <c r="T32" i="23" s="1"/>
  <c r="V421" i="23"/>
  <c r="V21" i="23"/>
  <c r="Z22" i="23"/>
  <c r="AD96" i="23"/>
  <c r="AB100" i="23"/>
  <c r="AA100" i="23"/>
  <c r="V43" i="23"/>
  <c r="U105" i="23"/>
  <c r="U111" i="23" s="1"/>
  <c r="AB116" i="23"/>
  <c r="AA116" i="23"/>
  <c r="AB139" i="23"/>
  <c r="AB180" i="23" s="1"/>
  <c r="AA139" i="23"/>
  <c r="AD147" i="23"/>
  <c r="AD149" i="23"/>
  <c r="R149" i="23"/>
  <c r="AC149" i="23"/>
  <c r="AB158" i="23"/>
  <c r="R158" i="23"/>
  <c r="AC158" i="23"/>
  <c r="C196" i="23"/>
  <c r="C15" i="23"/>
  <c r="K196" i="23"/>
  <c r="K15" i="23"/>
  <c r="K18" i="23" s="1"/>
  <c r="K32" i="23" s="1"/>
  <c r="AB207" i="23"/>
  <c r="R207" i="23"/>
  <c r="AD207" i="23"/>
  <c r="AC207" i="23"/>
  <c r="AA207" i="23"/>
  <c r="AD273" i="23"/>
  <c r="R273" i="23"/>
  <c r="AB273" i="23"/>
  <c r="AC273" i="23"/>
  <c r="AA273" i="23"/>
  <c r="AB128" i="23"/>
  <c r="AA128" i="23"/>
  <c r="Z18" i="23"/>
  <c r="AB124" i="23"/>
  <c r="AA124" i="23"/>
  <c r="R128" i="23"/>
  <c r="AB166" i="23"/>
  <c r="AA166" i="23"/>
  <c r="AC166" i="23"/>
  <c r="R166" i="23"/>
  <c r="T30" i="23"/>
  <c r="AB150" i="23"/>
  <c r="R150" i="23"/>
  <c r="AC150" i="23"/>
  <c r="L18" i="23"/>
  <c r="AD157" i="23"/>
  <c r="R157" i="23"/>
  <c r="AC157" i="23"/>
  <c r="L196" i="23"/>
  <c r="AB106" i="23"/>
  <c r="AB111" i="23" s="1"/>
  <c r="AA106" i="23"/>
  <c r="P111" i="23"/>
  <c r="U183" i="23"/>
  <c r="U188" i="23" s="1"/>
  <c r="S188" i="23"/>
  <c r="AB408" i="23"/>
  <c r="AD408" i="23"/>
  <c r="R408" i="23"/>
  <c r="AC408" i="23"/>
  <c r="AA408" i="23"/>
  <c r="AD188" i="23"/>
  <c r="AC188" i="23"/>
  <c r="U102" i="23"/>
  <c r="AB205" i="23"/>
  <c r="R205" i="23"/>
  <c r="AD205" i="23"/>
  <c r="AC205" i="23"/>
  <c r="AA205" i="23"/>
  <c r="R100" i="23"/>
  <c r="L30" i="23"/>
  <c r="X30" i="23"/>
  <c r="AB92" i="23"/>
  <c r="AA92" i="23"/>
  <c r="Z111" i="23"/>
  <c r="P134" i="23"/>
  <c r="AA142" i="23"/>
  <c r="AB155" i="23"/>
  <c r="AA155" i="23"/>
  <c r="AA180" i="23" s="1"/>
  <c r="AB164" i="23"/>
  <c r="AA164" i="23"/>
  <c r="R164" i="23"/>
  <c r="AD166" i="23"/>
  <c r="W196" i="23"/>
  <c r="W16" i="23"/>
  <c r="Y16" i="23" s="1"/>
  <c r="U259" i="23"/>
  <c r="AD204" i="23"/>
  <c r="R204" i="23"/>
  <c r="AC204" i="23"/>
  <c r="AB204" i="23"/>
  <c r="AA204" i="23"/>
  <c r="AD102" i="23"/>
  <c r="AC102" i="23"/>
  <c r="U180" i="23"/>
  <c r="Z69" i="23"/>
  <c r="P12" i="23"/>
  <c r="Y67" i="23"/>
  <c r="W30" i="23"/>
  <c r="D18" i="23"/>
  <c r="E30" i="23"/>
  <c r="AB88" i="23"/>
  <c r="AA88" i="23"/>
  <c r="R92" i="23"/>
  <c r="F18" i="23"/>
  <c r="F32" i="23" s="1"/>
  <c r="N18" i="23"/>
  <c r="N32" i="23" s="1"/>
  <c r="AC106" i="23"/>
  <c r="AC128" i="23"/>
  <c r="J196" i="23"/>
  <c r="J14" i="23"/>
  <c r="J18" i="23" s="1"/>
  <c r="J32" i="23" s="1"/>
  <c r="AD142" i="23"/>
  <c r="AA150" i="23"/>
  <c r="R155" i="23"/>
  <c r="AA167" i="23"/>
  <c r="AD167" i="23"/>
  <c r="R167" i="23"/>
  <c r="E196" i="23"/>
  <c r="E16" i="23"/>
  <c r="E18" i="23" s="1"/>
  <c r="E32" i="23" s="1"/>
  <c r="M196" i="23"/>
  <c r="M16" i="23"/>
  <c r="M18" i="23" s="1"/>
  <c r="M32" i="23" s="1"/>
  <c r="W69" i="23"/>
  <c r="Y69" i="23" s="1"/>
  <c r="Y196" i="23"/>
  <c r="Z26" i="23"/>
  <c r="X43" i="23"/>
  <c r="AB120" i="23"/>
  <c r="AA120" i="23"/>
  <c r="R124" i="23"/>
  <c r="AD141" i="23"/>
  <c r="R141" i="23"/>
  <c r="AC141" i="23"/>
  <c r="G18" i="23"/>
  <c r="G32" i="23" s="1"/>
  <c r="AB16" i="23"/>
  <c r="Z16" i="23"/>
  <c r="AB96" i="23"/>
  <c r="AA96" i="23"/>
  <c r="AB147" i="23"/>
  <c r="AA147" i="23"/>
  <c r="D30" i="23"/>
  <c r="W18" i="23"/>
  <c r="M30" i="23"/>
  <c r="AB12" i="23"/>
  <c r="Z12" i="23"/>
  <c r="Z14" i="23"/>
  <c r="P16" i="23"/>
  <c r="Z24" i="23"/>
  <c r="R88" i="23"/>
  <c r="AD106" i="23"/>
  <c r="U134" i="23"/>
  <c r="AC124" i="23"/>
  <c r="AD128" i="23"/>
  <c r="AB132" i="23"/>
  <c r="AA132" i="23"/>
  <c r="S180" i="23"/>
  <c r="S15" i="23" s="1"/>
  <c r="U15" i="23" s="1"/>
  <c r="AA141" i="23"/>
  <c r="AD150" i="23"/>
  <c r="AA158" i="23"/>
  <c r="AB175" i="23"/>
  <c r="AC175" i="23"/>
  <c r="AA175" i="23"/>
  <c r="AC191" i="23"/>
  <c r="AA191" i="23"/>
  <c r="P194" i="23"/>
  <c r="R191" i="23"/>
  <c r="AA86" i="23"/>
  <c r="AA90" i="23"/>
  <c r="AA94" i="23"/>
  <c r="AA98" i="23"/>
  <c r="S102" i="23"/>
  <c r="S12" i="23" s="1"/>
  <c r="AA108" i="23"/>
  <c r="AA114" i="23"/>
  <c r="AA118" i="23"/>
  <c r="AA122" i="23"/>
  <c r="AA126" i="23"/>
  <c r="AA130" i="23"/>
  <c r="S134" i="23"/>
  <c r="S14" i="23" s="1"/>
  <c r="U14" i="23" s="1"/>
  <c r="AD140" i="23"/>
  <c r="AA143" i="23"/>
  <c r="AD148" i="23"/>
  <c r="AA151" i="23"/>
  <c r="AD156" i="23"/>
  <c r="AA159" i="23"/>
  <c r="AB170" i="23"/>
  <c r="AA170" i="23"/>
  <c r="AD174" i="23"/>
  <c r="R174" i="23"/>
  <c r="AB174" i="23"/>
  <c r="AA174" i="23"/>
  <c r="AD178" i="23"/>
  <c r="R178" i="23"/>
  <c r="AB178" i="23"/>
  <c r="AA178" i="23"/>
  <c r="Z196" i="23"/>
  <c r="AA185" i="23"/>
  <c r="O196" i="23"/>
  <c r="AD192" i="23"/>
  <c r="R192" i="23"/>
  <c r="AB192" i="23"/>
  <c r="AB194" i="23" s="1"/>
  <c r="S259" i="23"/>
  <c r="AB245" i="23"/>
  <c r="AA245" i="23"/>
  <c r="AD245" i="23"/>
  <c r="AC245" i="23"/>
  <c r="R245" i="23"/>
  <c r="AB317" i="23"/>
  <c r="AA317" i="23"/>
  <c r="AD317" i="23"/>
  <c r="AC317" i="23"/>
  <c r="R317" i="23"/>
  <c r="AD365" i="23"/>
  <c r="R365" i="23"/>
  <c r="AC365" i="23"/>
  <c r="AB365" i="23"/>
  <c r="AA365" i="23"/>
  <c r="AC86" i="23"/>
  <c r="AC114" i="23"/>
  <c r="AD185" i="23"/>
  <c r="Y259" i="23"/>
  <c r="AD206" i="23"/>
  <c r="R206" i="23"/>
  <c r="AC206" i="23"/>
  <c r="AB206" i="23"/>
  <c r="AA206" i="23"/>
  <c r="AB257" i="23"/>
  <c r="AA257" i="23"/>
  <c r="AD257" i="23"/>
  <c r="AC257" i="23"/>
  <c r="AB263" i="23"/>
  <c r="R263" i="23"/>
  <c r="AC263" i="23"/>
  <c r="AA263" i="23"/>
  <c r="AD285" i="23"/>
  <c r="R285" i="23"/>
  <c r="AB285" i="23"/>
  <c r="AC285" i="23"/>
  <c r="AA285" i="23"/>
  <c r="AD311" i="23"/>
  <c r="R311" i="23"/>
  <c r="AB311" i="23"/>
  <c r="AA311" i="23"/>
  <c r="AC311" i="23"/>
  <c r="Y356" i="23"/>
  <c r="Y25" i="23" s="1"/>
  <c r="AD349" i="23"/>
  <c r="R349" i="23"/>
  <c r="AB349" i="23"/>
  <c r="AC349" i="23"/>
  <c r="AA349" i="23"/>
  <c r="Q196" i="23"/>
  <c r="T196" i="23"/>
  <c r="Z259" i="23"/>
  <c r="AB346" i="23"/>
  <c r="R346" i="23"/>
  <c r="AD346" i="23"/>
  <c r="AC346" i="23"/>
  <c r="AA346" i="23"/>
  <c r="AC87" i="23"/>
  <c r="AC91" i="23"/>
  <c r="AC95" i="23"/>
  <c r="AC99" i="23"/>
  <c r="AC105" i="23"/>
  <c r="AC109" i="23"/>
  <c r="AC115" i="23"/>
  <c r="AC119" i="23"/>
  <c r="AC123" i="23"/>
  <c r="AC127" i="23"/>
  <c r="AC131" i="23"/>
  <c r="P180" i="23"/>
  <c r="AD137" i="23"/>
  <c r="AC137" i="23"/>
  <c r="AC138" i="23"/>
  <c r="AC146" i="23"/>
  <c r="AC154" i="23"/>
  <c r="AB163" i="23"/>
  <c r="AD184" i="23"/>
  <c r="R184" i="23"/>
  <c r="R188" i="23" s="1"/>
  <c r="AB184" i="23"/>
  <c r="AB188" i="23" s="1"/>
  <c r="AA184" i="23"/>
  <c r="AA188" i="23" s="1"/>
  <c r="AD246" i="23"/>
  <c r="R246" i="23"/>
  <c r="AC246" i="23"/>
  <c r="AB246" i="23"/>
  <c r="AA246" i="23"/>
  <c r="U278" i="23"/>
  <c r="U300" i="23" s="1"/>
  <c r="AD281" i="23"/>
  <c r="R281" i="23"/>
  <c r="AB281" i="23"/>
  <c r="AC281" i="23"/>
  <c r="AA281" i="23"/>
  <c r="AB334" i="23"/>
  <c r="AD334" i="23"/>
  <c r="AC334" i="23"/>
  <c r="AA334" i="23"/>
  <c r="R334" i="23"/>
  <c r="Z23" i="23"/>
  <c r="Z25" i="23"/>
  <c r="Z27" i="23"/>
  <c r="R87" i="23"/>
  <c r="R91" i="23"/>
  <c r="R95" i="23"/>
  <c r="R99" i="23"/>
  <c r="R105" i="23"/>
  <c r="R111" i="23" s="1"/>
  <c r="R109" i="23"/>
  <c r="R115" i="23"/>
  <c r="R119" i="23"/>
  <c r="R123" i="23"/>
  <c r="R127" i="23"/>
  <c r="R131" i="23"/>
  <c r="R180" i="23"/>
  <c r="AD138" i="23"/>
  <c r="AD145" i="23"/>
  <c r="R145" i="23"/>
  <c r="AD146" i="23"/>
  <c r="AD153" i="23"/>
  <c r="R153" i="23"/>
  <c r="AD154" i="23"/>
  <c r="AD161" i="23"/>
  <c r="R161" i="23"/>
  <c r="AB162" i="23"/>
  <c r="AA162" i="23"/>
  <c r="AC174" i="23"/>
  <c r="AC178" i="23"/>
  <c r="D196" i="23"/>
  <c r="AA192" i="23"/>
  <c r="AB203" i="23"/>
  <c r="R203" i="23"/>
  <c r="AD203" i="23"/>
  <c r="AC203" i="23"/>
  <c r="AA203" i="23"/>
  <c r="AA259" i="23" s="1"/>
  <c r="AD234" i="23"/>
  <c r="R234" i="23"/>
  <c r="AD254" i="23"/>
  <c r="R254" i="23"/>
  <c r="AD269" i="23"/>
  <c r="R269" i="23"/>
  <c r="AB269" i="23"/>
  <c r="AC269" i="23"/>
  <c r="Y300" i="23"/>
  <c r="Y23" i="23" s="1"/>
  <c r="AD304" i="23"/>
  <c r="R304" i="23"/>
  <c r="AB304" i="23"/>
  <c r="AC304" i="23"/>
  <c r="AB338" i="23"/>
  <c r="R338" i="23"/>
  <c r="AD338" i="23"/>
  <c r="AC338" i="23"/>
  <c r="AD341" i="23"/>
  <c r="R341" i="23"/>
  <c r="AB341" i="23"/>
  <c r="AC341" i="23"/>
  <c r="AA341" i="23"/>
  <c r="P259" i="23"/>
  <c r="AB201" i="23"/>
  <c r="AD201" i="23"/>
  <c r="AA208" i="23"/>
  <c r="AA209" i="23"/>
  <c r="AA210" i="23"/>
  <c r="AA211" i="23"/>
  <c r="AA212" i="23"/>
  <c r="AA213" i="23"/>
  <c r="AA214" i="23"/>
  <c r="AA215" i="23"/>
  <c r="AA216" i="23"/>
  <c r="AB233" i="23"/>
  <c r="AA233" i="23"/>
  <c r="AD242" i="23"/>
  <c r="R242" i="23"/>
  <c r="AB253" i="23"/>
  <c r="AA253" i="23"/>
  <c r="AD262" i="23"/>
  <c r="R262" i="23"/>
  <c r="P275" i="23"/>
  <c r="AA262" i="23"/>
  <c r="AD307" i="23"/>
  <c r="R307" i="23"/>
  <c r="AB307" i="23"/>
  <c r="AA307" i="23"/>
  <c r="AB313" i="23"/>
  <c r="AA313" i="23"/>
  <c r="AD313" i="23"/>
  <c r="AD333" i="23"/>
  <c r="AB333" i="23"/>
  <c r="AC333" i="23"/>
  <c r="AA333" i="23"/>
  <c r="P391" i="23"/>
  <c r="AD376" i="23"/>
  <c r="R376" i="23"/>
  <c r="AB376" i="23"/>
  <c r="AC376" i="23"/>
  <c r="AA376" i="23"/>
  <c r="AC165" i="23"/>
  <c r="AC169" i="23"/>
  <c r="AC173" i="23"/>
  <c r="Z194" i="23"/>
  <c r="R201" i="23"/>
  <c r="AB208" i="23"/>
  <c r="AC209" i="23"/>
  <c r="AB210" i="23"/>
  <c r="AC211" i="23"/>
  <c r="AB212" i="23"/>
  <c r="AC213" i="23"/>
  <c r="AB214" i="23"/>
  <c r="AC215" i="23"/>
  <c r="AB216" i="23"/>
  <c r="AC217" i="23"/>
  <c r="AB218" i="23"/>
  <c r="AC219" i="23"/>
  <c r="AB220" i="23"/>
  <c r="AC221" i="23"/>
  <c r="AB222" i="23"/>
  <c r="AC223" i="23"/>
  <c r="AB224" i="23"/>
  <c r="AC225" i="23"/>
  <c r="AB226" i="23"/>
  <c r="AC227" i="23"/>
  <c r="AB228" i="23"/>
  <c r="AC229" i="23"/>
  <c r="R233" i="23"/>
  <c r="AB241" i="23"/>
  <c r="AA241" i="23"/>
  <c r="R253" i="23"/>
  <c r="Q421" i="23"/>
  <c r="U275" i="23"/>
  <c r="S275" i="23"/>
  <c r="S22" i="23" s="1"/>
  <c r="U22" i="23" s="1"/>
  <c r="R313" i="23"/>
  <c r="U356" i="23"/>
  <c r="R333" i="23"/>
  <c r="AB350" i="23"/>
  <c r="AD350" i="23"/>
  <c r="AC350" i="23"/>
  <c r="AA350" i="23"/>
  <c r="R350" i="23"/>
  <c r="U391" i="23"/>
  <c r="R165" i="23"/>
  <c r="R169" i="23"/>
  <c r="R173" i="23"/>
  <c r="AD209" i="23"/>
  <c r="AD211" i="23"/>
  <c r="AD213" i="23"/>
  <c r="AD215" i="23"/>
  <c r="AD217" i="23"/>
  <c r="AD219" i="23"/>
  <c r="AD221" i="23"/>
  <c r="AD223" i="23"/>
  <c r="AD225" i="23"/>
  <c r="AD227" i="23"/>
  <c r="AD250" i="23"/>
  <c r="R250" i="23"/>
  <c r="Y275" i="23"/>
  <c r="Y22" i="23" s="1"/>
  <c r="AD268" i="23"/>
  <c r="R268" i="23"/>
  <c r="AB268" i="23"/>
  <c r="AA268" i="23"/>
  <c r="AD297" i="23"/>
  <c r="R297" i="23"/>
  <c r="AB297" i="23"/>
  <c r="AC297" i="23"/>
  <c r="AB309" i="23"/>
  <c r="AA309" i="23"/>
  <c r="AD309" i="23"/>
  <c r="AD319" i="23"/>
  <c r="R319" i="23"/>
  <c r="AB319" i="23"/>
  <c r="AA319" i="23"/>
  <c r="AB330" i="23"/>
  <c r="AA330" i="23"/>
  <c r="R330" i="23"/>
  <c r="AD330" i="23"/>
  <c r="AB364" i="23"/>
  <c r="AD364" i="23"/>
  <c r="AC364" i="23"/>
  <c r="AA364" i="23"/>
  <c r="R364" i="23"/>
  <c r="AD208" i="23"/>
  <c r="R208" i="23"/>
  <c r="AD210" i="23"/>
  <c r="R210" i="23"/>
  <c r="AD212" i="23"/>
  <c r="R212" i="23"/>
  <c r="AD214" i="23"/>
  <c r="R214" i="23"/>
  <c r="AD216" i="23"/>
  <c r="R216" i="23"/>
  <c r="AD218" i="23"/>
  <c r="R218" i="23"/>
  <c r="AD220" i="23"/>
  <c r="R220" i="23"/>
  <c r="AD222" i="23"/>
  <c r="R222" i="23"/>
  <c r="AD224" i="23"/>
  <c r="R224" i="23"/>
  <c r="AD226" i="23"/>
  <c r="R226" i="23"/>
  <c r="AD228" i="23"/>
  <c r="R228" i="23"/>
  <c r="AD230" i="23"/>
  <c r="R230" i="23"/>
  <c r="AD238" i="23"/>
  <c r="R238" i="23"/>
  <c r="AB249" i="23"/>
  <c r="AA249" i="23"/>
  <c r="AA269" i="23"/>
  <c r="AD293" i="23"/>
  <c r="R293" i="23"/>
  <c r="AB293" i="23"/>
  <c r="AC293" i="23"/>
  <c r="AA304" i="23"/>
  <c r="R309" i="23"/>
  <c r="AA338" i="23"/>
  <c r="AB342" i="23"/>
  <c r="AD342" i="23"/>
  <c r="AC342" i="23"/>
  <c r="AA342" i="23"/>
  <c r="R342" i="23"/>
  <c r="AB354" i="23"/>
  <c r="R354" i="23"/>
  <c r="AD354" i="23"/>
  <c r="AC354" i="23"/>
  <c r="F196" i="23"/>
  <c r="N196" i="23"/>
  <c r="V196" i="23"/>
  <c r="R209" i="23"/>
  <c r="R211" i="23"/>
  <c r="R213" i="23"/>
  <c r="R215" i="23"/>
  <c r="R217" i="23"/>
  <c r="R219" i="23"/>
  <c r="R221" i="23"/>
  <c r="R223" i="23"/>
  <c r="R225" i="23"/>
  <c r="R227" i="23"/>
  <c r="R229" i="23"/>
  <c r="AA234" i="23"/>
  <c r="AB237" i="23"/>
  <c r="AA237" i="23"/>
  <c r="R249" i="23"/>
  <c r="AA254" i="23"/>
  <c r="C421" i="23"/>
  <c r="K421" i="23"/>
  <c r="AB262" i="23"/>
  <c r="AB267" i="23"/>
  <c r="R267" i="23"/>
  <c r="AA267" i="23"/>
  <c r="AD289" i="23"/>
  <c r="R289" i="23"/>
  <c r="AB289" i="23"/>
  <c r="AC289" i="23"/>
  <c r="AC307" i="23"/>
  <c r="AD315" i="23"/>
  <c r="R315" i="23"/>
  <c r="AB315" i="23"/>
  <c r="AA315" i="23"/>
  <c r="AC232" i="23"/>
  <c r="AC236" i="23"/>
  <c r="AC240" i="23"/>
  <c r="AC244" i="23"/>
  <c r="AC248" i="23"/>
  <c r="AC252" i="23"/>
  <c r="AC256" i="23"/>
  <c r="W421" i="23"/>
  <c r="Z275" i="23"/>
  <c r="AD272" i="23"/>
  <c r="R272" i="23"/>
  <c r="AD280" i="23"/>
  <c r="R280" i="23"/>
  <c r="AA284" i="23"/>
  <c r="AD288" i="23"/>
  <c r="R288" i="23"/>
  <c r="AA292" i="23"/>
  <c r="AD296" i="23"/>
  <c r="R296" i="23"/>
  <c r="AA303" i="23"/>
  <c r="AD305" i="23"/>
  <c r="S322" i="23"/>
  <c r="S24" i="23" s="1"/>
  <c r="U24" i="23" s="1"/>
  <c r="AD339" i="23"/>
  <c r="R339" i="23"/>
  <c r="AC339" i="23"/>
  <c r="AD347" i="23"/>
  <c r="R347" i="23"/>
  <c r="AC347" i="23"/>
  <c r="R232" i="23"/>
  <c r="AD232" i="23"/>
  <c r="R236" i="23"/>
  <c r="AD236" i="23"/>
  <c r="R240" i="23"/>
  <c r="AD240" i="23"/>
  <c r="R244" i="23"/>
  <c r="AD244" i="23"/>
  <c r="R248" i="23"/>
  <c r="AD248" i="23"/>
  <c r="R252" i="23"/>
  <c r="AD252" i="23"/>
  <c r="R256" i="23"/>
  <c r="AD256" i="23"/>
  <c r="AD270" i="23"/>
  <c r="R270" i="23"/>
  <c r="AB270" i="23"/>
  <c r="R271" i="23"/>
  <c r="AD278" i="23"/>
  <c r="R278" i="23"/>
  <c r="P300" i="23"/>
  <c r="AB278" i="23"/>
  <c r="AB300" i="23" s="1"/>
  <c r="R279" i="23"/>
  <c r="AA283" i="23"/>
  <c r="AD286" i="23"/>
  <c r="R286" i="23"/>
  <c r="AB286" i="23"/>
  <c r="R287" i="23"/>
  <c r="AA291" i="23"/>
  <c r="AD294" i="23"/>
  <c r="R294" i="23"/>
  <c r="AB294" i="23"/>
  <c r="R295" i="23"/>
  <c r="S356" i="23"/>
  <c r="S25" i="23" s="1"/>
  <c r="U25" i="23" s="1"/>
  <c r="AB360" i="23"/>
  <c r="R360" i="23"/>
  <c r="AD360" i="23"/>
  <c r="AC360" i="23"/>
  <c r="AA360" i="23"/>
  <c r="AA373" i="23" s="1"/>
  <c r="AB400" i="23"/>
  <c r="AD400" i="23"/>
  <c r="R400" i="23"/>
  <c r="AC400" i="23"/>
  <c r="AA400" i="23"/>
  <c r="AD284" i="23"/>
  <c r="R284" i="23"/>
  <c r="AD292" i="23"/>
  <c r="R292" i="23"/>
  <c r="P322" i="23"/>
  <c r="AD303" i="23"/>
  <c r="R303" i="23"/>
  <c r="AB303" i="23"/>
  <c r="AD335" i="23"/>
  <c r="R335" i="23"/>
  <c r="AC335" i="23"/>
  <c r="AB335" i="23"/>
  <c r="AD343" i="23"/>
  <c r="R343" i="23"/>
  <c r="AC343" i="23"/>
  <c r="AB343" i="23"/>
  <c r="AD351" i="23"/>
  <c r="R351" i="23"/>
  <c r="AC351" i="23"/>
  <c r="AB351" i="23"/>
  <c r="AB404" i="23"/>
  <c r="AD404" i="23"/>
  <c r="R404" i="23"/>
  <c r="AC404" i="23"/>
  <c r="AA404" i="23"/>
  <c r="AB231" i="23"/>
  <c r="AB235" i="23"/>
  <c r="D421" i="23"/>
  <c r="L421" i="23"/>
  <c r="T421" i="23"/>
  <c r="AD264" i="23"/>
  <c r="R264" i="23"/>
  <c r="AD266" i="23"/>
  <c r="R266" i="23"/>
  <c r="AB266" i="23"/>
  <c r="Z300" i="23"/>
  <c r="AD282" i="23"/>
  <c r="R282" i="23"/>
  <c r="AB282" i="23"/>
  <c r="R283" i="23"/>
  <c r="AD290" i="23"/>
  <c r="R290" i="23"/>
  <c r="AB290" i="23"/>
  <c r="R291" i="23"/>
  <c r="AD298" i="23"/>
  <c r="R298" i="23"/>
  <c r="AB298" i="23"/>
  <c r="U322" i="23"/>
  <c r="AD361" i="23"/>
  <c r="R361" i="23"/>
  <c r="AC361" i="23"/>
  <c r="AB361" i="23"/>
  <c r="AD384" i="23"/>
  <c r="R384" i="23"/>
  <c r="AB384" i="23"/>
  <c r="AC384" i="23"/>
  <c r="AA384" i="23"/>
  <c r="E421" i="23"/>
  <c r="M421" i="23"/>
  <c r="R265" i="23"/>
  <c r="AA270" i="23"/>
  <c r="AC271" i="23"/>
  <c r="AC272" i="23"/>
  <c r="AA278" i="23"/>
  <c r="AA300" i="23" s="1"/>
  <c r="AC279" i="23"/>
  <c r="AC280" i="23"/>
  <c r="AA286" i="23"/>
  <c r="AC287" i="23"/>
  <c r="AC288" i="23"/>
  <c r="AA294" i="23"/>
  <c r="AC295" i="23"/>
  <c r="AC296" i="23"/>
  <c r="Y322" i="23"/>
  <c r="Y24" i="23" s="1"/>
  <c r="AA305" i="23"/>
  <c r="AD332" i="23"/>
  <c r="R332" i="23"/>
  <c r="AB332" i="23"/>
  <c r="AC332" i="23"/>
  <c r="AA332" i="23"/>
  <c r="Y373" i="23"/>
  <c r="Y26" i="23" s="1"/>
  <c r="Y410" i="23"/>
  <c r="Y28" i="23" s="1"/>
  <c r="AB396" i="23"/>
  <c r="AD396" i="23"/>
  <c r="R396" i="23"/>
  <c r="AC396" i="23"/>
  <c r="AA396" i="23"/>
  <c r="AD363" i="23"/>
  <c r="R363" i="23"/>
  <c r="AB363" i="23"/>
  <c r="AD371" i="23"/>
  <c r="R371" i="23"/>
  <c r="AB371" i="23"/>
  <c r="AD383" i="23"/>
  <c r="R383" i="23"/>
  <c r="AD388" i="23"/>
  <c r="R388" i="23"/>
  <c r="AB388" i="23"/>
  <c r="AC306" i="23"/>
  <c r="AC310" i="23"/>
  <c r="AC314" i="23"/>
  <c r="AC318" i="23"/>
  <c r="AD331" i="23"/>
  <c r="R331" i="23"/>
  <c r="AD381" i="23"/>
  <c r="R381" i="23"/>
  <c r="AB381" i="23"/>
  <c r="R382" i="23"/>
  <c r="AD395" i="23"/>
  <c r="R395" i="23"/>
  <c r="AB395" i="23"/>
  <c r="AD399" i="23"/>
  <c r="R399" i="23"/>
  <c r="AB399" i="23"/>
  <c r="AD403" i="23"/>
  <c r="R403" i="23"/>
  <c r="AB403" i="23"/>
  <c r="AD407" i="23"/>
  <c r="R407" i="23"/>
  <c r="AB407" i="23"/>
  <c r="R306" i="23"/>
  <c r="R310" i="23"/>
  <c r="R314" i="23"/>
  <c r="R318" i="23"/>
  <c r="P356" i="23"/>
  <c r="AC325" i="23"/>
  <c r="AB326" i="23"/>
  <c r="AB356" i="23" s="1"/>
  <c r="AA327" i="23"/>
  <c r="AA356" i="23" s="1"/>
  <c r="AD340" i="23"/>
  <c r="R340" i="23"/>
  <c r="AB340" i="23"/>
  <c r="AD348" i="23"/>
  <c r="R348" i="23"/>
  <c r="AB348" i="23"/>
  <c r="AD362" i="23"/>
  <c r="R362" i="23"/>
  <c r="AB362" i="23"/>
  <c r="AD370" i="23"/>
  <c r="R370" i="23"/>
  <c r="AB370" i="23"/>
  <c r="AA377" i="23"/>
  <c r="AA385" i="23"/>
  <c r="AD387" i="23"/>
  <c r="R387" i="23"/>
  <c r="AB387" i="23"/>
  <c r="AA389" i="23"/>
  <c r="S391" i="23"/>
  <c r="S27" i="23" s="1"/>
  <c r="U27" i="23" s="1"/>
  <c r="AB414" i="23"/>
  <c r="AD414" i="23"/>
  <c r="R414" i="23"/>
  <c r="AD369" i="23"/>
  <c r="R369" i="23"/>
  <c r="AD378" i="23"/>
  <c r="AD380" i="23"/>
  <c r="R380" i="23"/>
  <c r="AB380" i="23"/>
  <c r="P410" i="23"/>
  <c r="AD394" i="23"/>
  <c r="R394" i="23"/>
  <c r="AB394" i="23"/>
  <c r="AB410" i="23" s="1"/>
  <c r="AD398" i="23"/>
  <c r="R398" i="23"/>
  <c r="AB398" i="23"/>
  <c r="AD402" i="23"/>
  <c r="R402" i="23"/>
  <c r="AB402" i="23"/>
  <c r="AD406" i="23"/>
  <c r="R406" i="23"/>
  <c r="AB406" i="23"/>
  <c r="S410" i="23"/>
  <c r="S28" i="23" s="1"/>
  <c r="U28" i="23" s="1"/>
  <c r="AB308" i="23"/>
  <c r="AB312" i="23"/>
  <c r="AB316" i="23"/>
  <c r="AB320" i="23"/>
  <c r="AC328" i="23"/>
  <c r="AD337" i="23"/>
  <c r="R337" i="23"/>
  <c r="AB337" i="23"/>
  <c r="AD345" i="23"/>
  <c r="R345" i="23"/>
  <c r="AB345" i="23"/>
  <c r="AD353" i="23"/>
  <c r="R353" i="23"/>
  <c r="AB353" i="23"/>
  <c r="AD359" i="23"/>
  <c r="R359" i="23"/>
  <c r="P373" i="23"/>
  <c r="AB359" i="23"/>
  <c r="AD367" i="23"/>
  <c r="R367" i="23"/>
  <c r="AB367" i="23"/>
  <c r="AD379" i="23"/>
  <c r="R379" i="23"/>
  <c r="AA383" i="23"/>
  <c r="AB386" i="23"/>
  <c r="AD386" i="23"/>
  <c r="R386" i="23"/>
  <c r="AA388" i="23"/>
  <c r="AD413" i="23"/>
  <c r="R413" i="23"/>
  <c r="R419" i="23" s="1"/>
  <c r="P419" i="23"/>
  <c r="AB413" i="23"/>
  <c r="AC308" i="23"/>
  <c r="AC312" i="23"/>
  <c r="AC316" i="23"/>
  <c r="AC320" i="23"/>
  <c r="AD327" i="23"/>
  <c r="R327" i="23"/>
  <c r="R356" i="23" s="1"/>
  <c r="AD328" i="23"/>
  <c r="AA331" i="23"/>
  <c r="AA363" i="23"/>
  <c r="AA371" i="23"/>
  <c r="S373" i="23"/>
  <c r="S26" i="23" s="1"/>
  <c r="U26" i="23" s="1"/>
  <c r="AD377" i="23"/>
  <c r="R377" i="23"/>
  <c r="AB377" i="23"/>
  <c r="AA382" i="23"/>
  <c r="AB383" i="23"/>
  <c r="AD385" i="23"/>
  <c r="R385" i="23"/>
  <c r="AB385" i="23"/>
  <c r="AC388" i="23"/>
  <c r="AA395" i="23"/>
  <c r="AA410" i="23" s="1"/>
  <c r="AD397" i="23"/>
  <c r="R397" i="23"/>
  <c r="AB397" i="23"/>
  <c r="AA399" i="23"/>
  <c r="AD401" i="23"/>
  <c r="R401" i="23"/>
  <c r="AB401" i="23"/>
  <c r="AA403" i="23"/>
  <c r="AD405" i="23"/>
  <c r="R405" i="23"/>
  <c r="AB405" i="23"/>
  <c r="AA407" i="23"/>
  <c r="U413" i="23"/>
  <c r="U419" i="23" s="1"/>
  <c r="S419" i="23"/>
  <c r="S29" i="23" s="1"/>
  <c r="U29" i="23" s="1"/>
  <c r="R308" i="23"/>
  <c r="R312" i="23"/>
  <c r="R316" i="23"/>
  <c r="R320" i="23"/>
  <c r="R328" i="23"/>
  <c r="AB331" i="23"/>
  <c r="AD336" i="23"/>
  <c r="R336" i="23"/>
  <c r="AB336" i="23"/>
  <c r="AA340" i="23"/>
  <c r="AD344" i="23"/>
  <c r="R344" i="23"/>
  <c r="AB344" i="23"/>
  <c r="AA348" i="23"/>
  <c r="AD352" i="23"/>
  <c r="R352" i="23"/>
  <c r="AB352" i="23"/>
  <c r="AA362" i="23"/>
  <c r="AC363" i="23"/>
  <c r="AD366" i="23"/>
  <c r="R366" i="23"/>
  <c r="AB366" i="23"/>
  <c r="AA370" i="23"/>
  <c r="AC371" i="23"/>
  <c r="AA381" i="23"/>
  <c r="AC382" i="23"/>
  <c r="AC383" i="23"/>
  <c r="AD389" i="23"/>
  <c r="R389" i="23"/>
  <c r="AB389" i="23"/>
  <c r="AC395" i="23"/>
  <c r="AC399" i="23"/>
  <c r="AC403" i="23"/>
  <c r="AC407" i="23"/>
  <c r="Y419" i="23"/>
  <c r="Y29" i="23" s="1"/>
  <c r="AA414" i="23"/>
  <c r="AA419" i="23" s="1"/>
  <c r="AB415" i="23"/>
  <c r="AC415" i="23"/>
  <c r="AA416" i="23"/>
  <c r="R415" i="23"/>
  <c r="AB416" i="23"/>
  <c r="AC416" i="23"/>
  <c r="AA417" i="23"/>
  <c r="R416" i="23"/>
  <c r="AB417" i="23"/>
  <c r="AC417" i="23"/>
  <c r="R417" i="23"/>
  <c r="D18" i="15"/>
  <c r="D31" i="15" s="1"/>
  <c r="V377" i="19"/>
  <c r="U377" i="19"/>
  <c r="T377" i="19"/>
  <c r="S377" i="19"/>
  <c r="R377" i="19"/>
  <c r="Q377" i="19"/>
  <c r="Q26" i="19" s="1"/>
  <c r="P377" i="19"/>
  <c r="P26" i="19" s="1"/>
  <c r="O377" i="19"/>
  <c r="O26" i="19" s="1"/>
  <c r="N377" i="19"/>
  <c r="M377" i="19"/>
  <c r="M26" i="19" s="1"/>
  <c r="L377" i="19"/>
  <c r="L26" i="19" s="1"/>
  <c r="K377" i="19"/>
  <c r="K26" i="19" s="1"/>
  <c r="J377" i="19"/>
  <c r="J26" i="19" s="1"/>
  <c r="I377" i="19"/>
  <c r="I26" i="19" s="1"/>
  <c r="H377" i="19"/>
  <c r="H26" i="19" s="1"/>
  <c r="G377" i="19"/>
  <c r="G26" i="19" s="1"/>
  <c r="F377" i="19"/>
  <c r="E377" i="19"/>
  <c r="E26" i="19" s="1"/>
  <c r="V368" i="19"/>
  <c r="U368" i="19"/>
  <c r="T368" i="19"/>
  <c r="T25" i="19" s="1"/>
  <c r="S368" i="19"/>
  <c r="S25" i="19" s="1"/>
  <c r="R368" i="19"/>
  <c r="R25" i="19" s="1"/>
  <c r="Q368" i="19"/>
  <c r="Q25" i="19" s="1"/>
  <c r="P368" i="19"/>
  <c r="O368" i="19"/>
  <c r="O25" i="19" s="1"/>
  <c r="N368" i="19"/>
  <c r="N25" i="19" s="1"/>
  <c r="M368" i="19"/>
  <c r="M25" i="19" s="1"/>
  <c r="L368" i="19"/>
  <c r="L25" i="19" s="1"/>
  <c r="K368" i="19"/>
  <c r="K25" i="19" s="1"/>
  <c r="J368" i="19"/>
  <c r="J25" i="19" s="1"/>
  <c r="I368" i="19"/>
  <c r="I25" i="19" s="1"/>
  <c r="H368" i="19"/>
  <c r="G368" i="19"/>
  <c r="G25" i="19" s="1"/>
  <c r="F368" i="19"/>
  <c r="E368" i="19"/>
  <c r="V349" i="19"/>
  <c r="V24" i="19" s="1"/>
  <c r="U349" i="19"/>
  <c r="U24" i="19" s="1"/>
  <c r="T349" i="19"/>
  <c r="T24" i="19" s="1"/>
  <c r="S349" i="19"/>
  <c r="S24" i="19" s="1"/>
  <c r="R349" i="19"/>
  <c r="Q349" i="19"/>
  <c r="Q24" i="19" s="1"/>
  <c r="P349" i="19"/>
  <c r="O349" i="19"/>
  <c r="N349" i="19"/>
  <c r="N24" i="19" s="1"/>
  <c r="M349" i="19"/>
  <c r="M24" i="19" s="1"/>
  <c r="L349" i="19"/>
  <c r="L24" i="19" s="1"/>
  <c r="K349" i="19"/>
  <c r="J349" i="19"/>
  <c r="J24" i="19" s="1"/>
  <c r="I349" i="19"/>
  <c r="I24" i="19" s="1"/>
  <c r="H349" i="19"/>
  <c r="G349" i="19"/>
  <c r="F349" i="19"/>
  <c r="F24" i="19" s="1"/>
  <c r="E349" i="19"/>
  <c r="E24" i="19" s="1"/>
  <c r="V331" i="19"/>
  <c r="V23" i="19" s="1"/>
  <c r="U331" i="19"/>
  <c r="U23" i="19" s="1"/>
  <c r="T331" i="19"/>
  <c r="T23" i="19" s="1"/>
  <c r="S331" i="19"/>
  <c r="S23" i="19" s="1"/>
  <c r="R331" i="19"/>
  <c r="Q331" i="19"/>
  <c r="Q23" i="19" s="1"/>
  <c r="P331" i="19"/>
  <c r="P23" i="19" s="1"/>
  <c r="O331" i="19"/>
  <c r="O23" i="19" s="1"/>
  <c r="N331" i="19"/>
  <c r="N23" i="19" s="1"/>
  <c r="M331" i="19"/>
  <c r="M23" i="19" s="1"/>
  <c r="L331" i="19"/>
  <c r="K331" i="19"/>
  <c r="K23" i="19" s="1"/>
  <c r="J331" i="19"/>
  <c r="J23" i="19" s="1"/>
  <c r="I331" i="19"/>
  <c r="I23" i="19" s="1"/>
  <c r="H331" i="19"/>
  <c r="H23" i="19" s="1"/>
  <c r="G331" i="19"/>
  <c r="G23" i="19" s="1"/>
  <c r="F331" i="19"/>
  <c r="F23" i="19" s="1"/>
  <c r="E331" i="19"/>
  <c r="E23" i="19" s="1"/>
  <c r="V314" i="19"/>
  <c r="U314" i="19"/>
  <c r="U22" i="19" s="1"/>
  <c r="T314" i="19"/>
  <c r="T22" i="19" s="1"/>
  <c r="S314" i="19"/>
  <c r="R314" i="19"/>
  <c r="R22" i="19" s="1"/>
  <c r="Q314" i="19"/>
  <c r="Q22" i="19" s="1"/>
  <c r="P314" i="19"/>
  <c r="P22" i="19" s="1"/>
  <c r="O314" i="19"/>
  <c r="O22" i="19" s="1"/>
  <c r="N314" i="19"/>
  <c r="M314" i="19"/>
  <c r="M22" i="19" s="1"/>
  <c r="L314" i="19"/>
  <c r="L22" i="19" s="1"/>
  <c r="K314" i="19"/>
  <c r="J314" i="19"/>
  <c r="J22" i="19" s="1"/>
  <c r="I314" i="19"/>
  <c r="I22" i="19" s="1"/>
  <c r="H314" i="19"/>
  <c r="H22" i="19" s="1"/>
  <c r="G314" i="19"/>
  <c r="G22" i="19" s="1"/>
  <c r="F314" i="19"/>
  <c r="E314" i="19"/>
  <c r="E22" i="19" s="1"/>
  <c r="V233" i="19"/>
  <c r="V19" i="19" s="1"/>
  <c r="U233" i="19"/>
  <c r="T233" i="19"/>
  <c r="T19" i="19" s="1"/>
  <c r="S233" i="19"/>
  <c r="S19" i="19" s="1"/>
  <c r="R233" i="19"/>
  <c r="R19" i="19" s="1"/>
  <c r="Q233" i="19"/>
  <c r="Q19" i="19" s="1"/>
  <c r="P233" i="19"/>
  <c r="O233" i="19"/>
  <c r="O19" i="19" s="1"/>
  <c r="N233" i="19"/>
  <c r="M233" i="19"/>
  <c r="M19" i="19" s="1"/>
  <c r="L233" i="19"/>
  <c r="L19" i="19" s="1"/>
  <c r="K233" i="19"/>
  <c r="K19" i="19" s="1"/>
  <c r="J233" i="19"/>
  <c r="J19" i="19" s="1"/>
  <c r="I233" i="19"/>
  <c r="I19" i="19" s="1"/>
  <c r="H233" i="19"/>
  <c r="H19" i="19" s="1"/>
  <c r="G233" i="19"/>
  <c r="G19" i="19" s="1"/>
  <c r="F233" i="19"/>
  <c r="E233" i="19"/>
  <c r="V217" i="19"/>
  <c r="V18" i="19" s="1"/>
  <c r="U217" i="19"/>
  <c r="U18" i="19" s="1"/>
  <c r="T217" i="19"/>
  <c r="S217" i="19"/>
  <c r="S18" i="19" s="1"/>
  <c r="R217" i="19"/>
  <c r="R18" i="19" s="1"/>
  <c r="Q217" i="19"/>
  <c r="Q18" i="19" s="1"/>
  <c r="P217" i="19"/>
  <c r="O217" i="19"/>
  <c r="O18" i="19" s="1"/>
  <c r="N217" i="19"/>
  <c r="N18" i="19" s="1"/>
  <c r="M217" i="19"/>
  <c r="M18" i="19" s="1"/>
  <c r="L217" i="19"/>
  <c r="K217" i="19"/>
  <c r="K18" i="19" s="1"/>
  <c r="J217" i="19"/>
  <c r="I217" i="19"/>
  <c r="I18" i="19" s="1"/>
  <c r="H217" i="19"/>
  <c r="G217" i="19"/>
  <c r="G18" i="19" s="1"/>
  <c r="F217" i="19"/>
  <c r="F18" i="19" s="1"/>
  <c r="E217" i="19"/>
  <c r="E18" i="19" s="1"/>
  <c r="V34" i="19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V26" i="19"/>
  <c r="U26" i="19"/>
  <c r="T26" i="19"/>
  <c r="S26" i="19"/>
  <c r="R26" i="19"/>
  <c r="N26" i="19"/>
  <c r="F26" i="19"/>
  <c r="V25" i="19"/>
  <c r="U25" i="19"/>
  <c r="P25" i="19"/>
  <c r="H25" i="19"/>
  <c r="F25" i="19"/>
  <c r="E25" i="19"/>
  <c r="R24" i="19"/>
  <c r="P24" i="19"/>
  <c r="O24" i="19"/>
  <c r="K24" i="19"/>
  <c r="H24" i="19"/>
  <c r="G24" i="19"/>
  <c r="R23" i="19"/>
  <c r="L23" i="19"/>
  <c r="V22" i="19"/>
  <c r="S22" i="19"/>
  <c r="N22" i="19"/>
  <c r="K22" i="19"/>
  <c r="F22" i="19"/>
  <c r="U19" i="19"/>
  <c r="P19" i="19"/>
  <c r="N19" i="19"/>
  <c r="F19" i="19"/>
  <c r="E19" i="19"/>
  <c r="P18" i="19"/>
  <c r="J18" i="19"/>
  <c r="H18" i="19"/>
  <c r="I33" i="15"/>
  <c r="I18" i="15"/>
  <c r="N18" i="15"/>
  <c r="P60" i="14"/>
  <c r="P52" i="14"/>
  <c r="X89" i="19"/>
  <c r="X81" i="19"/>
  <c r="Z131" i="1"/>
  <c r="Y131" i="1"/>
  <c r="Z123" i="1"/>
  <c r="Y123" i="1"/>
  <c r="P330" i="14"/>
  <c r="X359" i="19"/>
  <c r="Z401" i="1"/>
  <c r="Y401" i="1"/>
  <c r="P74" i="14"/>
  <c r="X103" i="19"/>
  <c r="Z145" i="1"/>
  <c r="Y145" i="1"/>
  <c r="E198" i="18"/>
  <c r="E199" i="18"/>
  <c r="E200" i="18"/>
  <c r="E201" i="18"/>
  <c r="E202" i="18"/>
  <c r="E203" i="18"/>
  <c r="E204" i="18"/>
  <c r="E205" i="18"/>
  <c r="E206" i="18"/>
  <c r="E207" i="18"/>
  <c r="E197" i="18"/>
  <c r="E188" i="18"/>
  <c r="E189" i="18"/>
  <c r="E190" i="18"/>
  <c r="E191" i="18"/>
  <c r="E192" i="18"/>
  <c r="E193" i="18"/>
  <c r="E194" i="18"/>
  <c r="E195" i="18"/>
  <c r="I35" i="15" l="1"/>
  <c r="W43" i="23"/>
  <c r="W32" i="23"/>
  <c r="AD373" i="23"/>
  <c r="AC373" i="23"/>
  <c r="P26" i="23"/>
  <c r="P421" i="23"/>
  <c r="AC259" i="23"/>
  <c r="AD259" i="23"/>
  <c r="P21" i="23"/>
  <c r="R134" i="23"/>
  <c r="R196" i="23" s="1"/>
  <c r="L32" i="23"/>
  <c r="AB419" i="23"/>
  <c r="R373" i="23"/>
  <c r="AD12" i="23"/>
  <c r="R12" i="23"/>
  <c r="AA12" i="23"/>
  <c r="AC12" i="23"/>
  <c r="AA111" i="23"/>
  <c r="AA275" i="23"/>
  <c r="AA421" i="23" s="1"/>
  <c r="AD322" i="23"/>
  <c r="AC322" i="23"/>
  <c r="P24" i="23"/>
  <c r="U12" i="23"/>
  <c r="S18" i="23"/>
  <c r="AB102" i="23"/>
  <c r="AB196" i="23" s="1"/>
  <c r="P13" i="23"/>
  <c r="AC111" i="23"/>
  <c r="AD111" i="23"/>
  <c r="AD419" i="23"/>
  <c r="AC419" i="23"/>
  <c r="P29" i="23"/>
  <c r="AA391" i="23"/>
  <c r="S421" i="23"/>
  <c r="S21" i="23"/>
  <c r="Y18" i="23"/>
  <c r="X44" i="23"/>
  <c r="AD300" i="23"/>
  <c r="AC300" i="23"/>
  <c r="P23" i="23"/>
  <c r="AA322" i="23"/>
  <c r="AB275" i="23"/>
  <c r="AB322" i="23"/>
  <c r="R300" i="23"/>
  <c r="R259" i="23"/>
  <c r="R391" i="23"/>
  <c r="R275" i="23"/>
  <c r="AD180" i="23"/>
  <c r="AC180" i="23"/>
  <c r="P15" i="23"/>
  <c r="P196" i="23"/>
  <c r="R194" i="23"/>
  <c r="R410" i="23"/>
  <c r="AB391" i="23"/>
  <c r="AD275" i="23"/>
  <c r="AC275" i="23"/>
  <c r="P22" i="23"/>
  <c r="AA102" i="23"/>
  <c r="AD16" i="23"/>
  <c r="AC16" i="23"/>
  <c r="R16" i="23"/>
  <c r="AA16" i="23"/>
  <c r="U421" i="23"/>
  <c r="AD410" i="23"/>
  <c r="AC410" i="23"/>
  <c r="P28" i="23"/>
  <c r="AD356" i="23"/>
  <c r="AC356" i="23"/>
  <c r="P25" i="23"/>
  <c r="R322" i="23"/>
  <c r="R102" i="23"/>
  <c r="Z421" i="23"/>
  <c r="Y421" i="23"/>
  <c r="Y21" i="23"/>
  <c r="Y30" i="23" s="1"/>
  <c r="AA134" i="23"/>
  <c r="AA196" i="23" s="1"/>
  <c r="AD194" i="23"/>
  <c r="AC194" i="23"/>
  <c r="P17" i="23"/>
  <c r="D32" i="23"/>
  <c r="AD134" i="23"/>
  <c r="AC134" i="23"/>
  <c r="P14" i="23"/>
  <c r="S196" i="23"/>
  <c r="S16" i="23"/>
  <c r="U16" i="23" s="1"/>
  <c r="AB373" i="23"/>
  <c r="AD391" i="23"/>
  <c r="AC391" i="23"/>
  <c r="P27" i="23"/>
  <c r="AB259" i="23"/>
  <c r="AB421" i="23" s="1"/>
  <c r="AA194" i="23"/>
  <c r="W44" i="23"/>
  <c r="U196" i="23"/>
  <c r="X32" i="23"/>
  <c r="AA21" i="23"/>
  <c r="Z21" i="23"/>
  <c r="V30" i="23"/>
  <c r="D33" i="15"/>
  <c r="L18" i="19"/>
  <c r="T18" i="19"/>
  <c r="AD14" i="23" l="1"/>
  <c r="AC14" i="23"/>
  <c r="R14" i="23"/>
  <c r="AA14" i="23"/>
  <c r="AB14" i="23"/>
  <c r="R15" i="23"/>
  <c r="AD15" i="23"/>
  <c r="AC15" i="23"/>
  <c r="AB15" i="23"/>
  <c r="AA15" i="23"/>
  <c r="AD26" i="23"/>
  <c r="AC26" i="23"/>
  <c r="AA26" i="23"/>
  <c r="R26" i="23"/>
  <c r="AB26" i="23"/>
  <c r="AC22" i="23"/>
  <c r="AD22" i="23"/>
  <c r="AA22" i="23"/>
  <c r="AB22" i="23"/>
  <c r="R22" i="23"/>
  <c r="V44" i="23"/>
  <c r="Z30" i="23"/>
  <c r="AA30" i="23"/>
  <c r="V32" i="23"/>
  <c r="AD27" i="23"/>
  <c r="AB27" i="23"/>
  <c r="AC27" i="23"/>
  <c r="R27" i="23"/>
  <c r="AA27" i="23"/>
  <c r="S30" i="23"/>
  <c r="U30" i="23" s="1"/>
  <c r="U21" i="23"/>
  <c r="R13" i="23"/>
  <c r="AD13" i="23"/>
  <c r="AC13" i="23"/>
  <c r="AB13" i="23"/>
  <c r="AA13" i="23"/>
  <c r="AD196" i="23"/>
  <c r="AC196" i="23"/>
  <c r="AD23" i="23"/>
  <c r="AB23" i="23"/>
  <c r="AC23" i="23"/>
  <c r="AA23" i="23"/>
  <c r="R23" i="23"/>
  <c r="S32" i="23"/>
  <c r="U32" i="23" s="1"/>
  <c r="U18" i="23"/>
  <c r="AD21" i="23"/>
  <c r="AC21" i="23"/>
  <c r="AB21" i="23"/>
  <c r="P30" i="23"/>
  <c r="R21" i="23"/>
  <c r="AD25" i="23"/>
  <c r="AC25" i="23"/>
  <c r="AB25" i="23"/>
  <c r="AA25" i="23"/>
  <c r="R25" i="23"/>
  <c r="AD29" i="23"/>
  <c r="AB29" i="23"/>
  <c r="AC29" i="23"/>
  <c r="AA29" i="23"/>
  <c r="R29" i="23"/>
  <c r="P18" i="23"/>
  <c r="AD28" i="23"/>
  <c r="AC28" i="23"/>
  <c r="AA28" i="23"/>
  <c r="AB28" i="23"/>
  <c r="R28" i="23"/>
  <c r="X45" i="23"/>
  <c r="Z32" i="23"/>
  <c r="Y32" i="23"/>
  <c r="X39" i="23"/>
  <c r="X41" i="23" s="1"/>
  <c r="X46" i="23" s="1"/>
  <c r="X33" i="23"/>
  <c r="AD24" i="23"/>
  <c r="AC24" i="23"/>
  <c r="AA24" i="23"/>
  <c r="AB24" i="23"/>
  <c r="R24" i="23"/>
  <c r="W45" i="23"/>
  <c r="W39" i="23"/>
  <c r="W41" i="23" s="1"/>
  <c r="W46" i="23" s="1"/>
  <c r="W33" i="23"/>
  <c r="R17" i="23"/>
  <c r="AD17" i="23"/>
  <c r="AB17" i="23"/>
  <c r="AC17" i="23"/>
  <c r="AA17" i="23"/>
  <c r="R421" i="23"/>
  <c r="AD421" i="23"/>
  <c r="AC421" i="23"/>
  <c r="P29" i="14"/>
  <c r="P28" i="14"/>
  <c r="P27" i="14"/>
  <c r="P26" i="14"/>
  <c r="P25" i="14"/>
  <c r="P24" i="14"/>
  <c r="P23" i="14"/>
  <c r="P22" i="14"/>
  <c r="P21" i="14"/>
  <c r="P20" i="14"/>
  <c r="P19" i="14"/>
  <c r="P18" i="14"/>
  <c r="P17" i="14"/>
  <c r="P16" i="14"/>
  <c r="P38" i="14"/>
  <c r="P37" i="14"/>
  <c r="P36" i="14"/>
  <c r="P35" i="14"/>
  <c r="P61" i="14"/>
  <c r="P59" i="14"/>
  <c r="P58" i="14"/>
  <c r="P57" i="14"/>
  <c r="P56" i="14"/>
  <c r="P55" i="14"/>
  <c r="P54" i="14"/>
  <c r="P53" i="14"/>
  <c r="P51" i="14"/>
  <c r="P50" i="14"/>
  <c r="P49" i="14"/>
  <c r="P48" i="14"/>
  <c r="P47" i="14"/>
  <c r="P46" i="14"/>
  <c r="P45" i="14"/>
  <c r="P44" i="14"/>
  <c r="P107" i="14"/>
  <c r="P106" i="14"/>
  <c r="P105" i="14"/>
  <c r="P104" i="14"/>
  <c r="P103" i="14"/>
  <c r="P102" i="14"/>
  <c r="P101" i="14"/>
  <c r="P100" i="14"/>
  <c r="P99" i="14"/>
  <c r="P98" i="14"/>
  <c r="P97" i="14"/>
  <c r="P96" i="14"/>
  <c r="P95" i="14"/>
  <c r="P94" i="14"/>
  <c r="P93" i="14"/>
  <c r="P92" i="14"/>
  <c r="P91" i="14"/>
  <c r="P90" i="14"/>
  <c r="P89" i="14"/>
  <c r="P88" i="14"/>
  <c r="P87" i="14"/>
  <c r="P86" i="14"/>
  <c r="P85" i="14"/>
  <c r="P84" i="14"/>
  <c r="P83" i="14"/>
  <c r="P82" i="14"/>
  <c r="P81" i="14"/>
  <c r="P80" i="14"/>
  <c r="P79" i="14"/>
  <c r="P78" i="14"/>
  <c r="P77" i="14"/>
  <c r="P76" i="14"/>
  <c r="P75" i="14"/>
  <c r="P73" i="14"/>
  <c r="P72" i="14"/>
  <c r="P71" i="14"/>
  <c r="P70" i="14"/>
  <c r="P69" i="14"/>
  <c r="P68" i="14"/>
  <c r="P67" i="14"/>
  <c r="P115" i="14"/>
  <c r="P114" i="14"/>
  <c r="P113" i="14"/>
  <c r="P121" i="14"/>
  <c r="X58" i="19"/>
  <c r="X57" i="19"/>
  <c r="X56" i="19"/>
  <c r="X55" i="19"/>
  <c r="X54" i="19"/>
  <c r="X53" i="19"/>
  <c r="X52" i="19"/>
  <c r="X51" i="19"/>
  <c r="X50" i="19"/>
  <c r="X49" i="19"/>
  <c r="X48" i="19"/>
  <c r="X47" i="19"/>
  <c r="X46" i="19"/>
  <c r="X45" i="19"/>
  <c r="X67" i="19"/>
  <c r="X66" i="19"/>
  <c r="X65" i="19"/>
  <c r="X64" i="19"/>
  <c r="P186" i="14"/>
  <c r="P185" i="14"/>
  <c r="P184" i="14"/>
  <c r="P183" i="14"/>
  <c r="P182" i="14"/>
  <c r="P181" i="14"/>
  <c r="P180" i="14"/>
  <c r="P179" i="14"/>
  <c r="P178" i="14"/>
  <c r="P177" i="14"/>
  <c r="P176" i="14"/>
  <c r="P175" i="14"/>
  <c r="P174" i="14"/>
  <c r="P173" i="14"/>
  <c r="P172" i="14"/>
  <c r="P171" i="14"/>
  <c r="P170" i="14"/>
  <c r="P169" i="14"/>
  <c r="P168" i="14"/>
  <c r="P167" i="14"/>
  <c r="P166" i="14"/>
  <c r="P165" i="14"/>
  <c r="P164" i="14"/>
  <c r="P163" i="14"/>
  <c r="P162" i="14"/>
  <c r="P161" i="14"/>
  <c r="P160" i="14"/>
  <c r="P159" i="14"/>
  <c r="P158" i="14"/>
  <c r="P157" i="14"/>
  <c r="P156" i="14"/>
  <c r="P155" i="14"/>
  <c r="P154" i="14"/>
  <c r="P153" i="14"/>
  <c r="P152" i="14"/>
  <c r="P151" i="14"/>
  <c r="P150" i="14"/>
  <c r="P149" i="14"/>
  <c r="P148" i="14"/>
  <c r="P147" i="14"/>
  <c r="P146" i="14"/>
  <c r="P145" i="14"/>
  <c r="P144" i="14"/>
  <c r="P143" i="14"/>
  <c r="P142" i="14"/>
  <c r="P141" i="14"/>
  <c r="P140" i="14"/>
  <c r="P139" i="14"/>
  <c r="P138" i="14"/>
  <c r="P137" i="14"/>
  <c r="P136" i="14"/>
  <c r="P135" i="14"/>
  <c r="P134" i="14"/>
  <c r="P133" i="14"/>
  <c r="P132" i="14"/>
  <c r="P131" i="14"/>
  <c r="X90" i="19"/>
  <c r="X88" i="19"/>
  <c r="X87" i="19"/>
  <c r="X86" i="19"/>
  <c r="X85" i="19"/>
  <c r="X84" i="19"/>
  <c r="X83" i="19"/>
  <c r="X82" i="19"/>
  <c r="X80" i="19"/>
  <c r="X79" i="19"/>
  <c r="X78" i="19"/>
  <c r="X77" i="19"/>
  <c r="X76" i="19"/>
  <c r="X75" i="19"/>
  <c r="X74" i="19"/>
  <c r="X73" i="19"/>
  <c r="P202" i="14"/>
  <c r="P201" i="14"/>
  <c r="P200" i="14"/>
  <c r="P199" i="14"/>
  <c r="P198" i="14"/>
  <c r="P197" i="14"/>
  <c r="P196" i="14"/>
  <c r="P195" i="14"/>
  <c r="P194" i="14"/>
  <c r="P193" i="14"/>
  <c r="P192" i="14"/>
  <c r="X136" i="19"/>
  <c r="X135" i="19"/>
  <c r="X134" i="19"/>
  <c r="X133" i="19"/>
  <c r="X132" i="19"/>
  <c r="X131" i="19"/>
  <c r="X130" i="19"/>
  <c r="X129" i="19"/>
  <c r="X128" i="19"/>
  <c r="X127" i="19"/>
  <c r="X126" i="19"/>
  <c r="X125" i="19"/>
  <c r="X124" i="19"/>
  <c r="X123" i="19"/>
  <c r="X122" i="19"/>
  <c r="X121" i="19"/>
  <c r="X120" i="19"/>
  <c r="X119" i="19"/>
  <c r="X118" i="19"/>
  <c r="X117" i="19"/>
  <c r="X116" i="19"/>
  <c r="X115" i="19"/>
  <c r="X114" i="19"/>
  <c r="X113" i="19"/>
  <c r="X112" i="19"/>
  <c r="X111" i="19"/>
  <c r="X110" i="19"/>
  <c r="X109" i="19"/>
  <c r="X108" i="19"/>
  <c r="X107" i="19"/>
  <c r="X106" i="19"/>
  <c r="X105" i="19"/>
  <c r="X104" i="19"/>
  <c r="X102" i="19"/>
  <c r="X101" i="19"/>
  <c r="X100" i="19"/>
  <c r="X99" i="19"/>
  <c r="X98" i="19"/>
  <c r="X97" i="19"/>
  <c r="X96" i="19"/>
  <c r="P227" i="14"/>
  <c r="P226" i="14"/>
  <c r="P225" i="14"/>
  <c r="P224" i="14"/>
  <c r="P223" i="14"/>
  <c r="P222" i="14"/>
  <c r="P221" i="14"/>
  <c r="P220" i="14"/>
  <c r="P219" i="14"/>
  <c r="P218" i="14"/>
  <c r="P217" i="14"/>
  <c r="P216" i="14"/>
  <c r="P215" i="14"/>
  <c r="P214" i="14"/>
  <c r="P213" i="14"/>
  <c r="P212" i="14"/>
  <c r="P211" i="14"/>
  <c r="P210" i="14"/>
  <c r="P209" i="14"/>
  <c r="P208" i="14"/>
  <c r="X144" i="19"/>
  <c r="X143" i="19"/>
  <c r="X142" i="19"/>
  <c r="P249" i="14"/>
  <c r="P248" i="14"/>
  <c r="P247" i="14"/>
  <c r="P246" i="14"/>
  <c r="P245" i="14"/>
  <c r="P244" i="14"/>
  <c r="P243" i="14"/>
  <c r="P242" i="14"/>
  <c r="P241" i="14"/>
  <c r="P240" i="14"/>
  <c r="P239" i="14"/>
  <c r="P238" i="14"/>
  <c r="P237" i="14"/>
  <c r="P236" i="14"/>
  <c r="P235" i="14"/>
  <c r="P234" i="14"/>
  <c r="P233" i="14"/>
  <c r="X150" i="19"/>
  <c r="P283" i="14"/>
  <c r="P282" i="14"/>
  <c r="P281" i="14"/>
  <c r="P280" i="14"/>
  <c r="P279" i="14"/>
  <c r="P278" i="14"/>
  <c r="P277" i="14"/>
  <c r="P276" i="14"/>
  <c r="P275" i="14"/>
  <c r="P274" i="14"/>
  <c r="P273" i="14"/>
  <c r="P272" i="14"/>
  <c r="P271" i="14"/>
  <c r="P270" i="14"/>
  <c r="P269" i="14"/>
  <c r="P268" i="14"/>
  <c r="P267" i="14"/>
  <c r="P266" i="14"/>
  <c r="P265" i="14"/>
  <c r="P264" i="14"/>
  <c r="P263" i="14"/>
  <c r="P262" i="14"/>
  <c r="P261" i="14"/>
  <c r="P260" i="14"/>
  <c r="P259" i="14"/>
  <c r="P258" i="14"/>
  <c r="P257" i="14"/>
  <c r="P256" i="14"/>
  <c r="P255" i="14"/>
  <c r="P300" i="14"/>
  <c r="P299" i="14"/>
  <c r="P298" i="14"/>
  <c r="P297" i="14"/>
  <c r="P296" i="14"/>
  <c r="P295" i="14"/>
  <c r="P294" i="14"/>
  <c r="P293" i="14"/>
  <c r="P292" i="14"/>
  <c r="P291" i="14"/>
  <c r="P290" i="14"/>
  <c r="P289" i="14"/>
  <c r="X215" i="19"/>
  <c r="X214" i="19"/>
  <c r="X213" i="19"/>
  <c r="X212" i="19"/>
  <c r="X211" i="19"/>
  <c r="X210" i="19"/>
  <c r="X209" i="19"/>
  <c r="X208" i="19"/>
  <c r="X207" i="19"/>
  <c r="X206" i="19"/>
  <c r="X205" i="19"/>
  <c r="X204" i="19"/>
  <c r="X203" i="19"/>
  <c r="X202" i="19"/>
  <c r="X201" i="19"/>
  <c r="X200" i="19"/>
  <c r="X199" i="19"/>
  <c r="X198" i="19"/>
  <c r="X197" i="19"/>
  <c r="X196" i="19"/>
  <c r="X195" i="19"/>
  <c r="X194" i="19"/>
  <c r="X193" i="19"/>
  <c r="X192" i="19"/>
  <c r="X191" i="19"/>
  <c r="X190" i="19"/>
  <c r="X189" i="19"/>
  <c r="X188" i="19"/>
  <c r="X187" i="19"/>
  <c r="X186" i="19"/>
  <c r="X185" i="19"/>
  <c r="X184" i="19"/>
  <c r="X183" i="19"/>
  <c r="X182" i="19"/>
  <c r="X181" i="19"/>
  <c r="X180" i="19"/>
  <c r="X179" i="19"/>
  <c r="X178" i="19"/>
  <c r="X177" i="19"/>
  <c r="X176" i="19"/>
  <c r="X175" i="19"/>
  <c r="X174" i="19"/>
  <c r="X173" i="19"/>
  <c r="X172" i="19"/>
  <c r="X171" i="19"/>
  <c r="X170" i="19"/>
  <c r="X169" i="19"/>
  <c r="X168" i="19"/>
  <c r="X167" i="19"/>
  <c r="X166" i="19"/>
  <c r="X165" i="19"/>
  <c r="X164" i="19"/>
  <c r="X163" i="19"/>
  <c r="X162" i="19"/>
  <c r="X161" i="19"/>
  <c r="X160" i="19"/>
  <c r="P318" i="14"/>
  <c r="P317" i="14"/>
  <c r="P316" i="14"/>
  <c r="P315" i="14"/>
  <c r="P314" i="14"/>
  <c r="P313" i="14"/>
  <c r="P312" i="14"/>
  <c r="P311" i="14"/>
  <c r="P310" i="14"/>
  <c r="P309" i="14"/>
  <c r="P308" i="14"/>
  <c r="P307" i="14"/>
  <c r="P306" i="14"/>
  <c r="X231" i="19"/>
  <c r="X230" i="19"/>
  <c r="X229" i="19"/>
  <c r="X228" i="19"/>
  <c r="X227" i="19"/>
  <c r="X226" i="19"/>
  <c r="X225" i="19"/>
  <c r="X224" i="19"/>
  <c r="X223" i="19"/>
  <c r="X222" i="19"/>
  <c r="X221" i="19"/>
  <c r="P337" i="14"/>
  <c r="P336" i="14"/>
  <c r="P335" i="14"/>
  <c r="P334" i="14"/>
  <c r="P333" i="14"/>
  <c r="P332" i="14"/>
  <c r="P331" i="14"/>
  <c r="P329" i="14"/>
  <c r="P328" i="14"/>
  <c r="P327" i="14"/>
  <c r="P326" i="14"/>
  <c r="P325" i="14"/>
  <c r="P324" i="14"/>
  <c r="Z100" i="1"/>
  <c r="Y100" i="1"/>
  <c r="Z99" i="1"/>
  <c r="Y99" i="1"/>
  <c r="Z98" i="1"/>
  <c r="Y98" i="1"/>
  <c r="Z97" i="1"/>
  <c r="Y97" i="1"/>
  <c r="Z96" i="1"/>
  <c r="Y96" i="1"/>
  <c r="Z95" i="1"/>
  <c r="Y95" i="1"/>
  <c r="Z94" i="1"/>
  <c r="Y94" i="1"/>
  <c r="Z93" i="1"/>
  <c r="Y93" i="1"/>
  <c r="Z92" i="1"/>
  <c r="Y92" i="1"/>
  <c r="Z91" i="1"/>
  <c r="Y91" i="1"/>
  <c r="Z90" i="1"/>
  <c r="Y90" i="1"/>
  <c r="Z89" i="1"/>
  <c r="Y89" i="1"/>
  <c r="Z88" i="1"/>
  <c r="Y88" i="1"/>
  <c r="Z87" i="1"/>
  <c r="Y87" i="1"/>
  <c r="X256" i="19"/>
  <c r="X255" i="19"/>
  <c r="X254" i="19"/>
  <c r="X253" i="19"/>
  <c r="X252" i="19"/>
  <c r="X251" i="19"/>
  <c r="X250" i="19"/>
  <c r="X249" i="19"/>
  <c r="X248" i="19"/>
  <c r="X247" i="19"/>
  <c r="X246" i="19"/>
  <c r="X245" i="19"/>
  <c r="X244" i="19"/>
  <c r="X243" i="19"/>
  <c r="X242" i="19"/>
  <c r="X241" i="19"/>
  <c r="X240" i="19"/>
  <c r="X239" i="19"/>
  <c r="X238" i="19"/>
  <c r="X237" i="19"/>
  <c r="P346" i="14"/>
  <c r="P345" i="14"/>
  <c r="P344" i="14"/>
  <c r="P343" i="14"/>
  <c r="Z109" i="1"/>
  <c r="Y109" i="1"/>
  <c r="Z108" i="1"/>
  <c r="Y108" i="1"/>
  <c r="Z107" i="1"/>
  <c r="Y107" i="1"/>
  <c r="Z106" i="1"/>
  <c r="Y106" i="1"/>
  <c r="X278" i="19"/>
  <c r="X277" i="19"/>
  <c r="X276" i="19"/>
  <c r="X275" i="19"/>
  <c r="X274" i="19"/>
  <c r="X273" i="19"/>
  <c r="X272" i="19"/>
  <c r="X271" i="19"/>
  <c r="X270" i="19"/>
  <c r="X269" i="19"/>
  <c r="X268" i="19"/>
  <c r="X267" i="19"/>
  <c r="X266" i="19"/>
  <c r="X265" i="19"/>
  <c r="X264" i="19"/>
  <c r="X263" i="19"/>
  <c r="X262" i="19"/>
  <c r="Z132" i="1"/>
  <c r="Y132" i="1"/>
  <c r="Z130" i="1"/>
  <c r="Y130" i="1"/>
  <c r="Z129" i="1"/>
  <c r="Y129" i="1"/>
  <c r="Z128" i="1"/>
  <c r="Y128" i="1"/>
  <c r="Z127" i="1"/>
  <c r="Y127" i="1"/>
  <c r="Z126" i="1"/>
  <c r="Y126" i="1"/>
  <c r="Z125" i="1"/>
  <c r="Y125" i="1"/>
  <c r="Z124" i="1"/>
  <c r="Y124" i="1"/>
  <c r="Z122" i="1"/>
  <c r="Y122" i="1"/>
  <c r="Z121" i="1"/>
  <c r="Y121" i="1"/>
  <c r="Z120" i="1"/>
  <c r="Y120" i="1"/>
  <c r="Z119" i="1"/>
  <c r="Y119" i="1"/>
  <c r="Z118" i="1"/>
  <c r="Y118" i="1"/>
  <c r="Z117" i="1"/>
  <c r="Y117" i="1"/>
  <c r="Z116" i="1"/>
  <c r="Y116" i="1"/>
  <c r="Z115" i="1"/>
  <c r="Y115" i="1"/>
  <c r="X312" i="19"/>
  <c r="X311" i="19"/>
  <c r="X310" i="19"/>
  <c r="X309" i="19"/>
  <c r="X308" i="19"/>
  <c r="X307" i="19"/>
  <c r="X306" i="19"/>
  <c r="X305" i="19"/>
  <c r="X304" i="19"/>
  <c r="X303" i="19"/>
  <c r="X302" i="19"/>
  <c r="X301" i="19"/>
  <c r="X300" i="19"/>
  <c r="X299" i="19"/>
  <c r="X298" i="19"/>
  <c r="X297" i="19"/>
  <c r="X296" i="19"/>
  <c r="X295" i="19"/>
  <c r="X294" i="19"/>
  <c r="X293" i="19"/>
  <c r="X292" i="19"/>
  <c r="X291" i="19"/>
  <c r="X290" i="19"/>
  <c r="X289" i="19"/>
  <c r="X288" i="19"/>
  <c r="X287" i="19"/>
  <c r="X286" i="19"/>
  <c r="X285" i="19"/>
  <c r="X284" i="19"/>
  <c r="Z178" i="1"/>
  <c r="Y178" i="1"/>
  <c r="Z177" i="1"/>
  <c r="Y177" i="1"/>
  <c r="Z176" i="1"/>
  <c r="Y176" i="1"/>
  <c r="Z175" i="1"/>
  <c r="Y175" i="1"/>
  <c r="Z174" i="1"/>
  <c r="Y174" i="1"/>
  <c r="Z173" i="1"/>
  <c r="Y173" i="1"/>
  <c r="Z172" i="1"/>
  <c r="Y172" i="1"/>
  <c r="Z171" i="1"/>
  <c r="Y171" i="1"/>
  <c r="Z170" i="1"/>
  <c r="Y170" i="1"/>
  <c r="Z169" i="1"/>
  <c r="Y169" i="1"/>
  <c r="Z168" i="1"/>
  <c r="Y168" i="1"/>
  <c r="Z167" i="1"/>
  <c r="Y167" i="1"/>
  <c r="Z166" i="1"/>
  <c r="Y166" i="1"/>
  <c r="Z165" i="1"/>
  <c r="Y165" i="1"/>
  <c r="Z164" i="1"/>
  <c r="Y164" i="1"/>
  <c r="Z163" i="1"/>
  <c r="Y163" i="1"/>
  <c r="Z162" i="1"/>
  <c r="Y162" i="1"/>
  <c r="Z161" i="1"/>
  <c r="Y161" i="1"/>
  <c r="Z160" i="1"/>
  <c r="Y160" i="1"/>
  <c r="Z159" i="1"/>
  <c r="Y159" i="1"/>
  <c r="Z158" i="1"/>
  <c r="Y158" i="1"/>
  <c r="Z157" i="1"/>
  <c r="Y157" i="1"/>
  <c r="Z156" i="1"/>
  <c r="Y156" i="1"/>
  <c r="Z155" i="1"/>
  <c r="Y155" i="1"/>
  <c r="Z154" i="1"/>
  <c r="Y154" i="1"/>
  <c r="Z153" i="1"/>
  <c r="Y153" i="1"/>
  <c r="Z152" i="1"/>
  <c r="Y152" i="1"/>
  <c r="Z151" i="1"/>
  <c r="Y151" i="1"/>
  <c r="Z150" i="1"/>
  <c r="Y150" i="1"/>
  <c r="Z149" i="1"/>
  <c r="Y149" i="1"/>
  <c r="Z148" i="1"/>
  <c r="Y148" i="1"/>
  <c r="Z147" i="1"/>
  <c r="Y147" i="1"/>
  <c r="Z146" i="1"/>
  <c r="Y146" i="1"/>
  <c r="Z144" i="1"/>
  <c r="Y144" i="1"/>
  <c r="Z143" i="1"/>
  <c r="Y143" i="1"/>
  <c r="Z142" i="1"/>
  <c r="Y142" i="1"/>
  <c r="Z141" i="1"/>
  <c r="Y141" i="1"/>
  <c r="Z140" i="1"/>
  <c r="Y140" i="1"/>
  <c r="Z139" i="1"/>
  <c r="Y139" i="1"/>
  <c r="Z138" i="1"/>
  <c r="Y138" i="1"/>
  <c r="X329" i="19"/>
  <c r="X328" i="19"/>
  <c r="X327" i="19"/>
  <c r="X326" i="19"/>
  <c r="X325" i="19"/>
  <c r="X324" i="19"/>
  <c r="X323" i="19"/>
  <c r="X322" i="19"/>
  <c r="X321" i="19"/>
  <c r="X320" i="19"/>
  <c r="X319" i="19"/>
  <c r="X318" i="19"/>
  <c r="Z186" i="1"/>
  <c r="Y186" i="1"/>
  <c r="Z185" i="1"/>
  <c r="Y185" i="1"/>
  <c r="Z184" i="1"/>
  <c r="Y184" i="1"/>
  <c r="X347" i="19"/>
  <c r="X346" i="19"/>
  <c r="X345" i="19"/>
  <c r="X344" i="19"/>
  <c r="X343" i="19"/>
  <c r="X342" i="19"/>
  <c r="X341" i="19"/>
  <c r="X340" i="19"/>
  <c r="X339" i="19"/>
  <c r="X338" i="19"/>
  <c r="X337" i="19"/>
  <c r="X336" i="19"/>
  <c r="X335" i="19"/>
  <c r="Z192" i="1"/>
  <c r="Y192" i="1"/>
  <c r="X366" i="19"/>
  <c r="X365" i="19"/>
  <c r="X364" i="19"/>
  <c r="X363" i="19"/>
  <c r="X362" i="19"/>
  <c r="X361" i="19"/>
  <c r="X360" i="19"/>
  <c r="X358" i="19"/>
  <c r="X357" i="19"/>
  <c r="X356" i="19"/>
  <c r="X355" i="19"/>
  <c r="X354" i="19"/>
  <c r="X353" i="19"/>
  <c r="X375" i="19"/>
  <c r="X374" i="19"/>
  <c r="X373" i="19"/>
  <c r="X372" i="19"/>
  <c r="Z257" i="1"/>
  <c r="Y257" i="1"/>
  <c r="Z256" i="1"/>
  <c r="Y256" i="1"/>
  <c r="Z255" i="1"/>
  <c r="Y255" i="1"/>
  <c r="Z254" i="1"/>
  <c r="Y254" i="1"/>
  <c r="Z253" i="1"/>
  <c r="Y253" i="1"/>
  <c r="Z252" i="1"/>
  <c r="Y252" i="1"/>
  <c r="Z251" i="1"/>
  <c r="Y251" i="1"/>
  <c r="Z250" i="1"/>
  <c r="Y250" i="1"/>
  <c r="Z249" i="1"/>
  <c r="Y249" i="1"/>
  <c r="Z248" i="1"/>
  <c r="Y248" i="1"/>
  <c r="Z247" i="1"/>
  <c r="Y247" i="1"/>
  <c r="Z246" i="1"/>
  <c r="Y246" i="1"/>
  <c r="Z245" i="1"/>
  <c r="Y245" i="1"/>
  <c r="Z244" i="1"/>
  <c r="Y244" i="1"/>
  <c r="Z243" i="1"/>
  <c r="Y243" i="1"/>
  <c r="Z242" i="1"/>
  <c r="Y242" i="1"/>
  <c r="Z241" i="1"/>
  <c r="Y241" i="1"/>
  <c r="Z240" i="1"/>
  <c r="Y240" i="1"/>
  <c r="Z239" i="1"/>
  <c r="Y239" i="1"/>
  <c r="Z238" i="1"/>
  <c r="Y238" i="1"/>
  <c r="Z237" i="1"/>
  <c r="Y237" i="1"/>
  <c r="Z236" i="1"/>
  <c r="Y236" i="1"/>
  <c r="Z235" i="1"/>
  <c r="Y235" i="1"/>
  <c r="Z234" i="1"/>
  <c r="Y234" i="1"/>
  <c r="Z233" i="1"/>
  <c r="Y233" i="1"/>
  <c r="Z232" i="1"/>
  <c r="Y232" i="1"/>
  <c r="Z231" i="1"/>
  <c r="Y231" i="1"/>
  <c r="Z230" i="1"/>
  <c r="Y230" i="1"/>
  <c r="Z229" i="1"/>
  <c r="Y229" i="1"/>
  <c r="Z228" i="1"/>
  <c r="Y228" i="1"/>
  <c r="Z227" i="1"/>
  <c r="Y227" i="1"/>
  <c r="Z226" i="1"/>
  <c r="Y226" i="1"/>
  <c r="Z225" i="1"/>
  <c r="Y225" i="1"/>
  <c r="Z224" i="1"/>
  <c r="Y224" i="1"/>
  <c r="Z223" i="1"/>
  <c r="Y223" i="1"/>
  <c r="Z222" i="1"/>
  <c r="Y222" i="1"/>
  <c r="Z221" i="1"/>
  <c r="Y221" i="1"/>
  <c r="Z220" i="1"/>
  <c r="Y220" i="1"/>
  <c r="Z219" i="1"/>
  <c r="Y219" i="1"/>
  <c r="Z218" i="1"/>
  <c r="Y218" i="1"/>
  <c r="Z217" i="1"/>
  <c r="Y217" i="1"/>
  <c r="Z216" i="1"/>
  <c r="Y216" i="1"/>
  <c r="Z215" i="1"/>
  <c r="Y215" i="1"/>
  <c r="Z214" i="1"/>
  <c r="Y214" i="1"/>
  <c r="Z213" i="1"/>
  <c r="Y213" i="1"/>
  <c r="Z212" i="1"/>
  <c r="Y212" i="1"/>
  <c r="Z211" i="1"/>
  <c r="Y211" i="1"/>
  <c r="Z210" i="1"/>
  <c r="Y210" i="1"/>
  <c r="Z209" i="1"/>
  <c r="Y209" i="1"/>
  <c r="Z208" i="1"/>
  <c r="Y208" i="1"/>
  <c r="Z207" i="1"/>
  <c r="Y207" i="1"/>
  <c r="Z206" i="1"/>
  <c r="Y206" i="1"/>
  <c r="Z205" i="1"/>
  <c r="Y205" i="1"/>
  <c r="Z204" i="1"/>
  <c r="Y204" i="1"/>
  <c r="Z203" i="1"/>
  <c r="Y203" i="1"/>
  <c r="Z202" i="1"/>
  <c r="Y202" i="1"/>
  <c r="Z273" i="1"/>
  <c r="Y273" i="1"/>
  <c r="Z272" i="1"/>
  <c r="Y272" i="1"/>
  <c r="Z271" i="1"/>
  <c r="Y271" i="1"/>
  <c r="Z270" i="1"/>
  <c r="Y270" i="1"/>
  <c r="Z269" i="1"/>
  <c r="Y269" i="1"/>
  <c r="Z268" i="1"/>
  <c r="Y268" i="1"/>
  <c r="Z267" i="1"/>
  <c r="Y267" i="1"/>
  <c r="Z266" i="1"/>
  <c r="Y266" i="1"/>
  <c r="Z265" i="1"/>
  <c r="Y265" i="1"/>
  <c r="Z264" i="1"/>
  <c r="Y264" i="1"/>
  <c r="Z263" i="1"/>
  <c r="Y263" i="1"/>
  <c r="Z298" i="1"/>
  <c r="Y298" i="1"/>
  <c r="Z297" i="1"/>
  <c r="Y297" i="1"/>
  <c r="Z296" i="1"/>
  <c r="Y296" i="1"/>
  <c r="Z295" i="1"/>
  <c r="Y295" i="1"/>
  <c r="Z294" i="1"/>
  <c r="Y294" i="1"/>
  <c r="Z293" i="1"/>
  <c r="Y293" i="1"/>
  <c r="Z292" i="1"/>
  <c r="Y292" i="1"/>
  <c r="Z291" i="1"/>
  <c r="Y291" i="1"/>
  <c r="Z290" i="1"/>
  <c r="Y290" i="1"/>
  <c r="Z289" i="1"/>
  <c r="Y289" i="1"/>
  <c r="Z288" i="1"/>
  <c r="Y288" i="1"/>
  <c r="Z287" i="1"/>
  <c r="Y287" i="1"/>
  <c r="Z286" i="1"/>
  <c r="Y286" i="1"/>
  <c r="Z285" i="1"/>
  <c r="Y285" i="1"/>
  <c r="Z284" i="1"/>
  <c r="Y284" i="1"/>
  <c r="Z283" i="1"/>
  <c r="Y283" i="1"/>
  <c r="Z282" i="1"/>
  <c r="Y282" i="1"/>
  <c r="Z281" i="1"/>
  <c r="Y281" i="1"/>
  <c r="Z280" i="1"/>
  <c r="Y280" i="1"/>
  <c r="Z279" i="1"/>
  <c r="Y279" i="1"/>
  <c r="Z320" i="1"/>
  <c r="Y320" i="1"/>
  <c r="Z319" i="1"/>
  <c r="Y319" i="1"/>
  <c r="Z318" i="1"/>
  <c r="Y318" i="1"/>
  <c r="Z317" i="1"/>
  <c r="Y317" i="1"/>
  <c r="Z316" i="1"/>
  <c r="Y316" i="1"/>
  <c r="Z315" i="1"/>
  <c r="Y315" i="1"/>
  <c r="Z314" i="1"/>
  <c r="Y314" i="1"/>
  <c r="Z313" i="1"/>
  <c r="Y313" i="1"/>
  <c r="Z312" i="1"/>
  <c r="Y312" i="1"/>
  <c r="Z311" i="1"/>
  <c r="Y311" i="1"/>
  <c r="Z310" i="1"/>
  <c r="Y310" i="1"/>
  <c r="Z309" i="1"/>
  <c r="Y309" i="1"/>
  <c r="Z308" i="1"/>
  <c r="Y308" i="1"/>
  <c r="Z307" i="1"/>
  <c r="Y307" i="1"/>
  <c r="Z306" i="1"/>
  <c r="Y306" i="1"/>
  <c r="Z305" i="1"/>
  <c r="Y305" i="1"/>
  <c r="Z304" i="1"/>
  <c r="Y304" i="1"/>
  <c r="Z354" i="1"/>
  <c r="Y354" i="1"/>
  <c r="Z353" i="1"/>
  <c r="Y353" i="1"/>
  <c r="Z352" i="1"/>
  <c r="Y352" i="1"/>
  <c r="Z351" i="1"/>
  <c r="Y351" i="1"/>
  <c r="Z350" i="1"/>
  <c r="Y350" i="1"/>
  <c r="Z349" i="1"/>
  <c r="Y349" i="1"/>
  <c r="Z348" i="1"/>
  <c r="Y348" i="1"/>
  <c r="Z347" i="1"/>
  <c r="Y347" i="1"/>
  <c r="Z346" i="1"/>
  <c r="Y346" i="1"/>
  <c r="Z345" i="1"/>
  <c r="Y345" i="1"/>
  <c r="Z344" i="1"/>
  <c r="Y344" i="1"/>
  <c r="Z343" i="1"/>
  <c r="Y343" i="1"/>
  <c r="Z342" i="1"/>
  <c r="Y342" i="1"/>
  <c r="Z341" i="1"/>
  <c r="Y341" i="1"/>
  <c r="Z340" i="1"/>
  <c r="Y340" i="1"/>
  <c r="Z339" i="1"/>
  <c r="Y339" i="1"/>
  <c r="Z338" i="1"/>
  <c r="Y338" i="1"/>
  <c r="Z337" i="1"/>
  <c r="Y337" i="1"/>
  <c r="Z336" i="1"/>
  <c r="Y336" i="1"/>
  <c r="Z335" i="1"/>
  <c r="Y335" i="1"/>
  <c r="Z334" i="1"/>
  <c r="Y334" i="1"/>
  <c r="Z333" i="1"/>
  <c r="Y333" i="1"/>
  <c r="Z332" i="1"/>
  <c r="Y332" i="1"/>
  <c r="Z331" i="1"/>
  <c r="Y331" i="1"/>
  <c r="Z330" i="1"/>
  <c r="Y330" i="1"/>
  <c r="Z329" i="1"/>
  <c r="Y329" i="1"/>
  <c r="Z328" i="1"/>
  <c r="Y328" i="1"/>
  <c r="Z327" i="1"/>
  <c r="Y327" i="1"/>
  <c r="Z326" i="1"/>
  <c r="Y326" i="1"/>
  <c r="Z371" i="1"/>
  <c r="Y371" i="1"/>
  <c r="Z370" i="1"/>
  <c r="Y370" i="1"/>
  <c r="Z369" i="1"/>
  <c r="Y369" i="1"/>
  <c r="Z368" i="1"/>
  <c r="Y368" i="1"/>
  <c r="Z367" i="1"/>
  <c r="Y367" i="1"/>
  <c r="Z366" i="1"/>
  <c r="Y366" i="1"/>
  <c r="Z365" i="1"/>
  <c r="Y365" i="1"/>
  <c r="Z364" i="1"/>
  <c r="Y364" i="1"/>
  <c r="Z363" i="1"/>
  <c r="Y363" i="1"/>
  <c r="Z362" i="1"/>
  <c r="Y362" i="1"/>
  <c r="Z361" i="1"/>
  <c r="Y361" i="1"/>
  <c r="Z360" i="1"/>
  <c r="Y360" i="1"/>
  <c r="Z389" i="1"/>
  <c r="Y389" i="1"/>
  <c r="Z388" i="1"/>
  <c r="Y388" i="1"/>
  <c r="Z387" i="1"/>
  <c r="Y387" i="1"/>
  <c r="Z386" i="1"/>
  <c r="Y386" i="1"/>
  <c r="Z385" i="1"/>
  <c r="Y385" i="1"/>
  <c r="Z384" i="1"/>
  <c r="Y384" i="1"/>
  <c r="Z383" i="1"/>
  <c r="Y383" i="1"/>
  <c r="Z382" i="1"/>
  <c r="Y382" i="1"/>
  <c r="Z381" i="1"/>
  <c r="Y381" i="1"/>
  <c r="Z380" i="1"/>
  <c r="Y380" i="1"/>
  <c r="Z379" i="1"/>
  <c r="Y379" i="1"/>
  <c r="Z378" i="1"/>
  <c r="Y378" i="1"/>
  <c r="Z377" i="1"/>
  <c r="Y377" i="1"/>
  <c r="Z408" i="1"/>
  <c r="Y408" i="1"/>
  <c r="Z407" i="1"/>
  <c r="Y407" i="1"/>
  <c r="Z406" i="1"/>
  <c r="Y406" i="1"/>
  <c r="Z405" i="1"/>
  <c r="Y405" i="1"/>
  <c r="Z404" i="1"/>
  <c r="Y404" i="1"/>
  <c r="Z403" i="1"/>
  <c r="Y403" i="1"/>
  <c r="Z402" i="1"/>
  <c r="Y402" i="1"/>
  <c r="Z400" i="1"/>
  <c r="Y400" i="1"/>
  <c r="Z399" i="1"/>
  <c r="Y399" i="1"/>
  <c r="Z398" i="1"/>
  <c r="Y398" i="1"/>
  <c r="Z397" i="1"/>
  <c r="Y397" i="1"/>
  <c r="Z396" i="1"/>
  <c r="Y396" i="1"/>
  <c r="Z395" i="1"/>
  <c r="Y395" i="1"/>
  <c r="Z417" i="1"/>
  <c r="Y417" i="1"/>
  <c r="Z416" i="1"/>
  <c r="Y416" i="1"/>
  <c r="Z415" i="1"/>
  <c r="Y415" i="1"/>
  <c r="Z414" i="1"/>
  <c r="Y414" i="1"/>
  <c r="C18" i="15"/>
  <c r="C31" i="15" s="1"/>
  <c r="Y33" i="23" l="1"/>
  <c r="AA32" i="23"/>
  <c r="V45" i="23"/>
  <c r="V39" i="23"/>
  <c r="V41" i="23" s="1"/>
  <c r="V46" i="23" s="1"/>
  <c r="V33" i="23"/>
  <c r="Z33" i="23" s="1"/>
  <c r="AD18" i="23"/>
  <c r="AC18" i="23"/>
  <c r="P32" i="23"/>
  <c r="R18" i="23"/>
  <c r="AA18" i="23"/>
  <c r="AB18" i="23"/>
  <c r="AD30" i="23"/>
  <c r="AC30" i="23"/>
  <c r="R30" i="23"/>
  <c r="AB30" i="23"/>
  <c r="C33" i="15"/>
  <c r="H18" i="15"/>
  <c r="F18" i="15"/>
  <c r="R32" i="23" l="1"/>
  <c r="AB32" i="23"/>
  <c r="M18" i="15"/>
  <c r="F33" i="15"/>
  <c r="F32" i="15"/>
  <c r="G207" i="18" s="1"/>
  <c r="F31" i="15"/>
  <c r="G206" i="18" s="1"/>
  <c r="F30" i="15"/>
  <c r="G205" i="18" s="1"/>
  <c r="F29" i="15"/>
  <c r="G204" i="18" s="1"/>
  <c r="F28" i="15"/>
  <c r="G203" i="18" s="1"/>
  <c r="F27" i="15"/>
  <c r="G202" i="18" s="1"/>
  <c r="F26" i="15"/>
  <c r="G201" i="18" s="1"/>
  <c r="F24" i="15"/>
  <c r="G199" i="18" s="1"/>
  <c r="F25" i="15"/>
  <c r="G200" i="18" s="1"/>
  <c r="F23" i="15"/>
  <c r="G198" i="18" s="1"/>
  <c r="F22" i="15"/>
  <c r="G197" i="18" s="1"/>
  <c r="F17" i="15"/>
  <c r="G195" i="18" s="1"/>
  <c r="F15" i="15"/>
  <c r="G193" i="18" s="1"/>
  <c r="F16" i="15"/>
  <c r="G194" i="18" s="1"/>
  <c r="F14" i="15"/>
  <c r="G192" i="18" s="1"/>
  <c r="F13" i="15"/>
  <c r="G191" i="18" s="1"/>
  <c r="F12" i="15"/>
  <c r="G190" i="18" s="1"/>
  <c r="F11" i="15"/>
  <c r="G189" i="18" s="1"/>
  <c r="F10" i="15"/>
  <c r="G188" i="18" s="1"/>
  <c r="F9" i="15"/>
  <c r="G187" i="18" s="1"/>
  <c r="P17" i="15"/>
  <c r="K195" i="18" s="1"/>
  <c r="P15" i="15"/>
  <c r="K193" i="18" s="1"/>
  <c r="P16" i="15"/>
  <c r="K194" i="18" s="1"/>
  <c r="P14" i="15"/>
  <c r="K192" i="18" s="1"/>
  <c r="P13" i="15"/>
  <c r="K191" i="18" s="1"/>
  <c r="P12" i="15"/>
  <c r="K190" i="18" s="1"/>
  <c r="P11" i="15"/>
  <c r="K189" i="18" s="1"/>
  <c r="P10" i="15"/>
  <c r="K188" i="18" s="1"/>
  <c r="P9" i="15"/>
  <c r="K187" i="18" s="1"/>
  <c r="P32" i="15"/>
  <c r="K207" i="18" s="1"/>
  <c r="P30" i="15"/>
  <c r="K205" i="18" s="1"/>
  <c r="P29" i="15"/>
  <c r="K204" i="18" s="1"/>
  <c r="P28" i="15"/>
  <c r="K203" i="18" s="1"/>
  <c r="P27" i="15"/>
  <c r="K202" i="18" s="1"/>
  <c r="P26" i="15"/>
  <c r="K201" i="18" s="1"/>
  <c r="P24" i="15"/>
  <c r="K199" i="18" s="1"/>
  <c r="P25" i="15"/>
  <c r="K200" i="18" s="1"/>
  <c r="P23" i="15"/>
  <c r="K198" i="18" s="1"/>
  <c r="P22" i="15"/>
  <c r="K197" i="18" s="1"/>
  <c r="K196" i="18" l="1"/>
  <c r="G208" i="18"/>
  <c r="N31" i="15"/>
  <c r="N33" i="15" l="1"/>
  <c r="N35" i="15" s="1"/>
  <c r="P18" i="15"/>
  <c r="K23" i="15" l="1"/>
  <c r="I198" i="18" l="1"/>
  <c r="K28" i="15"/>
  <c r="K16" i="15"/>
  <c r="K17" i="15"/>
  <c r="K29" i="15"/>
  <c r="K24" i="15"/>
  <c r="K27" i="15"/>
  <c r="K11" i="15"/>
  <c r="I203" i="18" l="1"/>
  <c r="I189" i="18"/>
  <c r="I202" i="18"/>
  <c r="I199" i="18"/>
  <c r="I204" i="18"/>
  <c r="I195" i="18"/>
  <c r="I194" i="18"/>
  <c r="K10" i="15"/>
  <c r="K22" i="15"/>
  <c r="K25" i="15"/>
  <c r="K26" i="15"/>
  <c r="K12" i="15"/>
  <c r="D210" i="18"/>
  <c r="A3" i="20"/>
  <c r="I201" i="18" l="1"/>
  <c r="I197" i="18"/>
  <c r="I200" i="18"/>
  <c r="I188" i="18"/>
  <c r="I190" i="18"/>
  <c r="C136" i="21"/>
  <c r="C142" i="21"/>
  <c r="C488" i="21"/>
  <c r="C34" i="21"/>
  <c r="C43" i="21"/>
  <c r="C68" i="21"/>
  <c r="C128" i="21"/>
  <c r="C209" i="21"/>
  <c r="C225" i="21"/>
  <c r="C285" i="21"/>
  <c r="C321" i="21"/>
  <c r="C378" i="21"/>
  <c r="C431" i="21"/>
  <c r="C453" i="21"/>
  <c r="C479" i="21"/>
  <c r="C490" i="21" l="1"/>
  <c r="C144" i="21"/>
  <c r="C492" i="21" l="1"/>
  <c r="P29" i="16"/>
  <c r="R12" i="16"/>
  <c r="Q12" i="16"/>
  <c r="P9" i="16"/>
  <c r="Q29" i="16" l="1"/>
  <c r="C20" i="16"/>
  <c r="N20" i="16"/>
  <c r="F20" i="16" l="1"/>
  <c r="E20" i="16" l="1"/>
  <c r="D20" i="16"/>
  <c r="G20" i="16"/>
  <c r="K20" i="16"/>
  <c r="I20" i="16"/>
  <c r="H20" i="16"/>
  <c r="J20" i="16"/>
  <c r="L20" i="16"/>
  <c r="A76" i="18"/>
  <c r="B74" i="18"/>
  <c r="A1" i="20"/>
  <c r="A2" i="20"/>
  <c r="A5" i="20"/>
  <c r="A6" i="20"/>
  <c r="A4" i="20"/>
  <c r="A7" i="20"/>
  <c r="A8" i="20"/>
  <c r="A9" i="20"/>
  <c r="A77" i="18" l="1"/>
  <c r="A78" i="18" l="1"/>
  <c r="A79" i="18" l="1"/>
  <c r="A80" i="18" l="1"/>
  <c r="A81" i="18" s="1"/>
  <c r="D377" i="19"/>
  <c r="D26" i="19" s="1"/>
  <c r="C377" i="19"/>
  <c r="C26" i="19" s="1"/>
  <c r="X371" i="19"/>
  <c r="D368" i="19"/>
  <c r="D25" i="19" s="1"/>
  <c r="C368" i="19"/>
  <c r="C25" i="19" s="1"/>
  <c r="X352" i="19"/>
  <c r="D349" i="19"/>
  <c r="D24" i="19" s="1"/>
  <c r="C349" i="19"/>
  <c r="C24" i="19" s="1"/>
  <c r="X334" i="19"/>
  <c r="D331" i="19"/>
  <c r="D23" i="19" s="1"/>
  <c r="C331" i="19"/>
  <c r="C23" i="19" s="1"/>
  <c r="X317" i="19"/>
  <c r="D314" i="19"/>
  <c r="D22" i="19" s="1"/>
  <c r="C314" i="19"/>
  <c r="C22" i="19" s="1"/>
  <c r="X283" i="19"/>
  <c r="X261" i="19"/>
  <c r="X236" i="19"/>
  <c r="D233" i="19"/>
  <c r="D19" i="19" s="1"/>
  <c r="C233" i="19"/>
  <c r="C19" i="19" s="1"/>
  <c r="X220" i="19"/>
  <c r="D217" i="19"/>
  <c r="D18" i="19" s="1"/>
  <c r="C217" i="19"/>
  <c r="C18" i="19" s="1"/>
  <c r="X159" i="19"/>
  <c r="X149" i="19"/>
  <c r="X141" i="19"/>
  <c r="X95" i="19"/>
  <c r="X72" i="19"/>
  <c r="X63" i="19"/>
  <c r="X44" i="19"/>
  <c r="D34" i="19"/>
  <c r="C34" i="19"/>
  <c r="X33" i="19"/>
  <c r="X32" i="19"/>
  <c r="O138" i="19" l="1"/>
  <c r="O12" i="19" s="1"/>
  <c r="G138" i="19"/>
  <c r="G12" i="19" s="1"/>
  <c r="V138" i="19"/>
  <c r="V12" i="19" s="1"/>
  <c r="N138" i="19"/>
  <c r="N12" i="19" s="1"/>
  <c r="F138" i="19"/>
  <c r="F12" i="19" s="1"/>
  <c r="U138" i="19"/>
  <c r="U12" i="19" s="1"/>
  <c r="M138" i="19"/>
  <c r="M12" i="19" s="1"/>
  <c r="E138" i="19"/>
  <c r="E12" i="19" s="1"/>
  <c r="T138" i="19"/>
  <c r="T12" i="19" s="1"/>
  <c r="L138" i="19"/>
  <c r="L12" i="19" s="1"/>
  <c r="S138" i="19"/>
  <c r="S12" i="19" s="1"/>
  <c r="K138" i="19"/>
  <c r="K12" i="19" s="1"/>
  <c r="Q138" i="19"/>
  <c r="Q12" i="19" s="1"/>
  <c r="R138" i="19"/>
  <c r="R12" i="19" s="1"/>
  <c r="J138" i="19"/>
  <c r="J12" i="19" s="1"/>
  <c r="I138" i="19"/>
  <c r="I12" i="19" s="1"/>
  <c r="P138" i="19"/>
  <c r="P12" i="19" s="1"/>
  <c r="H138" i="19"/>
  <c r="H12" i="19" s="1"/>
  <c r="S69" i="19"/>
  <c r="S10" i="19" s="1"/>
  <c r="K69" i="19"/>
  <c r="K10" i="19" s="1"/>
  <c r="R69" i="19"/>
  <c r="R10" i="19" s="1"/>
  <c r="J69" i="19"/>
  <c r="J10" i="19" s="1"/>
  <c r="Q69" i="19"/>
  <c r="Q10" i="19" s="1"/>
  <c r="I69" i="19"/>
  <c r="I10" i="19" s="1"/>
  <c r="P69" i="19"/>
  <c r="P10" i="19" s="1"/>
  <c r="H69" i="19"/>
  <c r="H10" i="19" s="1"/>
  <c r="O69" i="19"/>
  <c r="O10" i="19" s="1"/>
  <c r="G69" i="19"/>
  <c r="G10" i="19" s="1"/>
  <c r="U69" i="19"/>
  <c r="U10" i="19" s="1"/>
  <c r="M69" i="19"/>
  <c r="M10" i="19" s="1"/>
  <c r="V69" i="19"/>
  <c r="V10" i="19" s="1"/>
  <c r="N69" i="19"/>
  <c r="N10" i="19" s="1"/>
  <c r="F69" i="19"/>
  <c r="F10" i="19" s="1"/>
  <c r="E69" i="19"/>
  <c r="E10" i="19" s="1"/>
  <c r="T69" i="19"/>
  <c r="T10" i="19" s="1"/>
  <c r="L69" i="19"/>
  <c r="L10" i="19" s="1"/>
  <c r="U146" i="19"/>
  <c r="U13" i="19" s="1"/>
  <c r="M146" i="19"/>
  <c r="M13" i="19" s="1"/>
  <c r="E146" i="19"/>
  <c r="E13" i="19" s="1"/>
  <c r="T146" i="19"/>
  <c r="T13" i="19" s="1"/>
  <c r="L146" i="19"/>
  <c r="L13" i="19" s="1"/>
  <c r="S146" i="19"/>
  <c r="S13" i="19" s="1"/>
  <c r="K146" i="19"/>
  <c r="K13" i="19" s="1"/>
  <c r="R146" i="19"/>
  <c r="R13" i="19" s="1"/>
  <c r="J146" i="19"/>
  <c r="J13" i="19" s="1"/>
  <c r="Q146" i="19"/>
  <c r="Q13" i="19" s="1"/>
  <c r="I146" i="19"/>
  <c r="I13" i="19" s="1"/>
  <c r="O146" i="19"/>
  <c r="O13" i="19" s="1"/>
  <c r="P146" i="19"/>
  <c r="P13" i="19" s="1"/>
  <c r="H146" i="19"/>
  <c r="H13" i="19" s="1"/>
  <c r="G146" i="19"/>
  <c r="G13" i="19" s="1"/>
  <c r="V146" i="19"/>
  <c r="V13" i="19" s="1"/>
  <c r="N146" i="19"/>
  <c r="N13" i="19" s="1"/>
  <c r="F146" i="19"/>
  <c r="F13" i="19" s="1"/>
  <c r="S258" i="19"/>
  <c r="K258" i="19"/>
  <c r="R258" i="19"/>
  <c r="J258" i="19"/>
  <c r="Q258" i="19"/>
  <c r="I258" i="19"/>
  <c r="P258" i="19"/>
  <c r="H258" i="19"/>
  <c r="O258" i="19"/>
  <c r="G258" i="19"/>
  <c r="U258" i="19"/>
  <c r="E258" i="19"/>
  <c r="V258" i="19"/>
  <c r="N258" i="19"/>
  <c r="F258" i="19"/>
  <c r="M258" i="19"/>
  <c r="T258" i="19"/>
  <c r="L258" i="19"/>
  <c r="Q92" i="19"/>
  <c r="Q11" i="19" s="1"/>
  <c r="I92" i="19"/>
  <c r="I11" i="19" s="1"/>
  <c r="P92" i="19"/>
  <c r="P11" i="19" s="1"/>
  <c r="H92" i="19"/>
  <c r="H11" i="19" s="1"/>
  <c r="O92" i="19"/>
  <c r="O11" i="19" s="1"/>
  <c r="G92" i="19"/>
  <c r="G11" i="19" s="1"/>
  <c r="V92" i="19"/>
  <c r="V11" i="19" s="1"/>
  <c r="N92" i="19"/>
  <c r="N11" i="19" s="1"/>
  <c r="F92" i="19"/>
  <c r="F11" i="19" s="1"/>
  <c r="U92" i="19"/>
  <c r="U11" i="19" s="1"/>
  <c r="M92" i="19"/>
  <c r="M11" i="19" s="1"/>
  <c r="E92" i="19"/>
  <c r="E11" i="19" s="1"/>
  <c r="S92" i="19"/>
  <c r="S11" i="19" s="1"/>
  <c r="T92" i="19"/>
  <c r="T11" i="19" s="1"/>
  <c r="L92" i="19"/>
  <c r="L11" i="19" s="1"/>
  <c r="K92" i="19"/>
  <c r="K11" i="19" s="1"/>
  <c r="R92" i="19"/>
  <c r="R11" i="19" s="1"/>
  <c r="J92" i="19"/>
  <c r="J11" i="19" s="1"/>
  <c r="Q280" i="19"/>
  <c r="Q21" i="19" s="1"/>
  <c r="I280" i="19"/>
  <c r="I21" i="19" s="1"/>
  <c r="P280" i="19"/>
  <c r="P21" i="19" s="1"/>
  <c r="H280" i="19"/>
  <c r="H21" i="19" s="1"/>
  <c r="O280" i="19"/>
  <c r="O21" i="19" s="1"/>
  <c r="G280" i="19"/>
  <c r="G21" i="19" s="1"/>
  <c r="V280" i="19"/>
  <c r="V21" i="19" s="1"/>
  <c r="N280" i="19"/>
  <c r="N21" i="19" s="1"/>
  <c r="F280" i="19"/>
  <c r="F21" i="19" s="1"/>
  <c r="U280" i="19"/>
  <c r="U21" i="19" s="1"/>
  <c r="M280" i="19"/>
  <c r="M21" i="19" s="1"/>
  <c r="E280" i="19"/>
  <c r="E21" i="19" s="1"/>
  <c r="S280" i="19"/>
  <c r="S21" i="19" s="1"/>
  <c r="T280" i="19"/>
  <c r="T21" i="19" s="1"/>
  <c r="L280" i="19"/>
  <c r="L21" i="19" s="1"/>
  <c r="K280" i="19"/>
  <c r="K21" i="19" s="1"/>
  <c r="R280" i="19"/>
  <c r="R21" i="19" s="1"/>
  <c r="J280" i="19"/>
  <c r="J21" i="19" s="1"/>
  <c r="S152" i="19"/>
  <c r="S14" i="19" s="1"/>
  <c r="K152" i="19"/>
  <c r="K14" i="19" s="1"/>
  <c r="R152" i="19"/>
  <c r="R14" i="19" s="1"/>
  <c r="J152" i="19"/>
  <c r="J14" i="19" s="1"/>
  <c r="Q152" i="19"/>
  <c r="Q14" i="19" s="1"/>
  <c r="I152" i="19"/>
  <c r="I14" i="19" s="1"/>
  <c r="P152" i="19"/>
  <c r="P14" i="19" s="1"/>
  <c r="H152" i="19"/>
  <c r="H14" i="19" s="1"/>
  <c r="O152" i="19"/>
  <c r="O14" i="19" s="1"/>
  <c r="G152" i="19"/>
  <c r="G14" i="19" s="1"/>
  <c r="M152" i="19"/>
  <c r="M14" i="19" s="1"/>
  <c r="V152" i="19"/>
  <c r="V14" i="19" s="1"/>
  <c r="N152" i="19"/>
  <c r="N14" i="19" s="1"/>
  <c r="F152" i="19"/>
  <c r="F14" i="19" s="1"/>
  <c r="U152" i="19"/>
  <c r="U14" i="19" s="1"/>
  <c r="E152" i="19"/>
  <c r="E14" i="19" s="1"/>
  <c r="T152" i="19"/>
  <c r="T14" i="19" s="1"/>
  <c r="L152" i="19"/>
  <c r="L14" i="19" s="1"/>
  <c r="U60" i="19"/>
  <c r="M60" i="19"/>
  <c r="E60" i="19"/>
  <c r="T60" i="19"/>
  <c r="L60" i="19"/>
  <c r="S60" i="19"/>
  <c r="K60" i="19"/>
  <c r="R60" i="19"/>
  <c r="J60" i="19"/>
  <c r="Q60" i="19"/>
  <c r="I60" i="19"/>
  <c r="O60" i="19"/>
  <c r="P60" i="19"/>
  <c r="H60" i="19"/>
  <c r="G60" i="19"/>
  <c r="V60" i="19"/>
  <c r="N60" i="19"/>
  <c r="F60" i="19"/>
  <c r="A82" i="18"/>
  <c r="C152" i="19"/>
  <c r="C14" i="19" s="1"/>
  <c r="C146" i="19"/>
  <c r="C13" i="19" s="1"/>
  <c r="D138" i="19"/>
  <c r="D12" i="19" s="1"/>
  <c r="D152" i="19"/>
  <c r="D14" i="19" s="1"/>
  <c r="X69" i="19"/>
  <c r="X10" i="19" s="1"/>
  <c r="X60" i="19"/>
  <c r="X9" i="19" s="1"/>
  <c r="X34" i="19"/>
  <c r="D60" i="19"/>
  <c r="D69" i="19"/>
  <c r="D10" i="19" s="1"/>
  <c r="X138" i="19"/>
  <c r="X12" i="19" s="1"/>
  <c r="C280" i="19"/>
  <c r="C21" i="19" s="1"/>
  <c r="X280" i="19"/>
  <c r="X21" i="19" s="1"/>
  <c r="C138" i="19"/>
  <c r="C12" i="19" s="1"/>
  <c r="X146" i="19"/>
  <c r="X13" i="19" s="1"/>
  <c r="D146" i="19"/>
  <c r="D13" i="19" s="1"/>
  <c r="X233" i="19"/>
  <c r="X19" i="19" s="1"/>
  <c r="C258" i="19"/>
  <c r="C20" i="19" s="1"/>
  <c r="X258" i="19"/>
  <c r="X20" i="19" s="1"/>
  <c r="D258" i="19"/>
  <c r="D20" i="19" s="1"/>
  <c r="D280" i="19"/>
  <c r="D21" i="19" s="1"/>
  <c r="X349" i="19"/>
  <c r="X24" i="19" s="1"/>
  <c r="C60" i="19"/>
  <c r="C69" i="19"/>
  <c r="C10" i="19" s="1"/>
  <c r="X92" i="19"/>
  <c r="X11" i="19" s="1"/>
  <c r="D92" i="19"/>
  <c r="D11" i="19" s="1"/>
  <c r="C92" i="19"/>
  <c r="C11" i="19" s="1"/>
  <c r="X217" i="19"/>
  <c r="X368" i="19"/>
  <c r="X25" i="19" s="1"/>
  <c r="X377" i="19"/>
  <c r="X26" i="19" s="1"/>
  <c r="X152" i="19"/>
  <c r="X14" i="19" s="1"/>
  <c r="X314" i="19"/>
  <c r="X22" i="19" s="1"/>
  <c r="X331" i="19"/>
  <c r="X23" i="19" s="1"/>
  <c r="F9" i="19" l="1"/>
  <c r="F15" i="19" s="1"/>
  <c r="F154" i="19"/>
  <c r="Q154" i="19"/>
  <c r="Q9" i="19"/>
  <c r="Q15" i="19" s="1"/>
  <c r="M9" i="19"/>
  <c r="M15" i="19" s="1"/>
  <c r="M154" i="19"/>
  <c r="L20" i="19"/>
  <c r="L27" i="19" s="1"/>
  <c r="L379" i="19"/>
  <c r="G20" i="19"/>
  <c r="G27" i="19" s="1"/>
  <c r="G379" i="19"/>
  <c r="K20" i="19"/>
  <c r="K27" i="19" s="1"/>
  <c r="K379" i="19"/>
  <c r="N9" i="19"/>
  <c r="N15" i="19" s="1"/>
  <c r="N154" i="19"/>
  <c r="J9" i="19"/>
  <c r="J15" i="19" s="1"/>
  <c r="J154" i="19"/>
  <c r="U9" i="19"/>
  <c r="U15" i="19" s="1"/>
  <c r="U154" i="19"/>
  <c r="T20" i="19"/>
  <c r="T27" i="19" s="1"/>
  <c r="T379" i="19"/>
  <c r="O20" i="19"/>
  <c r="O27" i="19" s="1"/>
  <c r="O379" i="19"/>
  <c r="S20" i="19"/>
  <c r="S27" i="19" s="1"/>
  <c r="S379" i="19"/>
  <c r="V9" i="19"/>
  <c r="V15" i="19" s="1"/>
  <c r="V154" i="19"/>
  <c r="R9" i="19"/>
  <c r="R15" i="19" s="1"/>
  <c r="R154" i="19"/>
  <c r="M20" i="19"/>
  <c r="M27" i="19" s="1"/>
  <c r="M379" i="19"/>
  <c r="H20" i="19"/>
  <c r="H27" i="19" s="1"/>
  <c r="H379" i="19"/>
  <c r="G9" i="19"/>
  <c r="G15" i="19" s="1"/>
  <c r="G29" i="19" s="1"/>
  <c r="G35" i="19" s="1"/>
  <c r="G37" i="19" s="1"/>
  <c r="G154" i="19"/>
  <c r="K9" i="19"/>
  <c r="K15" i="19" s="1"/>
  <c r="K29" i="19" s="1"/>
  <c r="K35" i="19" s="1"/>
  <c r="K37" i="19" s="1"/>
  <c r="K154" i="19"/>
  <c r="F20" i="19"/>
  <c r="F27" i="19" s="1"/>
  <c r="F379" i="19"/>
  <c r="P20" i="19"/>
  <c r="P27" i="19" s="1"/>
  <c r="P379" i="19"/>
  <c r="H154" i="19"/>
  <c r="H9" i="19"/>
  <c r="H15" i="19" s="1"/>
  <c r="S9" i="19"/>
  <c r="S15" i="19" s="1"/>
  <c r="S154" i="19"/>
  <c r="N20" i="19"/>
  <c r="N27" i="19" s="1"/>
  <c r="N379" i="19"/>
  <c r="I20" i="19"/>
  <c r="I27" i="19" s="1"/>
  <c r="I379" i="19"/>
  <c r="P154" i="19"/>
  <c r="P9" i="19"/>
  <c r="P15" i="19" s="1"/>
  <c r="L9" i="19"/>
  <c r="L15" i="19" s="1"/>
  <c r="L154" i="19"/>
  <c r="V20" i="19"/>
  <c r="V27" i="19" s="1"/>
  <c r="V379" i="19"/>
  <c r="Q20" i="19"/>
  <c r="Q27" i="19" s="1"/>
  <c r="Q379" i="19"/>
  <c r="O9" i="19"/>
  <c r="O15" i="19" s="1"/>
  <c r="O154" i="19"/>
  <c r="T9" i="19"/>
  <c r="T15" i="19" s="1"/>
  <c r="T29" i="19" s="1"/>
  <c r="T35" i="19" s="1"/>
  <c r="T37" i="19" s="1"/>
  <c r="T154" i="19"/>
  <c r="E20" i="19"/>
  <c r="E27" i="19" s="1"/>
  <c r="E379" i="19"/>
  <c r="J20" i="19"/>
  <c r="J27" i="19" s="1"/>
  <c r="J379" i="19"/>
  <c r="I154" i="19"/>
  <c r="I9" i="19"/>
  <c r="I15" i="19" s="1"/>
  <c r="E9" i="19"/>
  <c r="E15" i="19" s="1"/>
  <c r="E154" i="19"/>
  <c r="U20" i="19"/>
  <c r="U27" i="19" s="1"/>
  <c r="U379" i="19"/>
  <c r="R20" i="19"/>
  <c r="R27" i="19" s="1"/>
  <c r="R379" i="19"/>
  <c r="A83" i="18"/>
  <c r="X15" i="19"/>
  <c r="C27" i="19"/>
  <c r="D27" i="19"/>
  <c r="D154" i="19"/>
  <c r="D9" i="19"/>
  <c r="D15" i="19" s="1"/>
  <c r="D379" i="19"/>
  <c r="C379" i="19"/>
  <c r="X154" i="19"/>
  <c r="X379" i="19"/>
  <c r="X18" i="19"/>
  <c r="C154" i="19"/>
  <c r="C9" i="19"/>
  <c r="E29" i="19" l="1"/>
  <c r="E35" i="19" s="1"/>
  <c r="E37" i="19" s="1"/>
  <c r="L29" i="19"/>
  <c r="L35" i="19" s="1"/>
  <c r="L37" i="19" s="1"/>
  <c r="S29" i="19"/>
  <c r="S35" i="19" s="1"/>
  <c r="S37" i="19" s="1"/>
  <c r="J29" i="19"/>
  <c r="J35" i="19" s="1"/>
  <c r="J37" i="19" s="1"/>
  <c r="N29" i="19"/>
  <c r="N35" i="19" s="1"/>
  <c r="N37" i="19" s="1"/>
  <c r="M29" i="19"/>
  <c r="M35" i="19" s="1"/>
  <c r="M37" i="19" s="1"/>
  <c r="Q29" i="19"/>
  <c r="Q35" i="19" s="1"/>
  <c r="Q37" i="19" s="1"/>
  <c r="R29" i="19"/>
  <c r="R35" i="19" s="1"/>
  <c r="R37" i="19" s="1"/>
  <c r="I29" i="19"/>
  <c r="I35" i="19" s="1"/>
  <c r="I37" i="19" s="1"/>
  <c r="P29" i="19"/>
  <c r="P35" i="19" s="1"/>
  <c r="P37" i="19" s="1"/>
  <c r="H29" i="19"/>
  <c r="H35" i="19" s="1"/>
  <c r="H37" i="19" s="1"/>
  <c r="O29" i="19"/>
  <c r="O35" i="19" s="1"/>
  <c r="O37" i="19" s="1"/>
  <c r="V29" i="19"/>
  <c r="V35" i="19" s="1"/>
  <c r="V37" i="19" s="1"/>
  <c r="U29" i="19"/>
  <c r="U35" i="19" s="1"/>
  <c r="U37" i="19" s="1"/>
  <c r="F29" i="19"/>
  <c r="F35" i="19" s="1"/>
  <c r="F37" i="19" s="1"/>
  <c r="A84" i="18"/>
  <c r="C15" i="19"/>
  <c r="C29" i="19" s="1"/>
  <c r="C35" i="19" s="1"/>
  <c r="C37" i="19" s="1"/>
  <c r="X27" i="19"/>
  <c r="X29" i="19" s="1"/>
  <c r="X35" i="19" s="1"/>
  <c r="X37" i="19" s="1"/>
  <c r="D29" i="19"/>
  <c r="D35" i="19" s="1"/>
  <c r="D37" i="19" s="1"/>
  <c r="A85" i="18" l="1"/>
  <c r="AD277" i="1"/>
  <c r="AD276" i="1"/>
  <c r="AD261" i="1"/>
  <c r="AD260" i="1"/>
  <c r="A86" i="18" l="1"/>
  <c r="A87" i="18" l="1"/>
  <c r="A88" i="18" l="1"/>
  <c r="T419" i="1"/>
  <c r="T29" i="1" s="1"/>
  <c r="T410" i="1"/>
  <c r="T28" i="1" s="1"/>
  <c r="T391" i="1"/>
  <c r="T27" i="1" s="1"/>
  <c r="T373" i="1"/>
  <c r="T26" i="1" s="1"/>
  <c r="T356" i="1"/>
  <c r="T25" i="1" s="1"/>
  <c r="T322" i="1"/>
  <c r="T24" i="1" s="1"/>
  <c r="T300" i="1"/>
  <c r="T23" i="1" s="1"/>
  <c r="T275" i="1"/>
  <c r="T22" i="1" s="1"/>
  <c r="T259" i="1"/>
  <c r="T194" i="1"/>
  <c r="T17" i="1" s="1"/>
  <c r="T188" i="1"/>
  <c r="T180" i="1"/>
  <c r="T15" i="1" s="1"/>
  <c r="T134" i="1"/>
  <c r="T14" i="1" s="1"/>
  <c r="T111" i="1"/>
  <c r="T13" i="1" s="1"/>
  <c r="T102" i="1"/>
  <c r="T12" i="1" s="1"/>
  <c r="A89" i="18" l="1"/>
  <c r="T421" i="1"/>
  <c r="T21" i="1"/>
  <c r="T30" i="1" s="1"/>
  <c r="T196" i="1"/>
  <c r="T16" i="1"/>
  <c r="T18" i="1" s="1"/>
  <c r="T32" i="1" l="1"/>
  <c r="D188" i="1"/>
  <c r="M20" i="16" l="1"/>
  <c r="O348" i="14"/>
  <c r="N348" i="14"/>
  <c r="M348" i="14"/>
  <c r="L348" i="14"/>
  <c r="K348" i="14"/>
  <c r="J348" i="14"/>
  <c r="I348" i="14"/>
  <c r="H348" i="14"/>
  <c r="G348" i="14"/>
  <c r="F348" i="14"/>
  <c r="E348" i="14"/>
  <c r="D348" i="14"/>
  <c r="C348" i="14"/>
  <c r="P347" i="14"/>
  <c r="P342" i="14"/>
  <c r="O123" i="14"/>
  <c r="N123" i="14"/>
  <c r="M123" i="14"/>
  <c r="L123" i="14"/>
  <c r="K123" i="14"/>
  <c r="J123" i="14"/>
  <c r="I123" i="14"/>
  <c r="H123" i="14"/>
  <c r="G123" i="14"/>
  <c r="F123" i="14"/>
  <c r="E123" i="14"/>
  <c r="D123" i="14"/>
  <c r="C123" i="14"/>
  <c r="P120" i="14"/>
  <c r="P348" i="14" l="1"/>
  <c r="P123" i="14"/>
  <c r="X419" i="1"/>
  <c r="X29" i="1" s="1"/>
  <c r="W419" i="1"/>
  <c r="W29" i="1" s="1"/>
  <c r="V419" i="1"/>
  <c r="V29" i="1" s="1"/>
  <c r="Q419" i="1"/>
  <c r="Q29" i="1" s="1"/>
  <c r="C46" i="18" s="1"/>
  <c r="O419" i="1"/>
  <c r="O29" i="1" s="1"/>
  <c r="N419" i="1"/>
  <c r="N29" i="1" s="1"/>
  <c r="M419" i="1"/>
  <c r="M29" i="1" s="1"/>
  <c r="L419" i="1"/>
  <c r="L29" i="1" s="1"/>
  <c r="K419" i="1"/>
  <c r="K29" i="1" s="1"/>
  <c r="J419" i="1"/>
  <c r="J29" i="1" s="1"/>
  <c r="I419" i="1"/>
  <c r="I29" i="1" s="1"/>
  <c r="H419" i="1"/>
  <c r="H29" i="1" s="1"/>
  <c r="G419" i="1"/>
  <c r="G29" i="1" s="1"/>
  <c r="F419" i="1"/>
  <c r="F29" i="1" s="1"/>
  <c r="E419" i="1"/>
  <c r="E29" i="1" s="1"/>
  <c r="D419" i="1"/>
  <c r="D29" i="1" s="1"/>
  <c r="C419" i="1"/>
  <c r="C29" i="1" s="1"/>
  <c r="Z413" i="1"/>
  <c r="Y413" i="1"/>
  <c r="X194" i="1"/>
  <c r="X17" i="1" s="1"/>
  <c r="W194" i="1"/>
  <c r="W17" i="1" s="1"/>
  <c r="V194" i="1"/>
  <c r="V17" i="1" s="1"/>
  <c r="Q194" i="1"/>
  <c r="Q17" i="1" s="1"/>
  <c r="C11" i="18" s="1"/>
  <c r="O194" i="1"/>
  <c r="O17" i="1" s="1"/>
  <c r="N194" i="1"/>
  <c r="N17" i="1" s="1"/>
  <c r="M194" i="1"/>
  <c r="M17" i="1" s="1"/>
  <c r="L194" i="1"/>
  <c r="L17" i="1" s="1"/>
  <c r="K194" i="1"/>
  <c r="K17" i="1" s="1"/>
  <c r="J194" i="1"/>
  <c r="J17" i="1" s="1"/>
  <c r="I194" i="1"/>
  <c r="I17" i="1" s="1"/>
  <c r="H194" i="1"/>
  <c r="H17" i="1" s="1"/>
  <c r="G194" i="1"/>
  <c r="G17" i="1" s="1"/>
  <c r="F194" i="1"/>
  <c r="F17" i="1" s="1"/>
  <c r="E194" i="1"/>
  <c r="E17" i="1" s="1"/>
  <c r="D194" i="1"/>
  <c r="D17" i="1" s="1"/>
  <c r="C194" i="1"/>
  <c r="C17" i="1" s="1"/>
  <c r="Z191" i="1"/>
  <c r="Z194" i="1" s="1"/>
  <c r="Y191" i="1"/>
  <c r="Y194" i="1" s="1"/>
  <c r="BD21" i="18"/>
  <c r="T24" i="18" l="1"/>
  <c r="BD33" i="18"/>
  <c r="B46" i="18"/>
  <c r="E89" i="18" s="1"/>
  <c r="G89" i="18" s="1"/>
  <c r="T23" i="18"/>
  <c r="B45" i="18"/>
  <c r="E88" i="18" s="1"/>
  <c r="G88" i="18" s="1"/>
  <c r="BD32" i="18"/>
  <c r="B44" i="18"/>
  <c r="E87" i="18" s="1"/>
  <c r="G87" i="18" s="1"/>
  <c r="T22" i="18"/>
  <c r="B11" i="18"/>
  <c r="E80" i="18" s="1"/>
  <c r="G80" i="18" s="1"/>
  <c r="T13" i="18"/>
  <c r="Y419" i="1"/>
  <c r="Y29" i="1" s="1"/>
  <c r="Z29" i="1"/>
  <c r="Z419" i="1"/>
  <c r="Z17" i="1"/>
  <c r="Y17" i="1"/>
  <c r="F356" i="1"/>
  <c r="F322" i="1"/>
  <c r="F24" i="1" s="1"/>
  <c r="I80" i="18" l="1"/>
  <c r="I89" i="18"/>
  <c r="P338" i="14"/>
  <c r="C229" i="14"/>
  <c r="D275" i="1"/>
  <c r="C275" i="1"/>
  <c r="C300" i="1"/>
  <c r="O204" i="14"/>
  <c r="N204" i="14"/>
  <c r="M204" i="14"/>
  <c r="L204" i="14"/>
  <c r="K204" i="14"/>
  <c r="J204" i="14"/>
  <c r="I204" i="14"/>
  <c r="H204" i="14"/>
  <c r="G204" i="14"/>
  <c r="F204" i="14"/>
  <c r="E204" i="14"/>
  <c r="D204" i="14"/>
  <c r="C204" i="14"/>
  <c r="D102" i="1"/>
  <c r="C109" i="14"/>
  <c r="D111" i="1"/>
  <c r="C111" i="1"/>
  <c r="O148" i="18" l="1"/>
  <c r="BB73" i="18"/>
  <c r="U6" i="18" l="1"/>
  <c r="BA34" i="18" s="1"/>
  <c r="V6" i="18"/>
  <c r="BB34" i="18" s="1"/>
  <c r="E187" i="18" l="1"/>
  <c r="O146" i="18"/>
  <c r="N146" i="18"/>
  <c r="M146" i="18"/>
  <c r="L146" i="18"/>
  <c r="K146" i="18"/>
  <c r="J146" i="18"/>
  <c r="I146" i="18"/>
  <c r="H146" i="18"/>
  <c r="G146" i="18"/>
  <c r="F146" i="18"/>
  <c r="E146" i="18"/>
  <c r="D146" i="18"/>
  <c r="B151" i="18" l="1"/>
  <c r="B150" i="18"/>
  <c r="B141" i="18"/>
  <c r="B125" i="18"/>
  <c r="E90" i="18"/>
  <c r="W4" i="18"/>
  <c r="O20" i="16" l="1"/>
  <c r="P20" i="16"/>
  <c r="Q14" i="16"/>
  <c r="R17" i="16"/>
  <c r="Q17" i="16"/>
  <c r="R18" i="16"/>
  <c r="Q16" i="16"/>
  <c r="R16" i="16"/>
  <c r="R19" i="16"/>
  <c r="Q19" i="16"/>
  <c r="R15" i="16"/>
  <c r="Q15" i="16"/>
  <c r="Q18" i="16"/>
  <c r="R14" i="16"/>
  <c r="Q20" i="16" l="1"/>
  <c r="R20" i="16"/>
  <c r="O9" i="16" l="1"/>
  <c r="Q9" i="16"/>
  <c r="R9" i="16" s="1"/>
  <c r="BD34" i="18" l="1"/>
  <c r="C322" i="1" l="1"/>
  <c r="D320" i="14" l="1"/>
  <c r="E320" i="14"/>
  <c r="F320" i="14"/>
  <c r="G320" i="14"/>
  <c r="H320" i="14"/>
  <c r="I320" i="14"/>
  <c r="J320" i="14"/>
  <c r="K320" i="14"/>
  <c r="L320" i="14"/>
  <c r="M320" i="14"/>
  <c r="N320" i="14"/>
  <c r="O320" i="14"/>
  <c r="C320" i="14"/>
  <c r="D302" i="14"/>
  <c r="E302" i="14"/>
  <c r="F302" i="14"/>
  <c r="G302" i="14"/>
  <c r="H302" i="14"/>
  <c r="I302" i="14"/>
  <c r="J302" i="14"/>
  <c r="K302" i="14"/>
  <c r="L302" i="14"/>
  <c r="M302" i="14"/>
  <c r="N302" i="14"/>
  <c r="O302" i="14"/>
  <c r="C302" i="14"/>
  <c r="D285" i="14"/>
  <c r="E285" i="14"/>
  <c r="F285" i="14"/>
  <c r="G285" i="14"/>
  <c r="H285" i="14"/>
  <c r="I285" i="14"/>
  <c r="J285" i="14"/>
  <c r="K285" i="14"/>
  <c r="L285" i="14"/>
  <c r="M285" i="14"/>
  <c r="N285" i="14"/>
  <c r="O285" i="14"/>
  <c r="C285" i="14"/>
  <c r="D251" i="14"/>
  <c r="E251" i="14"/>
  <c r="F251" i="14"/>
  <c r="G251" i="14"/>
  <c r="H251" i="14"/>
  <c r="I251" i="14"/>
  <c r="J251" i="14"/>
  <c r="K251" i="14"/>
  <c r="L251" i="14"/>
  <c r="M251" i="14"/>
  <c r="N251" i="14"/>
  <c r="O251" i="14"/>
  <c r="C251" i="14"/>
  <c r="D229" i="14"/>
  <c r="E229" i="14"/>
  <c r="F229" i="14"/>
  <c r="G229" i="14"/>
  <c r="H229" i="14"/>
  <c r="I229" i="14"/>
  <c r="J229" i="14"/>
  <c r="K229" i="14"/>
  <c r="L229" i="14"/>
  <c r="M229" i="14"/>
  <c r="N229" i="14"/>
  <c r="O229" i="14"/>
  <c r="D188" i="14"/>
  <c r="E188" i="14"/>
  <c r="F188" i="14"/>
  <c r="G188" i="14"/>
  <c r="H188" i="14"/>
  <c r="I188" i="14"/>
  <c r="J188" i="14"/>
  <c r="K188" i="14"/>
  <c r="L188" i="14"/>
  <c r="M188" i="14"/>
  <c r="N188" i="14"/>
  <c r="O188" i="14"/>
  <c r="C188" i="14"/>
  <c r="D117" i="14"/>
  <c r="E117" i="14"/>
  <c r="F117" i="14"/>
  <c r="G117" i="14"/>
  <c r="H117" i="14"/>
  <c r="I117" i="14"/>
  <c r="J117" i="14"/>
  <c r="K117" i="14"/>
  <c r="L117" i="14"/>
  <c r="M117" i="14"/>
  <c r="N117" i="14"/>
  <c r="O117" i="14"/>
  <c r="C117" i="14"/>
  <c r="D109" i="14"/>
  <c r="E109" i="14"/>
  <c r="F109" i="14"/>
  <c r="G109" i="14"/>
  <c r="H109" i="14"/>
  <c r="I109" i="14"/>
  <c r="J109" i="14"/>
  <c r="K109" i="14"/>
  <c r="L109" i="14"/>
  <c r="M109" i="14"/>
  <c r="N109" i="14"/>
  <c r="O109" i="14"/>
  <c r="D63" i="14"/>
  <c r="E63" i="14"/>
  <c r="F63" i="14"/>
  <c r="G63" i="14"/>
  <c r="H63" i="14"/>
  <c r="I63" i="14"/>
  <c r="J63" i="14"/>
  <c r="K63" i="14"/>
  <c r="L63" i="14"/>
  <c r="M63" i="14"/>
  <c r="N63" i="14"/>
  <c r="O63" i="14"/>
  <c r="C63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C40" i="14"/>
  <c r="O31" i="14"/>
  <c r="N31" i="14"/>
  <c r="M31" i="14"/>
  <c r="L31" i="14"/>
  <c r="K31" i="14"/>
  <c r="J31" i="14"/>
  <c r="I31" i="14"/>
  <c r="H31" i="14"/>
  <c r="G31" i="14"/>
  <c r="F31" i="14"/>
  <c r="E31" i="14"/>
  <c r="D31" i="14"/>
  <c r="C31" i="14"/>
  <c r="P288" i="14"/>
  <c r="P254" i="14"/>
  <c r="P232" i="14"/>
  <c r="P207" i="14"/>
  <c r="P191" i="14"/>
  <c r="P130" i="14"/>
  <c r="P112" i="14"/>
  <c r="P66" i="14"/>
  <c r="P43" i="14"/>
  <c r="Z183" i="1"/>
  <c r="Y183" i="1"/>
  <c r="C410" i="1"/>
  <c r="C391" i="1"/>
  <c r="C373" i="1"/>
  <c r="C356" i="1"/>
  <c r="C259" i="1"/>
  <c r="X188" i="1"/>
  <c r="W188" i="1"/>
  <c r="V188" i="1"/>
  <c r="Q188" i="1"/>
  <c r="O188" i="1"/>
  <c r="N188" i="1"/>
  <c r="M188" i="1"/>
  <c r="L188" i="1"/>
  <c r="K188" i="1"/>
  <c r="J188" i="1"/>
  <c r="I188" i="1"/>
  <c r="H188" i="1"/>
  <c r="G188" i="1"/>
  <c r="F188" i="1"/>
  <c r="E188" i="1"/>
  <c r="C188" i="1"/>
  <c r="C180" i="1"/>
  <c r="C134" i="1"/>
  <c r="X102" i="1"/>
  <c r="W102" i="1"/>
  <c r="V102" i="1"/>
  <c r="Q102" i="1"/>
  <c r="Q12" i="1" s="1"/>
  <c r="O102" i="1"/>
  <c r="N102" i="1"/>
  <c r="M102" i="1"/>
  <c r="L102" i="1"/>
  <c r="K102" i="1"/>
  <c r="J102" i="1"/>
  <c r="I102" i="1"/>
  <c r="H102" i="1"/>
  <c r="G102" i="1"/>
  <c r="F102" i="1"/>
  <c r="E102" i="1"/>
  <c r="C102" i="1"/>
  <c r="C6" i="18" l="1"/>
  <c r="K14" i="15"/>
  <c r="E125" i="14"/>
  <c r="F125" i="14"/>
  <c r="I125" i="14"/>
  <c r="M125" i="14"/>
  <c r="J125" i="14"/>
  <c r="N125" i="14"/>
  <c r="C125" i="14"/>
  <c r="G125" i="14"/>
  <c r="K125" i="14"/>
  <c r="O125" i="14"/>
  <c r="D125" i="14"/>
  <c r="H125" i="14"/>
  <c r="L125" i="14"/>
  <c r="C421" i="1"/>
  <c r="C196" i="1"/>
  <c r="Q16" i="1"/>
  <c r="C10" i="18" s="1"/>
  <c r="P188" i="14"/>
  <c r="P117" i="14"/>
  <c r="Y188" i="1"/>
  <c r="Z188" i="1"/>
  <c r="Y201" i="1"/>
  <c r="Z201" i="1"/>
  <c r="I192" i="18" l="1"/>
  <c r="G186" i="18" l="1"/>
  <c r="K186" i="18"/>
  <c r="C339" i="14" l="1"/>
  <c r="C350" i="14" s="1"/>
  <c r="P125" i="14"/>
  <c r="O339" i="14"/>
  <c r="O350" i="14" s="1"/>
  <c r="D339" i="14"/>
  <c r="D350" i="14" s="1"/>
  <c r="E339" i="14"/>
  <c r="E350" i="14" s="1"/>
  <c r="F339" i="14"/>
  <c r="F350" i="14" s="1"/>
  <c r="G339" i="14"/>
  <c r="G350" i="14" s="1"/>
  <c r="H339" i="14"/>
  <c r="H350" i="14" s="1"/>
  <c r="I339" i="14"/>
  <c r="I350" i="14" s="1"/>
  <c r="J339" i="14"/>
  <c r="J350" i="14" s="1"/>
  <c r="K339" i="14"/>
  <c r="K350" i="14" s="1"/>
  <c r="L339" i="14"/>
  <c r="L350" i="14" s="1"/>
  <c r="M339" i="14"/>
  <c r="M350" i="14" s="1"/>
  <c r="N339" i="14"/>
  <c r="N350" i="14" s="1"/>
  <c r="K15" i="15" l="1"/>
  <c r="K13" i="15"/>
  <c r="P339" i="14"/>
  <c r="P323" i="14"/>
  <c r="P305" i="14"/>
  <c r="P34" i="14"/>
  <c r="P15" i="14"/>
  <c r="O145" i="18"/>
  <c r="N145" i="18"/>
  <c r="M145" i="18"/>
  <c r="L145" i="18"/>
  <c r="K145" i="18"/>
  <c r="J145" i="18"/>
  <c r="I145" i="18"/>
  <c r="H145" i="18"/>
  <c r="G145" i="18"/>
  <c r="F145" i="18"/>
  <c r="E145" i="18"/>
  <c r="I191" i="18" l="1"/>
  <c r="I193" i="18"/>
  <c r="K18" i="15"/>
  <c r="K32" i="15"/>
  <c r="K30" i="15"/>
  <c r="D145" i="18"/>
  <c r="P320" i="14"/>
  <c r="P285" i="14"/>
  <c r="P302" i="14"/>
  <c r="P251" i="14"/>
  <c r="P229" i="14"/>
  <c r="P204" i="14"/>
  <c r="P109" i="14"/>
  <c r="C352" i="14"/>
  <c r="C372" i="14" s="1"/>
  <c r="P63" i="14"/>
  <c r="P31" i="14"/>
  <c r="P40" i="14"/>
  <c r="I207" i="18" l="1"/>
  <c r="I205" i="18"/>
  <c r="G196" i="18"/>
  <c r="K9" i="15"/>
  <c r="D149" i="18"/>
  <c r="D148" i="18"/>
  <c r="I352" i="14"/>
  <c r="H352" i="14"/>
  <c r="N352" i="14"/>
  <c r="E352" i="14"/>
  <c r="G352" i="14"/>
  <c r="L352" i="14"/>
  <c r="K352" i="14"/>
  <c r="F352" i="14"/>
  <c r="M352" i="14"/>
  <c r="J352" i="14"/>
  <c r="O352" i="14"/>
  <c r="I187" i="18" l="1"/>
  <c r="M31" i="15"/>
  <c r="H33" i="15"/>
  <c r="H35" i="15" s="1"/>
  <c r="D10" i="14"/>
  <c r="D352" i="14"/>
  <c r="T11" i="18"/>
  <c r="I196" i="18" l="1"/>
  <c r="P31" i="15"/>
  <c r="K206" i="18" s="1"/>
  <c r="K208" i="18" s="1"/>
  <c r="L209" i="18" s="1"/>
  <c r="K31" i="15"/>
  <c r="I206" i="18" s="1"/>
  <c r="K33" i="15"/>
  <c r="K35" i="15" s="1"/>
  <c r="M33" i="15"/>
  <c r="M35" i="15" s="1"/>
  <c r="BD19" i="18"/>
  <c r="B9" i="18"/>
  <c r="E78" i="18" s="1"/>
  <c r="G78" i="18" s="1"/>
  <c r="D372" i="14"/>
  <c r="X300" i="1"/>
  <c r="W300" i="1"/>
  <c r="W23" i="1" s="1"/>
  <c r="V300" i="1"/>
  <c r="V23" i="1" s="1"/>
  <c r="Q300" i="1"/>
  <c r="Q23" i="1" s="1"/>
  <c r="C40" i="18" s="1"/>
  <c r="O300" i="1"/>
  <c r="O23" i="1" s="1"/>
  <c r="N300" i="1"/>
  <c r="N23" i="1" s="1"/>
  <c r="M300" i="1"/>
  <c r="M23" i="1" s="1"/>
  <c r="L300" i="1"/>
  <c r="L23" i="1" s="1"/>
  <c r="K300" i="1"/>
  <c r="K23" i="1" s="1"/>
  <c r="J300" i="1"/>
  <c r="J23" i="1" s="1"/>
  <c r="I300" i="1"/>
  <c r="I23" i="1" s="1"/>
  <c r="H300" i="1"/>
  <c r="H23" i="1" s="1"/>
  <c r="G300" i="1"/>
  <c r="G23" i="1" s="1"/>
  <c r="F300" i="1"/>
  <c r="F23" i="1" s="1"/>
  <c r="E300" i="1"/>
  <c r="E23" i="1" s="1"/>
  <c r="D300" i="1"/>
  <c r="D23" i="1" s="1"/>
  <c r="C23" i="1"/>
  <c r="I208" i="18" l="1"/>
  <c r="J209" i="18" s="1"/>
  <c r="P33" i="15"/>
  <c r="P35" i="15" s="1"/>
  <c r="H209" i="18"/>
  <c r="E149" i="18"/>
  <c r="E148" i="18"/>
  <c r="Z23" i="1"/>
  <c r="E10" i="14"/>
  <c r="E372" i="14" s="1"/>
  <c r="P352" i="14"/>
  <c r="P350" i="14"/>
  <c r="X391" i="1"/>
  <c r="W391" i="1"/>
  <c r="W27" i="1" s="1"/>
  <c r="V391" i="1"/>
  <c r="V27" i="1" s="1"/>
  <c r="Q391" i="1"/>
  <c r="Q27" i="1" s="1"/>
  <c r="C44" i="18" s="1"/>
  <c r="O391" i="1"/>
  <c r="O27" i="1" s="1"/>
  <c r="N391" i="1"/>
  <c r="N27" i="1" s="1"/>
  <c r="M391" i="1"/>
  <c r="M27" i="1" s="1"/>
  <c r="L391" i="1"/>
  <c r="L27" i="1" s="1"/>
  <c r="K391" i="1"/>
  <c r="K27" i="1" s="1"/>
  <c r="J391" i="1"/>
  <c r="J27" i="1" s="1"/>
  <c r="I391" i="1"/>
  <c r="I27" i="1" s="1"/>
  <c r="H391" i="1"/>
  <c r="H27" i="1" s="1"/>
  <c r="G391" i="1"/>
  <c r="G27" i="1" s="1"/>
  <c r="F391" i="1"/>
  <c r="F27" i="1" s="1"/>
  <c r="E391" i="1"/>
  <c r="E27" i="1" s="1"/>
  <c r="D391" i="1"/>
  <c r="D27" i="1" s="1"/>
  <c r="C27" i="1"/>
  <c r="Z376" i="1"/>
  <c r="Y376" i="1"/>
  <c r="D209" i="18" l="1"/>
  <c r="F149" i="18"/>
  <c r="F148" i="18"/>
  <c r="Z27" i="1"/>
  <c r="F10" i="14"/>
  <c r="F372" i="14" s="1"/>
  <c r="Y391" i="1"/>
  <c r="Y27" i="1" s="1"/>
  <c r="I87" i="18" s="1"/>
  <c r="Z391" i="1"/>
  <c r="G149" i="18" l="1"/>
  <c r="G148" i="18"/>
  <c r="G10" i="14"/>
  <c r="G372" i="14" s="1"/>
  <c r="BD31" i="18"/>
  <c r="T10" i="18"/>
  <c r="BD20" i="18"/>
  <c r="U24" i="18" l="1"/>
  <c r="U22" i="18"/>
  <c r="U13" i="18"/>
  <c r="T12" i="18"/>
  <c r="B10" i="18"/>
  <c r="E79" i="18" s="1"/>
  <c r="G79" i="18" s="1"/>
  <c r="H148" i="18"/>
  <c r="H149" i="18"/>
  <c r="BD18" i="18"/>
  <c r="B8" i="18"/>
  <c r="E77" i="18" s="1"/>
  <c r="G77" i="18" s="1"/>
  <c r="BD27" i="18"/>
  <c r="T18" i="18"/>
  <c r="B40" i="18"/>
  <c r="E83" i="18" s="1"/>
  <c r="G83" i="18" s="1"/>
  <c r="T9" i="18"/>
  <c r="BD17" i="18"/>
  <c r="B7" i="18"/>
  <c r="E76" i="18" s="1"/>
  <c r="G76" i="18" s="1"/>
  <c r="BD30" i="18"/>
  <c r="T21" i="18"/>
  <c r="B43" i="18"/>
  <c r="E86" i="18" s="1"/>
  <c r="G86" i="18" s="1"/>
  <c r="BD26" i="18"/>
  <c r="T17" i="18"/>
  <c r="B39" i="18"/>
  <c r="E82" i="18" s="1"/>
  <c r="G82" i="18" s="1"/>
  <c r="T8" i="18"/>
  <c r="BD16" i="18"/>
  <c r="B6" i="18"/>
  <c r="E75" i="18" s="1"/>
  <c r="G75" i="18" s="1"/>
  <c r="BD25" i="18"/>
  <c r="T16" i="18"/>
  <c r="B38" i="18"/>
  <c r="E81" i="18" s="1"/>
  <c r="G81" i="18" s="1"/>
  <c r="T20" i="18"/>
  <c r="BD29" i="18"/>
  <c r="B42" i="18"/>
  <c r="E85" i="18" s="1"/>
  <c r="G85" i="18" s="1"/>
  <c r="T19" i="18"/>
  <c r="BD28" i="18"/>
  <c r="B41" i="18"/>
  <c r="E84" i="18" s="1"/>
  <c r="G84" i="18" s="1"/>
  <c r="H10" i="14"/>
  <c r="H372" i="14" s="1"/>
  <c r="I148" i="18" l="1"/>
  <c r="U18" i="18"/>
  <c r="I149" i="18"/>
  <c r="I10" i="14"/>
  <c r="I372" i="14" s="1"/>
  <c r="J148" i="18" l="1"/>
  <c r="J149" i="18"/>
  <c r="J10" i="14"/>
  <c r="J372" i="14" s="1"/>
  <c r="K148" i="18" l="1"/>
  <c r="K149" i="18"/>
  <c r="K10" i="14"/>
  <c r="K372" i="14" s="1"/>
  <c r="L148" i="18" l="1"/>
  <c r="L149" i="18"/>
  <c r="L10" i="14"/>
  <c r="L372" i="14" s="1"/>
  <c r="M148" i="18" l="1"/>
  <c r="M149" i="18"/>
  <c r="M10" i="14"/>
  <c r="M372" i="14" s="1"/>
  <c r="AC260" i="1"/>
  <c r="AC261" i="1"/>
  <c r="AC276" i="1"/>
  <c r="AC277" i="1"/>
  <c r="Z52" i="1"/>
  <c r="Z53" i="1"/>
  <c r="Z54" i="1"/>
  <c r="Z55" i="1"/>
  <c r="Z56" i="1"/>
  <c r="Z57" i="1"/>
  <c r="Z58" i="1"/>
  <c r="Z59" i="1"/>
  <c r="Z60" i="1"/>
  <c r="Z61" i="1"/>
  <c r="Z62" i="1"/>
  <c r="Z63" i="1"/>
  <c r="Z51" i="1"/>
  <c r="N148" i="18" l="1"/>
  <c r="N149" i="18"/>
  <c r="N10" i="14"/>
  <c r="N372" i="14" s="1"/>
  <c r="O149" i="18" l="1"/>
  <c r="D410" i="1" l="1"/>
  <c r="D28" i="1" s="1"/>
  <c r="D373" i="1"/>
  <c r="D26" i="1" s="1"/>
  <c r="P145" i="1" l="1"/>
  <c r="R145" i="1" s="1"/>
  <c r="P123" i="1"/>
  <c r="P131" i="1"/>
  <c r="P401" i="1"/>
  <c r="P99" i="1"/>
  <c r="P91" i="1"/>
  <c r="P94" i="1"/>
  <c r="P97" i="1"/>
  <c r="P98" i="1"/>
  <c r="P90" i="1"/>
  <c r="P93" i="1"/>
  <c r="P96" i="1"/>
  <c r="P129" i="1"/>
  <c r="P120" i="1"/>
  <c r="P171" i="1"/>
  <c r="P163" i="1"/>
  <c r="P155" i="1"/>
  <c r="P147" i="1"/>
  <c r="P95" i="1"/>
  <c r="P88" i="1"/>
  <c r="P107" i="1"/>
  <c r="P124" i="1"/>
  <c r="P115" i="1"/>
  <c r="P174" i="1"/>
  <c r="P166" i="1"/>
  <c r="P158" i="1"/>
  <c r="P150" i="1"/>
  <c r="P92" i="1"/>
  <c r="P127" i="1"/>
  <c r="P118" i="1"/>
  <c r="P177" i="1"/>
  <c r="P169" i="1"/>
  <c r="P161" i="1"/>
  <c r="P153" i="1"/>
  <c r="P100" i="1"/>
  <c r="P130" i="1"/>
  <c r="P121" i="1"/>
  <c r="P172" i="1"/>
  <c r="P164" i="1"/>
  <c r="P156" i="1"/>
  <c r="P148" i="1"/>
  <c r="P108" i="1"/>
  <c r="P125" i="1"/>
  <c r="P116" i="1"/>
  <c r="P175" i="1"/>
  <c r="P167" i="1"/>
  <c r="P159" i="1"/>
  <c r="P151" i="1"/>
  <c r="P128" i="1"/>
  <c r="P119" i="1"/>
  <c r="P178" i="1"/>
  <c r="P170" i="1"/>
  <c r="P162" i="1"/>
  <c r="P154" i="1"/>
  <c r="P89" i="1"/>
  <c r="P87" i="1"/>
  <c r="P106" i="1"/>
  <c r="P132" i="1"/>
  <c r="P122" i="1"/>
  <c r="P173" i="1"/>
  <c r="P165" i="1"/>
  <c r="P157" i="1"/>
  <c r="P109" i="1"/>
  <c r="P126" i="1"/>
  <c r="P117" i="1"/>
  <c r="P176" i="1"/>
  <c r="P168" i="1"/>
  <c r="P160" i="1"/>
  <c r="P152" i="1"/>
  <c r="P139" i="1"/>
  <c r="P184" i="1"/>
  <c r="P253" i="1"/>
  <c r="P245" i="1"/>
  <c r="P237" i="1"/>
  <c r="P229" i="1"/>
  <c r="P221" i="1"/>
  <c r="P213" i="1"/>
  <c r="P205" i="1"/>
  <c r="P142" i="1"/>
  <c r="P256" i="1"/>
  <c r="P248" i="1"/>
  <c r="P240" i="1"/>
  <c r="P232" i="1"/>
  <c r="P224" i="1"/>
  <c r="P216" i="1"/>
  <c r="P251" i="1"/>
  <c r="P243" i="1"/>
  <c r="P235" i="1"/>
  <c r="P227" i="1"/>
  <c r="P219" i="1"/>
  <c r="P211" i="1"/>
  <c r="P149" i="1"/>
  <c r="P140" i="1"/>
  <c r="P185" i="1"/>
  <c r="P254" i="1"/>
  <c r="P246" i="1"/>
  <c r="P238" i="1"/>
  <c r="P230" i="1"/>
  <c r="P222" i="1"/>
  <c r="P143" i="1"/>
  <c r="P192" i="1"/>
  <c r="P257" i="1"/>
  <c r="P249" i="1"/>
  <c r="P241" i="1"/>
  <c r="P233" i="1"/>
  <c r="P225" i="1"/>
  <c r="P217" i="1"/>
  <c r="P146" i="1"/>
  <c r="P138" i="1"/>
  <c r="P252" i="1"/>
  <c r="P244" i="1"/>
  <c r="P236" i="1"/>
  <c r="P228" i="1"/>
  <c r="P220" i="1"/>
  <c r="P212" i="1"/>
  <c r="P204" i="1"/>
  <c r="P141" i="1"/>
  <c r="P186" i="1"/>
  <c r="P255" i="1"/>
  <c r="P247" i="1"/>
  <c r="P239" i="1"/>
  <c r="P231" i="1"/>
  <c r="P223" i="1"/>
  <c r="P215" i="1"/>
  <c r="P207" i="1"/>
  <c r="P144" i="1"/>
  <c r="P250" i="1"/>
  <c r="P242" i="1"/>
  <c r="P234" i="1"/>
  <c r="P226" i="1"/>
  <c r="P214" i="1"/>
  <c r="P209" i="1"/>
  <c r="P272" i="1"/>
  <c r="P264" i="1"/>
  <c r="P292" i="1"/>
  <c r="P284" i="1"/>
  <c r="P318" i="1"/>
  <c r="P310" i="1"/>
  <c r="P353" i="1"/>
  <c r="P345" i="1"/>
  <c r="P267" i="1"/>
  <c r="P295" i="1"/>
  <c r="P287" i="1"/>
  <c r="P279" i="1"/>
  <c r="P313" i="1"/>
  <c r="P305" i="1"/>
  <c r="P348" i="1"/>
  <c r="P340" i="1"/>
  <c r="P208" i="1"/>
  <c r="P270" i="1"/>
  <c r="P298" i="1"/>
  <c r="P290" i="1"/>
  <c r="P282" i="1"/>
  <c r="P316" i="1"/>
  <c r="P308" i="1"/>
  <c r="P351" i="1"/>
  <c r="P343" i="1"/>
  <c r="P273" i="1"/>
  <c r="P265" i="1"/>
  <c r="P293" i="1"/>
  <c r="P285" i="1"/>
  <c r="P319" i="1"/>
  <c r="P311" i="1"/>
  <c r="P354" i="1"/>
  <c r="P268" i="1"/>
  <c r="P296" i="1"/>
  <c r="P288" i="1"/>
  <c r="P280" i="1"/>
  <c r="P314" i="1"/>
  <c r="P306" i="1"/>
  <c r="P349" i="1"/>
  <c r="P341" i="1"/>
  <c r="P333" i="1"/>
  <c r="P210" i="1"/>
  <c r="P206" i="1"/>
  <c r="P203" i="1"/>
  <c r="P271" i="1"/>
  <c r="P263" i="1"/>
  <c r="P291" i="1"/>
  <c r="P283" i="1"/>
  <c r="P317" i="1"/>
  <c r="P309" i="1"/>
  <c r="P352" i="1"/>
  <c r="P344" i="1"/>
  <c r="P336" i="1"/>
  <c r="P266" i="1"/>
  <c r="P294" i="1"/>
  <c r="P286" i="1"/>
  <c r="P320" i="1"/>
  <c r="P312" i="1"/>
  <c r="P304" i="1"/>
  <c r="P347" i="1"/>
  <c r="P218" i="1"/>
  <c r="P202" i="1"/>
  <c r="P269" i="1"/>
  <c r="P297" i="1"/>
  <c r="P289" i="1"/>
  <c r="P281" i="1"/>
  <c r="P315" i="1"/>
  <c r="P337" i="1"/>
  <c r="P330" i="1"/>
  <c r="P368" i="1"/>
  <c r="P360" i="1"/>
  <c r="P382" i="1"/>
  <c r="P406" i="1"/>
  <c r="P397" i="1"/>
  <c r="P371" i="1"/>
  <c r="P363" i="1"/>
  <c r="P385" i="1"/>
  <c r="P377" i="1"/>
  <c r="P400" i="1"/>
  <c r="P415" i="1"/>
  <c r="P334" i="1"/>
  <c r="P379" i="1"/>
  <c r="P328" i="1"/>
  <c r="P366" i="1"/>
  <c r="P388" i="1"/>
  <c r="P380" i="1"/>
  <c r="P404" i="1"/>
  <c r="P395" i="1"/>
  <c r="P327" i="1"/>
  <c r="P403" i="1"/>
  <c r="P307" i="1"/>
  <c r="P342" i="1"/>
  <c r="P331" i="1"/>
  <c r="P369" i="1"/>
  <c r="P361" i="1"/>
  <c r="P383" i="1"/>
  <c r="P407" i="1"/>
  <c r="P398" i="1"/>
  <c r="P387" i="1"/>
  <c r="P350" i="1"/>
  <c r="P326" i="1"/>
  <c r="P364" i="1"/>
  <c r="P386" i="1"/>
  <c r="P378" i="1"/>
  <c r="P402" i="1"/>
  <c r="P416" i="1"/>
  <c r="P365" i="1"/>
  <c r="P346" i="1"/>
  <c r="P339" i="1"/>
  <c r="P338" i="1"/>
  <c r="P335" i="1"/>
  <c r="P329" i="1"/>
  <c r="P367" i="1"/>
  <c r="P389" i="1"/>
  <c r="P381" i="1"/>
  <c r="P405" i="1"/>
  <c r="P396" i="1"/>
  <c r="P417" i="1"/>
  <c r="P332" i="1"/>
  <c r="P370" i="1"/>
  <c r="P362" i="1"/>
  <c r="P384" i="1"/>
  <c r="P408" i="1"/>
  <c r="P399" i="1"/>
  <c r="P414" i="1"/>
  <c r="I186" i="18"/>
  <c r="P191" i="1"/>
  <c r="AD191" i="1" s="1"/>
  <c r="P413" i="1"/>
  <c r="AD413" i="1" s="1"/>
  <c r="V4" i="18"/>
  <c r="U4" i="18"/>
  <c r="P183" i="1"/>
  <c r="AD183" i="1" s="1"/>
  <c r="P201" i="1"/>
  <c r="AD201" i="1" s="1"/>
  <c r="P114" i="1"/>
  <c r="AD114" i="1" s="1"/>
  <c r="P105" i="1"/>
  <c r="AD105" i="1" s="1"/>
  <c r="P86" i="1"/>
  <c r="AD86" i="1" s="1"/>
  <c r="P325" i="1"/>
  <c r="AD325" i="1" s="1"/>
  <c r="P394" i="1"/>
  <c r="AD394" i="1" s="1"/>
  <c r="P303" i="1"/>
  <c r="AD303" i="1" s="1"/>
  <c r="P137" i="1"/>
  <c r="AD137" i="1" s="1"/>
  <c r="P262" i="1"/>
  <c r="AD262" i="1" s="1"/>
  <c r="P278" i="1"/>
  <c r="AD278" i="1" s="1"/>
  <c r="P359" i="1"/>
  <c r="AD359" i="1" s="1"/>
  <c r="P376" i="1"/>
  <c r="AD376" i="1" s="1"/>
  <c r="AA145" i="1" l="1"/>
  <c r="AB145" i="1"/>
  <c r="AC145" i="1"/>
  <c r="AD145" i="1"/>
  <c r="AD401" i="1"/>
  <c r="R401" i="1"/>
  <c r="AB401" i="1"/>
  <c r="AA401" i="1"/>
  <c r="AC401" i="1"/>
  <c r="AB131" i="1"/>
  <c r="AA131" i="1"/>
  <c r="AC131" i="1"/>
  <c r="AD131" i="1"/>
  <c r="R131" i="1"/>
  <c r="AD123" i="1"/>
  <c r="R123" i="1"/>
  <c r="AC123" i="1"/>
  <c r="AB123" i="1"/>
  <c r="AA123" i="1"/>
  <c r="AA370" i="1"/>
  <c r="AD370" i="1"/>
  <c r="R370" i="1"/>
  <c r="AC370" i="1"/>
  <c r="AB370" i="1"/>
  <c r="AA329" i="1"/>
  <c r="AD329" i="1"/>
  <c r="R329" i="1"/>
  <c r="AC329" i="1"/>
  <c r="AB329" i="1"/>
  <c r="AD378" i="1"/>
  <c r="R378" i="1"/>
  <c r="AC378" i="1"/>
  <c r="AB378" i="1"/>
  <c r="AA378" i="1"/>
  <c r="AD383" i="1"/>
  <c r="R383" i="1"/>
  <c r="AC383" i="1"/>
  <c r="AB383" i="1"/>
  <c r="AA383" i="1"/>
  <c r="AD395" i="1"/>
  <c r="R395" i="1"/>
  <c r="AC395" i="1"/>
  <c r="AB395" i="1"/>
  <c r="AA395" i="1"/>
  <c r="AD415" i="1"/>
  <c r="R415" i="1"/>
  <c r="AC415" i="1"/>
  <c r="AB415" i="1"/>
  <c r="AA415" i="1"/>
  <c r="AC382" i="1"/>
  <c r="AB382" i="1"/>
  <c r="AD382" i="1"/>
  <c r="AA382" i="1"/>
  <c r="R382" i="1"/>
  <c r="AB297" i="1"/>
  <c r="AA297" i="1"/>
  <c r="AD297" i="1"/>
  <c r="R297" i="1"/>
  <c r="AC297" i="1"/>
  <c r="AA286" i="1"/>
  <c r="AD286" i="1"/>
  <c r="R286" i="1"/>
  <c r="AC286" i="1"/>
  <c r="AB286" i="1"/>
  <c r="AD283" i="1"/>
  <c r="R283" i="1"/>
  <c r="AC283" i="1"/>
  <c r="AB283" i="1"/>
  <c r="AA283" i="1"/>
  <c r="AC341" i="1"/>
  <c r="AB341" i="1"/>
  <c r="R341" i="1"/>
  <c r="AD341" i="1"/>
  <c r="AA341" i="1"/>
  <c r="AD354" i="1"/>
  <c r="R354" i="1"/>
  <c r="AC354" i="1"/>
  <c r="AB354" i="1"/>
  <c r="AA354" i="1"/>
  <c r="AD351" i="1"/>
  <c r="R351" i="1"/>
  <c r="AC351" i="1"/>
  <c r="AB351" i="1"/>
  <c r="AA351" i="1"/>
  <c r="AC340" i="1"/>
  <c r="AB340" i="1"/>
  <c r="R340" i="1"/>
  <c r="AA340" i="1"/>
  <c r="AD340" i="1"/>
  <c r="AC345" i="1"/>
  <c r="AB345" i="1"/>
  <c r="AA345" i="1"/>
  <c r="AD345" i="1"/>
  <c r="R345" i="1"/>
  <c r="AB209" i="1"/>
  <c r="AA209" i="1"/>
  <c r="AD209" i="1"/>
  <c r="AC209" i="1"/>
  <c r="R209" i="1"/>
  <c r="AA215" i="1"/>
  <c r="AD215" i="1"/>
  <c r="R215" i="1"/>
  <c r="AC215" i="1"/>
  <c r="AB215" i="1"/>
  <c r="AC204" i="1"/>
  <c r="R204" i="1"/>
  <c r="AD204" i="1"/>
  <c r="AB204" i="1"/>
  <c r="AA204" i="1"/>
  <c r="AD146" i="1"/>
  <c r="AA146" i="1"/>
  <c r="R146" i="1"/>
  <c r="AC146" i="1"/>
  <c r="AB146" i="1"/>
  <c r="AD143" i="1"/>
  <c r="R143" i="1"/>
  <c r="AC143" i="1"/>
  <c r="AB143" i="1"/>
  <c r="AA143" i="1"/>
  <c r="AA149" i="1"/>
  <c r="AD149" i="1"/>
  <c r="R149" i="1"/>
  <c r="AB149" i="1"/>
  <c r="AC149" i="1"/>
  <c r="AD224" i="1"/>
  <c r="R224" i="1"/>
  <c r="AC224" i="1"/>
  <c r="AB224" i="1"/>
  <c r="AA224" i="1"/>
  <c r="AC221" i="1"/>
  <c r="AB221" i="1"/>
  <c r="AA221" i="1"/>
  <c r="AD221" i="1"/>
  <c r="R221" i="1"/>
  <c r="AB160" i="1"/>
  <c r="AA160" i="1"/>
  <c r="AD160" i="1"/>
  <c r="R160" i="1"/>
  <c r="AC160" i="1"/>
  <c r="AA173" i="1"/>
  <c r="AD173" i="1"/>
  <c r="R173" i="1"/>
  <c r="AC173" i="1"/>
  <c r="AB173" i="1"/>
  <c r="AD170" i="1"/>
  <c r="R170" i="1"/>
  <c r="AC170" i="1"/>
  <c r="AB170" i="1"/>
  <c r="AA170" i="1"/>
  <c r="AD116" i="1"/>
  <c r="R116" i="1"/>
  <c r="AC116" i="1"/>
  <c r="AB116" i="1"/>
  <c r="AA116" i="1"/>
  <c r="AD130" i="1"/>
  <c r="R130" i="1"/>
  <c r="AC130" i="1"/>
  <c r="AB130" i="1"/>
  <c r="AA130" i="1"/>
  <c r="AA92" i="1"/>
  <c r="R92" i="1"/>
  <c r="AD92" i="1"/>
  <c r="AC92" i="1"/>
  <c r="AB92" i="1"/>
  <c r="AB88" i="1"/>
  <c r="R88" i="1"/>
  <c r="AD88" i="1"/>
  <c r="AC88" i="1"/>
  <c r="AA88" i="1"/>
  <c r="AB96" i="1"/>
  <c r="AA96" i="1"/>
  <c r="AD96" i="1"/>
  <c r="R96" i="1"/>
  <c r="AC96" i="1"/>
  <c r="AA332" i="1"/>
  <c r="AD332" i="1"/>
  <c r="R332" i="1"/>
  <c r="AC332" i="1"/>
  <c r="AB332" i="1"/>
  <c r="AA335" i="1"/>
  <c r="AB335" i="1"/>
  <c r="R335" i="1"/>
  <c r="AD335" i="1"/>
  <c r="AC335" i="1"/>
  <c r="AD386" i="1"/>
  <c r="R386" i="1"/>
  <c r="AC386" i="1"/>
  <c r="AB386" i="1"/>
  <c r="AA386" i="1"/>
  <c r="AD361" i="1"/>
  <c r="R361" i="1"/>
  <c r="AC361" i="1"/>
  <c r="AB361" i="1"/>
  <c r="AA361" i="1"/>
  <c r="AD404" i="1"/>
  <c r="R404" i="1"/>
  <c r="AC404" i="1"/>
  <c r="AB404" i="1"/>
  <c r="AA404" i="1"/>
  <c r="AD400" i="1"/>
  <c r="R400" i="1"/>
  <c r="AC400" i="1"/>
  <c r="AB400" i="1"/>
  <c r="AA400" i="1"/>
  <c r="AC360" i="1"/>
  <c r="AB360" i="1"/>
  <c r="R360" i="1"/>
  <c r="AA360" i="1"/>
  <c r="AD360" i="1"/>
  <c r="AB269" i="1"/>
  <c r="AA269" i="1"/>
  <c r="AD269" i="1"/>
  <c r="R269" i="1"/>
  <c r="AC269" i="1"/>
  <c r="AA294" i="1"/>
  <c r="AD294" i="1"/>
  <c r="R294" i="1"/>
  <c r="AC294" i="1"/>
  <c r="AB294" i="1"/>
  <c r="AD291" i="1"/>
  <c r="R291" i="1"/>
  <c r="AC291" i="1"/>
  <c r="AB291" i="1"/>
  <c r="AA291" i="1"/>
  <c r="AC349" i="1"/>
  <c r="AB349" i="1"/>
  <c r="AA349" i="1"/>
  <c r="R349" i="1"/>
  <c r="AD349" i="1"/>
  <c r="AD311" i="1"/>
  <c r="R311" i="1"/>
  <c r="AC311" i="1"/>
  <c r="AB311" i="1"/>
  <c r="AA311" i="1"/>
  <c r="AD308" i="1"/>
  <c r="R308" i="1"/>
  <c r="AC308" i="1"/>
  <c r="AB308" i="1"/>
  <c r="AA308" i="1"/>
  <c r="AD348" i="1"/>
  <c r="R348" i="1"/>
  <c r="AC348" i="1"/>
  <c r="AB348" i="1"/>
  <c r="AA348" i="1"/>
  <c r="AC353" i="1"/>
  <c r="AB353" i="1"/>
  <c r="AA353" i="1"/>
  <c r="AD353" i="1"/>
  <c r="R353" i="1"/>
  <c r="AD214" i="1"/>
  <c r="R214" i="1"/>
  <c r="AB214" i="1"/>
  <c r="AA214" i="1"/>
  <c r="AC214" i="1"/>
  <c r="AA223" i="1"/>
  <c r="AD223" i="1"/>
  <c r="R223" i="1"/>
  <c r="AC223" i="1"/>
  <c r="AB223" i="1"/>
  <c r="AC212" i="1"/>
  <c r="AB212" i="1"/>
  <c r="AD212" i="1"/>
  <c r="AA212" i="1"/>
  <c r="R212" i="1"/>
  <c r="AC217" i="1"/>
  <c r="AB217" i="1"/>
  <c r="AA217" i="1"/>
  <c r="AD217" i="1"/>
  <c r="R217" i="1"/>
  <c r="AD222" i="1"/>
  <c r="R222" i="1"/>
  <c r="AC222" i="1"/>
  <c r="AB222" i="1"/>
  <c r="AA222" i="1"/>
  <c r="AD211" i="1"/>
  <c r="R211" i="1"/>
  <c r="AC211" i="1"/>
  <c r="AB211" i="1"/>
  <c r="AA211" i="1"/>
  <c r="AD232" i="1"/>
  <c r="R232" i="1"/>
  <c r="AC232" i="1"/>
  <c r="AB232" i="1"/>
  <c r="AA232" i="1"/>
  <c r="AC229" i="1"/>
  <c r="AB229" i="1"/>
  <c r="AA229" i="1"/>
  <c r="AD229" i="1"/>
  <c r="R229" i="1"/>
  <c r="AB168" i="1"/>
  <c r="AA168" i="1"/>
  <c r="AD168" i="1"/>
  <c r="R168" i="1"/>
  <c r="AC168" i="1"/>
  <c r="AA122" i="1"/>
  <c r="AD122" i="1"/>
  <c r="R122" i="1"/>
  <c r="AC122" i="1"/>
  <c r="AB122" i="1"/>
  <c r="AD178" i="1"/>
  <c r="R178" i="1"/>
  <c r="AC178" i="1"/>
  <c r="AB178" i="1"/>
  <c r="AA178" i="1"/>
  <c r="AD125" i="1"/>
  <c r="R125" i="1"/>
  <c r="AC125" i="1"/>
  <c r="AB125" i="1"/>
  <c r="AA125" i="1"/>
  <c r="AD100" i="1"/>
  <c r="R100" i="1"/>
  <c r="AB100" i="1"/>
  <c r="AA100" i="1"/>
  <c r="AC100" i="1"/>
  <c r="AD150" i="1"/>
  <c r="R150" i="1"/>
  <c r="AC150" i="1"/>
  <c r="AB150" i="1"/>
  <c r="AA150" i="1"/>
  <c r="AB95" i="1"/>
  <c r="AA95" i="1"/>
  <c r="R95" i="1"/>
  <c r="AD95" i="1"/>
  <c r="AC95" i="1"/>
  <c r="AA93" i="1"/>
  <c r="AD93" i="1"/>
  <c r="R93" i="1"/>
  <c r="AC93" i="1"/>
  <c r="AB93" i="1"/>
  <c r="AB417" i="1"/>
  <c r="AC417" i="1"/>
  <c r="AA417" i="1"/>
  <c r="AD417" i="1"/>
  <c r="R417" i="1"/>
  <c r="AD338" i="1"/>
  <c r="AB338" i="1"/>
  <c r="AA338" i="1"/>
  <c r="AC338" i="1"/>
  <c r="R338" i="1"/>
  <c r="AD364" i="1"/>
  <c r="R364" i="1"/>
  <c r="AC364" i="1"/>
  <c r="AB364" i="1"/>
  <c r="AA364" i="1"/>
  <c r="AD369" i="1"/>
  <c r="R369" i="1"/>
  <c r="AC369" i="1"/>
  <c r="AB369" i="1"/>
  <c r="AA369" i="1"/>
  <c r="AD380" i="1"/>
  <c r="R380" i="1"/>
  <c r="AC380" i="1"/>
  <c r="AB380" i="1"/>
  <c r="AA380" i="1"/>
  <c r="AD377" i="1"/>
  <c r="R377" i="1"/>
  <c r="AC377" i="1"/>
  <c r="AB377" i="1"/>
  <c r="AA377" i="1"/>
  <c r="AC368" i="1"/>
  <c r="AB368" i="1"/>
  <c r="AA368" i="1"/>
  <c r="AD368" i="1"/>
  <c r="R368" i="1"/>
  <c r="AB202" i="1"/>
  <c r="AD202" i="1"/>
  <c r="AC202" i="1"/>
  <c r="AA202" i="1"/>
  <c r="R202" i="1"/>
  <c r="AA266" i="1"/>
  <c r="AD266" i="1"/>
  <c r="R266" i="1"/>
  <c r="AC266" i="1"/>
  <c r="AB266" i="1"/>
  <c r="AD263" i="1"/>
  <c r="R263" i="1"/>
  <c r="AC263" i="1"/>
  <c r="AB263" i="1"/>
  <c r="AA263" i="1"/>
  <c r="AD306" i="1"/>
  <c r="R306" i="1"/>
  <c r="AC306" i="1"/>
  <c r="AB306" i="1"/>
  <c r="AA306" i="1"/>
  <c r="AD319" i="1"/>
  <c r="R319" i="1"/>
  <c r="AC319" i="1"/>
  <c r="AB319" i="1"/>
  <c r="AA319" i="1"/>
  <c r="AD316" i="1"/>
  <c r="R316" i="1"/>
  <c r="AC316" i="1"/>
  <c r="AB316" i="1"/>
  <c r="AA316" i="1"/>
  <c r="AD305" i="1"/>
  <c r="R305" i="1"/>
  <c r="AC305" i="1"/>
  <c r="AB305" i="1"/>
  <c r="AA305" i="1"/>
  <c r="AC310" i="1"/>
  <c r="AB310" i="1"/>
  <c r="AA310" i="1"/>
  <c r="AD310" i="1"/>
  <c r="R310" i="1"/>
  <c r="AB226" i="1"/>
  <c r="AA226" i="1"/>
  <c r="AD226" i="1"/>
  <c r="R226" i="1"/>
  <c r="AC226" i="1"/>
  <c r="AA231" i="1"/>
  <c r="AD231" i="1"/>
  <c r="R231" i="1"/>
  <c r="AC231" i="1"/>
  <c r="AB231" i="1"/>
  <c r="AD220" i="1"/>
  <c r="R220" i="1"/>
  <c r="AC220" i="1"/>
  <c r="AB220" i="1"/>
  <c r="AA220" i="1"/>
  <c r="AD225" i="1"/>
  <c r="R225" i="1"/>
  <c r="AC225" i="1"/>
  <c r="AB225" i="1"/>
  <c r="AA225" i="1"/>
  <c r="AD230" i="1"/>
  <c r="R230" i="1"/>
  <c r="AC230" i="1"/>
  <c r="AB230" i="1"/>
  <c r="AA230" i="1"/>
  <c r="AD219" i="1"/>
  <c r="R219" i="1"/>
  <c r="AC219" i="1"/>
  <c r="AB219" i="1"/>
  <c r="AA219" i="1"/>
  <c r="AD240" i="1"/>
  <c r="R240" i="1"/>
  <c r="AC240" i="1"/>
  <c r="AB240" i="1"/>
  <c r="AA240" i="1"/>
  <c r="AC237" i="1"/>
  <c r="AB237" i="1"/>
  <c r="AA237" i="1"/>
  <c r="AD237" i="1"/>
  <c r="R237" i="1"/>
  <c r="AB176" i="1"/>
  <c r="AA176" i="1"/>
  <c r="AD176" i="1"/>
  <c r="R176" i="1"/>
  <c r="AC176" i="1"/>
  <c r="AA132" i="1"/>
  <c r="AD132" i="1"/>
  <c r="R132" i="1"/>
  <c r="AC132" i="1"/>
  <c r="AB132" i="1"/>
  <c r="AD119" i="1"/>
  <c r="R119" i="1"/>
  <c r="AC119" i="1"/>
  <c r="AB119" i="1"/>
  <c r="AA119" i="1"/>
  <c r="AD108" i="1"/>
  <c r="R108" i="1"/>
  <c r="AC108" i="1"/>
  <c r="AB108" i="1"/>
  <c r="AA108" i="1"/>
  <c r="AD153" i="1"/>
  <c r="R153" i="1"/>
  <c r="AC153" i="1"/>
  <c r="AB153" i="1"/>
  <c r="AA153" i="1"/>
  <c r="AD158" i="1"/>
  <c r="R158" i="1"/>
  <c r="AC158" i="1"/>
  <c r="AB158" i="1"/>
  <c r="AA158" i="1"/>
  <c r="AC147" i="1"/>
  <c r="AB147" i="1"/>
  <c r="R147" i="1"/>
  <c r="AD147" i="1"/>
  <c r="AA147" i="1"/>
  <c r="AC90" i="1"/>
  <c r="AA90" i="1"/>
  <c r="R90" i="1"/>
  <c r="AD90" i="1"/>
  <c r="AB90" i="1"/>
  <c r="AA414" i="1"/>
  <c r="AD414" i="1"/>
  <c r="AB414" i="1"/>
  <c r="R414" i="1"/>
  <c r="AC414" i="1"/>
  <c r="AD396" i="1"/>
  <c r="R396" i="1"/>
  <c r="AC396" i="1"/>
  <c r="AA396" i="1"/>
  <c r="AB396" i="1"/>
  <c r="AD339" i="1"/>
  <c r="R339" i="1"/>
  <c r="AB339" i="1"/>
  <c r="AC339" i="1"/>
  <c r="AA339" i="1"/>
  <c r="AD326" i="1"/>
  <c r="R326" i="1"/>
  <c r="AC326" i="1"/>
  <c r="AB326" i="1"/>
  <c r="AA326" i="1"/>
  <c r="AD331" i="1"/>
  <c r="R331" i="1"/>
  <c r="AC331" i="1"/>
  <c r="AB331" i="1"/>
  <c r="AA331" i="1"/>
  <c r="AD388" i="1"/>
  <c r="R388" i="1"/>
  <c r="AC388" i="1"/>
  <c r="AB388" i="1"/>
  <c r="AA388" i="1"/>
  <c r="AD385" i="1"/>
  <c r="R385" i="1"/>
  <c r="AC385" i="1"/>
  <c r="AB385" i="1"/>
  <c r="AA385" i="1"/>
  <c r="AC330" i="1"/>
  <c r="AB330" i="1"/>
  <c r="AA330" i="1"/>
  <c r="AD330" i="1"/>
  <c r="R330" i="1"/>
  <c r="AB218" i="1"/>
  <c r="AA218" i="1"/>
  <c r="AD218" i="1"/>
  <c r="R218" i="1"/>
  <c r="AC218" i="1"/>
  <c r="AD336" i="1"/>
  <c r="R336" i="1"/>
  <c r="AC336" i="1"/>
  <c r="AB336" i="1"/>
  <c r="AA336" i="1"/>
  <c r="AD271" i="1"/>
  <c r="R271" i="1"/>
  <c r="AC271" i="1"/>
  <c r="AB271" i="1"/>
  <c r="AA271" i="1"/>
  <c r="AD314" i="1"/>
  <c r="R314" i="1"/>
  <c r="AC314" i="1"/>
  <c r="AB314" i="1"/>
  <c r="AA314" i="1"/>
  <c r="AD285" i="1"/>
  <c r="R285" i="1"/>
  <c r="AC285" i="1"/>
  <c r="AB285" i="1"/>
  <c r="AA285" i="1"/>
  <c r="AD282" i="1"/>
  <c r="R282" i="1"/>
  <c r="AC282" i="1"/>
  <c r="AB282" i="1"/>
  <c r="AA282" i="1"/>
  <c r="AD313" i="1"/>
  <c r="R313" i="1"/>
  <c r="AC313" i="1"/>
  <c r="AB313" i="1"/>
  <c r="AA313" i="1"/>
  <c r="AC318" i="1"/>
  <c r="AB318" i="1"/>
  <c r="AA318" i="1"/>
  <c r="AD318" i="1"/>
  <c r="R318" i="1"/>
  <c r="AB234" i="1"/>
  <c r="AA234" i="1"/>
  <c r="AD234" i="1"/>
  <c r="R234" i="1"/>
  <c r="AC234" i="1"/>
  <c r="AA239" i="1"/>
  <c r="AD239" i="1"/>
  <c r="R239" i="1"/>
  <c r="AC239" i="1"/>
  <c r="AB239" i="1"/>
  <c r="AD228" i="1"/>
  <c r="R228" i="1"/>
  <c r="AC228" i="1"/>
  <c r="AB228" i="1"/>
  <c r="AA228" i="1"/>
  <c r="AD233" i="1"/>
  <c r="R233" i="1"/>
  <c r="AC233" i="1"/>
  <c r="AB233" i="1"/>
  <c r="AA233" i="1"/>
  <c r="AD238" i="1"/>
  <c r="R238" i="1"/>
  <c r="AC238" i="1"/>
  <c r="AB238" i="1"/>
  <c r="AA238" i="1"/>
  <c r="AD227" i="1"/>
  <c r="R227" i="1"/>
  <c r="AC227" i="1"/>
  <c r="AB227" i="1"/>
  <c r="AA227" i="1"/>
  <c r="AD248" i="1"/>
  <c r="R248" i="1"/>
  <c r="AC248" i="1"/>
  <c r="AB248" i="1"/>
  <c r="AA248" i="1"/>
  <c r="AC245" i="1"/>
  <c r="AB245" i="1"/>
  <c r="AA245" i="1"/>
  <c r="AD245" i="1"/>
  <c r="R245" i="1"/>
  <c r="AB117" i="1"/>
  <c r="AA117" i="1"/>
  <c r="AD117" i="1"/>
  <c r="R117" i="1"/>
  <c r="AC117" i="1"/>
  <c r="AA106" i="1"/>
  <c r="AD106" i="1"/>
  <c r="R106" i="1"/>
  <c r="AC106" i="1"/>
  <c r="AB106" i="1"/>
  <c r="AD128" i="1"/>
  <c r="R128" i="1"/>
  <c r="AC128" i="1"/>
  <c r="AB128" i="1"/>
  <c r="AA128" i="1"/>
  <c r="AC148" i="1"/>
  <c r="AB148" i="1"/>
  <c r="AA148" i="1"/>
  <c r="R148" i="1"/>
  <c r="AD148" i="1"/>
  <c r="AD161" i="1"/>
  <c r="R161" i="1"/>
  <c r="AC161" i="1"/>
  <c r="AB161" i="1"/>
  <c r="AA161" i="1"/>
  <c r="AD166" i="1"/>
  <c r="R166" i="1"/>
  <c r="AC166" i="1"/>
  <c r="AB166" i="1"/>
  <c r="AA166" i="1"/>
  <c r="AC155" i="1"/>
  <c r="AB155" i="1"/>
  <c r="AA155" i="1"/>
  <c r="AD155" i="1"/>
  <c r="R155" i="1"/>
  <c r="AC98" i="1"/>
  <c r="AB98" i="1"/>
  <c r="R98" i="1"/>
  <c r="AD98" i="1"/>
  <c r="AA98" i="1"/>
  <c r="AA399" i="1"/>
  <c r="AD399" i="1"/>
  <c r="R399" i="1"/>
  <c r="AB399" i="1"/>
  <c r="AC399" i="1"/>
  <c r="AA405" i="1"/>
  <c r="AD405" i="1"/>
  <c r="R405" i="1"/>
  <c r="AC405" i="1"/>
  <c r="AB405" i="1"/>
  <c r="AD346" i="1"/>
  <c r="R346" i="1"/>
  <c r="AB346" i="1"/>
  <c r="AA346" i="1"/>
  <c r="AC346" i="1"/>
  <c r="AB350" i="1"/>
  <c r="AA350" i="1"/>
  <c r="AD350" i="1"/>
  <c r="R350" i="1"/>
  <c r="AC350" i="1"/>
  <c r="AB342" i="1"/>
  <c r="AA342" i="1"/>
  <c r="R342" i="1"/>
  <c r="AC342" i="1"/>
  <c r="AD342" i="1"/>
  <c r="AD366" i="1"/>
  <c r="R366" i="1"/>
  <c r="AC366" i="1"/>
  <c r="AB366" i="1"/>
  <c r="AA366" i="1"/>
  <c r="AD363" i="1"/>
  <c r="R363" i="1"/>
  <c r="AC363" i="1"/>
  <c r="AB363" i="1"/>
  <c r="AA363" i="1"/>
  <c r="AB337" i="1"/>
  <c r="AD337" i="1"/>
  <c r="AC337" i="1"/>
  <c r="R337" i="1"/>
  <c r="AA337" i="1"/>
  <c r="AA347" i="1"/>
  <c r="AD347" i="1"/>
  <c r="R347" i="1"/>
  <c r="AC347" i="1"/>
  <c r="AB347" i="1"/>
  <c r="AD344" i="1"/>
  <c r="R344" i="1"/>
  <c r="AC344" i="1"/>
  <c r="AB344" i="1"/>
  <c r="AA344" i="1"/>
  <c r="AA203" i="1"/>
  <c r="R203" i="1"/>
  <c r="AD203" i="1"/>
  <c r="AC203" i="1"/>
  <c r="AB203" i="1"/>
  <c r="AD280" i="1"/>
  <c r="R280" i="1"/>
  <c r="AC280" i="1"/>
  <c r="AB280" i="1"/>
  <c r="AA280" i="1"/>
  <c r="AD293" i="1"/>
  <c r="R293" i="1"/>
  <c r="AC293" i="1"/>
  <c r="AB293" i="1"/>
  <c r="AA293" i="1"/>
  <c r="AD290" i="1"/>
  <c r="R290" i="1"/>
  <c r="AC290" i="1"/>
  <c r="AB290" i="1"/>
  <c r="AA290" i="1"/>
  <c r="AD279" i="1"/>
  <c r="R279" i="1"/>
  <c r="AC279" i="1"/>
  <c r="AB279" i="1"/>
  <c r="AA279" i="1"/>
  <c r="AC284" i="1"/>
  <c r="AB284" i="1"/>
  <c r="AA284" i="1"/>
  <c r="AD284" i="1"/>
  <c r="R284" i="1"/>
  <c r="AB242" i="1"/>
  <c r="AA242" i="1"/>
  <c r="AD242" i="1"/>
  <c r="R242" i="1"/>
  <c r="AC242" i="1"/>
  <c r="AA247" i="1"/>
  <c r="AD247" i="1"/>
  <c r="R247" i="1"/>
  <c r="AC247" i="1"/>
  <c r="AB247" i="1"/>
  <c r="AD236" i="1"/>
  <c r="R236" i="1"/>
  <c r="AC236" i="1"/>
  <c r="AB236" i="1"/>
  <c r="AA236" i="1"/>
  <c r="AD241" i="1"/>
  <c r="R241" i="1"/>
  <c r="AC241" i="1"/>
  <c r="AB241" i="1"/>
  <c r="AA241" i="1"/>
  <c r="AD246" i="1"/>
  <c r="R246" i="1"/>
  <c r="AC246" i="1"/>
  <c r="AB246" i="1"/>
  <c r="AA246" i="1"/>
  <c r="AD235" i="1"/>
  <c r="R235" i="1"/>
  <c r="AC235" i="1"/>
  <c r="AB235" i="1"/>
  <c r="AA235" i="1"/>
  <c r="AD256" i="1"/>
  <c r="R256" i="1"/>
  <c r="AC256" i="1"/>
  <c r="AB256" i="1"/>
  <c r="AA256" i="1"/>
  <c r="AC253" i="1"/>
  <c r="AB253" i="1"/>
  <c r="AA253" i="1"/>
  <c r="AD253" i="1"/>
  <c r="R253" i="1"/>
  <c r="AB126" i="1"/>
  <c r="AA126" i="1"/>
  <c r="AD126" i="1"/>
  <c r="R126" i="1"/>
  <c r="AC126" i="1"/>
  <c r="AA87" i="1"/>
  <c r="AD87" i="1"/>
  <c r="R87" i="1"/>
  <c r="AC87" i="1"/>
  <c r="AB87" i="1"/>
  <c r="AD151" i="1"/>
  <c r="R151" i="1"/>
  <c r="AC151" i="1"/>
  <c r="AB151" i="1"/>
  <c r="AA151" i="1"/>
  <c r="AD156" i="1"/>
  <c r="R156" i="1"/>
  <c r="AC156" i="1"/>
  <c r="AB156" i="1"/>
  <c r="AA156" i="1"/>
  <c r="AD169" i="1"/>
  <c r="R169" i="1"/>
  <c r="AC169" i="1"/>
  <c r="AB169" i="1"/>
  <c r="AA169" i="1"/>
  <c r="AD174" i="1"/>
  <c r="R174" i="1"/>
  <c r="AC174" i="1"/>
  <c r="AB174" i="1"/>
  <c r="AA174" i="1"/>
  <c r="AC163" i="1"/>
  <c r="AB163" i="1"/>
  <c r="AA163" i="1"/>
  <c r="AD163" i="1"/>
  <c r="R163" i="1"/>
  <c r="AD97" i="1"/>
  <c r="R97" i="1"/>
  <c r="AC97" i="1"/>
  <c r="AB97" i="1"/>
  <c r="AA97" i="1"/>
  <c r="AA381" i="1"/>
  <c r="AD381" i="1"/>
  <c r="R381" i="1"/>
  <c r="AC381" i="1"/>
  <c r="AB381" i="1"/>
  <c r="AB365" i="1"/>
  <c r="AA365" i="1"/>
  <c r="AC365" i="1"/>
  <c r="AD365" i="1"/>
  <c r="R365" i="1"/>
  <c r="AB387" i="1"/>
  <c r="AA387" i="1"/>
  <c r="AC387" i="1"/>
  <c r="AD387" i="1"/>
  <c r="R387" i="1"/>
  <c r="AB307" i="1"/>
  <c r="AA307" i="1"/>
  <c r="AD307" i="1"/>
  <c r="R307" i="1"/>
  <c r="AC307" i="1"/>
  <c r="AD328" i="1"/>
  <c r="R328" i="1"/>
  <c r="AC328" i="1"/>
  <c r="AB328" i="1"/>
  <c r="AA328" i="1"/>
  <c r="AD371" i="1"/>
  <c r="R371" i="1"/>
  <c r="AC371" i="1"/>
  <c r="AB371" i="1"/>
  <c r="AA371" i="1"/>
  <c r="AB315" i="1"/>
  <c r="AA315" i="1"/>
  <c r="AD315" i="1"/>
  <c r="R315" i="1"/>
  <c r="AC315" i="1"/>
  <c r="AA304" i="1"/>
  <c r="AD304" i="1"/>
  <c r="R304" i="1"/>
  <c r="AC304" i="1"/>
  <c r="AB304" i="1"/>
  <c r="AD352" i="1"/>
  <c r="R352" i="1"/>
  <c r="AC352" i="1"/>
  <c r="AB352" i="1"/>
  <c r="AA352" i="1"/>
  <c r="AA206" i="1"/>
  <c r="AB206" i="1"/>
  <c r="R206" i="1"/>
  <c r="AD206" i="1"/>
  <c r="AC206" i="1"/>
  <c r="AD288" i="1"/>
  <c r="R288" i="1"/>
  <c r="AC288" i="1"/>
  <c r="AB288" i="1"/>
  <c r="AA288" i="1"/>
  <c r="AD265" i="1"/>
  <c r="R265" i="1"/>
  <c r="AC265" i="1"/>
  <c r="AB265" i="1"/>
  <c r="AA265" i="1"/>
  <c r="AD298" i="1"/>
  <c r="R298" i="1"/>
  <c r="AC298" i="1"/>
  <c r="AB298" i="1"/>
  <c r="AA298" i="1"/>
  <c r="AD287" i="1"/>
  <c r="R287" i="1"/>
  <c r="AC287" i="1"/>
  <c r="AB287" i="1"/>
  <c r="AA287" i="1"/>
  <c r="AC292" i="1"/>
  <c r="AB292" i="1"/>
  <c r="AA292" i="1"/>
  <c r="AD292" i="1"/>
  <c r="R292" i="1"/>
  <c r="AB250" i="1"/>
  <c r="AA250" i="1"/>
  <c r="AD250" i="1"/>
  <c r="R250" i="1"/>
  <c r="AC250" i="1"/>
  <c r="AA255" i="1"/>
  <c r="AD255" i="1"/>
  <c r="R255" i="1"/>
  <c r="AC255" i="1"/>
  <c r="AB255" i="1"/>
  <c r="AD244" i="1"/>
  <c r="R244" i="1"/>
  <c r="AC244" i="1"/>
  <c r="AB244" i="1"/>
  <c r="AA244" i="1"/>
  <c r="AD249" i="1"/>
  <c r="R249" i="1"/>
  <c r="AC249" i="1"/>
  <c r="AB249" i="1"/>
  <c r="AA249" i="1"/>
  <c r="AD254" i="1"/>
  <c r="R254" i="1"/>
  <c r="AC254" i="1"/>
  <c r="AB254" i="1"/>
  <c r="AA254" i="1"/>
  <c r="AD243" i="1"/>
  <c r="R243" i="1"/>
  <c r="AC243" i="1"/>
  <c r="AB243" i="1"/>
  <c r="AA243" i="1"/>
  <c r="AD142" i="1"/>
  <c r="R142" i="1"/>
  <c r="AC142" i="1"/>
  <c r="AB142" i="1"/>
  <c r="AA142" i="1"/>
  <c r="AC184" i="1"/>
  <c r="AB184" i="1"/>
  <c r="AA184" i="1"/>
  <c r="AD184" i="1"/>
  <c r="R184" i="1"/>
  <c r="AB109" i="1"/>
  <c r="AA109" i="1"/>
  <c r="AD109" i="1"/>
  <c r="R109" i="1"/>
  <c r="AC109" i="1"/>
  <c r="AD89" i="1"/>
  <c r="R89" i="1"/>
  <c r="AC89" i="1"/>
  <c r="AB89" i="1"/>
  <c r="AA89" i="1"/>
  <c r="AD159" i="1"/>
  <c r="R159" i="1"/>
  <c r="AC159" i="1"/>
  <c r="AB159" i="1"/>
  <c r="AA159" i="1"/>
  <c r="AD164" i="1"/>
  <c r="R164" i="1"/>
  <c r="AC164" i="1"/>
  <c r="AB164" i="1"/>
  <c r="AA164" i="1"/>
  <c r="AD177" i="1"/>
  <c r="R177" i="1"/>
  <c r="AC177" i="1"/>
  <c r="AB177" i="1"/>
  <c r="AA177" i="1"/>
  <c r="AD115" i="1"/>
  <c r="R115" i="1"/>
  <c r="AC115" i="1"/>
  <c r="AB115" i="1"/>
  <c r="AA115" i="1"/>
  <c r="AC171" i="1"/>
  <c r="AB171" i="1"/>
  <c r="AA171" i="1"/>
  <c r="AD171" i="1"/>
  <c r="R171" i="1"/>
  <c r="AD94" i="1"/>
  <c r="R94" i="1"/>
  <c r="AC94" i="1"/>
  <c r="AB94" i="1"/>
  <c r="AA94" i="1"/>
  <c r="AA384" i="1"/>
  <c r="AB384" i="1"/>
  <c r="AD384" i="1"/>
  <c r="R384" i="1"/>
  <c r="AC384" i="1"/>
  <c r="AD416" i="1"/>
  <c r="R416" i="1"/>
  <c r="AB416" i="1"/>
  <c r="AC416" i="1"/>
  <c r="AA416" i="1"/>
  <c r="AB403" i="1"/>
  <c r="AC403" i="1"/>
  <c r="AA403" i="1"/>
  <c r="AD403" i="1"/>
  <c r="R403" i="1"/>
  <c r="AB379" i="1"/>
  <c r="AA379" i="1"/>
  <c r="AC379" i="1"/>
  <c r="AD379" i="1"/>
  <c r="R379" i="1"/>
  <c r="AC397" i="1"/>
  <c r="AB397" i="1"/>
  <c r="R397" i="1"/>
  <c r="AA397" i="1"/>
  <c r="AD397" i="1"/>
  <c r="AB281" i="1"/>
  <c r="AA281" i="1"/>
  <c r="AD281" i="1"/>
  <c r="R281" i="1"/>
  <c r="AC281" i="1"/>
  <c r="AA312" i="1"/>
  <c r="AD312" i="1"/>
  <c r="R312" i="1"/>
  <c r="AC312" i="1"/>
  <c r="AB312" i="1"/>
  <c r="AD309" i="1"/>
  <c r="R309" i="1"/>
  <c r="AC309" i="1"/>
  <c r="AB309" i="1"/>
  <c r="AA309" i="1"/>
  <c r="AB210" i="1"/>
  <c r="AA210" i="1"/>
  <c r="AD210" i="1"/>
  <c r="R210" i="1"/>
  <c r="AC210" i="1"/>
  <c r="AD296" i="1"/>
  <c r="R296" i="1"/>
  <c r="AC296" i="1"/>
  <c r="AB296" i="1"/>
  <c r="AA296" i="1"/>
  <c r="AB273" i="1"/>
  <c r="R273" i="1"/>
  <c r="AD273" i="1"/>
  <c r="AC273" i="1"/>
  <c r="AA273" i="1"/>
  <c r="AD270" i="1"/>
  <c r="R270" i="1"/>
  <c r="AC270" i="1"/>
  <c r="AB270" i="1"/>
  <c r="AA270" i="1"/>
  <c r="AD295" i="1"/>
  <c r="R295" i="1"/>
  <c r="AC295" i="1"/>
  <c r="AB295" i="1"/>
  <c r="AA295" i="1"/>
  <c r="AC264" i="1"/>
  <c r="AB264" i="1"/>
  <c r="AA264" i="1"/>
  <c r="AD264" i="1"/>
  <c r="R264" i="1"/>
  <c r="AB144" i="1"/>
  <c r="AD144" i="1"/>
  <c r="AC144" i="1"/>
  <c r="AA144" i="1"/>
  <c r="R144" i="1"/>
  <c r="AA186" i="1"/>
  <c r="AD186" i="1"/>
  <c r="R186" i="1"/>
  <c r="AC186" i="1"/>
  <c r="AB186" i="1"/>
  <c r="AD252" i="1"/>
  <c r="R252" i="1"/>
  <c r="AC252" i="1"/>
  <c r="AB252" i="1"/>
  <c r="AA252" i="1"/>
  <c r="AD257" i="1"/>
  <c r="R257" i="1"/>
  <c r="AC257" i="1"/>
  <c r="AB257" i="1"/>
  <c r="AA257" i="1"/>
  <c r="AD185" i="1"/>
  <c r="R185" i="1"/>
  <c r="AC185" i="1"/>
  <c r="AB185" i="1"/>
  <c r="AA185" i="1"/>
  <c r="AD251" i="1"/>
  <c r="R251" i="1"/>
  <c r="AC251" i="1"/>
  <c r="AB251" i="1"/>
  <c r="AA251" i="1"/>
  <c r="AC205" i="1"/>
  <c r="AD205" i="1"/>
  <c r="AB205" i="1"/>
  <c r="AA205" i="1"/>
  <c r="R205" i="1"/>
  <c r="AC139" i="1"/>
  <c r="AB139" i="1"/>
  <c r="AA139" i="1"/>
  <c r="AD139" i="1"/>
  <c r="R139" i="1"/>
  <c r="AA157" i="1"/>
  <c r="AD157" i="1"/>
  <c r="R157" i="1"/>
  <c r="AC157" i="1"/>
  <c r="AB157" i="1"/>
  <c r="AD154" i="1"/>
  <c r="R154" i="1"/>
  <c r="AC154" i="1"/>
  <c r="AB154" i="1"/>
  <c r="AA154" i="1"/>
  <c r="AD167" i="1"/>
  <c r="R167" i="1"/>
  <c r="AC167" i="1"/>
  <c r="AB167" i="1"/>
  <c r="AA167" i="1"/>
  <c r="AD172" i="1"/>
  <c r="R172" i="1"/>
  <c r="AC172" i="1"/>
  <c r="AB172" i="1"/>
  <c r="AA172" i="1"/>
  <c r="AD118" i="1"/>
  <c r="R118" i="1"/>
  <c r="AC118" i="1"/>
  <c r="AB118" i="1"/>
  <c r="AA118" i="1"/>
  <c r="AD124" i="1"/>
  <c r="R124" i="1"/>
  <c r="AC124" i="1"/>
  <c r="AB124" i="1"/>
  <c r="AA124" i="1"/>
  <c r="AC120" i="1"/>
  <c r="AB120" i="1"/>
  <c r="AA120" i="1"/>
  <c r="AD120" i="1"/>
  <c r="R120" i="1"/>
  <c r="AC91" i="1"/>
  <c r="AB91" i="1"/>
  <c r="R91" i="1"/>
  <c r="AD91" i="1"/>
  <c r="AA91" i="1"/>
  <c r="AA408" i="1"/>
  <c r="AD408" i="1"/>
  <c r="R408" i="1"/>
  <c r="AB408" i="1"/>
  <c r="AC408" i="1"/>
  <c r="AD389" i="1"/>
  <c r="R389" i="1"/>
  <c r="AC389" i="1"/>
  <c r="AA389" i="1"/>
  <c r="AB389" i="1"/>
  <c r="AD398" i="1"/>
  <c r="R398" i="1"/>
  <c r="AC398" i="1"/>
  <c r="AB398" i="1"/>
  <c r="AA398" i="1"/>
  <c r="AA362" i="1"/>
  <c r="AB362" i="1"/>
  <c r="AD362" i="1"/>
  <c r="R362" i="1"/>
  <c r="AC362" i="1"/>
  <c r="AD367" i="1"/>
  <c r="R367" i="1"/>
  <c r="AC367" i="1"/>
  <c r="AB367" i="1"/>
  <c r="AA367" i="1"/>
  <c r="AD402" i="1"/>
  <c r="R402" i="1"/>
  <c r="AC402" i="1"/>
  <c r="AB402" i="1"/>
  <c r="AA402" i="1"/>
  <c r="AD407" i="1"/>
  <c r="R407" i="1"/>
  <c r="AC407" i="1"/>
  <c r="AB407" i="1"/>
  <c r="AA407" i="1"/>
  <c r="AB327" i="1"/>
  <c r="AA327" i="1"/>
  <c r="AD327" i="1"/>
  <c r="R327" i="1"/>
  <c r="AC327" i="1"/>
  <c r="AD334" i="1"/>
  <c r="AC334" i="1"/>
  <c r="AB334" i="1"/>
  <c r="AA334" i="1"/>
  <c r="R334" i="1"/>
  <c r="AC406" i="1"/>
  <c r="AB406" i="1"/>
  <c r="AA406" i="1"/>
  <c r="AD406" i="1"/>
  <c r="R406" i="1"/>
  <c r="AB289" i="1"/>
  <c r="AA289" i="1"/>
  <c r="AD289" i="1"/>
  <c r="R289" i="1"/>
  <c r="AC289" i="1"/>
  <c r="AA320" i="1"/>
  <c r="AD320" i="1"/>
  <c r="R320" i="1"/>
  <c r="AC320" i="1"/>
  <c r="AB320" i="1"/>
  <c r="AD317" i="1"/>
  <c r="R317" i="1"/>
  <c r="AC317" i="1"/>
  <c r="AB317" i="1"/>
  <c r="AA317" i="1"/>
  <c r="AC333" i="1"/>
  <c r="AB333" i="1"/>
  <c r="R333" i="1"/>
  <c r="AD333" i="1"/>
  <c r="AA333" i="1"/>
  <c r="AD268" i="1"/>
  <c r="R268" i="1"/>
  <c r="AC268" i="1"/>
  <c r="AB268" i="1"/>
  <c r="AA268" i="1"/>
  <c r="AD343" i="1"/>
  <c r="R343" i="1"/>
  <c r="AC343" i="1"/>
  <c r="AA343" i="1"/>
  <c r="AB343" i="1"/>
  <c r="AD208" i="1"/>
  <c r="R208" i="1"/>
  <c r="AC208" i="1"/>
  <c r="AB208" i="1"/>
  <c r="AA208" i="1"/>
  <c r="AD267" i="1"/>
  <c r="R267" i="1"/>
  <c r="AC267" i="1"/>
  <c r="AB267" i="1"/>
  <c r="AA267" i="1"/>
  <c r="AC272" i="1"/>
  <c r="AB272" i="1"/>
  <c r="AA272" i="1"/>
  <c r="AD272" i="1"/>
  <c r="R272" i="1"/>
  <c r="AA207" i="1"/>
  <c r="AD207" i="1"/>
  <c r="R207" i="1"/>
  <c r="AC207" i="1"/>
  <c r="AB207" i="1"/>
  <c r="AA141" i="1"/>
  <c r="AD141" i="1"/>
  <c r="R141" i="1"/>
  <c r="AC141" i="1"/>
  <c r="AB141" i="1"/>
  <c r="AD138" i="1"/>
  <c r="R138" i="1"/>
  <c r="AC138" i="1"/>
  <c r="AB138" i="1"/>
  <c r="AA138" i="1"/>
  <c r="AD192" i="1"/>
  <c r="R192" i="1"/>
  <c r="AC192" i="1"/>
  <c r="AB192" i="1"/>
  <c r="AA192" i="1"/>
  <c r="AD140" i="1"/>
  <c r="R140" i="1"/>
  <c r="AC140" i="1"/>
  <c r="AB140" i="1"/>
  <c r="AA140" i="1"/>
  <c r="AD216" i="1"/>
  <c r="R216" i="1"/>
  <c r="AC216" i="1"/>
  <c r="AB216" i="1"/>
  <c r="AA216" i="1"/>
  <c r="AC213" i="1"/>
  <c r="AB213" i="1"/>
  <c r="AA213" i="1"/>
  <c r="AD213" i="1"/>
  <c r="R213" i="1"/>
  <c r="AB152" i="1"/>
  <c r="AA152" i="1"/>
  <c r="AD152" i="1"/>
  <c r="AC152" i="1"/>
  <c r="R152" i="1"/>
  <c r="AA165" i="1"/>
  <c r="AD165" i="1"/>
  <c r="R165" i="1"/>
  <c r="AC165" i="1"/>
  <c r="AB165" i="1"/>
  <c r="AD162" i="1"/>
  <c r="R162" i="1"/>
  <c r="AC162" i="1"/>
  <c r="AB162" i="1"/>
  <c r="AA162" i="1"/>
  <c r="AD175" i="1"/>
  <c r="R175" i="1"/>
  <c r="AC175" i="1"/>
  <c r="AB175" i="1"/>
  <c r="AA175" i="1"/>
  <c r="AD121" i="1"/>
  <c r="R121" i="1"/>
  <c r="AC121" i="1"/>
  <c r="AB121" i="1"/>
  <c r="AA121" i="1"/>
  <c r="AD127" i="1"/>
  <c r="R127" i="1"/>
  <c r="AC127" i="1"/>
  <c r="AB127" i="1"/>
  <c r="AA127" i="1"/>
  <c r="AD107" i="1"/>
  <c r="R107" i="1"/>
  <c r="AC107" i="1"/>
  <c r="AB107" i="1"/>
  <c r="AA107" i="1"/>
  <c r="AC129" i="1"/>
  <c r="AB129" i="1"/>
  <c r="AA129" i="1"/>
  <c r="AD129" i="1"/>
  <c r="R129" i="1"/>
  <c r="AC99" i="1"/>
  <c r="AB99" i="1"/>
  <c r="AA99" i="1"/>
  <c r="R99" i="1"/>
  <c r="AD99" i="1"/>
  <c r="P194" i="1"/>
  <c r="AC191" i="1"/>
  <c r="R191" i="1"/>
  <c r="AA191" i="1"/>
  <c r="AB191" i="1"/>
  <c r="P419" i="1"/>
  <c r="AD419" i="1" s="1"/>
  <c r="AC413" i="1"/>
  <c r="AB413" i="1"/>
  <c r="R413" i="1"/>
  <c r="AA413" i="1"/>
  <c r="AC262" i="1"/>
  <c r="AC376" i="1"/>
  <c r="AC303" i="1"/>
  <c r="AC325" i="1"/>
  <c r="AC86" i="1"/>
  <c r="AC359" i="1"/>
  <c r="AC114" i="1"/>
  <c r="AC105" i="1"/>
  <c r="AC137" i="1"/>
  <c r="AC394" i="1"/>
  <c r="AC201" i="1"/>
  <c r="AC183" i="1"/>
  <c r="AC278" i="1"/>
  <c r="AB183" i="1"/>
  <c r="P188" i="1"/>
  <c r="AD188" i="1" s="1"/>
  <c r="R183" i="1"/>
  <c r="AA183" i="1"/>
  <c r="P102" i="1"/>
  <c r="AA201" i="1"/>
  <c r="R201" i="1"/>
  <c r="AB201" i="1"/>
  <c r="P300" i="1"/>
  <c r="AB376" i="1"/>
  <c r="R376" i="1"/>
  <c r="P391" i="1"/>
  <c r="AA376" i="1"/>
  <c r="P12" i="1" l="1"/>
  <c r="AD102" i="1"/>
  <c r="P23" i="1"/>
  <c r="AD300" i="1"/>
  <c r="P27" i="1"/>
  <c r="AD391" i="1"/>
  <c r="AC194" i="1"/>
  <c r="AD194" i="1"/>
  <c r="AA194" i="1"/>
  <c r="P17" i="1"/>
  <c r="V13" i="18" s="1"/>
  <c r="AB194" i="1"/>
  <c r="R194" i="1"/>
  <c r="AC419" i="1"/>
  <c r="P29" i="1"/>
  <c r="AB419" i="1"/>
  <c r="P16" i="1"/>
  <c r="AA419" i="1"/>
  <c r="R419" i="1"/>
  <c r="R188" i="1"/>
  <c r="AB188" i="1"/>
  <c r="AA188" i="1"/>
  <c r="AC188" i="1"/>
  <c r="AC391" i="1"/>
  <c r="R391" i="1"/>
  <c r="AA391" i="1"/>
  <c r="AB391" i="1"/>
  <c r="AD29" i="1" l="1"/>
  <c r="V24" i="18"/>
  <c r="V22" i="18"/>
  <c r="AD23" i="1"/>
  <c r="V18" i="18"/>
  <c r="D40" i="18"/>
  <c r="D6" i="18"/>
  <c r="D10" i="18"/>
  <c r="D11" i="18"/>
  <c r="AD17" i="1"/>
  <c r="D44" i="18"/>
  <c r="AD27" i="1"/>
  <c r="D46" i="18"/>
  <c r="R17" i="1"/>
  <c r="AC17" i="1"/>
  <c r="W13" i="18" s="1"/>
  <c r="AA17" i="1"/>
  <c r="AB17" i="1"/>
  <c r="AB29" i="1"/>
  <c r="R29" i="1"/>
  <c r="AA29" i="1"/>
  <c r="AC29" i="1"/>
  <c r="AC27" i="1"/>
  <c r="AA27" i="1"/>
  <c r="AB27" i="1"/>
  <c r="R27" i="1"/>
  <c r="AC23" i="1"/>
  <c r="AB23" i="1"/>
  <c r="R23" i="1"/>
  <c r="AA23" i="1"/>
  <c r="W18" i="18" l="1"/>
  <c r="W24" i="18"/>
  <c r="W22" i="18"/>
  <c r="X180" i="1" l="1"/>
  <c r="W180" i="1"/>
  <c r="V180" i="1"/>
  <c r="Q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X134" i="1"/>
  <c r="W134" i="1"/>
  <c r="V134" i="1"/>
  <c r="Q134" i="1"/>
  <c r="Q14" i="1" s="1"/>
  <c r="C8" i="18" s="1"/>
  <c r="O134" i="1"/>
  <c r="N134" i="1"/>
  <c r="M134" i="1"/>
  <c r="L134" i="1"/>
  <c r="K134" i="1"/>
  <c r="J134" i="1"/>
  <c r="I134" i="1"/>
  <c r="H134" i="1"/>
  <c r="G134" i="1"/>
  <c r="F134" i="1"/>
  <c r="E134" i="1"/>
  <c r="D134" i="1"/>
  <c r="X111" i="1"/>
  <c r="W111" i="1"/>
  <c r="V111" i="1"/>
  <c r="Q111" i="1"/>
  <c r="Q13" i="1" s="1"/>
  <c r="O111" i="1"/>
  <c r="N111" i="1"/>
  <c r="M111" i="1"/>
  <c r="L111" i="1"/>
  <c r="K111" i="1"/>
  <c r="J111" i="1"/>
  <c r="I111" i="1"/>
  <c r="H111" i="1"/>
  <c r="G111" i="1"/>
  <c r="F111" i="1"/>
  <c r="E111" i="1"/>
  <c r="D196" i="1" l="1"/>
  <c r="H196" i="1"/>
  <c r="L196" i="1"/>
  <c r="Q15" i="1"/>
  <c r="C9" i="18" s="1"/>
  <c r="Q196" i="1"/>
  <c r="C7" i="18"/>
  <c r="E196" i="1"/>
  <c r="I196" i="1"/>
  <c r="M196" i="1"/>
  <c r="V196" i="1"/>
  <c r="F196" i="1"/>
  <c r="J196" i="1"/>
  <c r="N196" i="1"/>
  <c r="W196" i="1"/>
  <c r="G196" i="1"/>
  <c r="K196" i="1"/>
  <c r="O196" i="1"/>
  <c r="X196" i="1"/>
  <c r="S401" i="1" l="1"/>
  <c r="U401" i="1" s="1"/>
  <c r="S131" i="1"/>
  <c r="U131" i="1" s="1"/>
  <c r="S123" i="1"/>
  <c r="U123" i="1" s="1"/>
  <c r="S145" i="1"/>
  <c r="U145" i="1" s="1"/>
  <c r="Q18" i="1"/>
  <c r="S97" i="1"/>
  <c r="U97" i="1" s="1"/>
  <c r="S177" i="1"/>
  <c r="U177" i="1" s="1"/>
  <c r="S91" i="1"/>
  <c r="U91" i="1" s="1"/>
  <c r="S125" i="1"/>
  <c r="U125" i="1" s="1"/>
  <c r="S178" i="1"/>
  <c r="U178" i="1" s="1"/>
  <c r="S132" i="1"/>
  <c r="U132" i="1" s="1"/>
  <c r="S117" i="1"/>
  <c r="U117" i="1" s="1"/>
  <c r="S163" i="1"/>
  <c r="U163" i="1" s="1"/>
  <c r="S158" i="1"/>
  <c r="U158" i="1" s="1"/>
  <c r="S140" i="1"/>
  <c r="U140" i="1" s="1"/>
  <c r="S147" i="1"/>
  <c r="U147" i="1" s="1"/>
  <c r="S217" i="1"/>
  <c r="U217" i="1" s="1"/>
  <c r="S150" i="1"/>
  <c r="U150" i="1" s="1"/>
  <c r="S215" i="1"/>
  <c r="U215" i="1" s="1"/>
  <c r="S139" i="1"/>
  <c r="U139" i="1" s="1"/>
  <c r="S142" i="1"/>
  <c r="U142" i="1" s="1"/>
  <c r="S290" i="1"/>
  <c r="U290" i="1" s="1"/>
  <c r="S273" i="1"/>
  <c r="U273" i="1" s="1"/>
  <c r="S338" i="1"/>
  <c r="U338" i="1" s="1"/>
  <c r="S349" i="1"/>
  <c r="U349" i="1" s="1"/>
  <c r="S309" i="1"/>
  <c r="U309" i="1" s="1"/>
  <c r="S304" i="1"/>
  <c r="U304" i="1" s="1"/>
  <c r="S307" i="1"/>
  <c r="U307" i="1" s="1"/>
  <c r="S264" i="1"/>
  <c r="U264" i="1" s="1"/>
  <c r="S287" i="1"/>
  <c r="U287" i="1" s="1"/>
  <c r="S395" i="1"/>
  <c r="U395" i="1" s="1"/>
  <c r="S407" i="1"/>
  <c r="U407" i="1" s="1"/>
  <c r="S416" i="1"/>
  <c r="U416" i="1" s="1"/>
  <c r="S396" i="1"/>
  <c r="U396" i="1" s="1"/>
  <c r="S384" i="1"/>
  <c r="U384" i="1" s="1"/>
  <c r="S365" i="1"/>
  <c r="U365" i="1" s="1"/>
  <c r="S360" i="1"/>
  <c r="U360" i="1" s="1"/>
  <c r="S408" i="1"/>
  <c r="U408" i="1" s="1"/>
  <c r="S382" i="1"/>
  <c r="U382" i="1" s="1"/>
  <c r="S397" i="1"/>
  <c r="U397" i="1" s="1"/>
  <c r="S89" i="1"/>
  <c r="U89" i="1" s="1"/>
  <c r="S169" i="1"/>
  <c r="U169" i="1" s="1"/>
  <c r="S130" i="1"/>
  <c r="U130" i="1" s="1"/>
  <c r="S116" i="1"/>
  <c r="U116" i="1" s="1"/>
  <c r="S170" i="1"/>
  <c r="U170" i="1" s="1"/>
  <c r="S122" i="1"/>
  <c r="U122" i="1" s="1"/>
  <c r="S176" i="1"/>
  <c r="U176" i="1" s="1"/>
  <c r="S95" i="1"/>
  <c r="U95" i="1" s="1"/>
  <c r="S251" i="1"/>
  <c r="U251" i="1" s="1"/>
  <c r="S185" i="1"/>
  <c r="U185" i="1" s="1"/>
  <c r="S143" i="1"/>
  <c r="U143" i="1" s="1"/>
  <c r="S138" i="1"/>
  <c r="U138" i="1" s="1"/>
  <c r="S141" i="1"/>
  <c r="U141" i="1" s="1"/>
  <c r="S250" i="1"/>
  <c r="U250" i="1" s="1"/>
  <c r="S184" i="1"/>
  <c r="U184" i="1" s="1"/>
  <c r="S256" i="1"/>
  <c r="U256" i="1" s="1"/>
  <c r="S282" i="1"/>
  <c r="U282" i="1" s="1"/>
  <c r="S265" i="1"/>
  <c r="U265" i="1" s="1"/>
  <c r="S207" i="1"/>
  <c r="U207" i="1" s="1"/>
  <c r="S341" i="1"/>
  <c r="U341" i="1" s="1"/>
  <c r="S352" i="1"/>
  <c r="U352" i="1" s="1"/>
  <c r="S347" i="1"/>
  <c r="U347" i="1" s="1"/>
  <c r="S350" i="1"/>
  <c r="U350" i="1" s="1"/>
  <c r="S292" i="1"/>
  <c r="U292" i="1" s="1"/>
  <c r="S279" i="1"/>
  <c r="U279" i="1" s="1"/>
  <c r="S415" i="1"/>
  <c r="U415" i="1" s="1"/>
  <c r="S398" i="1"/>
  <c r="U398" i="1" s="1"/>
  <c r="S340" i="1"/>
  <c r="U340" i="1" s="1"/>
  <c r="S371" i="1"/>
  <c r="U371" i="1" s="1"/>
  <c r="S387" i="1"/>
  <c r="U387" i="1" s="1"/>
  <c r="S100" i="1"/>
  <c r="U100" i="1" s="1"/>
  <c r="S161" i="1"/>
  <c r="U161" i="1" s="1"/>
  <c r="S121" i="1"/>
  <c r="U121" i="1" s="1"/>
  <c r="S175" i="1"/>
  <c r="U175" i="1" s="1"/>
  <c r="S162" i="1"/>
  <c r="U162" i="1" s="1"/>
  <c r="S173" i="1"/>
  <c r="U173" i="1" s="1"/>
  <c r="S168" i="1"/>
  <c r="U168" i="1" s="1"/>
  <c r="S88" i="1"/>
  <c r="U88" i="1" s="1"/>
  <c r="S243" i="1"/>
  <c r="U243" i="1" s="1"/>
  <c r="S254" i="1"/>
  <c r="U254" i="1" s="1"/>
  <c r="S192" i="1"/>
  <c r="U192" i="1" s="1"/>
  <c r="S252" i="1"/>
  <c r="U252" i="1" s="1"/>
  <c r="S186" i="1"/>
  <c r="U186" i="1" s="1"/>
  <c r="S242" i="1"/>
  <c r="U242" i="1" s="1"/>
  <c r="S253" i="1"/>
  <c r="U253" i="1" s="1"/>
  <c r="S248" i="1"/>
  <c r="U248" i="1" s="1"/>
  <c r="S316" i="1"/>
  <c r="U316" i="1" s="1"/>
  <c r="S293" i="1"/>
  <c r="U293" i="1" s="1"/>
  <c r="S268" i="1"/>
  <c r="U268" i="1" s="1"/>
  <c r="S206" i="1"/>
  <c r="U206" i="1" s="1"/>
  <c r="S216" i="1"/>
  <c r="U216" i="1" s="1"/>
  <c r="S339" i="1"/>
  <c r="U339" i="1" s="1"/>
  <c r="S342" i="1"/>
  <c r="U342" i="1" s="1"/>
  <c r="S284" i="1"/>
  <c r="U284" i="1" s="1"/>
  <c r="S333" i="1"/>
  <c r="U333" i="1" s="1"/>
  <c r="S348" i="1"/>
  <c r="U348" i="1" s="1"/>
  <c r="S417" i="1"/>
  <c r="U417" i="1" s="1"/>
  <c r="S335" i="1"/>
  <c r="U335" i="1" s="1"/>
  <c r="S363" i="1"/>
  <c r="U363" i="1" s="1"/>
  <c r="S399" i="1"/>
  <c r="U399" i="1" s="1"/>
  <c r="S379" i="1"/>
  <c r="U379" i="1" s="1"/>
  <c r="S406" i="1"/>
  <c r="U406" i="1" s="1"/>
  <c r="S296" i="1"/>
  <c r="U296" i="1" s="1"/>
  <c r="S269" i="1"/>
  <c r="U269" i="1" s="1"/>
  <c r="S318" i="1"/>
  <c r="U318" i="1" s="1"/>
  <c r="S328" i="1"/>
  <c r="U328" i="1" s="1"/>
  <c r="S326" i="1"/>
  <c r="U326" i="1" s="1"/>
  <c r="S313" i="1"/>
  <c r="U313" i="1" s="1"/>
  <c r="S403" i="1"/>
  <c r="U403" i="1" s="1"/>
  <c r="S381" i="1"/>
  <c r="U381" i="1" s="1"/>
  <c r="S368" i="1"/>
  <c r="U368" i="1" s="1"/>
  <c r="S92" i="1"/>
  <c r="U92" i="1" s="1"/>
  <c r="S153" i="1"/>
  <c r="U153" i="1" s="1"/>
  <c r="S172" i="1"/>
  <c r="U172" i="1" s="1"/>
  <c r="S167" i="1"/>
  <c r="U167" i="1" s="1"/>
  <c r="S154" i="1"/>
  <c r="U154" i="1" s="1"/>
  <c r="S165" i="1"/>
  <c r="U165" i="1" s="1"/>
  <c r="S160" i="1"/>
  <c r="U160" i="1" s="1"/>
  <c r="S107" i="1"/>
  <c r="U107" i="1" s="1"/>
  <c r="S235" i="1"/>
  <c r="U235" i="1" s="1"/>
  <c r="S246" i="1"/>
  <c r="U246" i="1" s="1"/>
  <c r="S257" i="1"/>
  <c r="U257" i="1" s="1"/>
  <c r="S244" i="1"/>
  <c r="U244" i="1" s="1"/>
  <c r="S255" i="1"/>
  <c r="U255" i="1" s="1"/>
  <c r="S234" i="1"/>
  <c r="U234" i="1" s="1"/>
  <c r="S245" i="1"/>
  <c r="U245" i="1" s="1"/>
  <c r="S240" i="1"/>
  <c r="U240" i="1" s="1"/>
  <c r="S308" i="1"/>
  <c r="U308" i="1" s="1"/>
  <c r="S285" i="1"/>
  <c r="U285" i="1" s="1"/>
  <c r="S271" i="1"/>
  <c r="U271" i="1" s="1"/>
  <c r="S266" i="1"/>
  <c r="U266" i="1" s="1"/>
  <c r="S334" i="1"/>
  <c r="U334" i="1" s="1"/>
  <c r="S336" i="1"/>
  <c r="U336" i="1" s="1"/>
  <c r="S329" i="1"/>
  <c r="U329" i="1" s="1"/>
  <c r="S414" i="1"/>
  <c r="U414" i="1" s="1"/>
  <c r="S344" i="1"/>
  <c r="U344" i="1" s="1"/>
  <c r="S96" i="1"/>
  <c r="U96" i="1" s="1"/>
  <c r="S144" i="1"/>
  <c r="U144" i="1" s="1"/>
  <c r="S164" i="1"/>
  <c r="U164" i="1" s="1"/>
  <c r="S159" i="1"/>
  <c r="U159" i="1" s="1"/>
  <c r="S146" i="1"/>
  <c r="U146" i="1" s="1"/>
  <c r="S157" i="1"/>
  <c r="U157" i="1" s="1"/>
  <c r="S152" i="1"/>
  <c r="U152" i="1" s="1"/>
  <c r="S124" i="1"/>
  <c r="U124" i="1" s="1"/>
  <c r="S227" i="1"/>
  <c r="U227" i="1" s="1"/>
  <c r="S238" i="1"/>
  <c r="U238" i="1" s="1"/>
  <c r="S249" i="1"/>
  <c r="U249" i="1" s="1"/>
  <c r="S236" i="1"/>
  <c r="U236" i="1" s="1"/>
  <c r="S247" i="1"/>
  <c r="U247" i="1" s="1"/>
  <c r="S226" i="1"/>
  <c r="U226" i="1" s="1"/>
  <c r="S237" i="1"/>
  <c r="U237" i="1" s="1"/>
  <c r="S232" i="1"/>
  <c r="U232" i="1" s="1"/>
  <c r="S351" i="1"/>
  <c r="U351" i="1" s="1"/>
  <c r="S319" i="1"/>
  <c r="U319" i="1" s="1"/>
  <c r="S288" i="1"/>
  <c r="U288" i="1" s="1"/>
  <c r="S263" i="1"/>
  <c r="U263" i="1" s="1"/>
  <c r="S294" i="1"/>
  <c r="U294" i="1" s="1"/>
  <c r="S297" i="1"/>
  <c r="U297" i="1" s="1"/>
  <c r="S212" i="1"/>
  <c r="U212" i="1" s="1"/>
  <c r="S310" i="1"/>
  <c r="U310" i="1" s="1"/>
  <c r="S366" i="1"/>
  <c r="U366" i="1" s="1"/>
  <c r="S331" i="1"/>
  <c r="U331" i="1" s="1"/>
  <c r="S364" i="1"/>
  <c r="U364" i="1" s="1"/>
  <c r="S367" i="1"/>
  <c r="U367" i="1" s="1"/>
  <c r="S345" i="1"/>
  <c r="U345" i="1" s="1"/>
  <c r="S400" i="1"/>
  <c r="U400" i="1" s="1"/>
  <c r="S385" i="1"/>
  <c r="U385" i="1" s="1"/>
  <c r="S377" i="1"/>
  <c r="U377" i="1" s="1"/>
  <c r="S330" i="1"/>
  <c r="U330" i="1" s="1"/>
  <c r="S99" i="1"/>
  <c r="U99" i="1" s="1"/>
  <c r="S98" i="1"/>
  <c r="U98" i="1" s="1"/>
  <c r="S156" i="1"/>
  <c r="U156" i="1" s="1"/>
  <c r="S151" i="1"/>
  <c r="U151" i="1" s="1"/>
  <c r="S90" i="1"/>
  <c r="U90" i="1" s="1"/>
  <c r="S149" i="1"/>
  <c r="U149" i="1" s="1"/>
  <c r="S129" i="1"/>
  <c r="U129" i="1" s="1"/>
  <c r="S115" i="1"/>
  <c r="U115" i="1" s="1"/>
  <c r="S219" i="1"/>
  <c r="U219" i="1" s="1"/>
  <c r="S230" i="1"/>
  <c r="U230" i="1" s="1"/>
  <c r="S241" i="1"/>
  <c r="U241" i="1" s="1"/>
  <c r="S228" i="1"/>
  <c r="U228" i="1" s="1"/>
  <c r="S239" i="1"/>
  <c r="U239" i="1" s="1"/>
  <c r="S218" i="1"/>
  <c r="U218" i="1" s="1"/>
  <c r="S229" i="1"/>
  <c r="U229" i="1" s="1"/>
  <c r="S224" i="1"/>
  <c r="U224" i="1" s="1"/>
  <c r="S343" i="1"/>
  <c r="U343" i="1" s="1"/>
  <c r="S311" i="1"/>
  <c r="U311" i="1" s="1"/>
  <c r="S280" i="1"/>
  <c r="U280" i="1" s="1"/>
  <c r="S291" i="1"/>
  <c r="U291" i="1" s="1"/>
  <c r="S286" i="1"/>
  <c r="U286" i="1" s="1"/>
  <c r="S289" i="1"/>
  <c r="U289" i="1" s="1"/>
  <c r="S209" i="1"/>
  <c r="U209" i="1" s="1"/>
  <c r="S353" i="1"/>
  <c r="U353" i="1" s="1"/>
  <c r="S388" i="1"/>
  <c r="U388" i="1" s="1"/>
  <c r="S369" i="1"/>
  <c r="U369" i="1" s="1"/>
  <c r="S386" i="1"/>
  <c r="U386" i="1" s="1"/>
  <c r="S389" i="1"/>
  <c r="U389" i="1" s="1"/>
  <c r="S332" i="1"/>
  <c r="U332" i="1" s="1"/>
  <c r="S305" i="1"/>
  <c r="U305" i="1" s="1"/>
  <c r="S337" i="1"/>
  <c r="U337" i="1" s="1"/>
  <c r="S127" i="1"/>
  <c r="U127" i="1" s="1"/>
  <c r="S94" i="1"/>
  <c r="U94" i="1" s="1"/>
  <c r="S148" i="1"/>
  <c r="U148" i="1" s="1"/>
  <c r="S128" i="1"/>
  <c r="U128" i="1" s="1"/>
  <c r="S87" i="1"/>
  <c r="U87" i="1" s="1"/>
  <c r="S109" i="1"/>
  <c r="U109" i="1" s="1"/>
  <c r="S120" i="1"/>
  <c r="U120" i="1" s="1"/>
  <c r="S174" i="1"/>
  <c r="U174" i="1" s="1"/>
  <c r="S211" i="1"/>
  <c r="U211" i="1" s="1"/>
  <c r="S222" i="1"/>
  <c r="U222" i="1" s="1"/>
  <c r="S233" i="1"/>
  <c r="U233" i="1" s="1"/>
  <c r="S220" i="1"/>
  <c r="U220" i="1" s="1"/>
  <c r="S231" i="1"/>
  <c r="U231" i="1" s="1"/>
  <c r="S210" i="1"/>
  <c r="U210" i="1" s="1"/>
  <c r="S221" i="1"/>
  <c r="U221" i="1" s="1"/>
  <c r="S270" i="1"/>
  <c r="U270" i="1" s="1"/>
  <c r="S208" i="1"/>
  <c r="U208" i="1" s="1"/>
  <c r="S354" i="1"/>
  <c r="U354" i="1" s="1"/>
  <c r="S314" i="1"/>
  <c r="U314" i="1" s="1"/>
  <c r="S283" i="1"/>
  <c r="U283" i="1" s="1"/>
  <c r="S320" i="1"/>
  <c r="U320" i="1" s="1"/>
  <c r="S281" i="1"/>
  <c r="U281" i="1" s="1"/>
  <c r="S205" i="1"/>
  <c r="U205" i="1" s="1"/>
  <c r="S267" i="1"/>
  <c r="U267" i="1" s="1"/>
  <c r="S380" i="1"/>
  <c r="U380" i="1" s="1"/>
  <c r="S361" i="1"/>
  <c r="U361" i="1" s="1"/>
  <c r="S378" i="1"/>
  <c r="U378" i="1" s="1"/>
  <c r="S370" i="1"/>
  <c r="U370" i="1" s="1"/>
  <c r="S118" i="1"/>
  <c r="U118" i="1" s="1"/>
  <c r="S93" i="1"/>
  <c r="U93" i="1" s="1"/>
  <c r="S108" i="1"/>
  <c r="U108" i="1" s="1"/>
  <c r="S119" i="1"/>
  <c r="U119" i="1" s="1"/>
  <c r="S106" i="1"/>
  <c r="U106" i="1" s="1"/>
  <c r="S126" i="1"/>
  <c r="U126" i="1" s="1"/>
  <c r="S171" i="1"/>
  <c r="U171" i="1" s="1"/>
  <c r="S166" i="1"/>
  <c r="U166" i="1" s="1"/>
  <c r="S203" i="1"/>
  <c r="U203" i="1" s="1"/>
  <c r="S214" i="1"/>
  <c r="U214" i="1" s="1"/>
  <c r="S225" i="1"/>
  <c r="U225" i="1" s="1"/>
  <c r="S155" i="1"/>
  <c r="U155" i="1" s="1"/>
  <c r="S223" i="1"/>
  <c r="U223" i="1" s="1"/>
  <c r="S202" i="1"/>
  <c r="U202" i="1" s="1"/>
  <c r="S213" i="1"/>
  <c r="U213" i="1" s="1"/>
  <c r="S298" i="1"/>
  <c r="U298" i="1" s="1"/>
  <c r="S204" i="1"/>
  <c r="U204" i="1" s="1"/>
  <c r="S346" i="1"/>
  <c r="U346" i="1" s="1"/>
  <c r="S306" i="1"/>
  <c r="U306" i="1" s="1"/>
  <c r="S317" i="1"/>
  <c r="U317" i="1" s="1"/>
  <c r="S312" i="1"/>
  <c r="U312" i="1" s="1"/>
  <c r="S315" i="1"/>
  <c r="U315" i="1" s="1"/>
  <c r="S272" i="1"/>
  <c r="U272" i="1" s="1"/>
  <c r="S295" i="1"/>
  <c r="U295" i="1" s="1"/>
  <c r="S404" i="1"/>
  <c r="U404" i="1" s="1"/>
  <c r="S383" i="1"/>
  <c r="U383" i="1" s="1"/>
  <c r="S402" i="1"/>
  <c r="U402" i="1" s="1"/>
  <c r="S405" i="1"/>
  <c r="U405" i="1" s="1"/>
  <c r="S362" i="1"/>
  <c r="U362" i="1" s="1"/>
  <c r="S327" i="1"/>
  <c r="U327" i="1" s="1"/>
  <c r="S394" i="1"/>
  <c r="S376" i="1"/>
  <c r="S325" i="1"/>
  <c r="S191" i="1"/>
  <c r="S137" i="1"/>
  <c r="S262" i="1"/>
  <c r="S201" i="1"/>
  <c r="S86" i="1"/>
  <c r="S105" i="1"/>
  <c r="S413" i="1"/>
  <c r="S303" i="1"/>
  <c r="S114" i="1"/>
  <c r="S278" i="1"/>
  <c r="S183" i="1"/>
  <c r="S359" i="1"/>
  <c r="P134" i="1"/>
  <c r="AC102" i="1"/>
  <c r="P111" i="1"/>
  <c r="AD111" i="1" s="1"/>
  <c r="P180" i="1"/>
  <c r="AD180" i="1" s="1"/>
  <c r="P14" i="1" l="1"/>
  <c r="D8" i="18" s="1"/>
  <c r="AD134" i="1"/>
  <c r="U191" i="1"/>
  <c r="U194" i="1" s="1"/>
  <c r="S194" i="1"/>
  <c r="S17" i="1" s="1"/>
  <c r="U17" i="1" s="1"/>
  <c r="S391" i="1"/>
  <c r="S27" i="1" s="1"/>
  <c r="U27" i="1" s="1"/>
  <c r="U376" i="1"/>
  <c r="U391" i="1" s="1"/>
  <c r="S188" i="1"/>
  <c r="S16" i="1" s="1"/>
  <c r="U16" i="1" s="1"/>
  <c r="U183" i="1"/>
  <c r="U188" i="1" s="1"/>
  <c r="S419" i="1"/>
  <c r="S29" i="1" s="1"/>
  <c r="U29" i="1" s="1"/>
  <c r="U413" i="1"/>
  <c r="U419" i="1" s="1"/>
  <c r="S259" i="1"/>
  <c r="S21" i="1" s="1"/>
  <c r="U21" i="1" s="1"/>
  <c r="U201" i="1"/>
  <c r="U259" i="1" s="1"/>
  <c r="P15" i="1"/>
  <c r="P196" i="1"/>
  <c r="AC111" i="1"/>
  <c r="P13" i="1"/>
  <c r="AC134" i="1"/>
  <c r="AC180" i="1"/>
  <c r="AC196" i="1" l="1"/>
  <c r="AD196" i="1"/>
  <c r="D9" i="18"/>
  <c r="D7" i="18"/>
  <c r="P18" i="1"/>
  <c r="Z86" i="1" l="1"/>
  <c r="Y86" i="1"/>
  <c r="X373" i="1" l="1"/>
  <c r="X26" i="1" s="1"/>
  <c r="W373" i="1"/>
  <c r="W26" i="1" s="1"/>
  <c r="V373" i="1"/>
  <c r="V26" i="1" s="1"/>
  <c r="Q373" i="1"/>
  <c r="Q26" i="1" s="1"/>
  <c r="C43" i="18" s="1"/>
  <c r="O373" i="1"/>
  <c r="O26" i="1" s="1"/>
  <c r="N373" i="1"/>
  <c r="N26" i="1" s="1"/>
  <c r="M373" i="1"/>
  <c r="M26" i="1" s="1"/>
  <c r="L373" i="1"/>
  <c r="L26" i="1" s="1"/>
  <c r="K373" i="1"/>
  <c r="K26" i="1" s="1"/>
  <c r="J373" i="1"/>
  <c r="J26" i="1" s="1"/>
  <c r="I373" i="1"/>
  <c r="I26" i="1" s="1"/>
  <c r="H373" i="1"/>
  <c r="H26" i="1" s="1"/>
  <c r="G373" i="1"/>
  <c r="G26" i="1" s="1"/>
  <c r="F373" i="1"/>
  <c r="F26" i="1" s="1"/>
  <c r="E373" i="1"/>
  <c r="E26" i="1" s="1"/>
  <c r="C26" i="1"/>
  <c r="W38" i="1"/>
  <c r="X38" i="1"/>
  <c r="V29" i="18" s="1"/>
  <c r="V38" i="1"/>
  <c r="U29" i="18" l="1"/>
  <c r="W29" i="18" s="1"/>
  <c r="U21" i="18"/>
  <c r="Z26" i="1"/>
  <c r="C24" i="1"/>
  <c r="X275" i="1" l="1"/>
  <c r="X22" i="1" s="1"/>
  <c r="W275" i="1"/>
  <c r="W22" i="1" s="1"/>
  <c r="V275" i="1"/>
  <c r="V22" i="1" s="1"/>
  <c r="Q275" i="1"/>
  <c r="Q22" i="1" s="1"/>
  <c r="C39" i="18" s="1"/>
  <c r="D22" i="1"/>
  <c r="E275" i="1"/>
  <c r="E22" i="1" s="1"/>
  <c r="F275" i="1"/>
  <c r="F22" i="1" s="1"/>
  <c r="G275" i="1"/>
  <c r="G22" i="1" s="1"/>
  <c r="H275" i="1"/>
  <c r="H22" i="1" s="1"/>
  <c r="I275" i="1"/>
  <c r="I22" i="1" s="1"/>
  <c r="J275" i="1"/>
  <c r="J22" i="1" s="1"/>
  <c r="K275" i="1"/>
  <c r="K22" i="1" s="1"/>
  <c r="L275" i="1"/>
  <c r="L22" i="1" s="1"/>
  <c r="M275" i="1"/>
  <c r="M22" i="1" s="1"/>
  <c r="N275" i="1"/>
  <c r="N22" i="1" s="1"/>
  <c r="O275" i="1"/>
  <c r="O22" i="1" s="1"/>
  <c r="C22" i="1"/>
  <c r="H12" i="1"/>
  <c r="C28" i="1"/>
  <c r="V410" i="1"/>
  <c r="V28" i="1" s="1"/>
  <c r="W410" i="1"/>
  <c r="W28" i="1" s="1"/>
  <c r="X410" i="1"/>
  <c r="X28" i="1" s="1"/>
  <c r="Q410" i="1"/>
  <c r="Q28" i="1" s="1"/>
  <c r="C45" i="18" s="1"/>
  <c r="E410" i="1"/>
  <c r="E28" i="1" s="1"/>
  <c r="F410" i="1"/>
  <c r="F28" i="1" s="1"/>
  <c r="G410" i="1"/>
  <c r="G28" i="1" s="1"/>
  <c r="H410" i="1"/>
  <c r="H28" i="1" s="1"/>
  <c r="I410" i="1"/>
  <c r="I28" i="1" s="1"/>
  <c r="J410" i="1"/>
  <c r="J28" i="1" s="1"/>
  <c r="K410" i="1"/>
  <c r="K28" i="1" s="1"/>
  <c r="L410" i="1"/>
  <c r="L28" i="1" s="1"/>
  <c r="M410" i="1"/>
  <c r="M28" i="1" s="1"/>
  <c r="N410" i="1"/>
  <c r="N28" i="1" s="1"/>
  <c r="O410" i="1"/>
  <c r="O28" i="1" s="1"/>
  <c r="Z394" i="1"/>
  <c r="Y394" i="1"/>
  <c r="Z359" i="1"/>
  <c r="Y359" i="1"/>
  <c r="V356" i="1"/>
  <c r="V25" i="1" s="1"/>
  <c r="W356" i="1"/>
  <c r="W25" i="1" s="1"/>
  <c r="X356" i="1"/>
  <c r="X25" i="1" s="1"/>
  <c r="Q356" i="1"/>
  <c r="Q25" i="1" s="1"/>
  <c r="C42" i="18" s="1"/>
  <c r="D356" i="1"/>
  <c r="D25" i="1" s="1"/>
  <c r="E356" i="1"/>
  <c r="E25" i="1" s="1"/>
  <c r="F25" i="1"/>
  <c r="G356" i="1"/>
  <c r="G25" i="1" s="1"/>
  <c r="H356" i="1"/>
  <c r="H25" i="1" s="1"/>
  <c r="I356" i="1"/>
  <c r="I25" i="1" s="1"/>
  <c r="J356" i="1"/>
  <c r="J25" i="1" s="1"/>
  <c r="K356" i="1"/>
  <c r="K25" i="1" s="1"/>
  <c r="L356" i="1"/>
  <c r="L25" i="1" s="1"/>
  <c r="M356" i="1"/>
  <c r="M25" i="1" s="1"/>
  <c r="N356" i="1"/>
  <c r="N25" i="1" s="1"/>
  <c r="O356" i="1"/>
  <c r="O25" i="1" s="1"/>
  <c r="C25" i="1"/>
  <c r="Z325" i="1"/>
  <c r="Y325" i="1"/>
  <c r="V322" i="1"/>
  <c r="W322" i="1"/>
  <c r="X322" i="1"/>
  <c r="Q322" i="1"/>
  <c r="Q24" i="1" s="1"/>
  <c r="C41" i="18" s="1"/>
  <c r="D322" i="1"/>
  <c r="D24" i="1" s="1"/>
  <c r="E322" i="1"/>
  <c r="E24" i="1" s="1"/>
  <c r="G322" i="1"/>
  <c r="G24" i="1" s="1"/>
  <c r="H322" i="1"/>
  <c r="H24" i="1" s="1"/>
  <c r="I322" i="1"/>
  <c r="I24" i="1" s="1"/>
  <c r="J322" i="1"/>
  <c r="J24" i="1" s="1"/>
  <c r="K322" i="1"/>
  <c r="K24" i="1" s="1"/>
  <c r="L322" i="1"/>
  <c r="L24" i="1" s="1"/>
  <c r="M322" i="1"/>
  <c r="M24" i="1" s="1"/>
  <c r="N322" i="1"/>
  <c r="N24" i="1" s="1"/>
  <c r="O322" i="1"/>
  <c r="O24" i="1" s="1"/>
  <c r="Z303" i="1"/>
  <c r="Y303" i="1"/>
  <c r="Z278" i="1"/>
  <c r="Y278" i="1"/>
  <c r="Z262" i="1"/>
  <c r="Y262" i="1"/>
  <c r="V259" i="1"/>
  <c r="W259" i="1"/>
  <c r="X259" i="1"/>
  <c r="Q259" i="1"/>
  <c r="D259" i="1"/>
  <c r="E259" i="1"/>
  <c r="F259" i="1"/>
  <c r="G259" i="1"/>
  <c r="H259" i="1"/>
  <c r="I259" i="1"/>
  <c r="J259" i="1"/>
  <c r="K259" i="1"/>
  <c r="L259" i="1"/>
  <c r="M259" i="1"/>
  <c r="N259" i="1"/>
  <c r="O259" i="1"/>
  <c r="C21" i="1"/>
  <c r="V16" i="1"/>
  <c r="W16" i="1"/>
  <c r="D16" i="1"/>
  <c r="E16" i="1"/>
  <c r="F16" i="1"/>
  <c r="G16" i="1"/>
  <c r="H16" i="1"/>
  <c r="I16" i="1"/>
  <c r="K16" i="1"/>
  <c r="L16" i="1"/>
  <c r="M16" i="1"/>
  <c r="O16" i="1"/>
  <c r="C16" i="1"/>
  <c r="V15" i="1"/>
  <c r="AD15" i="1" s="1"/>
  <c r="W15" i="1"/>
  <c r="X15" i="1"/>
  <c r="E15" i="1"/>
  <c r="F15" i="1"/>
  <c r="G15" i="1"/>
  <c r="I15" i="1"/>
  <c r="J15" i="1"/>
  <c r="K15" i="1"/>
  <c r="M15" i="1"/>
  <c r="N15" i="1"/>
  <c r="O15" i="1"/>
  <c r="C15" i="1"/>
  <c r="Z137" i="1"/>
  <c r="Y137" i="1"/>
  <c r="C14" i="1"/>
  <c r="Z114" i="1"/>
  <c r="Y114" i="1"/>
  <c r="E13" i="1"/>
  <c r="F13" i="1"/>
  <c r="G13" i="1"/>
  <c r="H13" i="1"/>
  <c r="J13" i="1"/>
  <c r="K13" i="1"/>
  <c r="L13" i="1"/>
  <c r="M13" i="1"/>
  <c r="N13" i="1"/>
  <c r="O13" i="1"/>
  <c r="D13" i="1"/>
  <c r="C13" i="1"/>
  <c r="Z105" i="1"/>
  <c r="Y105" i="1"/>
  <c r="Y72" i="1"/>
  <c r="Y73" i="1"/>
  <c r="Y75" i="1"/>
  <c r="Y52" i="1"/>
  <c r="Y53" i="1"/>
  <c r="Y54" i="1"/>
  <c r="Y55" i="1"/>
  <c r="Y56" i="1"/>
  <c r="Y57" i="1"/>
  <c r="Y58" i="1"/>
  <c r="Y59" i="1"/>
  <c r="Y60" i="1"/>
  <c r="Y61" i="1"/>
  <c r="Y62" i="1"/>
  <c r="Y63" i="1"/>
  <c r="Y51" i="1"/>
  <c r="X68" i="1"/>
  <c r="X67" i="1"/>
  <c r="X66" i="1"/>
  <c r="X65" i="1"/>
  <c r="W68" i="1"/>
  <c r="W67" i="1"/>
  <c r="W66" i="1"/>
  <c r="W65" i="1"/>
  <c r="V68" i="1"/>
  <c r="V67" i="1"/>
  <c r="V66" i="1"/>
  <c r="V65" i="1"/>
  <c r="W14" i="1"/>
  <c r="W13" i="1"/>
  <c r="W12" i="1"/>
  <c r="N14" i="1"/>
  <c r="J14" i="1"/>
  <c r="F14" i="1"/>
  <c r="X13" i="1"/>
  <c r="V13" i="1"/>
  <c r="AD13" i="1" s="1"/>
  <c r="C12" i="1"/>
  <c r="X12" i="1"/>
  <c r="V12" i="1"/>
  <c r="AD12" i="1" s="1"/>
  <c r="O12" i="1"/>
  <c r="N12" i="1"/>
  <c r="M12" i="1"/>
  <c r="L12" i="1"/>
  <c r="K12" i="1"/>
  <c r="J12" i="1"/>
  <c r="I12" i="1"/>
  <c r="G12" i="1"/>
  <c r="E12" i="1"/>
  <c r="D12" i="1"/>
  <c r="Z73" i="1"/>
  <c r="D14" i="1"/>
  <c r="H14" i="1"/>
  <c r="L14" i="1"/>
  <c r="X14" i="1"/>
  <c r="Z72" i="1"/>
  <c r="Z75" i="1"/>
  <c r="I14" i="1"/>
  <c r="V14" i="1"/>
  <c r="AD14" i="1" s="1"/>
  <c r="K14" i="1"/>
  <c r="O14" i="1"/>
  <c r="U20" i="18" l="1"/>
  <c r="U23" i="18"/>
  <c r="M421" i="1"/>
  <c r="I421" i="1"/>
  <c r="AD16" i="1"/>
  <c r="U11" i="18"/>
  <c r="U10" i="18"/>
  <c r="V11" i="18"/>
  <c r="V10" i="18"/>
  <c r="W421" i="1"/>
  <c r="E421" i="1"/>
  <c r="U8" i="18"/>
  <c r="V8" i="18"/>
  <c r="U9" i="18"/>
  <c r="U17" i="18"/>
  <c r="V9" i="18"/>
  <c r="F421" i="1"/>
  <c r="J421" i="1"/>
  <c r="C30" i="1"/>
  <c r="N421" i="1"/>
  <c r="H421" i="1"/>
  <c r="D421" i="1"/>
  <c r="V421" i="1"/>
  <c r="O421" i="1"/>
  <c r="K421" i="1"/>
  <c r="G421" i="1"/>
  <c r="X421" i="1"/>
  <c r="L421" i="1"/>
  <c r="C18" i="1"/>
  <c r="K18" i="1"/>
  <c r="V18" i="1"/>
  <c r="AD18" i="1" s="1"/>
  <c r="O18" i="1"/>
  <c r="Q21" i="1"/>
  <c r="Q421" i="1"/>
  <c r="W18" i="1"/>
  <c r="X21" i="1"/>
  <c r="W21" i="1"/>
  <c r="V21" i="1"/>
  <c r="Z28" i="1"/>
  <c r="Z25" i="1"/>
  <c r="Z22" i="1"/>
  <c r="Z102" i="1"/>
  <c r="N21" i="1"/>
  <c r="N30" i="1" s="1"/>
  <c r="M21" i="1"/>
  <c r="M30" i="1" s="1"/>
  <c r="L21" i="1"/>
  <c r="L30" i="1" s="1"/>
  <c r="Y102" i="1"/>
  <c r="O21" i="1"/>
  <c r="O30" i="1" s="1"/>
  <c r="K21" i="1"/>
  <c r="K30" i="1" s="1"/>
  <c r="J21" i="1"/>
  <c r="J30" i="1" s="1"/>
  <c r="F21" i="1"/>
  <c r="F30" i="1" s="1"/>
  <c r="I21" i="1"/>
  <c r="I30" i="1" s="1"/>
  <c r="E21" i="1"/>
  <c r="E30" i="1" s="1"/>
  <c r="H21" i="1"/>
  <c r="H30" i="1" s="1"/>
  <c r="D21" i="1"/>
  <c r="D30" i="1" s="1"/>
  <c r="G21" i="1"/>
  <c r="G30" i="1" s="1"/>
  <c r="V24" i="1"/>
  <c r="X24" i="1"/>
  <c r="W24" i="1"/>
  <c r="Y300" i="1"/>
  <c r="Y23" i="1" s="1"/>
  <c r="I83" i="18" s="1"/>
  <c r="Z300" i="1"/>
  <c r="Z68" i="1"/>
  <c r="Z66" i="1"/>
  <c r="Z65" i="1"/>
  <c r="Z67" i="1"/>
  <c r="Z12" i="1"/>
  <c r="Z180" i="1"/>
  <c r="Y66" i="1"/>
  <c r="Y68" i="1"/>
  <c r="Y65" i="1"/>
  <c r="Y111" i="1"/>
  <c r="Z111" i="1"/>
  <c r="Y180" i="1"/>
  <c r="Y134" i="1"/>
  <c r="Z134" i="1"/>
  <c r="Z373" i="1"/>
  <c r="Y373" i="1"/>
  <c r="Y26" i="1" s="1"/>
  <c r="I86" i="18" s="1"/>
  <c r="Y67" i="1"/>
  <c r="X69" i="1"/>
  <c r="W69" i="1"/>
  <c r="Y12" i="1"/>
  <c r="I75" i="18" s="1"/>
  <c r="Y14" i="1"/>
  <c r="Y15" i="1"/>
  <c r="V69" i="1"/>
  <c r="Z259" i="1"/>
  <c r="Z410" i="1"/>
  <c r="M14" i="1"/>
  <c r="M18" i="1" s="1"/>
  <c r="L15" i="1"/>
  <c r="L18" i="1" s="1"/>
  <c r="N16" i="1"/>
  <c r="N18" i="1" s="1"/>
  <c r="J16" i="1"/>
  <c r="J18" i="1" s="1"/>
  <c r="X16" i="1"/>
  <c r="U12" i="18" s="1"/>
  <c r="I13" i="1"/>
  <c r="I18" i="1" s="1"/>
  <c r="H15" i="1"/>
  <c r="H18" i="1" s="1"/>
  <c r="Y275" i="1"/>
  <c r="Y22" i="1" s="1"/>
  <c r="D15" i="1"/>
  <c r="D18" i="1" s="1"/>
  <c r="G14" i="1"/>
  <c r="G18" i="1" s="1"/>
  <c r="E14" i="1"/>
  <c r="E18" i="1" s="1"/>
  <c r="Z14" i="1"/>
  <c r="Y13" i="1"/>
  <c r="Y410" i="1"/>
  <c r="Y28" i="1" s="1"/>
  <c r="I88" i="18" s="1"/>
  <c r="Z15" i="1"/>
  <c r="Y259" i="1"/>
  <c r="Z13" i="1"/>
  <c r="Y322" i="1"/>
  <c r="Y24" i="1" s="1"/>
  <c r="Y356" i="1"/>
  <c r="Z275" i="1"/>
  <c r="Z322" i="1"/>
  <c r="Z356" i="1"/>
  <c r="F12" i="1"/>
  <c r="F18" i="1" s="1"/>
  <c r="I76" i="18" l="1"/>
  <c r="I78" i="18"/>
  <c r="I82" i="18"/>
  <c r="I77" i="18"/>
  <c r="X18" i="1"/>
  <c r="X43" i="1" s="1"/>
  <c r="V12" i="18"/>
  <c r="W43" i="1"/>
  <c r="V43" i="1"/>
  <c r="U14" i="18"/>
  <c r="U19" i="18"/>
  <c r="Y421" i="1"/>
  <c r="Z421" i="1"/>
  <c r="Y196" i="1"/>
  <c r="X30" i="1"/>
  <c r="X44" i="1" s="1"/>
  <c r="C38" i="18"/>
  <c r="Q30" i="1"/>
  <c r="Z196" i="1"/>
  <c r="V30" i="1"/>
  <c r="V44" i="1" s="1"/>
  <c r="U16" i="18"/>
  <c r="W30" i="1"/>
  <c r="W44" i="1" s="1"/>
  <c r="H150" i="18"/>
  <c r="L150" i="18"/>
  <c r="D150" i="18"/>
  <c r="E150" i="18"/>
  <c r="I150" i="18"/>
  <c r="M150" i="18"/>
  <c r="G150" i="18"/>
  <c r="O150" i="18"/>
  <c r="F150" i="18"/>
  <c r="J150" i="18"/>
  <c r="N150" i="18"/>
  <c r="K150" i="18"/>
  <c r="Y21" i="1"/>
  <c r="Z24" i="1"/>
  <c r="I84" i="18" s="1"/>
  <c r="Z21" i="1"/>
  <c r="Y25" i="1"/>
  <c r="I85" i="18" s="1"/>
  <c r="Z69" i="1"/>
  <c r="Y69" i="1"/>
  <c r="L32" i="1"/>
  <c r="C32" i="1"/>
  <c r="Y16" i="1"/>
  <c r="Z16" i="1"/>
  <c r="I79" i="18" l="1"/>
  <c r="I81" i="18"/>
  <c r="Q32" i="1"/>
  <c r="Z18" i="1"/>
  <c r="V14" i="18"/>
  <c r="Y30" i="1"/>
  <c r="U25" i="18"/>
  <c r="U27" i="18" s="1"/>
  <c r="U30" i="18" s="1"/>
  <c r="U32" i="18" s="1"/>
  <c r="U33" i="18" s="1"/>
  <c r="H151" i="18"/>
  <c r="L151" i="18"/>
  <c r="D151" i="18"/>
  <c r="E151" i="18"/>
  <c r="I151" i="18"/>
  <c r="M151" i="18"/>
  <c r="K151" i="18"/>
  <c r="O151" i="18"/>
  <c r="F151" i="18"/>
  <c r="J151" i="18"/>
  <c r="N151" i="18"/>
  <c r="G151" i="18"/>
  <c r="V32" i="1"/>
  <c r="X32" i="1"/>
  <c r="Y18" i="1"/>
  <c r="Z30" i="1"/>
  <c r="W32" i="1"/>
  <c r="W33" i="1" s="1"/>
  <c r="K32" i="1"/>
  <c r="I32" i="1"/>
  <c r="D32" i="1"/>
  <c r="G32" i="1"/>
  <c r="M32" i="1"/>
  <c r="H32" i="1"/>
  <c r="O32" i="1"/>
  <c r="E32" i="1"/>
  <c r="N32" i="1"/>
  <c r="F32" i="1"/>
  <c r="J32" i="1"/>
  <c r="V45" i="1" l="1"/>
  <c r="V33" i="1"/>
  <c r="I90" i="18"/>
  <c r="Z32" i="1"/>
  <c r="Y32" i="1"/>
  <c r="X33" i="1"/>
  <c r="C86" i="18"/>
  <c r="D137" i="18" s="1"/>
  <c r="C85" i="18"/>
  <c r="D136" i="18" s="1"/>
  <c r="C80" i="18"/>
  <c r="D131" i="18" s="1"/>
  <c r="C79" i="18"/>
  <c r="D130" i="18" s="1"/>
  <c r="J89" i="18"/>
  <c r="C78" i="18"/>
  <c r="D129" i="18" s="1"/>
  <c r="J78" i="18"/>
  <c r="C84" i="18"/>
  <c r="D135" i="18" s="1"/>
  <c r="C82" i="18"/>
  <c r="D133" i="18" s="1"/>
  <c r="J87" i="18"/>
  <c r="C76" i="18"/>
  <c r="D127" i="18" s="1"/>
  <c r="J77" i="18"/>
  <c r="J75" i="18"/>
  <c r="C87" i="18"/>
  <c r="D138" i="18" s="1"/>
  <c r="C75" i="18"/>
  <c r="D126" i="18" s="1"/>
  <c r="J76" i="18"/>
  <c r="C83" i="18"/>
  <c r="D134" i="18" s="1"/>
  <c r="J88" i="18"/>
  <c r="C88" i="18"/>
  <c r="D139" i="18" s="1"/>
  <c r="J86" i="18"/>
  <c r="C77" i="18"/>
  <c r="D128" i="18" s="1"/>
  <c r="J85" i="18"/>
  <c r="J81" i="18"/>
  <c r="J83" i="18"/>
  <c r="J84" i="18"/>
  <c r="C81" i="18"/>
  <c r="D132" i="18" s="1"/>
  <c r="J82" i="18"/>
  <c r="C89" i="18"/>
  <c r="D140" i="18" s="1"/>
  <c r="J80" i="18"/>
  <c r="J79" i="18"/>
  <c r="I74" i="18"/>
  <c r="C74" i="18" s="1"/>
  <c r="X45" i="1"/>
  <c r="W45" i="1"/>
  <c r="V39" i="1"/>
  <c r="V41" i="1" s="1"/>
  <c r="V46" i="1" s="1"/>
  <c r="W39" i="1"/>
  <c r="W41" i="1" s="1"/>
  <c r="W46" i="1" s="1"/>
  <c r="X39" i="1"/>
  <c r="X41" i="1" s="1"/>
  <c r="X46" i="1" s="1"/>
  <c r="BC73" i="18"/>
  <c r="Z33" i="1" l="1"/>
  <c r="Y33" i="1"/>
  <c r="B75" i="18"/>
  <c r="B126" i="18" s="1"/>
  <c r="B77" i="18"/>
  <c r="B128" i="18" s="1"/>
  <c r="B78" i="18"/>
  <c r="B129" i="18" s="1"/>
  <c r="B83" i="18"/>
  <c r="B134" i="18" s="1"/>
  <c r="B76" i="18"/>
  <c r="B127" i="18" s="1"/>
  <c r="C90" i="18"/>
  <c r="B91" i="18" s="1"/>
  <c r="D125" i="18"/>
  <c r="B89" i="18"/>
  <c r="B140" i="18" s="1"/>
  <c r="B81" i="18"/>
  <c r="B132" i="18" s="1"/>
  <c r="B88" i="18"/>
  <c r="B139" i="18" s="1"/>
  <c r="B79" i="18"/>
  <c r="B130" i="18" s="1"/>
  <c r="B87" i="18"/>
  <c r="B138" i="18" s="1"/>
  <c r="B82" i="18"/>
  <c r="B133" i="18" s="1"/>
  <c r="B85" i="18"/>
  <c r="B136" i="18" s="1"/>
  <c r="B84" i="18"/>
  <c r="B135" i="18" s="1"/>
  <c r="B80" i="18"/>
  <c r="B131" i="18" s="1"/>
  <c r="B86" i="18"/>
  <c r="B137" i="18" s="1"/>
  <c r="R105" i="1"/>
  <c r="AA394" i="1"/>
  <c r="R303" i="1"/>
  <c r="AB359" i="1"/>
  <c r="AB262" i="1"/>
  <c r="R137" i="1"/>
  <c r="D141" i="18" l="1"/>
  <c r="U137" i="1"/>
  <c r="U180" i="1" s="1"/>
  <c r="S180" i="1"/>
  <c r="S322" i="1"/>
  <c r="S24" i="1" s="1"/>
  <c r="U24" i="1" s="1"/>
  <c r="U303" i="1"/>
  <c r="U322" i="1" s="1"/>
  <c r="U105" i="1"/>
  <c r="U111" i="1" s="1"/>
  <c r="S111" i="1"/>
  <c r="S13" i="1" s="1"/>
  <c r="U13" i="1" s="1"/>
  <c r="AA105" i="1"/>
  <c r="AB303" i="1"/>
  <c r="AB105" i="1"/>
  <c r="AA303" i="1"/>
  <c r="AA359" i="1"/>
  <c r="R359" i="1"/>
  <c r="R278" i="1"/>
  <c r="AA278" i="1"/>
  <c r="AB278" i="1"/>
  <c r="R114" i="1"/>
  <c r="AA114" i="1"/>
  <c r="AB114" i="1"/>
  <c r="R394" i="1"/>
  <c r="AB394" i="1"/>
  <c r="R325" i="1"/>
  <c r="AA262" i="1"/>
  <c r="AB325" i="1"/>
  <c r="AA325" i="1"/>
  <c r="R262" i="1"/>
  <c r="AB86" i="1"/>
  <c r="R86" i="1"/>
  <c r="AA86" i="1"/>
  <c r="P373" i="1"/>
  <c r="AB137" i="1"/>
  <c r="P322" i="1"/>
  <c r="P275" i="1"/>
  <c r="P259" i="1"/>
  <c r="AD259" i="1" s="1"/>
  <c r="AA137" i="1"/>
  <c r="P410" i="1"/>
  <c r="P356" i="1"/>
  <c r="P28" i="1" l="1"/>
  <c r="AD410" i="1"/>
  <c r="P24" i="1"/>
  <c r="AD322" i="1"/>
  <c r="P22" i="1"/>
  <c r="AD275" i="1"/>
  <c r="P25" i="1"/>
  <c r="AD356" i="1"/>
  <c r="P26" i="1"/>
  <c r="AD373" i="1"/>
  <c r="U394" i="1"/>
  <c r="U410" i="1" s="1"/>
  <c r="S410" i="1"/>
  <c r="S28" i="1" s="1"/>
  <c r="U28" i="1" s="1"/>
  <c r="U359" i="1"/>
  <c r="U373" i="1" s="1"/>
  <c r="S373" i="1"/>
  <c r="S26" i="1" s="1"/>
  <c r="U26" i="1" s="1"/>
  <c r="S102" i="1"/>
  <c r="S12" i="1" s="1"/>
  <c r="U86" i="1"/>
  <c r="U102" i="1" s="1"/>
  <c r="S15" i="1"/>
  <c r="U15" i="1" s="1"/>
  <c r="S134" i="1"/>
  <c r="S14" i="1" s="1"/>
  <c r="U14" i="1" s="1"/>
  <c r="U114" i="1"/>
  <c r="U134" i="1" s="1"/>
  <c r="S275" i="1"/>
  <c r="U262" i="1"/>
  <c r="U275" i="1" s="1"/>
  <c r="S356" i="1"/>
  <c r="S25" i="1" s="1"/>
  <c r="U25" i="1" s="1"/>
  <c r="U325" i="1"/>
  <c r="U356" i="1" s="1"/>
  <c r="U278" i="1"/>
  <c r="U300" i="1" s="1"/>
  <c r="S300" i="1"/>
  <c r="S23" i="1" s="1"/>
  <c r="U23" i="1" s="1"/>
  <c r="P21" i="1"/>
  <c r="V16" i="18" s="1"/>
  <c r="P421" i="1"/>
  <c r="AC12" i="1"/>
  <c r="W8" i="18" s="1"/>
  <c r="R12" i="1"/>
  <c r="AA12" i="1"/>
  <c r="AB12" i="1"/>
  <c r="AC14" i="1"/>
  <c r="W10" i="18" s="1"/>
  <c r="R14" i="1"/>
  <c r="AB14" i="1"/>
  <c r="AA14" i="1"/>
  <c r="R15" i="1"/>
  <c r="AC15" i="1"/>
  <c r="W11" i="18" s="1"/>
  <c r="AB15" i="1"/>
  <c r="AA15" i="1"/>
  <c r="AA102" i="1"/>
  <c r="R102" i="1"/>
  <c r="AB102" i="1"/>
  <c r="AC373" i="1"/>
  <c r="AB300" i="1"/>
  <c r="AC356" i="1"/>
  <c r="AA300" i="1"/>
  <c r="AC410" i="1"/>
  <c r="AC275" i="1"/>
  <c r="AC322" i="1"/>
  <c r="R300" i="1"/>
  <c r="AC300" i="1"/>
  <c r="AC259" i="1"/>
  <c r="AA180" i="1"/>
  <c r="R111" i="1"/>
  <c r="R180" i="1"/>
  <c r="AA134" i="1"/>
  <c r="AA111" i="1"/>
  <c r="AB180" i="1"/>
  <c r="R134" i="1"/>
  <c r="AB111" i="1"/>
  <c r="AB134" i="1"/>
  <c r="R373" i="1"/>
  <c r="AB373" i="1"/>
  <c r="R410" i="1"/>
  <c r="R259" i="1"/>
  <c r="AB410" i="1"/>
  <c r="AA259" i="1"/>
  <c r="AA410" i="1"/>
  <c r="AA275" i="1"/>
  <c r="AA373" i="1"/>
  <c r="AB322" i="1"/>
  <c r="AB356" i="1"/>
  <c r="AB259" i="1"/>
  <c r="AA356" i="1"/>
  <c r="AB275" i="1"/>
  <c r="AA322" i="1"/>
  <c r="R275" i="1"/>
  <c r="R322" i="1"/>
  <c r="R356" i="1"/>
  <c r="AD25" i="1" l="1"/>
  <c r="V20" i="18"/>
  <c r="AD24" i="1"/>
  <c r="V19" i="18"/>
  <c r="AD26" i="1"/>
  <c r="V21" i="18"/>
  <c r="AD22" i="1"/>
  <c r="V17" i="18"/>
  <c r="V23" i="18"/>
  <c r="D39" i="18"/>
  <c r="D43" i="18"/>
  <c r="D42" i="18"/>
  <c r="D41" i="18"/>
  <c r="AD21" i="1"/>
  <c r="AC421" i="1"/>
  <c r="AD421" i="1"/>
  <c r="D45" i="18"/>
  <c r="AD28" i="1"/>
  <c r="U421" i="1"/>
  <c r="S196" i="1"/>
  <c r="U196" i="1"/>
  <c r="S22" i="1"/>
  <c r="S421" i="1"/>
  <c r="S18" i="1"/>
  <c r="U12" i="1"/>
  <c r="AA421" i="1"/>
  <c r="AB421" i="1"/>
  <c r="R196" i="1"/>
  <c r="AB196" i="1"/>
  <c r="R421" i="1"/>
  <c r="AA196" i="1"/>
  <c r="D38" i="18"/>
  <c r="P30" i="1"/>
  <c r="AD30" i="1" s="1"/>
  <c r="AC13" i="1"/>
  <c r="W9" i="18" s="1"/>
  <c r="R13" i="1"/>
  <c r="AA13" i="1"/>
  <c r="AB13" i="1"/>
  <c r="AC22" i="1"/>
  <c r="R22" i="1"/>
  <c r="AA22" i="1"/>
  <c r="AB22" i="1"/>
  <c r="AC26" i="1"/>
  <c r="AA26" i="1"/>
  <c r="AB26" i="1"/>
  <c r="R26" i="1"/>
  <c r="AC25" i="1"/>
  <c r="R25" i="1"/>
  <c r="AB25" i="1"/>
  <c r="AA25" i="1"/>
  <c r="AC16" i="1"/>
  <c r="W12" i="18" s="1"/>
  <c r="R16" i="1"/>
  <c r="AA16" i="1"/>
  <c r="AB16" i="1"/>
  <c r="AC24" i="1"/>
  <c r="AB24" i="1"/>
  <c r="R24" i="1"/>
  <c r="AA24" i="1"/>
  <c r="AC28" i="1"/>
  <c r="AB28" i="1"/>
  <c r="R28" i="1"/>
  <c r="AA28" i="1"/>
  <c r="AC21" i="1"/>
  <c r="W16" i="18" s="1"/>
  <c r="AA21" i="1"/>
  <c r="R21" i="1"/>
  <c r="AB21" i="1"/>
  <c r="W23" i="18" l="1"/>
  <c r="W21" i="18"/>
  <c r="W20" i="18"/>
  <c r="W17" i="18"/>
  <c r="W19" i="18"/>
  <c r="V25" i="18"/>
  <c r="U18" i="1"/>
  <c r="U22" i="1"/>
  <c r="S30" i="1"/>
  <c r="U30" i="1" s="1"/>
  <c r="AC18" i="1"/>
  <c r="W14" i="18" s="1"/>
  <c r="R18" i="1"/>
  <c r="AA18" i="1"/>
  <c r="AB18" i="1"/>
  <c r="AC30" i="1"/>
  <c r="AB30" i="1"/>
  <c r="R30" i="1"/>
  <c r="AA30" i="1"/>
  <c r="P32" i="1"/>
  <c r="V27" i="18" l="1"/>
  <c r="W25" i="18"/>
  <c r="S32" i="1"/>
  <c r="U32" i="1" s="1"/>
  <c r="R32" i="1"/>
  <c r="AA32" i="1"/>
  <c r="AB32" i="1"/>
  <c r="V30" i="18" l="1"/>
  <c r="W27" i="18"/>
  <c r="V32" i="18" l="1"/>
  <c r="W30" i="18"/>
  <c r="V33" i="18" l="1"/>
  <c r="W33" i="18" s="1"/>
  <c r="W32" i="18"/>
  <c r="F21" i="22"/>
  <c r="D21" i="22"/>
  <c r="H21" i="22" s="1"/>
  <c r="B21" i="22"/>
  <c r="F20" i="22"/>
  <c r="H20" i="22" s="1"/>
  <c r="D20" i="22"/>
  <c r="F19" i="22"/>
  <c r="D19" i="22"/>
  <c r="H19" i="22" s="1"/>
  <c r="F18" i="22"/>
  <c r="D18" i="22"/>
  <c r="H18" i="22" s="1"/>
  <c r="D17" i="22"/>
  <c r="H16" i="22"/>
  <c r="H15" i="22"/>
  <c r="F15" i="22"/>
  <c r="D15" i="22"/>
  <c r="G12" i="22"/>
  <c r="G11" i="22"/>
  <c r="G10" i="22"/>
  <c r="G9" i="22"/>
  <c r="G8" i="22"/>
  <c r="E8" i="22"/>
  <c r="F17" i="22" s="1"/>
  <c r="H17" i="22" s="1"/>
</calcChain>
</file>

<file path=xl/sharedStrings.xml><?xml version="1.0" encoding="utf-8"?>
<sst xmlns="http://schemas.openxmlformats.org/spreadsheetml/2006/main" count="3360" uniqueCount="1131">
  <si>
    <t>Actual</t>
  </si>
  <si>
    <t>Budget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</si>
  <si>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</si>
  <si>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</si>
  <si>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</si>
  <si>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</si>
  <si>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</si>
  <si>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</si>
  <si>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</si>
  <si>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</si>
  <si>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</si>
  <si>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</si>
  <si>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</si>
  <si>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</si>
  <si>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Actual YTD</t>
  </si>
  <si>
    <t>Budget YTD</t>
  </si>
  <si>
    <t>Approved Budget</t>
  </si>
  <si>
    <t>Forecast</t>
  </si>
  <si>
    <t>SUMMARY</t>
  </si>
  <si>
    <t>Revenue</t>
  </si>
  <si>
    <t>Total Revenue</t>
  </si>
  <si>
    <t>Expenses</t>
  </si>
  <si>
    <t>Actuals</t>
  </si>
  <si>
    <t>Total Expenses</t>
  </si>
  <si>
    <t>Fund Balance</t>
  </si>
  <si>
    <t>Beginning Balance (Unaudited)</t>
  </si>
  <si>
    <t>Audit Adjustment</t>
  </si>
  <si>
    <t>Beginning Balance (Audited)</t>
  </si>
  <si>
    <t>Ending Fund Balance</t>
  </si>
  <si>
    <t/>
  </si>
  <si>
    <t>Enrollment Breakdown</t>
  </si>
  <si>
    <t>K</t>
  </si>
  <si>
    <t>Enrollment Summary</t>
  </si>
  <si>
    <t>K-3</t>
  </si>
  <si>
    <t>4-6</t>
  </si>
  <si>
    <t>7-8</t>
  </si>
  <si>
    <t>9-12</t>
  </si>
  <si>
    <t>Demographic Information</t>
  </si>
  <si>
    <t>New Students</t>
  </si>
  <si>
    <t>School Information</t>
  </si>
  <si>
    <t>FTE's</t>
  </si>
  <si>
    <t>Teachers</t>
  </si>
  <si>
    <t># of school days</t>
  </si>
  <si>
    <t>REVENUE</t>
  </si>
  <si>
    <t>TOTAL REVENUE</t>
  </si>
  <si>
    <t>EXPENSES</t>
  </si>
  <si>
    <t>ASSETS</t>
  </si>
  <si>
    <t>Fixed Assets</t>
  </si>
  <si>
    <t>Other Assets</t>
  </si>
  <si>
    <t>LIABILITIES &amp; EQUITY</t>
  </si>
  <si>
    <t>Income Statement</t>
  </si>
  <si>
    <t>Monthly Cash Forecast</t>
  </si>
  <si>
    <t>Remaining</t>
  </si>
  <si>
    <t>Balance</t>
  </si>
  <si>
    <t>Beginning Cash</t>
  </si>
  <si>
    <t>Operating Cash Inflow (Outflow)</t>
  </si>
  <si>
    <t>Due To (From)</t>
  </si>
  <si>
    <t>Ending Cash</t>
  </si>
  <si>
    <t>Net Income (Loss) to Date</t>
  </si>
  <si>
    <t>Value</t>
  </si>
  <si>
    <t>YTD</t>
  </si>
  <si>
    <t>Balance Sheet</t>
  </si>
  <si>
    <t>Variance</t>
  </si>
  <si>
    <t>Other Liabilities</t>
  </si>
  <si>
    <t>Previous Forecast</t>
  </si>
  <si>
    <t>Notes</t>
  </si>
  <si>
    <t>Current Forecast</t>
  </si>
  <si>
    <t>Beginning Net Assets</t>
  </si>
  <si>
    <t>Start-up Year</t>
  </si>
  <si>
    <t>TOTAL EXPENSES</t>
  </si>
  <si>
    <t>Actuals &amp; Forecast</t>
  </si>
  <si>
    <t>Cash Balance</t>
  </si>
  <si>
    <t>Other Current Assets</t>
  </si>
  <si>
    <t>TOTAL ASSETS</t>
  </si>
  <si>
    <t>TOTAL LIABILITIES &amp; EQUITY</t>
  </si>
  <si>
    <t>Total</t>
  </si>
  <si>
    <t>Yes</t>
  </si>
  <si>
    <t>KEY ASSUMPTIONS</t>
  </si>
  <si>
    <t># Free &amp; Reduced Lunch</t>
  </si>
  <si>
    <t># ELL</t>
  </si>
  <si>
    <t>Other Current Liabilities</t>
  </si>
  <si>
    <t>Days Cash on Hand</t>
  </si>
  <si>
    <t>Fund Balance as a % of Expenses</t>
  </si>
  <si>
    <t>CIP Account</t>
  </si>
  <si>
    <t>Depreciation Expense Forecast</t>
  </si>
  <si>
    <t>Asset Value Remaining @ 6/30</t>
  </si>
  <si>
    <t>% Asset Value Remaining @ 6/30</t>
  </si>
  <si>
    <t>Prior Year Fixed Assets</t>
  </si>
  <si>
    <t>SUBTOTAL - Fixed Assets</t>
  </si>
  <si>
    <t>Asset Account</t>
  </si>
  <si>
    <t>Actuals YTD</t>
  </si>
  <si>
    <t>% Spent</t>
  </si>
  <si>
    <t>Budget YTD vs Actuals YTD - Revenue</t>
  </si>
  <si>
    <t>% Remaining</t>
  </si>
  <si>
    <t>Ending Fund Balance (incl. Depreciation)</t>
  </si>
  <si>
    <t>Ending Fund Balance as % of Expenses</t>
  </si>
  <si>
    <t>Budget YTD vs Actuals YTD - Expenses</t>
  </si>
  <si>
    <t>Forecast Update - Waterfall</t>
  </si>
  <si>
    <t>CATEGORY</t>
  </si>
  <si>
    <t>BOTTOM LINE IMPACT</t>
  </si>
  <si>
    <t>NOTES</t>
  </si>
  <si>
    <t>Cash Balance - Actual</t>
  </si>
  <si>
    <t>Cash Balance - Forecast</t>
  </si>
  <si>
    <t xml:space="preserve">  </t>
  </si>
  <si>
    <t>Assets</t>
  </si>
  <si>
    <t>Total Assets</t>
  </si>
  <si>
    <t xml:space="preserve">Total Liabilities &amp; Equity </t>
  </si>
  <si>
    <t>Revenue from Local Sources</t>
  </si>
  <si>
    <t>Intermediate Revenue Sources</t>
  </si>
  <si>
    <t>State Revenue</t>
  </si>
  <si>
    <t>Federal Revenue</t>
  </si>
  <si>
    <t>Other Financing Sources</t>
  </si>
  <si>
    <t>Other Items</t>
  </si>
  <si>
    <t>Personnel Services-Salaries</t>
  </si>
  <si>
    <t>Personnel Services-Employee Benefits</t>
  </si>
  <si>
    <t>Professional and Tech Services</t>
  </si>
  <si>
    <t>Property Services</t>
  </si>
  <si>
    <t>Other Services</t>
  </si>
  <si>
    <t>Supplies</t>
  </si>
  <si>
    <t>Debt Service and Miscellaneous</t>
  </si>
  <si>
    <t>Other Items - Expense</t>
  </si>
  <si>
    <t>Total ADE</t>
  </si>
  <si>
    <t>Depreciation Expense</t>
  </si>
  <si>
    <t>Total Revenue Per ADE</t>
  </si>
  <si>
    <t>Total Expenses Per ADE</t>
  </si>
  <si>
    <t># SpEd</t>
  </si>
  <si>
    <t>Default Expense Inflation Rate</t>
  </si>
  <si>
    <t>Current Closed Month</t>
  </si>
  <si>
    <t>000-000</t>
  </si>
  <si>
    <t xml:space="preserve">Restricted Report </t>
  </si>
  <si>
    <t>Total Forecast</t>
  </si>
  <si>
    <t>Unrestricted</t>
  </si>
  <si>
    <t>Dynamic Expression: SORT(ATTRIBUTE_CELL(ResourceAttribute))</t>
  </si>
  <si>
    <t>Other Adjustments</t>
  </si>
  <si>
    <t>After running the "Prepare Workbook for External Distribution" macro, data cannot be saved to Vena.  Save to box and continue working there.</t>
  </si>
  <si>
    <t>One or more template sheets have been deleted from the workbook. Save to box and continue working there.</t>
  </si>
  <si>
    <t>Final table for graph (auto-sorts):</t>
  </si>
  <si>
    <t>Default Name</t>
  </si>
  <si>
    <t>Override Name</t>
  </si>
  <si>
    <t>Chart Name</t>
  </si>
  <si>
    <t>Override Value</t>
  </si>
  <si>
    <t>Rank</t>
  </si>
  <si>
    <t>- complete table with custom waterfall categories</t>
  </si>
  <si>
    <t>- override names and/or values, remove items by hiding row</t>
  </si>
  <si>
    <r>
      <t xml:space="preserve">- </t>
    </r>
    <r>
      <rPr>
        <i/>
        <u/>
        <sz val="9"/>
        <color rgb="FF000000"/>
        <rFont val="Arial"/>
        <family val="2"/>
      </rPr>
      <t>order does not matter</t>
    </r>
    <r>
      <rPr>
        <i/>
        <sz val="9"/>
        <color rgb="FF000000"/>
        <rFont val="Arial"/>
        <family val="2"/>
      </rPr>
      <t>, the final table and chart will be sorted</t>
    </r>
  </si>
  <si>
    <t>- save to box only (inputs do not save to vena)</t>
  </si>
  <si>
    <t>&lt;notes to balance sheet can be saved to vena using Save Data</t>
  </si>
  <si>
    <t>Capital Expenditures Report</t>
  </si>
  <si>
    <t>Fixed Assets Summary</t>
  </si>
  <si>
    <t>Asset Value @ 6/30 Before Depreciation</t>
  </si>
  <si>
    <t>Current Year Capital Expenditures Progress</t>
  </si>
  <si>
    <t xml:space="preserve"> Forecast</t>
  </si>
  <si>
    <t>SUBTOTAL - Capital Expenditures</t>
  </si>
  <si>
    <t>Projected Capital Expenditures by Project</t>
  </si>
  <si>
    <t>Projected Current Year Capital Expenditures</t>
  </si>
  <si>
    <t>Liabilities &amp; Equity</t>
  </si>
  <si>
    <t>Personnel &amp; Benefits</t>
  </si>
  <si>
    <t>Current Forecast - Detail</t>
  </si>
  <si>
    <t>Budget &amp; Forecast</t>
  </si>
  <si>
    <t xml:space="preserve">445 </t>
  </si>
  <si>
    <t xml:space="preserve">790 </t>
  </si>
  <si>
    <t>Accounts Receivable</t>
  </si>
  <si>
    <t>Investments</t>
  </si>
  <si>
    <t>ROU Assets</t>
  </si>
  <si>
    <t>Deferred PERS Assets</t>
  </si>
  <si>
    <t>Accounts Payable</t>
  </si>
  <si>
    <t>PERS Liability</t>
  </si>
  <si>
    <t>Deferred Revenue</t>
  </si>
  <si>
    <t>Deferred PERS Liability</t>
  </si>
  <si>
    <t>Due From Others</t>
  </si>
  <si>
    <t>Due To Others</t>
  </si>
  <si>
    <t>Loans Payable (Current)</t>
  </si>
  <si>
    <t>Loans Payable (Long-Term)</t>
  </si>
  <si>
    <t>Net Income Per ADE</t>
  </si>
  <si>
    <t>Net Income Adjusted for Non-Cash Lease Expense</t>
  </si>
  <si>
    <t>Net Income – Government-Wide</t>
  </si>
  <si>
    <t>Allocation</t>
  </si>
  <si>
    <t>Spent as of 6.30</t>
  </si>
  <si>
    <t>Remaining Balance</t>
  </si>
  <si>
    <t>ESSER II</t>
  </si>
  <si>
    <t>ARP ESSER III</t>
  </si>
  <si>
    <t>ESSER WAS</t>
  </si>
  <si>
    <t>ESSER PD</t>
  </si>
  <si>
    <t>ESSER ARP IDEA</t>
  </si>
  <si>
    <t>Grant</t>
  </si>
  <si>
    <t>Grant End Date</t>
  </si>
  <si>
    <t>CARES GEER I</t>
  </si>
  <si>
    <t>Transportation Fees</t>
  </si>
  <si>
    <t>Transportation Fees From Other Government Sources Within the</t>
  </si>
  <si>
    <t>Investment Income</t>
  </si>
  <si>
    <t>Food Services</t>
  </si>
  <si>
    <t>Other School Sales</t>
  </si>
  <si>
    <t>Other Local Revenue</t>
  </si>
  <si>
    <t>Rentals</t>
  </si>
  <si>
    <t>Private donations</t>
  </si>
  <si>
    <t>In Kind Contributions</t>
  </si>
  <si>
    <t>Gains or Losses on the Sale of Capital Assets</t>
  </si>
  <si>
    <t>Refund of Prior Year's Expenditures</t>
  </si>
  <si>
    <t>Other Local Revenue-Miscellaneous</t>
  </si>
  <si>
    <t>CMO Fees</t>
  </si>
  <si>
    <t>Unrestricted Grants-in-Aid - Intermediate</t>
  </si>
  <si>
    <t>Restricted Grants-in-Aid</t>
  </si>
  <si>
    <t>Revenue in Lieu of Taxes</t>
  </si>
  <si>
    <t>Unrestricted Grants-in-Aid - State</t>
  </si>
  <si>
    <t>Basic Support - DSA</t>
  </si>
  <si>
    <t>PCFP - Base Funding</t>
  </si>
  <si>
    <t>PCFP - SpEd Local Add-On</t>
  </si>
  <si>
    <t>PCFP - English Learners</t>
  </si>
  <si>
    <t>PCFP - At Risk Students</t>
  </si>
  <si>
    <t>PCFP - Gifted and Talented</t>
  </si>
  <si>
    <t>PCFP - SpEd local add-on</t>
  </si>
  <si>
    <t>State Funds &amp; Grants-in-Aid</t>
  </si>
  <si>
    <t>Class Size Reduction</t>
  </si>
  <si>
    <t>PCFP - ELL</t>
  </si>
  <si>
    <t>PCFP - FRL</t>
  </si>
  <si>
    <t>PCFP - GATE</t>
  </si>
  <si>
    <t>State SpEd</t>
  </si>
  <si>
    <t>AB398 - Salary Increases</t>
  </si>
  <si>
    <t>Revenue in Lieu of Taxes - State</t>
  </si>
  <si>
    <t>Unrestricted Grants-in-Aid - Federal</t>
  </si>
  <si>
    <t>Unrestricted Grants-in-Aid From Fed Government Through State</t>
  </si>
  <si>
    <t>PPP Grant (Loan Forgiveness) - confirm code</t>
  </si>
  <si>
    <t xml:space="preserve">Federal Other </t>
  </si>
  <si>
    <t>ECILP 2, Project A</t>
  </si>
  <si>
    <t>AB3 Coronavirus Relief Funds (CRF</t>
  </si>
  <si>
    <t>USDA Food and Nutrition Services, Farm to School Grant Program</t>
  </si>
  <si>
    <t>Title I</t>
  </si>
  <si>
    <t>IDEA</t>
  </si>
  <si>
    <t>Title III-LEP</t>
  </si>
  <si>
    <t>Title III-IMM</t>
  </si>
  <si>
    <t>CSP</t>
  </si>
  <si>
    <t>BSCA Safer Communities Stronger Connections</t>
  </si>
  <si>
    <t>McKinney Vento Homeless Education Funds</t>
  </si>
  <si>
    <t>Project AWARE Grant (Federal</t>
  </si>
  <si>
    <t>Title II</t>
  </si>
  <si>
    <t>Title IV – Well-Rounded Education</t>
  </si>
  <si>
    <t>Title IV – Safe &amp; Healthy Students</t>
  </si>
  <si>
    <t>Title IV – Technology</t>
  </si>
  <si>
    <t>ESSER III - ARP Homeless II</t>
  </si>
  <si>
    <t>CARES Act ESSER Funds</t>
  </si>
  <si>
    <t>ESSER III</t>
  </si>
  <si>
    <t>CARES ESSER Competitive - PD</t>
  </si>
  <si>
    <t>CARES Act ESSER Competitive - DIM</t>
  </si>
  <si>
    <t>CARES Act ESSER Competitive - WAS</t>
  </si>
  <si>
    <t>AB3 Coronavirus Relief Fund through local County</t>
  </si>
  <si>
    <t>School Based Mental Health Professionals</t>
  </si>
  <si>
    <t>GEER I</t>
  </si>
  <si>
    <t>ESSER III - Special Education</t>
  </si>
  <si>
    <t>Other Federal funds passed through local/private agencies</t>
  </si>
  <si>
    <t>NSLP</t>
  </si>
  <si>
    <t>Fresh Fruits &amp; Vegetables Grant Program</t>
  </si>
  <si>
    <t>NSLP Equipment Grant</t>
  </si>
  <si>
    <t>Nutrition - Misc Federal Awards</t>
  </si>
  <si>
    <t>ARPA-School Based MH Worker Extension Project</t>
  </si>
  <si>
    <t>Grants-in-Aid From Fed Government Thru Intermediate Agencies</t>
  </si>
  <si>
    <t>E-Rate Funds</t>
  </si>
  <si>
    <t>Revenue in Lieu of Taxes - Federal</t>
  </si>
  <si>
    <t>Revenue for/on Behalf of the School District</t>
  </si>
  <si>
    <t>Funds Transfer In</t>
  </si>
  <si>
    <t>Loan Proceeds</t>
  </si>
  <si>
    <t>Salaries-Teachers</t>
  </si>
  <si>
    <t>Salaries-Instructional Aides</t>
  </si>
  <si>
    <t>Salaries-Substitute Teachers</t>
  </si>
  <si>
    <t>Salaries-Licensed Administration</t>
  </si>
  <si>
    <t>Salaries-Non-licensed Administration</t>
  </si>
  <si>
    <t>Salaries-Other Licensed Staff</t>
  </si>
  <si>
    <t>Salaries-Other Classified/Support Staff</t>
  </si>
  <si>
    <t>Salaries-Retirees</t>
  </si>
  <si>
    <t>Salaries-Regular Employees</t>
  </si>
  <si>
    <t>Salaries-Reg-Instructional Aide</t>
  </si>
  <si>
    <t>Salaries-Reg-Substitute Teacher</t>
  </si>
  <si>
    <t>Salaries-Reg-Licensed Admin</t>
  </si>
  <si>
    <t>Salaries-Reg-Non-licensed Admin</t>
  </si>
  <si>
    <t>Salaries-Temporary Employees</t>
  </si>
  <si>
    <t>Salaries-Reg-Teachers</t>
  </si>
  <si>
    <t>Salaries-Reg-Instructional Aides or Assistants</t>
  </si>
  <si>
    <t>Salaries-Reg-Substitute Teachers</t>
  </si>
  <si>
    <t>Salaries-Reg-Licensed Administration</t>
  </si>
  <si>
    <t>Salaries-Reg-Non-licensed Administration</t>
  </si>
  <si>
    <t>Salaries-Reg-Other Licensed Staff</t>
  </si>
  <si>
    <t>Salaries-Reg-Other Classified and Support Staff</t>
  </si>
  <si>
    <t>Salaries-Reg-Retirees</t>
  </si>
  <si>
    <t>Salaries-Overtime</t>
  </si>
  <si>
    <t>Salaries-OT-Teachers</t>
  </si>
  <si>
    <t>Salaries-OT-Instructional Aides or Assistants</t>
  </si>
  <si>
    <t>Salaries-OT-Substitute Teachers</t>
  </si>
  <si>
    <t>Salaries-OT-Licensed Administration</t>
  </si>
  <si>
    <t>Salaries-OT-Non-licensed Administration</t>
  </si>
  <si>
    <t>Salaries-OT-Other Licensed Staff</t>
  </si>
  <si>
    <t>Salaries-OT-Other Classified and Support Staff</t>
  </si>
  <si>
    <t>Salaries-Sabbatical Leave</t>
  </si>
  <si>
    <t>Salaries-Sabbatical-Teachers</t>
  </si>
  <si>
    <t>Salaries-Sabbatical-Instructional Aides or Assistants</t>
  </si>
  <si>
    <t>Salaries-Sabbatical-Substitute Teachers</t>
  </si>
  <si>
    <t>Salaries-Sabbatical-Licensed Administration</t>
  </si>
  <si>
    <t>Salaries-Sabbatical-Non-licensed Administration</t>
  </si>
  <si>
    <t>Salaries-Sabbatical-Other Licensed Staff</t>
  </si>
  <si>
    <t>Salaries-Sabbatical-Other Classified and Support Staff</t>
  </si>
  <si>
    <t>Salaries-Additional Comp</t>
  </si>
  <si>
    <t>Salaries-Additional Comp-Teachers</t>
  </si>
  <si>
    <t>Salaries-Additional Comp-Instructional Aides</t>
  </si>
  <si>
    <t>Salaries-Additional Comp-Substitute Teachers</t>
  </si>
  <si>
    <t>Salaries-Additional Comp-Licensed Administration</t>
  </si>
  <si>
    <t>Salaries-Additional Comp-Non-licensed Administration</t>
  </si>
  <si>
    <t>Salaries-Additional Comp-Other Licensed Staff</t>
  </si>
  <si>
    <t>Salaries-Additional Comp-Other Classified and Support Staff</t>
  </si>
  <si>
    <t>Salaries-Extra Duties</t>
  </si>
  <si>
    <t>Salaries-Extra Duties-Teachers</t>
  </si>
  <si>
    <t>Salaries-Extra Duties-Instructional Aides or Assistants</t>
  </si>
  <si>
    <t>Salaries-Extra Duties-Substitute Teachers</t>
  </si>
  <si>
    <t>Salaries-Extra Duties-Licensed Administration</t>
  </si>
  <si>
    <t>Salaries-Extra Duties-Non-licensed Administration</t>
  </si>
  <si>
    <t>Salaries-Extra Duties-Other Licensed Staff</t>
  </si>
  <si>
    <t>Salaries-Extra Duties-Other Classified and Support Staff</t>
  </si>
  <si>
    <t>Salaries-Payroll Temporary Holding Account</t>
  </si>
  <si>
    <t>Employee Benefits - Group Insurance</t>
  </si>
  <si>
    <t>Employee Benefits - Social Security Contributions</t>
  </si>
  <si>
    <t>Employee Benefits - Retirement Contributions</t>
  </si>
  <si>
    <t>Employee Benefits - Medicare Payments</t>
  </si>
  <si>
    <t>Employee Benefits - Unemployment Compensation</t>
  </si>
  <si>
    <t>Employee Benefits - Workers Compensation</t>
  </si>
  <si>
    <t>Employee Benefits</t>
  </si>
  <si>
    <t>Employee Benefits - Retirement Contributions - PERS Contributions</t>
  </si>
  <si>
    <t>Employee Benefits - Tuition Reimbursement</t>
  </si>
  <si>
    <t>Employee Benefits - Health Benefits</t>
  </si>
  <si>
    <t>Employee Benefits - Other Employee Benefits</t>
  </si>
  <si>
    <t>Office/Administrative Services</t>
  </si>
  <si>
    <t>Professional Educational Services</t>
  </si>
  <si>
    <t>Training &amp; Development Services</t>
  </si>
  <si>
    <t>Training &amp; Development Services - Teachers</t>
  </si>
  <si>
    <t>Training &amp; Development Services - Instructional Aides</t>
  </si>
  <si>
    <t>Training &amp; Development Services - Substitute Teachers</t>
  </si>
  <si>
    <t>Training &amp; Development Services - Licensed Admin</t>
  </si>
  <si>
    <t>Training &amp; Development Services - Non-Licensed Admin</t>
  </si>
  <si>
    <t>Training &amp; Development Services - Other Licensed Personnel</t>
  </si>
  <si>
    <t>Training &amp; Development Services - Other Classified Personnel</t>
  </si>
  <si>
    <t>Training &amp; Development Services - Retirees</t>
  </si>
  <si>
    <t>Technology Related Training</t>
  </si>
  <si>
    <t>Other Professional Services</t>
  </si>
  <si>
    <t>Business Service Fees</t>
  </si>
  <si>
    <t>Marketing Services</t>
  </si>
  <si>
    <t>Technical Services</t>
  </si>
  <si>
    <t>Data Processing &amp; Coding Services</t>
  </si>
  <si>
    <t>Other Technical Services</t>
  </si>
  <si>
    <t>Other specialized services</t>
  </si>
  <si>
    <t>Utility Services</t>
  </si>
  <si>
    <t>Water and Sewer</t>
  </si>
  <si>
    <t>Cleaning Services</t>
  </si>
  <si>
    <t>Garbage and Disposal</t>
  </si>
  <si>
    <t>Janitorial and Custodial Services</t>
  </si>
  <si>
    <t>Repairs and Maintenance Services</t>
  </si>
  <si>
    <t>Repairs and Maintenance - non-Technology</t>
  </si>
  <si>
    <t>Repairs and Maintenance - Technology</t>
  </si>
  <si>
    <t>Rent Expense</t>
  </si>
  <si>
    <t>Rent - Land and Building</t>
  </si>
  <si>
    <t>Rental of Equipment and Vehicles</t>
  </si>
  <si>
    <t>Rentals of Computers and Related Equipment</t>
  </si>
  <si>
    <t>Rental of Other Items</t>
  </si>
  <si>
    <t>Non-Cash Lease Adjustment</t>
  </si>
  <si>
    <t>Construction Services</t>
  </si>
  <si>
    <t>Other Purchased Property Services</t>
  </si>
  <si>
    <t>Student Transportation Services</t>
  </si>
  <si>
    <t>Student transportation (field trips, bus passes, etc)</t>
  </si>
  <si>
    <t>Insurance</t>
  </si>
  <si>
    <t>Property Insurance</t>
  </si>
  <si>
    <t>Liability Insurance</t>
  </si>
  <si>
    <t>Fidelity and Other Insurance</t>
  </si>
  <si>
    <t>Communications</t>
  </si>
  <si>
    <t>Postage</t>
  </si>
  <si>
    <t>Voice and Voicemail</t>
  </si>
  <si>
    <t>Telephone service</t>
  </si>
  <si>
    <t>Cell phone service</t>
  </si>
  <si>
    <t>Internet services</t>
  </si>
  <si>
    <t>Delivery Services and Couriers</t>
  </si>
  <si>
    <t>Advertising</t>
  </si>
  <si>
    <t>Printing and Binding</t>
  </si>
  <si>
    <t>Food Service Management</t>
  </si>
  <si>
    <t>Travel</t>
  </si>
  <si>
    <t>Travel - Teachers (Instructional Licensed Personnel</t>
  </si>
  <si>
    <t>Travel - Instructional Aides (Non-Licensed Personnel</t>
  </si>
  <si>
    <t>Travel - Substitute Teachers</t>
  </si>
  <si>
    <t>Travel - Licensed Administrative Personnel</t>
  </si>
  <si>
    <t>Travel - Non-Licensed Administrative Personnel</t>
  </si>
  <si>
    <t>Travel - Other Licensed Personnel</t>
  </si>
  <si>
    <t>Travel - Other Classified/Support Personnel</t>
  </si>
  <si>
    <t>Travel - Retirees</t>
  </si>
  <si>
    <t>Travel - Non-Staff Individuals</t>
  </si>
  <si>
    <t>Charter School Sponsor Fee</t>
  </si>
  <si>
    <t>General Supplies</t>
  </si>
  <si>
    <t>Supplies/Equipment - Non-IT</t>
  </si>
  <si>
    <t>Fuel</t>
  </si>
  <si>
    <t>Other supplies</t>
  </si>
  <si>
    <t>Food</t>
  </si>
  <si>
    <t>Books and periodicals</t>
  </si>
  <si>
    <t>Textbooks</t>
  </si>
  <si>
    <t>Supplies-Information Technology-related - General</t>
  </si>
  <si>
    <t>Supplies - Technology - Software</t>
  </si>
  <si>
    <t>Supplies/Equipment - Information Technology Related</t>
  </si>
  <si>
    <t>Web-based and similar programs</t>
  </si>
  <si>
    <t>Property and Capital Outlay</t>
  </si>
  <si>
    <t>Land and Land Improvements</t>
  </si>
  <si>
    <t>Buildings</t>
  </si>
  <si>
    <t>Equipment</t>
  </si>
  <si>
    <t>Vehicles</t>
  </si>
  <si>
    <t>Furniture and Fixtures</t>
  </si>
  <si>
    <t>Computers and Hardware</t>
  </si>
  <si>
    <t>Technology Software</t>
  </si>
  <si>
    <t>Other Equipment</t>
  </si>
  <si>
    <t>Amortization Expense – RUA – Land Improvements</t>
  </si>
  <si>
    <t>Amortization Expense – RUA – Buildings and Improvements</t>
  </si>
  <si>
    <t>Amortization Expense – RUA – Machinery and Equipment</t>
  </si>
  <si>
    <t>Depreciation</t>
  </si>
  <si>
    <t>Dues and Fees</t>
  </si>
  <si>
    <t>Debt Related Expenses</t>
  </si>
  <si>
    <t>Interest</t>
  </si>
  <si>
    <t>Interest - Short Term</t>
  </si>
  <si>
    <t>Interest - Long Term</t>
  </si>
  <si>
    <t>Bond Payment Processing Fee</t>
  </si>
  <si>
    <t>Miscellaneous Expenditures</t>
  </si>
  <si>
    <t>Miscellaneous Expenditures -  Prior Year Expenses</t>
  </si>
  <si>
    <t>Penalties and Interest</t>
  </si>
  <si>
    <t>Indirect Costs</t>
  </si>
  <si>
    <t>Bad Debt</t>
  </si>
  <si>
    <t>Temporary JE clearing</t>
  </si>
  <si>
    <t>Uncategorized Expense</t>
  </si>
  <si>
    <t>Other Items - Fund Transfers Out</t>
  </si>
  <si>
    <t>Other Items - Loss on Sale of Capital Assets</t>
  </si>
  <si>
    <t>Other Items - Temporary JEs</t>
  </si>
  <si>
    <t>FY24 $8966/PY ADE HH (457 ADE), FY25 $9414/ADE</t>
  </si>
  <si>
    <t>For all staff: 3% increase, if in black then 5% increase</t>
  </si>
  <si>
    <t>est 5% increase/yr</t>
  </si>
  <si>
    <t>Based on employee PERS plan, 17.50% or 33.50%</t>
  </si>
  <si>
    <t>1.45% of eligible payroll</t>
  </si>
  <si>
    <t>2.95% + .05% on eligible payroll up to cap (est $32,500/pp, calendar yr)</t>
  </si>
  <si>
    <t>5% increase in FY24 and thereafter</t>
  </si>
  <si>
    <t>1.25% of PCFP revenue</t>
  </si>
  <si>
    <t>PCFP Base Funding (NV</t>
  </si>
  <si>
    <t>State SPED</t>
  </si>
  <si>
    <t>PCFP Local SpEd Funding (NV</t>
  </si>
  <si>
    <t>PCFP ELL funding (NV</t>
  </si>
  <si>
    <t>PCFP At-Risk Funding (NV</t>
  </si>
  <si>
    <t>Special Transportation Funding</t>
  </si>
  <si>
    <t>Federal SPED</t>
  </si>
  <si>
    <t>Title III LEP</t>
  </si>
  <si>
    <t>BSCA Safer Communities</t>
  </si>
  <si>
    <t>Title IV Academic Enrichment</t>
  </si>
  <si>
    <t>ESSER 2</t>
  </si>
  <si>
    <t>ARP ESSER (III)</t>
  </si>
  <si>
    <t>AB495</t>
  </si>
  <si>
    <t>Nutrition - Misc Fed Awards</t>
  </si>
  <si>
    <t>PERS/Capital Lease Deferred Asset</t>
  </si>
  <si>
    <t>000-Misc Other - Health district fees, wire transfer fees, etc.</t>
  </si>
  <si>
    <t>000-Payroll processing fees</t>
  </si>
  <si>
    <t>000-Fingerprinting</t>
  </si>
  <si>
    <t>000-Audit fees</t>
  </si>
  <si>
    <t>205-SpEd Contractor - speech, social work, psych, excl amount allocated to Title I below</t>
  </si>
  <si>
    <t>*639-Prof svcs for intervention assessment, social work, counselors, trama mitigation, $21853 IDEA</t>
  </si>
  <si>
    <t>000 - Scoot Sub Services</t>
  </si>
  <si>
    <t>000-United Way Literacy Service Providors</t>
  </si>
  <si>
    <t>Accelerate Institute</t>
  </si>
  <si>
    <t>000- Other external PD (DCSC, EL education)</t>
  </si>
  <si>
    <t>000-Diverse Charter School Coalition Explorer Program</t>
  </si>
  <si>
    <t>000-Amplify PD for CKLA</t>
  </si>
  <si>
    <t>000/639 Valor Collegiate Academies (add to T1 Amendment)</t>
  </si>
  <si>
    <t>000-TFA recruiting/training  (FY26 - 1 members )</t>
  </si>
  <si>
    <t>000-GetFunded (erate support)</t>
  </si>
  <si>
    <t>000-Misc/legal</t>
  </si>
  <si>
    <t>000-Facility legal (Tsai, Dunn)</t>
  </si>
  <si>
    <t>000-General</t>
  </si>
  <si>
    <t>000-SIS - Infinite Campus</t>
  </si>
  <si>
    <t>000-RTB Data and Consulting Services</t>
  </si>
  <si>
    <t>000-Adobe</t>
  </si>
  <si>
    <t>000-Docusign, other</t>
  </si>
  <si>
    <t>000-Squarespace</t>
  </si>
  <si>
    <t xml:space="preserve">000- Intellatek </t>
  </si>
  <si>
    <t>214- Transportation grant - 4Mativ Service Fee</t>
  </si>
  <si>
    <t>000-Monthly facility utilities</t>
  </si>
  <si>
    <t>000-Misc (waste, overage, recycling)</t>
  </si>
  <si>
    <t>000-FY26 Monthly cleaning (up to $3k/mo)</t>
  </si>
  <si>
    <t>000-General (Fire, Pest, Plumbing)</t>
  </si>
  <si>
    <t xml:space="preserve">000-Portables rent </t>
  </si>
  <si>
    <t xml:space="preserve">000-Rent </t>
  </si>
  <si>
    <t xml:space="preserve">000-copier base charges/overages  </t>
  </si>
  <si>
    <t>000-copier overages/quarter</t>
  </si>
  <si>
    <t>000-Liab insurance, excludes workers comp included in 270</t>
  </si>
  <si>
    <t>000-Cyber</t>
  </si>
  <si>
    <t>000-Church Mutual Insurance</t>
  </si>
  <si>
    <t xml:space="preserve">000-Remind- subscription fee </t>
  </si>
  <si>
    <t>000-Cox Internet  (phone/internet)</t>
  </si>
  <si>
    <t xml:space="preserve">000-IT &amp; telecommunications infrastructure upkeep (Troxell, Intellatek) </t>
  </si>
  <si>
    <t>000-Staff advertising, student recruitment - Indeed, etc</t>
  </si>
  <si>
    <t xml:space="preserve">000-Lifetouch/Photo Guys - printing </t>
  </si>
  <si>
    <t xml:space="preserve">802-SFS services - per student cost </t>
  </si>
  <si>
    <t>000-Travel for PD-CONFIRM (WAS TII PY)</t>
  </si>
  <si>
    <t>000-$40 per student</t>
  </si>
  <si>
    <t xml:space="preserve">000-General supplies - $500/mo </t>
  </si>
  <si>
    <t xml:space="preserve">000-Uniforms </t>
  </si>
  <si>
    <t xml:space="preserve">000-Staff appreciation </t>
  </si>
  <si>
    <t>000-Staff meals, student appreciation</t>
  </si>
  <si>
    <t>633-Homeless set aside/student bus passes (FY25)</t>
  </si>
  <si>
    <t xml:space="preserve">000-$373 per new student </t>
  </si>
  <si>
    <t>000-PE/Play equipment</t>
  </si>
  <si>
    <t xml:space="preserve">802-Student meals </t>
  </si>
  <si>
    <t xml:space="preserve">802-Drinking water </t>
  </si>
  <si>
    <t xml:space="preserve">000-$30/ student </t>
  </si>
  <si>
    <t>000-$150 per new student (reduced Nov24 due to other textbk purchases)</t>
  </si>
  <si>
    <t xml:space="preserve">000-PD Textbooks for culture </t>
  </si>
  <si>
    <t>000-Math Resources (Savvas Learning)</t>
  </si>
  <si>
    <t>000-Reading Curriculum (FY26 Amplify)</t>
  </si>
  <si>
    <t xml:space="preserve">000-95 Percent Group Phonics </t>
  </si>
  <si>
    <t>000-Computer supplies (cables, headphones, case, etc)</t>
  </si>
  <si>
    <t>000- Google licenses, software installs, etc.</t>
  </si>
  <si>
    <t xml:space="preserve">000-Kohost </t>
  </si>
  <si>
    <t>000-$15 per student (95 percent group, Securely, Fireplace, ESGI, etc)</t>
  </si>
  <si>
    <t>000-NWEA Map</t>
  </si>
  <si>
    <t xml:space="preserve">000-Amplify </t>
  </si>
  <si>
    <t>000-Summit K12 Holdings (FY26 no cost, FY27 onwards pmt)</t>
  </si>
  <si>
    <t>000-Data Insight Partners</t>
  </si>
  <si>
    <t>New Facility Earnest Deposit</t>
  </si>
  <si>
    <t>New Facility Appraisal</t>
  </si>
  <si>
    <t>New Facility Building Inspection</t>
  </si>
  <si>
    <t xml:space="preserve">000-So Nevada Health District </t>
  </si>
  <si>
    <t>000-Amazon Prime membership fee</t>
  </si>
  <si>
    <t>000-Clark County Business License</t>
  </si>
  <si>
    <t>000-Diverse Charter School Coalition</t>
  </si>
  <si>
    <t>000-Paypal fees</t>
  </si>
  <si>
    <t xml:space="preserve">000 - Donations (FB, etc) </t>
  </si>
  <si>
    <t>000 - Rebates (Sierra Health)</t>
  </si>
  <si>
    <t>000 - After school revenues, misc  (Paypal)</t>
  </si>
  <si>
    <t>000 - Uniform sales</t>
  </si>
  <si>
    <t>000-Donations, Amazon Smile, etc</t>
  </si>
  <si>
    <t>000-Advanced Education Data grant</t>
  </si>
  <si>
    <t>214-Transportation grant (allocation reduced Mar25)</t>
  </si>
  <si>
    <t xml:space="preserve">633-Current Year </t>
  </si>
  <si>
    <t>633-c/o FY25 to FY26</t>
  </si>
  <si>
    <t>633-FY25 add-on allocation</t>
  </si>
  <si>
    <t xml:space="preserve">709-Current Year </t>
  </si>
  <si>
    <t>658-Current Year</t>
  </si>
  <si>
    <t>658-c/o FY25 to FY26</t>
  </si>
  <si>
    <t>639-IDEA SPED Current Year</t>
  </si>
  <si>
    <t xml:space="preserve">715-Current Year </t>
  </si>
  <si>
    <t>715-c/oFY25 to FY26</t>
  </si>
  <si>
    <t>214-Transportation grant- routes service</t>
  </si>
  <si>
    <t>214-Transportation grant -HopSkipDrive</t>
  </si>
  <si>
    <t>000-transportation, other</t>
  </si>
  <si>
    <t>000-Chromebooks</t>
  </si>
  <si>
    <t>*633 (FY26) - chromebooks</t>
  </si>
  <si>
    <t>*715 (FY26)-Screen projectors</t>
  </si>
  <si>
    <t>000-Additional bathroom (Summer 2024)</t>
  </si>
  <si>
    <t>Site Improvements</t>
  </si>
  <si>
    <t>Nevada Rise Academy Inc</t>
  </si>
  <si>
    <t>As of Oct FY2026</t>
  </si>
  <si>
    <t>1000</t>
  </si>
  <si>
    <t>1400</t>
  </si>
  <si>
    <t>1420</t>
  </si>
  <si>
    <t>1500</t>
  </si>
  <si>
    <t>1600</t>
  </si>
  <si>
    <t>1790</t>
  </si>
  <si>
    <t>1900</t>
  </si>
  <si>
    <t>1910</t>
  </si>
  <si>
    <t>1920</t>
  </si>
  <si>
    <t>1925</t>
  </si>
  <si>
    <t>1930</t>
  </si>
  <si>
    <t>1980</t>
  </si>
  <si>
    <t>1990</t>
  </si>
  <si>
    <t>1991</t>
  </si>
  <si>
    <t>SUBTOTAL - Revenue from Local Sources</t>
  </si>
  <si>
    <t>2000</t>
  </si>
  <si>
    <t>2100</t>
  </si>
  <si>
    <t>2200</t>
  </si>
  <si>
    <t>2800</t>
  </si>
  <si>
    <t>SUBTOTAL - Intermediate Revenue Sources</t>
  </si>
  <si>
    <t>3000</t>
  </si>
  <si>
    <t>3100</t>
  </si>
  <si>
    <t>3110</t>
  </si>
  <si>
    <t>3110.201</t>
  </si>
  <si>
    <t>3110.210</t>
  </si>
  <si>
    <t>3110.211</t>
  </si>
  <si>
    <t>3110.212</t>
  </si>
  <si>
    <t>3110.213</t>
  </si>
  <si>
    <t>3114</t>
  </si>
  <si>
    <t>3115</t>
  </si>
  <si>
    <t>3200</t>
  </si>
  <si>
    <t>3230</t>
  </si>
  <si>
    <t>3254</t>
  </si>
  <si>
    <t>3255</t>
  </si>
  <si>
    <t>3256</t>
  </si>
  <si>
    <t>3270</t>
  </si>
  <si>
    <t>3280</t>
  </si>
  <si>
    <t>3800</t>
  </si>
  <si>
    <t>SUBTOTAL - State Revenue</t>
  </si>
  <si>
    <t>4000</t>
  </si>
  <si>
    <t>4100</t>
  </si>
  <si>
    <t>4200</t>
  </si>
  <si>
    <t>4300</t>
  </si>
  <si>
    <t>4500</t>
  </si>
  <si>
    <t>4500.289</t>
  </si>
  <si>
    <t>4500.340</t>
  </si>
  <si>
    <t>4500.565</t>
  </si>
  <si>
    <t>4500.633</t>
  </si>
  <si>
    <t>4500.639</t>
  </si>
  <si>
    <t>4500.658</t>
  </si>
  <si>
    <t>4500.659</t>
  </si>
  <si>
    <t>4500.661</t>
  </si>
  <si>
    <t>4500.686</t>
  </si>
  <si>
    <t>4500.688</t>
  </si>
  <si>
    <t>4500.698</t>
  </si>
  <si>
    <t>4500.709</t>
  </si>
  <si>
    <t>4500.715</t>
  </si>
  <si>
    <t>4500.716</t>
  </si>
  <si>
    <t>4500.717</t>
  </si>
  <si>
    <t>4500.735</t>
  </si>
  <si>
    <t>4500.740</t>
  </si>
  <si>
    <t>4500.741</t>
  </si>
  <si>
    <t>4500.742</t>
  </si>
  <si>
    <t>4500.744</t>
  </si>
  <si>
    <t>4500.745</t>
  </si>
  <si>
    <t>4500.746</t>
  </si>
  <si>
    <t>4500.747</t>
  </si>
  <si>
    <t>4500.748</t>
  </si>
  <si>
    <t>4500.749</t>
  </si>
  <si>
    <t>4500.757</t>
  </si>
  <si>
    <t>4500.780</t>
  </si>
  <si>
    <t>4500.802</t>
  </si>
  <si>
    <t>4500.808</t>
  </si>
  <si>
    <t>4500.811</t>
  </si>
  <si>
    <t>4500.870</t>
  </si>
  <si>
    <t>4500.913</t>
  </si>
  <si>
    <t>4700</t>
  </si>
  <si>
    <t>4703</t>
  </si>
  <si>
    <t>4800</t>
  </si>
  <si>
    <t>4900</t>
  </si>
  <si>
    <t>SUBTOTAL - Federal Revenue</t>
  </si>
  <si>
    <t>5000</t>
  </si>
  <si>
    <t>5200</t>
  </si>
  <si>
    <t>5400</t>
  </si>
  <si>
    <t>SUBTOTAL - Other Financing Sources</t>
  </si>
  <si>
    <t>6000</t>
  </si>
  <si>
    <t>SUBTOTAL - Other Items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</si>
  <si>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</si>
  <si>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</si>
  <si>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</si>
  <si>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</si>
  <si>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</si>
  <si>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</si>
  <si>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</si>
  <si>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</si>
  <si>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</si>
  <si>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110</t>
  </si>
  <si>
    <t>112</t>
  </si>
  <si>
    <t>113</t>
  </si>
  <si>
    <t>114</t>
  </si>
  <si>
    <t>115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</si>
  <si>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</si>
  <si>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</si>
  <si>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</si>
  <si>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</si>
  <si>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</si>
  <si>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</si>
  <si>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</si>
  <si>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</si>
  <si>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</si>
  <si>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130</t>
  </si>
  <si>
    <t>131</t>
  </si>
  <si>
    <t>132</t>
  </si>
  <si>
    <t>133</t>
  </si>
  <si>
    <t>134</t>
  </si>
  <si>
    <t>135</t>
  </si>
  <si>
    <t>136</t>
  </si>
  <si>
    <t>137</t>
  </si>
  <si>
    <t>140</t>
  </si>
  <si>
    <t>141</t>
  </si>
  <si>
    <t>142</t>
  </si>
  <si>
    <t>143</t>
  </si>
  <si>
    <t>144</t>
  </si>
  <si>
    <t>145</t>
  </si>
  <si>
    <t>146</t>
  </si>
  <si>
    <t>147</t>
  </si>
  <si>
    <t>150</t>
  </si>
  <si>
    <t>151</t>
  </si>
  <si>
    <t>152</t>
  </si>
  <si>
    <t>153</t>
  </si>
  <si>
    <t>154</t>
  </si>
  <si>
    <t>155</t>
  </si>
  <si>
    <t>156</t>
  </si>
  <si>
    <t>157</t>
  </si>
  <si>
    <t>160</t>
  </si>
  <si>
    <t>161</t>
  </si>
  <si>
    <t>162</t>
  </si>
  <si>
    <t>163</t>
  </si>
  <si>
    <t>164</t>
  </si>
  <si>
    <t>165</t>
  </si>
  <si>
    <t>166</t>
  </si>
  <si>
    <t>167</t>
  </si>
  <si>
    <t>199</t>
  </si>
  <si>
    <t>SUBTOTAL - Personnel Services-Salaries</t>
  </si>
  <si>
    <t>200</t>
  </si>
  <si>
    <t>210</t>
  </si>
  <si>
    <t>220</t>
  </si>
  <si>
    <t>230</t>
  </si>
  <si>
    <t>230.1</t>
  </si>
  <si>
    <t>240</t>
  </si>
  <si>
    <t>250</t>
  </si>
  <si>
    <t>260</t>
  </si>
  <si>
    <t>270</t>
  </si>
  <si>
    <t>280</t>
  </si>
  <si>
    <t>290</t>
  </si>
  <si>
    <t>SUBTOTAL - Personnel Services-Employee Benefits</t>
  </si>
  <si>
    <t>300</t>
  </si>
  <si>
    <t>310</t>
  </si>
  <si>
    <t>320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</si>
  <si>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</si>
  <si>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</si>
  <si>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</si>
  <si>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</si>
  <si>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</si>
  <si>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</si>
  <si>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</si>
  <si>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</si>
  <si>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</si>
  <si>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</si>
  <si>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</si>
  <si>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340.1</t>
  </si>
  <si>
    <t>345</t>
  </si>
  <si>
    <t>350</t>
  </si>
  <si>
    <t>351</t>
  </si>
  <si>
    <t>352</t>
  </si>
  <si>
    <t>360</t>
  </si>
  <si>
    <t>SUBTOTAL - Professional and Tech Services</t>
  </si>
  <si>
    <t>400</t>
  </si>
  <si>
    <t>410</t>
  </si>
  <si>
    <t>411</t>
  </si>
  <si>
    <t>420</t>
  </si>
  <si>
    <t>421</t>
  </si>
  <si>
    <t>422</t>
  </si>
  <si>
    <t>430</t>
  </si>
  <si>
    <t>431</t>
  </si>
  <si>
    <t>432</t>
  </si>
  <si>
    <t>440</t>
  </si>
  <si>
    <t>441</t>
  </si>
  <si>
    <t>442</t>
  </si>
  <si>
    <t>443</t>
  </si>
  <si>
    <t>444</t>
  </si>
  <si>
    <t>445</t>
  </si>
  <si>
    <t>450</t>
  </si>
  <si>
    <t>490</t>
  </si>
  <si>
    <t>SUBTOTAL - Property Services</t>
  </si>
  <si>
    <t>500</t>
  </si>
  <si>
    <t>510</t>
  </si>
  <si>
    <t>519</t>
  </si>
  <si>
    <t>520</t>
  </si>
  <si>
    <t>521</t>
  </si>
  <si>
    <t>522</t>
  </si>
  <si>
    <t>523</t>
  </si>
  <si>
    <t>530</t>
  </si>
  <si>
    <t>531</t>
  </si>
  <si>
    <t>532</t>
  </si>
  <si>
    <t>533</t>
  </si>
  <si>
    <t>534</t>
  </si>
  <si>
    <t>535</t>
  </si>
  <si>
    <t>536</t>
  </si>
  <si>
    <t>540</t>
  </si>
  <si>
    <t>550</t>
  </si>
  <si>
    <t>570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</si>
  <si>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</si>
  <si>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</si>
  <si>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</si>
  <si>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</si>
  <si>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</si>
  <si>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</si>
  <si>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</si>
  <si>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</si>
  <si>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</si>
  <si>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</si>
  <si>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591</t>
  </si>
  <si>
    <t>595</t>
  </si>
  <si>
    <t>SUBTOTAL - Other Services</t>
  </si>
  <si>
    <t>600</t>
  </si>
  <si>
    <t>610</t>
  </si>
  <si>
    <t>612</t>
  </si>
  <si>
    <t>626</t>
  </si>
  <si>
    <t>629</t>
  </si>
  <si>
    <t>630</t>
  </si>
  <si>
    <t>640</t>
  </si>
  <si>
    <t>641</t>
  </si>
  <si>
    <t>650</t>
  </si>
  <si>
    <t>651</t>
  </si>
  <si>
    <t>652</t>
  </si>
  <si>
    <t>653</t>
  </si>
  <si>
    <t>SUBTOTAL - Supplies</t>
  </si>
  <si>
    <t>700</t>
  </si>
  <si>
    <t>710</t>
  </si>
  <si>
    <t>720</t>
  </si>
  <si>
    <t>730</t>
  </si>
  <si>
    <t>732</t>
  </si>
  <si>
    <t>733</t>
  </si>
  <si>
    <t>734</t>
  </si>
  <si>
    <t>735</t>
  </si>
  <si>
    <t>739</t>
  </si>
  <si>
    <t>772</t>
  </si>
  <si>
    <t>774</t>
  </si>
  <si>
    <t>776</t>
  </si>
  <si>
    <t>790</t>
  </si>
  <si>
    <t>SUBTOTAL - Depreciation Expense</t>
  </si>
  <si>
    <t>800</t>
  </si>
  <si>
    <t>810</t>
  </si>
  <si>
    <t>830</t>
  </si>
  <si>
    <t>832</t>
  </si>
  <si>
    <t>832.1</t>
  </si>
  <si>
    <t>832.2</t>
  </si>
  <si>
    <t>833</t>
  </si>
  <si>
    <t>890</t>
  </si>
  <si>
    <t>890.1</t>
  </si>
  <si>
    <t>892</t>
  </si>
  <si>
    <t>893</t>
  </si>
  <si>
    <t>894</t>
  </si>
  <si>
    <t>898</t>
  </si>
  <si>
    <t>899</t>
  </si>
  <si>
    <t>SUBTOTAL - Debt Service and Miscellaneous</t>
  </si>
  <si>
    <t>900</t>
  </si>
  <si>
    <t>910</t>
  </si>
  <si>
    <t>940</t>
  </si>
  <si>
    <t>999.1</t>
  </si>
  <si>
    <t>SUBTOTAL - Other Items - Expense</t>
  </si>
  <si>
    <t>A200</t>
  </si>
  <si>
    <t>Capital Assets</t>
  </si>
  <si>
    <t>A211</t>
  </si>
  <si>
    <t>A221</t>
  </si>
  <si>
    <t>A231</t>
  </si>
  <si>
    <t>Buildings and Improvements</t>
  </si>
  <si>
    <t>A241</t>
  </si>
  <si>
    <t>Machinery and Equipment</t>
  </si>
  <si>
    <t>A271</t>
  </si>
  <si>
    <t>Construction in Progress</t>
  </si>
  <si>
    <t>Error Check</t>
  </si>
  <si>
    <t xml:space="preserve">1000 </t>
  </si>
  <si>
    <t xml:space="preserve">1400 </t>
  </si>
  <si>
    <t xml:space="preserve">1420 </t>
  </si>
  <si>
    <t xml:space="preserve">1500 </t>
  </si>
  <si>
    <t xml:space="preserve">1600 </t>
  </si>
  <si>
    <t xml:space="preserve">1790 </t>
  </si>
  <si>
    <t xml:space="preserve">1900 </t>
  </si>
  <si>
    <t xml:space="preserve">1910 </t>
  </si>
  <si>
    <t xml:space="preserve">1920 </t>
  </si>
  <si>
    <t xml:space="preserve">1925 </t>
  </si>
  <si>
    <t xml:space="preserve">1930 </t>
  </si>
  <si>
    <t xml:space="preserve">1980 </t>
  </si>
  <si>
    <t xml:space="preserve">1990 </t>
  </si>
  <si>
    <t xml:space="preserve">1991 </t>
  </si>
  <si>
    <t xml:space="preserve">2000 </t>
  </si>
  <si>
    <t xml:space="preserve">2100 </t>
  </si>
  <si>
    <t xml:space="preserve">2200 </t>
  </si>
  <si>
    <t xml:space="preserve">2800 </t>
  </si>
  <si>
    <t xml:space="preserve">3000 </t>
  </si>
  <si>
    <t xml:space="preserve">3100 </t>
  </si>
  <si>
    <t xml:space="preserve">3110 </t>
  </si>
  <si>
    <t xml:space="preserve">3110.201 </t>
  </si>
  <si>
    <t xml:space="preserve">3110.210 </t>
  </si>
  <si>
    <t xml:space="preserve">3110.211 </t>
  </si>
  <si>
    <t xml:space="preserve">3110.212 </t>
  </si>
  <si>
    <t xml:space="preserve">3110.213 </t>
  </si>
  <si>
    <t xml:space="preserve">3114 </t>
  </si>
  <si>
    <t xml:space="preserve">3115 </t>
  </si>
  <si>
    <t xml:space="preserve">3200 </t>
  </si>
  <si>
    <t xml:space="preserve">3230 </t>
  </si>
  <si>
    <t xml:space="preserve">3254 </t>
  </si>
  <si>
    <t xml:space="preserve">3255 </t>
  </si>
  <si>
    <t xml:space="preserve">3256 </t>
  </si>
  <si>
    <t xml:space="preserve">3270 </t>
  </si>
  <si>
    <t xml:space="preserve">3280 </t>
  </si>
  <si>
    <t xml:space="preserve">3800 </t>
  </si>
  <si>
    <t xml:space="preserve">4000 </t>
  </si>
  <si>
    <t xml:space="preserve">4100 </t>
  </si>
  <si>
    <t xml:space="preserve">4200 </t>
  </si>
  <si>
    <t xml:space="preserve">4300 </t>
  </si>
  <si>
    <t xml:space="preserve">4500 </t>
  </si>
  <si>
    <t xml:space="preserve">4500.289 </t>
  </si>
  <si>
    <t xml:space="preserve">4500.340 </t>
  </si>
  <si>
    <t xml:space="preserve">4500.565 </t>
  </si>
  <si>
    <t xml:space="preserve">4500.633 </t>
  </si>
  <si>
    <t xml:space="preserve">4500.639 </t>
  </si>
  <si>
    <t xml:space="preserve">4500.658 </t>
  </si>
  <si>
    <t xml:space="preserve">4500.659 </t>
  </si>
  <si>
    <t xml:space="preserve">4500.661 </t>
  </si>
  <si>
    <t xml:space="preserve">4500.686 </t>
  </si>
  <si>
    <t xml:space="preserve">4500.688 </t>
  </si>
  <si>
    <t xml:space="preserve">4500.698 </t>
  </si>
  <si>
    <t xml:space="preserve">4500.709 </t>
  </si>
  <si>
    <t xml:space="preserve">4500.715 </t>
  </si>
  <si>
    <t xml:space="preserve">4500.716 </t>
  </si>
  <si>
    <t xml:space="preserve">4500.717 </t>
  </si>
  <si>
    <t xml:space="preserve">4500.735 </t>
  </si>
  <si>
    <t xml:space="preserve">4500.740 </t>
  </si>
  <si>
    <t xml:space="preserve">4500.741 </t>
  </si>
  <si>
    <t xml:space="preserve">4500.742 </t>
  </si>
  <si>
    <t xml:space="preserve">4500.744 </t>
  </si>
  <si>
    <t xml:space="preserve">4500.745 </t>
  </si>
  <si>
    <t xml:space="preserve">4500.746 </t>
  </si>
  <si>
    <t xml:space="preserve">4500.747 </t>
  </si>
  <si>
    <t xml:space="preserve">4500.748 </t>
  </si>
  <si>
    <t xml:space="preserve">4500.749 </t>
  </si>
  <si>
    <t xml:space="preserve">4500.757 </t>
  </si>
  <si>
    <t xml:space="preserve">4500.780 </t>
  </si>
  <si>
    <t xml:space="preserve">4500.802 </t>
  </si>
  <si>
    <t xml:space="preserve">4500.808 </t>
  </si>
  <si>
    <t xml:space="preserve">4500.811 </t>
  </si>
  <si>
    <t xml:space="preserve">4500.870 </t>
  </si>
  <si>
    <t xml:space="preserve">4500.913 </t>
  </si>
  <si>
    <t xml:space="preserve">4700 </t>
  </si>
  <si>
    <t xml:space="preserve">4703 </t>
  </si>
  <si>
    <t xml:space="preserve">4800 </t>
  </si>
  <si>
    <t xml:space="preserve">4900 </t>
  </si>
  <si>
    <t xml:space="preserve">5000 </t>
  </si>
  <si>
    <t xml:space="preserve">5200 </t>
  </si>
  <si>
    <t xml:space="preserve">5400 </t>
  </si>
  <si>
    <t xml:space="preserve">6000 </t>
  </si>
  <si>
    <t xml:space="preserve">100 </t>
  </si>
  <si>
    <t xml:space="preserve">101 </t>
  </si>
  <si>
    <t xml:space="preserve">102 </t>
  </si>
  <si>
    <t xml:space="preserve">103 </t>
  </si>
  <si>
    <t xml:space="preserve">104 </t>
  </si>
  <si>
    <t xml:space="preserve">105 </t>
  </si>
  <si>
    <t xml:space="preserve">106 </t>
  </si>
  <si>
    <t xml:space="preserve">107 </t>
  </si>
  <si>
    <t xml:space="preserve">108 </t>
  </si>
  <si>
    <t xml:space="preserve">110 </t>
  </si>
  <si>
    <t xml:space="preserve">112 </t>
  </si>
  <si>
    <t xml:space="preserve">113 </t>
  </si>
  <si>
    <t xml:space="preserve">114 </t>
  </si>
  <si>
    <t xml:space="preserve">115 </t>
  </si>
  <si>
    <t xml:space="preserve">120 </t>
  </si>
  <si>
    <t xml:space="preserve">121 </t>
  </si>
  <si>
    <t xml:space="preserve">122 </t>
  </si>
  <si>
    <t xml:space="preserve">123 </t>
  </si>
  <si>
    <t xml:space="preserve">124 </t>
  </si>
  <si>
    <t xml:space="preserve">125 </t>
  </si>
  <si>
    <t xml:space="preserve">126 </t>
  </si>
  <si>
    <t xml:space="preserve">127 </t>
  </si>
  <si>
    <t xml:space="preserve">128 </t>
  </si>
  <si>
    <t xml:space="preserve">130 </t>
  </si>
  <si>
    <t xml:space="preserve">131 </t>
  </si>
  <si>
    <t xml:space="preserve">132 </t>
  </si>
  <si>
    <t xml:space="preserve">133 </t>
  </si>
  <si>
    <t xml:space="preserve">134 </t>
  </si>
  <si>
    <t xml:space="preserve">135 </t>
  </si>
  <si>
    <t xml:space="preserve">136 </t>
  </si>
  <si>
    <t xml:space="preserve">137 </t>
  </si>
  <si>
    <t xml:space="preserve">140 </t>
  </si>
  <si>
    <t xml:space="preserve">141 </t>
  </si>
  <si>
    <t xml:space="preserve">142 </t>
  </si>
  <si>
    <t xml:space="preserve">143 </t>
  </si>
  <si>
    <t xml:space="preserve">144 </t>
  </si>
  <si>
    <t xml:space="preserve">145 </t>
  </si>
  <si>
    <t xml:space="preserve">146 </t>
  </si>
  <si>
    <t xml:space="preserve">147 </t>
  </si>
  <si>
    <t xml:space="preserve">150 </t>
  </si>
  <si>
    <t xml:space="preserve">151 </t>
  </si>
  <si>
    <t xml:space="preserve">152 </t>
  </si>
  <si>
    <t xml:space="preserve">153 </t>
  </si>
  <si>
    <t xml:space="preserve">154 </t>
  </si>
  <si>
    <t xml:space="preserve">155 </t>
  </si>
  <si>
    <t xml:space="preserve">156 </t>
  </si>
  <si>
    <t xml:space="preserve">157 </t>
  </si>
  <si>
    <t xml:space="preserve">160 </t>
  </si>
  <si>
    <t xml:space="preserve">161 </t>
  </si>
  <si>
    <t xml:space="preserve">162 </t>
  </si>
  <si>
    <t xml:space="preserve">163 </t>
  </si>
  <si>
    <t xml:space="preserve">164 </t>
  </si>
  <si>
    <t xml:space="preserve">165 </t>
  </si>
  <si>
    <t xml:space="preserve">166 </t>
  </si>
  <si>
    <t xml:space="preserve">167 </t>
  </si>
  <si>
    <t xml:space="preserve">199 </t>
  </si>
  <si>
    <t xml:space="preserve">210 </t>
  </si>
  <si>
    <t xml:space="preserve">220 </t>
  </si>
  <si>
    <t xml:space="preserve">230 </t>
  </si>
  <si>
    <t xml:space="preserve">240 </t>
  </si>
  <si>
    <t xml:space="preserve">260 </t>
  </si>
  <si>
    <t xml:space="preserve">270 </t>
  </si>
  <si>
    <t xml:space="preserve">200 </t>
  </si>
  <si>
    <t xml:space="preserve">230.1 </t>
  </si>
  <si>
    <t xml:space="preserve">250 </t>
  </si>
  <si>
    <t xml:space="preserve">280 </t>
  </si>
  <si>
    <t xml:space="preserve">290 </t>
  </si>
  <si>
    <t xml:space="preserve">300 </t>
  </si>
  <si>
    <t xml:space="preserve">310 </t>
  </si>
  <si>
    <t xml:space="preserve">320 </t>
  </si>
  <si>
    <t xml:space="preserve">330 </t>
  </si>
  <si>
    <t xml:space="preserve">331 </t>
  </si>
  <si>
    <t xml:space="preserve">332 </t>
  </si>
  <si>
    <t xml:space="preserve">333 </t>
  </si>
  <si>
    <t xml:space="preserve">334 </t>
  </si>
  <si>
    <t xml:space="preserve">335 </t>
  </si>
  <si>
    <t xml:space="preserve">336 </t>
  </si>
  <si>
    <t xml:space="preserve">337 </t>
  </si>
  <si>
    <t xml:space="preserve">338 </t>
  </si>
  <si>
    <t xml:space="preserve">339 </t>
  </si>
  <si>
    <t xml:space="preserve">340 </t>
  </si>
  <si>
    <t xml:space="preserve">340.1 </t>
  </si>
  <si>
    <t xml:space="preserve">345 </t>
  </si>
  <si>
    <t xml:space="preserve">350 </t>
  </si>
  <si>
    <t xml:space="preserve">351 </t>
  </si>
  <si>
    <t xml:space="preserve">352 </t>
  </si>
  <si>
    <t xml:space="preserve">360 </t>
  </si>
  <si>
    <t xml:space="preserve">400 </t>
  </si>
  <si>
    <t xml:space="preserve">410 </t>
  </si>
  <si>
    <t xml:space="preserve">411 </t>
  </si>
  <si>
    <t xml:space="preserve">420 </t>
  </si>
  <si>
    <t xml:space="preserve">421 </t>
  </si>
  <si>
    <t xml:space="preserve">422 </t>
  </si>
  <si>
    <t xml:space="preserve">430 </t>
  </si>
  <si>
    <t xml:space="preserve">431 </t>
  </si>
  <si>
    <t xml:space="preserve">432 </t>
  </si>
  <si>
    <t xml:space="preserve">440 </t>
  </si>
  <si>
    <t xml:space="preserve">441 </t>
  </si>
  <si>
    <t xml:space="preserve">442 </t>
  </si>
  <si>
    <t xml:space="preserve">443 </t>
  </si>
  <si>
    <t xml:space="preserve">444 </t>
  </si>
  <si>
    <t xml:space="preserve">450 </t>
  </si>
  <si>
    <t xml:space="preserve">490 </t>
  </si>
  <si>
    <t xml:space="preserve">500 </t>
  </si>
  <si>
    <t xml:space="preserve">510 </t>
  </si>
  <si>
    <t xml:space="preserve">519 </t>
  </si>
  <si>
    <t xml:space="preserve">520 </t>
  </si>
  <si>
    <t xml:space="preserve">521 </t>
  </si>
  <si>
    <t xml:space="preserve">522 </t>
  </si>
  <si>
    <t xml:space="preserve">523 </t>
  </si>
  <si>
    <t xml:space="preserve">530 </t>
  </si>
  <si>
    <t xml:space="preserve">531 </t>
  </si>
  <si>
    <t xml:space="preserve">532 </t>
  </si>
  <si>
    <t xml:space="preserve">533 </t>
  </si>
  <si>
    <t xml:space="preserve">534 </t>
  </si>
  <si>
    <t xml:space="preserve">535 </t>
  </si>
  <si>
    <t xml:space="preserve">536 </t>
  </si>
  <si>
    <t xml:space="preserve">540 </t>
  </si>
  <si>
    <t xml:space="preserve">550 </t>
  </si>
  <si>
    <t xml:space="preserve">570 </t>
  </si>
  <si>
    <t xml:space="preserve">580 </t>
  </si>
  <si>
    <t xml:space="preserve">581 </t>
  </si>
  <si>
    <t xml:space="preserve">582 </t>
  </si>
  <si>
    <t xml:space="preserve">583 </t>
  </si>
  <si>
    <t xml:space="preserve">584 </t>
  </si>
  <si>
    <t xml:space="preserve">585 </t>
  </si>
  <si>
    <t xml:space="preserve">586 </t>
  </si>
  <si>
    <t xml:space="preserve">587 </t>
  </si>
  <si>
    <t xml:space="preserve">588 </t>
  </si>
  <si>
    <t xml:space="preserve">589 </t>
  </si>
  <si>
    <t xml:space="preserve">591 </t>
  </si>
  <si>
    <t xml:space="preserve">595 </t>
  </si>
  <si>
    <t xml:space="preserve">600 </t>
  </si>
  <si>
    <t xml:space="preserve">610 </t>
  </si>
  <si>
    <t xml:space="preserve">612 </t>
  </si>
  <si>
    <t xml:space="preserve">626 </t>
  </si>
  <si>
    <t xml:space="preserve">629 </t>
  </si>
  <si>
    <t xml:space="preserve">630 </t>
  </si>
  <si>
    <t xml:space="preserve">640 </t>
  </si>
  <si>
    <t xml:space="preserve">641 </t>
  </si>
  <si>
    <t xml:space="preserve">650 </t>
  </si>
  <si>
    <t xml:space="preserve">651 </t>
  </si>
  <si>
    <t xml:space="preserve">652 </t>
  </si>
  <si>
    <t xml:space="preserve">653 </t>
  </si>
  <si>
    <t xml:space="preserve">700 </t>
  </si>
  <si>
    <t xml:space="preserve">710 </t>
  </si>
  <si>
    <t xml:space="preserve">720 </t>
  </si>
  <si>
    <t xml:space="preserve">730 </t>
  </si>
  <si>
    <t xml:space="preserve">732 </t>
  </si>
  <si>
    <t xml:space="preserve">733 </t>
  </si>
  <si>
    <t xml:space="preserve">734 </t>
  </si>
  <si>
    <t xml:space="preserve">735 </t>
  </si>
  <si>
    <t xml:space="preserve">739 </t>
  </si>
  <si>
    <t xml:space="preserve">772 </t>
  </si>
  <si>
    <t xml:space="preserve">774 </t>
  </si>
  <si>
    <t xml:space="preserve">776 </t>
  </si>
  <si>
    <t xml:space="preserve">800 </t>
  </si>
  <si>
    <t xml:space="preserve">810 </t>
  </si>
  <si>
    <t xml:space="preserve">830 </t>
  </si>
  <si>
    <t xml:space="preserve">832 </t>
  </si>
  <si>
    <t xml:space="preserve">832.1 </t>
  </si>
  <si>
    <t xml:space="preserve">832.2 </t>
  </si>
  <si>
    <t xml:space="preserve">833 </t>
  </si>
  <si>
    <t xml:space="preserve">890 </t>
  </si>
  <si>
    <t xml:space="preserve">890.1 </t>
  </si>
  <si>
    <t xml:space="preserve">892 </t>
  </si>
  <si>
    <t xml:space="preserve">893 </t>
  </si>
  <si>
    <t xml:space="preserve">894 </t>
  </si>
  <si>
    <t xml:space="preserve">898 </t>
  </si>
  <si>
    <t xml:space="preserve">899 </t>
  </si>
  <si>
    <t xml:space="preserve">900 </t>
  </si>
  <si>
    <t xml:space="preserve">910 </t>
  </si>
  <si>
    <t xml:space="preserve">940 </t>
  </si>
  <si>
    <t xml:space="preserve">999.1 </t>
  </si>
  <si>
    <t>2025-26</t>
  </si>
  <si>
    <t>SUBTOTAL Revenue from Local Sources</t>
  </si>
  <si>
    <t>SUBTOTAL Intermediate Revenue Sources</t>
  </si>
  <si>
    <t>SUBTOTAL State Revenue</t>
  </si>
  <si>
    <t>SUBTOTAL Federal Revenue</t>
  </si>
  <si>
    <t>SUBTOTAL Other Financing Sources</t>
  </si>
  <si>
    <t>SUBTOTAL Other Items</t>
  </si>
  <si>
    <t>SUBTOTAL Personnel Services-Salaries</t>
  </si>
  <si>
    <t>SUBTOTAL Personnel Services-Employee Benefits</t>
  </si>
  <si>
    <t>SUBTOTAL Professional and Tech Services</t>
  </si>
  <si>
    <t>SUBTOTAL Property Services</t>
  </si>
  <si>
    <t>SUBTOTAL Other Services</t>
  </si>
  <si>
    <t>SUBTOTAL Supplies</t>
  </si>
  <si>
    <t>SUBTOTAL Depreciation Expense</t>
  </si>
  <si>
    <t>SUBTOTAL Debt Service and Miscellaneous</t>
  </si>
  <si>
    <t>SUBTOTAL Other Items - Expense</t>
  </si>
  <si>
    <t xml:space="preserve">Approved Budget v1 </t>
  </si>
  <si>
    <t>Previous Forecast vs. Current Forecast</t>
  </si>
  <si>
    <t>Approved Budget v1  vs. Current Forecast</t>
  </si>
  <si>
    <t>Approved Budget v1  Remaining</t>
  </si>
  <si>
    <t>Current Forecast Remaining</t>
  </si>
  <si>
    <t>% Current Forecast Spent</t>
  </si>
  <si>
    <t>% Approved Budget v1  Spent</t>
  </si>
  <si>
    <t>Jun FY25</t>
  </si>
  <si>
    <t>Oct FY26</t>
  </si>
  <si>
    <t>Projected Jun FY26</t>
  </si>
  <si>
    <t>Fundraising and local revenue increased near prior year actuals</t>
  </si>
  <si>
    <t>PCFP reduced due to enrollment reduction to 367, AB398 funding included</t>
  </si>
  <si>
    <t>NSLP reduction due to enrollment reduction to 367</t>
  </si>
  <si>
    <t>Net Income adjusted after removal of facility purchase expenses</t>
  </si>
  <si>
    <t>AB398 compensation increase for non-admin staff, PR changes</t>
  </si>
  <si>
    <t>Per AB398 increases and PR changes</t>
  </si>
  <si>
    <t>Facility related legal svcs to move to BS ($12,000)</t>
  </si>
  <si>
    <t>Facility expenses to move to BS ($112,500)</t>
  </si>
  <si>
    <t>Current Forecast*</t>
  </si>
  <si>
    <t>*Current Forecast for Oct25 is also being presented as Budget Amendment</t>
  </si>
  <si>
    <t>Fiscal Fund 220 will be added as result of approved Budget Amendment</t>
  </si>
  <si>
    <t>Facility expenses have been removed, pending shift to BS ($124,500)</t>
  </si>
  <si>
    <t>PERS liability</t>
  </si>
  <si>
    <t>APPROVED Budget v2</t>
  </si>
  <si>
    <t>Current Forecast for Oct25 is also being presented as Budget Amendment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</si>
</sst>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0_);_(* \(#,##0.00\);_(* \-??_);_(@_)"/>
    <numFmt numFmtId="167" formatCode="_(* #,##0.00_);_(* \(#,##0.00\);_(* &quot;-&quot;_);_(@_)"/>
  </numFmts>
  <fonts count="98"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1"/>
      <name val="Times New Roman"/>
      <family val="1"/>
    </font>
    <font>
      <sz val="10"/>
      <name val="MS Sans Serif"/>
      <family val="2"/>
    </font>
    <font>
      <sz val="9"/>
      <name val="Geneva"/>
    </font>
    <font>
      <sz val="11"/>
      <color indexed="8"/>
      <name val="Calibri"/>
      <family val="2"/>
    </font>
    <font>
      <sz val="10"/>
      <name val="Courier"/>
      <family val="3"/>
    </font>
    <font>
      <sz val="12"/>
      <name val="Comic Sans MS"/>
      <family val="4"/>
    </font>
    <font>
      <sz val="11"/>
      <color rgb="FF9C6500"/>
      <name val="Aptos Narrow"/>
      <family val="2"/>
      <scheme val="minor"/>
    </font>
    <font>
      <sz val="9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i/>
      <sz val="9"/>
      <name val="Arial"/>
      <family val="2"/>
    </font>
    <font>
      <sz val="9"/>
      <color theme="1" tint="0.249977111117893"/>
      <name val="Arial"/>
      <family val="2"/>
    </font>
    <font>
      <b/>
      <sz val="9"/>
      <color theme="1" tint="0.249977111117893"/>
      <name val="Arial"/>
      <family val="2"/>
    </font>
    <font>
      <sz val="9"/>
      <color theme="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10"/>
      <name val="Arial"/>
      <family val="2"/>
    </font>
    <font>
      <sz val="11"/>
      <color rgb="FF9C5700"/>
      <name val="Aptos Narrow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</font>
    <font>
      <b/>
      <sz val="18"/>
      <color theme="3"/>
      <name val="Aptos Display"/>
      <family val="2"/>
      <scheme val="major"/>
    </font>
    <font>
      <sz val="10"/>
      <name val="DUTCH"/>
    </font>
    <font>
      <b/>
      <sz val="11"/>
      <color rgb="FFFFFFFF"/>
      <name val="Franklin Gothic Book"/>
      <family val="2"/>
    </font>
    <font>
      <sz val="11"/>
      <color rgb="FF000000"/>
      <name val="Franklin Gothic Book"/>
      <family val="2"/>
    </font>
    <font>
      <b/>
      <sz val="11"/>
      <color rgb="FF000000"/>
      <name val="Franklin Gothic Book"/>
      <family val="2"/>
    </font>
    <font>
      <b/>
      <sz val="12"/>
      <color rgb="FFFFFFFF"/>
      <name val="Franklin Gothic Book"/>
      <family val="2"/>
    </font>
    <font>
      <sz val="12"/>
      <color rgb="FF000000"/>
      <name val="Franklin Gothic Book"/>
      <family val="2"/>
    </font>
    <font>
      <b/>
      <sz val="12"/>
      <color rgb="FF000000"/>
      <name val="Franklin Gothic Book"/>
      <family val="2"/>
    </font>
    <font>
      <sz val="18"/>
      <name val="Franklin Gothic Book"/>
      <family val="2"/>
    </font>
    <font>
      <b/>
      <sz val="10.5"/>
      <color rgb="FF000000"/>
      <name val="Franklin Gothic Book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sz val="9"/>
      <color rgb="FFFFFFFF"/>
      <name val="Arial"/>
      <family val="2"/>
    </font>
    <font>
      <b/>
      <sz val="12"/>
      <name val="Franklin Gothic Book"/>
      <family val="2"/>
    </font>
    <font>
      <i/>
      <sz val="9"/>
      <color rgb="FF000000"/>
      <name val="Arial"/>
      <family val="2"/>
    </font>
    <font>
      <i/>
      <u/>
      <sz val="9"/>
      <color rgb="FF000000"/>
      <name val="Arial"/>
      <family val="2"/>
    </font>
    <font>
      <sz val="9"/>
      <color theme="1" tint="0.34998626667073579"/>
      <name val="Arial"/>
      <family val="2"/>
    </font>
    <font>
      <b/>
      <sz val="16"/>
      <color theme="0"/>
      <name val="Franklin Gothic Book"/>
      <family val="2"/>
    </font>
    <font>
      <b/>
      <sz val="11"/>
      <color theme="0"/>
      <name val="Franklin Gothic Book"/>
      <family val="2"/>
    </font>
    <font>
      <sz val="8"/>
      <name val="Aptos Narrow"/>
      <family val="2"/>
      <scheme val="minor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sz val="11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FFFFFF"/>
      <name val="Franklin Gothic Book"/>
      <family val="2"/>
    </font>
    <font>
      <sz val="11"/>
      <color rgb="FF000000"/>
      <name val="Franklin Gothic Book"/>
      <family val="2"/>
    </font>
    <font>
      <sz val="11"/>
      <color rgb="FF000000"/>
      <name val="Franklin Gothic Book"/>
      <family val="2"/>
    </font>
    <font>
      <sz val="11"/>
      <color rgb="FF000000"/>
      <name val="Franklin Gothic Book"/>
      <family val="2"/>
    </font>
    <font>
      <sz val="11"/>
      <color rgb="FF000000"/>
      <name val="Franklin Gothic Book"/>
      <family val="2"/>
    </font>
    <font>
      <sz val="11"/>
      <color rgb="FF000000"/>
      <name val="Franklin Gothic Book"/>
      <family val="2"/>
    </font>
    <font>
      <sz val="11"/>
      <color rgb="FF000000"/>
      <name val="Franklin Gothic Book"/>
      <family val="2"/>
    </font>
    <font>
      <sz val="11"/>
      <color rgb="FF000000"/>
      <name val="Franklin Gothic Book"/>
      <family val="2"/>
    </font>
    <font>
      <sz val="11"/>
      <color rgb="FF000000"/>
      <name val="Franklin Gothic Book"/>
      <family val="2"/>
    </font>
    <font>
      <sz val="9"/>
      <color theme="9" tint="-0.249977111117893"/>
      <name val="Arial"/>
      <family val="2"/>
    </font>
  </fonts>
  <fills count="5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A3A3"/>
        <bgColor rgb="FF000000"/>
      </patternFill>
    </fill>
    <fill>
      <patternFill patternType="solid">
        <fgColor rgb="FFE7F0F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rgb="FFE7EAE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5C9A"/>
        <bgColor rgb="FF000000"/>
      </patternFill>
    </fill>
    <fill>
      <patternFill patternType="solid">
        <fgColor rgb="FFE7EAEF"/>
        <bgColor rgb="FF000000"/>
      </patternFill>
    </fill>
    <fill>
      <patternFill patternType="solid">
        <fgColor rgb="FFFFFF00"/>
        <bgColor indexed="64"/>
      </patternFill>
    </fill>
  </fills>
  <borders count="1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rgb="FFFFFFFF"/>
      </top>
      <bottom style="thin">
        <color rgb="FFBFBFBF"/>
      </bottom>
      <diagonal/>
    </border>
    <border>
      <left/>
      <right style="thin">
        <color rgb="FFBFBFBF"/>
      </right>
      <top style="medium">
        <color rgb="FFFFFFFF"/>
      </top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D9D9D9"/>
      </top>
      <bottom style="medium">
        <color rgb="FFFFFFFF"/>
      </bottom>
      <diagonal/>
    </border>
    <border>
      <left/>
      <right style="thin">
        <color rgb="FFBFBFBF"/>
      </right>
      <top style="thin">
        <color rgb="FFD9D9D9"/>
      </top>
      <bottom style="medium">
        <color rgb="FFFFFFFF"/>
      </bottom>
      <diagonal/>
    </border>
    <border>
      <left style="thin">
        <color rgb="FFBFBFBF"/>
      </left>
      <right/>
      <top/>
      <bottom/>
      <diagonal/>
    </border>
    <border>
      <left style="thin">
        <color rgb="FFBFBFBF"/>
      </left>
      <right style="thin">
        <color rgb="FFBFBFBF"/>
      </right>
      <top style="medium">
        <color rgb="FFFFFFFF"/>
      </top>
      <bottom style="thin">
        <color rgb="FFD9D9D9"/>
      </bottom>
      <diagonal/>
    </border>
    <border>
      <left/>
      <right style="thin">
        <color rgb="FFBFBFBF"/>
      </right>
      <top style="medium">
        <color rgb="FFFFFFFF"/>
      </top>
      <bottom style="thin">
        <color rgb="FFD9D9D9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 style="thick">
        <color rgb="FF000000"/>
      </top>
      <bottom style="thin">
        <color rgb="FFBFBFBF"/>
      </bottom>
      <diagonal/>
    </border>
    <border>
      <left/>
      <right style="thin">
        <color rgb="FFBFBFBF"/>
      </right>
      <top style="thick">
        <color rgb="FF000000"/>
      </top>
      <bottom style="thin">
        <color rgb="FFBFBFBF"/>
      </bottom>
      <diagonal/>
    </border>
    <border>
      <left style="thin">
        <color rgb="FFBFBFBF"/>
      </left>
      <right/>
      <top style="medium">
        <color rgb="FFFFFFFF"/>
      </top>
      <bottom style="thin">
        <color rgb="FFBFBFBF"/>
      </bottom>
      <diagonal/>
    </border>
    <border>
      <left style="thin">
        <color rgb="FFBFBFBF"/>
      </left>
      <right/>
      <top/>
      <bottom style="medium">
        <color rgb="FFFFFFFF"/>
      </bottom>
      <diagonal/>
    </border>
    <border>
      <left style="thin">
        <color rgb="FFBFBFBF"/>
      </left>
      <right style="thin">
        <color rgb="FFBFBFBF"/>
      </right>
      <top style="thin">
        <color rgb="FF000000"/>
      </top>
      <bottom/>
      <diagonal/>
    </border>
    <border>
      <left/>
      <right style="thin">
        <color rgb="FFBFBFBF"/>
      </right>
      <top style="thin">
        <color rgb="FF000000"/>
      </top>
      <bottom/>
      <diagonal/>
    </border>
    <border>
      <left style="thin">
        <color rgb="FFBFBFBF"/>
      </left>
      <right style="thin">
        <color rgb="FFBFBFBF"/>
      </right>
      <top style="medium">
        <color rgb="FFFFFFFF"/>
      </top>
      <bottom/>
      <diagonal/>
    </border>
    <border>
      <left/>
      <right style="thin">
        <color rgb="FFBFBFBF"/>
      </right>
      <top style="medium">
        <color rgb="FFFFFFFF"/>
      </top>
      <bottom/>
      <diagonal/>
    </border>
    <border>
      <left style="thin">
        <color rgb="FFBFBFBF"/>
      </left>
      <right/>
      <top style="medium">
        <color rgb="FFFFFFFF"/>
      </top>
      <bottom/>
      <diagonal/>
    </border>
    <border>
      <left style="thin">
        <color rgb="FFBFBFBF"/>
      </left>
      <right style="thin">
        <color rgb="FFBFBFBF"/>
      </right>
      <top style="thin">
        <color rgb="FF000000"/>
      </top>
      <bottom style="medium">
        <color rgb="FFFFFFFF"/>
      </bottom>
      <diagonal/>
    </border>
    <border>
      <left/>
      <right style="thin">
        <color rgb="FFBFBFBF"/>
      </right>
      <top style="thin">
        <color rgb="FF000000"/>
      </top>
      <bottom style="medium">
        <color rgb="FFFFFFF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medium">
        <color rgb="FF757171"/>
      </left>
      <right/>
      <top style="medium">
        <color rgb="FF757171"/>
      </top>
      <bottom style="thin">
        <color rgb="FFD0CECE"/>
      </bottom>
      <diagonal/>
    </border>
    <border>
      <left/>
      <right/>
      <top style="medium">
        <color rgb="FF757171"/>
      </top>
      <bottom style="thin">
        <color rgb="FFD0CECE"/>
      </bottom>
      <diagonal/>
    </border>
    <border>
      <left/>
      <right style="medium">
        <color rgb="FF757171"/>
      </right>
      <top style="medium">
        <color rgb="FF757171"/>
      </top>
      <bottom style="thin">
        <color rgb="FFD0CECE"/>
      </bottom>
      <diagonal/>
    </border>
    <border>
      <left style="medium">
        <color rgb="FF757171"/>
      </left>
      <right/>
      <top/>
      <bottom/>
      <diagonal/>
    </border>
    <border>
      <left/>
      <right style="medium">
        <color rgb="FF757171"/>
      </right>
      <top/>
      <bottom/>
      <diagonal/>
    </border>
    <border>
      <left style="thin">
        <color rgb="FFBFBFBF"/>
      </left>
      <right style="thin">
        <color rgb="FFD0CECE"/>
      </right>
      <top/>
      <bottom/>
      <diagonal/>
    </border>
    <border>
      <left style="thin">
        <color rgb="FFD0CECE"/>
      </left>
      <right style="thin">
        <color rgb="FFD0CECE"/>
      </right>
      <top/>
      <bottom style="thin">
        <color rgb="FFD0CECE"/>
      </bottom>
      <diagonal/>
    </border>
    <border>
      <left style="thin">
        <color rgb="FFBFBFBF"/>
      </left>
      <right style="thin">
        <color rgb="FFBFBFBF"/>
      </right>
      <top/>
      <bottom style="thin">
        <color rgb="FFD0CECE"/>
      </bottom>
      <diagonal/>
    </border>
    <border>
      <left style="thin">
        <color rgb="FFBFBFBF"/>
      </left>
      <right style="thin">
        <color rgb="FFD0CECE"/>
      </right>
      <top/>
      <bottom style="thin">
        <color rgb="FFD0CECE"/>
      </bottom>
      <diagonal/>
    </border>
    <border>
      <left style="thin">
        <color rgb="FFD0CECE"/>
      </left>
      <right style="thin">
        <color rgb="FFD0CECE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D0CECE"/>
      </right>
      <top/>
      <bottom style="medium">
        <color rgb="FFFFFFFF"/>
      </bottom>
      <diagonal/>
    </border>
    <border>
      <left style="thin">
        <color rgb="FFD0CECE"/>
      </left>
      <right style="thin">
        <color rgb="FFD0CECE"/>
      </right>
      <top style="thin">
        <color rgb="FF000000"/>
      </top>
      <bottom style="medium">
        <color rgb="FFFFFFFF"/>
      </bottom>
      <diagonal/>
    </border>
    <border>
      <left style="thin">
        <color rgb="FFD0CECE"/>
      </left>
      <right style="thin">
        <color rgb="FFD0CECE"/>
      </right>
      <top style="medium">
        <color rgb="FFFFFFFF"/>
      </top>
      <bottom/>
      <diagonal/>
    </border>
    <border>
      <left style="thin">
        <color rgb="FFD0CECE"/>
      </left>
      <right style="thin">
        <color rgb="FFD0CECE"/>
      </right>
      <top style="thin">
        <color rgb="FF000000"/>
      </top>
      <bottom/>
      <diagonal/>
    </border>
    <border>
      <left style="thin">
        <color rgb="FFD0CECE"/>
      </left>
      <right style="thin">
        <color rgb="FFD0CECE"/>
      </right>
      <top/>
      <bottom/>
      <diagonal/>
    </border>
    <border>
      <left style="thin">
        <color rgb="FFD0CECE"/>
      </left>
      <right style="thin">
        <color rgb="FFD0CECE"/>
      </right>
      <top style="thick">
        <color rgb="FF000000"/>
      </top>
      <bottom style="thin">
        <color rgb="FFBFBFBF"/>
      </bottom>
      <diagonal/>
    </border>
    <border>
      <left style="thin">
        <color rgb="FFD0CECE"/>
      </left>
      <right style="thin">
        <color rgb="FFD0CECE"/>
      </right>
      <top style="medium">
        <color rgb="FFFFFFFF"/>
      </top>
      <bottom style="thin">
        <color rgb="FFD9D9D9"/>
      </bottom>
      <diagonal/>
    </border>
    <border>
      <left style="thin">
        <color rgb="FFD0CECE"/>
      </left>
      <right style="thin">
        <color rgb="FFD0CECE"/>
      </right>
      <top style="thin">
        <color rgb="FFD9D9D9"/>
      </top>
      <bottom style="medium">
        <color rgb="FFFFFFFF"/>
      </bottom>
      <diagonal/>
    </border>
    <border>
      <left style="thin">
        <color rgb="FFD0CECE"/>
      </left>
      <right style="thin">
        <color rgb="FFD0CECE"/>
      </right>
      <top style="medium">
        <color rgb="FFFFFFFF"/>
      </top>
      <bottom style="thin">
        <color rgb="FFD0CECE"/>
      </bottom>
      <diagonal/>
    </border>
    <border>
      <left style="medium">
        <color rgb="FF757171"/>
      </left>
      <right/>
      <top/>
      <bottom style="medium">
        <color rgb="FF757171"/>
      </bottom>
      <diagonal/>
    </border>
    <border>
      <left/>
      <right/>
      <top/>
      <bottom style="medium">
        <color rgb="FF757171"/>
      </bottom>
      <diagonal/>
    </border>
    <border>
      <left/>
      <right style="medium">
        <color rgb="FF757171"/>
      </right>
      <top/>
      <bottom style="medium">
        <color rgb="FF757171"/>
      </bottom>
      <diagonal/>
    </border>
    <border>
      <left/>
      <right style="thin">
        <color rgb="FFD0CECE"/>
      </right>
      <top style="thin">
        <color rgb="FFD0CECE"/>
      </top>
      <bottom/>
      <diagonal/>
    </border>
    <border>
      <left/>
      <right style="thin">
        <color rgb="FFD0CECE"/>
      </right>
      <top/>
      <bottom/>
      <diagonal/>
    </border>
    <border>
      <left/>
      <right style="thin">
        <color rgb="FFD0CECE"/>
      </right>
      <top/>
      <bottom style="thin">
        <color rgb="FFD0CECE"/>
      </bottom>
      <diagonal/>
    </border>
    <border>
      <left style="medium">
        <color rgb="FF757171"/>
      </left>
      <right/>
      <top style="thin">
        <color rgb="FFD0CECE"/>
      </top>
      <bottom style="thin">
        <color rgb="FFD0CECE"/>
      </bottom>
      <diagonal/>
    </border>
    <border>
      <left/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thin">
        <color rgb="FFD0CECE"/>
      </left>
      <right/>
      <top/>
      <bottom/>
      <diagonal/>
    </border>
    <border>
      <left style="thin">
        <color rgb="FFD0CECE"/>
      </left>
      <right/>
      <top/>
      <bottom style="thin">
        <color rgb="FFD0CECE"/>
      </bottom>
      <diagonal/>
    </border>
    <border>
      <left/>
      <right/>
      <top/>
      <bottom style="thin">
        <color rgb="FFD0CECE"/>
      </bottom>
      <diagonal/>
    </border>
    <border>
      <left style="thin">
        <color rgb="FFBFBFBF"/>
      </left>
      <right style="medium">
        <color rgb="FFFFFFFF"/>
      </right>
      <top style="thin">
        <color rgb="FFBFBFBF"/>
      </top>
      <bottom/>
      <diagonal/>
    </border>
    <border>
      <left style="thin">
        <color rgb="FFBFBFBF"/>
      </left>
      <right style="medium">
        <color rgb="FFFFFFFF"/>
      </right>
      <top/>
      <bottom style="thick">
        <color rgb="FFFFFFFF"/>
      </bottom>
      <diagonal/>
    </border>
    <border>
      <left style="thin">
        <color rgb="FFD0CECE"/>
      </left>
      <right style="thin">
        <color rgb="FFD0CECE"/>
      </right>
      <top style="thick">
        <color rgb="FFFFFFFF"/>
      </top>
      <bottom/>
      <diagonal/>
    </border>
    <border>
      <left style="thin">
        <color rgb="FFBFBFBF"/>
      </left>
      <right style="thin">
        <color rgb="FFD0CECE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thick">
        <color rgb="FFFFFFFF"/>
      </bottom>
      <diagonal/>
    </border>
    <border>
      <left style="medium">
        <color rgb="FFFFFFFF"/>
      </left>
      <right style="medium">
        <color theme="0"/>
      </right>
      <top style="thin">
        <color rgb="FFBFBFBF"/>
      </top>
      <bottom/>
      <diagonal/>
    </border>
    <border>
      <left style="medium">
        <color rgb="FFFFFFFF"/>
      </left>
      <right style="medium">
        <color theme="0"/>
      </right>
      <top/>
      <bottom style="thick">
        <color rgb="FFFFFFFF"/>
      </bottom>
      <diagonal/>
    </border>
    <border>
      <left style="thin">
        <color rgb="FFBFBFBF"/>
      </left>
      <right style="thin">
        <color rgb="FFD0CECE"/>
      </right>
      <top style="thin">
        <color rgb="FFBFBFBF"/>
      </top>
      <bottom/>
      <diagonal/>
    </border>
    <border>
      <left style="medium">
        <color theme="1" tint="0.499984740745262"/>
      </left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rgb="FFD0CECE"/>
      </right>
      <top style="thin">
        <color theme="2" tint="-9.9978637043366805E-2"/>
      </top>
      <bottom style="thin">
        <color rgb="FFD0CECE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rgb="FFD0CECE"/>
      </bottom>
      <diagonal/>
    </border>
    <border>
      <left style="thin">
        <color theme="2" tint="-9.9978637043366805E-2"/>
      </left>
      <right/>
      <top style="thin">
        <color rgb="FFD0CECE"/>
      </top>
      <bottom style="thin">
        <color theme="2" tint="-9.9978637043366805E-2"/>
      </bottom>
      <diagonal/>
    </border>
    <border>
      <left/>
      <right/>
      <top style="thin">
        <color rgb="FFD0CECE"/>
      </top>
      <bottom style="thin">
        <color theme="2" tint="-9.9978637043366805E-2"/>
      </bottom>
      <diagonal/>
    </border>
    <border>
      <left/>
      <right style="thin">
        <color rgb="FFD0CECE"/>
      </right>
      <top style="thin">
        <color rgb="FFD0CECE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rgb="FFD0CECE"/>
      </top>
      <bottom style="thin">
        <color theme="2" tint="-9.9978637043366805E-2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13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9" fontId="6" fillId="0" borderId="3" applyFont="0" applyFill="0" applyBorder="0" applyAlignment="0" applyProtection="0">
      <alignment horizontal="right"/>
    </xf>
    <xf numFmtId="0" fontId="7" fillId="0" borderId="0"/>
    <xf numFmtId="0" fontId="10" fillId="0" borderId="0"/>
    <xf numFmtId="0" fontId="6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8" applyNumberFormat="0" applyFill="0" applyAlignment="0" applyProtection="0"/>
    <xf numFmtId="0" fontId="15" fillId="0" borderId="19" applyNumberFormat="0" applyFill="0" applyAlignment="0" applyProtection="0"/>
    <xf numFmtId="0" fontId="16" fillId="0" borderId="20" applyNumberFormat="0" applyFill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9" borderId="21" applyNumberFormat="0" applyAlignment="0" applyProtection="0"/>
    <xf numFmtId="0" fontId="20" fillId="10" borderId="22" applyNumberFormat="0" applyAlignment="0" applyProtection="0"/>
    <xf numFmtId="0" fontId="21" fillId="10" borderId="21" applyNumberFormat="0" applyAlignment="0" applyProtection="0"/>
    <xf numFmtId="0" fontId="22" fillId="0" borderId="23" applyNumberFormat="0" applyFill="0" applyAlignment="0" applyProtection="0"/>
    <xf numFmtId="0" fontId="23" fillId="11" borderId="24" applyNumberFormat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" fillId="0" borderId="26" applyNumberFormat="0" applyFill="0" applyAlignment="0" applyProtection="0"/>
    <xf numFmtId="0" fontId="25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5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5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5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5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6" fillId="37" borderId="2">
      <alignment horizontal="left"/>
    </xf>
    <xf numFmtId="0" fontId="6" fillId="37" borderId="7">
      <alignment horizontal="left"/>
    </xf>
    <xf numFmtId="0" fontId="6" fillId="37" borderId="10">
      <alignment horizontal="left"/>
    </xf>
    <xf numFmtId="44" fontId="6" fillId="0" borderId="0" applyFont="0" applyFill="0" applyBorder="0" applyAlignment="0" applyProtection="0"/>
    <xf numFmtId="14" fontId="6" fillId="0" borderId="0" applyFont="0" applyFill="0" applyBorder="0" applyProtection="0">
      <alignment horizontal="left"/>
    </xf>
    <xf numFmtId="0" fontId="27" fillId="0" borderId="2">
      <alignment horizontal="left"/>
    </xf>
    <xf numFmtId="2" fontId="6" fillId="0" borderId="0" applyFill="0" applyProtection="0"/>
    <xf numFmtId="0" fontId="27" fillId="37" borderId="15">
      <alignment horizontal="left"/>
    </xf>
    <xf numFmtId="0" fontId="27" fillId="37" borderId="4">
      <alignment horizontal="left"/>
    </xf>
    <xf numFmtId="49" fontId="6" fillId="0" borderId="3" applyFont="0" applyFill="0" applyBorder="0" applyAlignment="0" applyProtection="0">
      <alignment horizontal="right"/>
    </xf>
    <xf numFmtId="0" fontId="6" fillId="0" borderId="0">
      <alignment horizontal="left"/>
    </xf>
    <xf numFmtId="0" fontId="27" fillId="37" borderId="11">
      <alignment horizontal="left"/>
    </xf>
    <xf numFmtId="0" fontId="6" fillId="0" borderId="2">
      <alignment horizontal="left"/>
    </xf>
    <xf numFmtId="0" fontId="27" fillId="37" borderId="5">
      <alignment horizontal="left"/>
    </xf>
    <xf numFmtId="0" fontId="27" fillId="37" borderId="8">
      <alignment horizontal="left"/>
    </xf>
    <xf numFmtId="0" fontId="27" fillId="37" borderId="30">
      <alignment horizontal="left"/>
    </xf>
    <xf numFmtId="0" fontId="6" fillId="0" borderId="3">
      <alignment horizontal="right"/>
    </xf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0" fontId="7" fillId="0" borderId="0"/>
    <xf numFmtId="0" fontId="7" fillId="14" borderId="0" applyNumberFormat="0" applyBorder="0" applyAlignment="0" applyProtection="0"/>
    <xf numFmtId="0" fontId="25" fillId="13" borderId="0" applyNumberFormat="0" applyBorder="0" applyAlignment="0" applyProtection="0"/>
    <xf numFmtId="0" fontId="6" fillId="37" borderId="2">
      <alignment horizontal="left"/>
    </xf>
    <xf numFmtId="44" fontId="6" fillId="0" borderId="0" applyFont="0" applyFill="0" applyBorder="0" applyAlignment="0" applyProtection="0"/>
    <xf numFmtId="2" fontId="6" fillId="0" borderId="0" applyFill="0" applyProtection="0"/>
    <xf numFmtId="2" fontId="6" fillId="0" borderId="0" applyFill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2">
      <alignment horizontal="left"/>
    </xf>
    <xf numFmtId="0" fontId="6" fillId="0" borderId="2">
      <alignment horizontal="left"/>
    </xf>
    <xf numFmtId="0" fontId="27" fillId="37" borderId="5">
      <alignment horizontal="left"/>
    </xf>
    <xf numFmtId="0" fontId="6" fillId="0" borderId="3">
      <alignment horizontal="right"/>
    </xf>
    <xf numFmtId="0" fontId="6" fillId="0" borderId="3">
      <alignment horizontal="right"/>
    </xf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166" fontId="30" fillId="0" borderId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16" fillId="0" borderId="20" applyNumberFormat="0" applyFill="0" applyAlignment="0" applyProtection="0"/>
    <xf numFmtId="0" fontId="6" fillId="0" borderId="0"/>
    <xf numFmtId="0" fontId="7" fillId="0" borderId="0"/>
    <xf numFmtId="0" fontId="29" fillId="0" borderId="0"/>
    <xf numFmtId="0" fontId="31" fillId="0" borderId="0"/>
    <xf numFmtId="0" fontId="2" fillId="0" borderId="0"/>
    <xf numFmtId="0" fontId="32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2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0" fillId="0" borderId="0" applyFill="0" applyBorder="0" applyAlignment="0" applyProtection="0"/>
    <xf numFmtId="9" fontId="28" fillId="0" borderId="0" applyFont="0" applyFill="0" applyBorder="0" applyAlignment="0" applyProtection="0"/>
    <xf numFmtId="0" fontId="34" fillId="0" borderId="0"/>
    <xf numFmtId="43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2" fillId="0" borderId="0"/>
    <xf numFmtId="0" fontId="25" fillId="21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6" fillId="8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36" borderId="0" applyNumberFormat="0" applyBorder="0" applyAlignment="0" applyProtection="0"/>
    <xf numFmtId="0" fontId="7" fillId="12" borderId="25" applyNumberFormat="0" applyFont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2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36" fillId="8" borderId="0" applyNumberFormat="0" applyBorder="0" applyAlignment="0" applyProtection="0"/>
    <xf numFmtId="0" fontId="7" fillId="12" borderId="25" applyNumberFormat="0" applyFont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36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36" fillId="8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36" borderId="0" applyNumberFormat="0" applyBorder="0" applyAlignment="0" applyProtection="0"/>
    <xf numFmtId="0" fontId="56" fillId="8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6" borderId="0" applyNumberFormat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6" fillId="0" borderId="0"/>
    <xf numFmtId="43" fontId="28" fillId="0" borderId="0" applyFont="0" applyFill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36" borderId="0" applyNumberFormat="0" applyBorder="0" applyAlignment="0" applyProtection="0"/>
    <xf numFmtId="0" fontId="58" fillId="0" borderId="0"/>
    <xf numFmtId="44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6" fillId="0" borderId="0"/>
    <xf numFmtId="0" fontId="7" fillId="0" borderId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60" fillId="0" borderId="0"/>
    <xf numFmtId="0" fontId="7" fillId="0" borderId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2" borderId="25" applyNumberFormat="0" applyFont="0" applyAlignment="0" applyProtection="0"/>
    <xf numFmtId="0" fontId="7" fillId="0" borderId="0"/>
    <xf numFmtId="0" fontId="7" fillId="0" borderId="0"/>
    <xf numFmtId="0" fontId="56" fillId="8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37" borderId="2">
      <alignment horizontal="left"/>
    </xf>
    <xf numFmtId="14" fontId="6" fillId="0" borderId="0" applyFont="0" applyFill="0" applyBorder="0" applyProtection="0">
      <alignment horizontal="left"/>
    </xf>
    <xf numFmtId="0" fontId="27" fillId="0" borderId="2">
      <alignment horizontal="left"/>
    </xf>
    <xf numFmtId="0" fontId="6" fillId="0" borderId="0">
      <alignment horizontal="left"/>
    </xf>
    <xf numFmtId="0" fontId="6" fillId="0" borderId="2">
      <alignment horizontal="left"/>
    </xf>
    <xf numFmtId="0" fontId="7" fillId="0" borderId="0"/>
    <xf numFmtId="9" fontId="2" fillId="0" borderId="0" applyFont="0" applyFill="0" applyBorder="0" applyAlignment="0" applyProtection="0"/>
    <xf numFmtId="0" fontId="6" fillId="0" borderId="0"/>
    <xf numFmtId="0" fontId="7" fillId="0" borderId="0"/>
    <xf numFmtId="0" fontId="7" fillId="14" borderId="0" applyNumberFormat="0" applyBorder="0" applyAlignment="0" applyProtection="0"/>
    <xf numFmtId="0" fontId="6" fillId="0" borderId="2">
      <alignment horizontal="left"/>
    </xf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0" borderId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44" fontId="2" fillId="0" borderId="0" applyFont="0" applyFill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6" fillId="0" borderId="0"/>
    <xf numFmtId="0" fontId="6" fillId="0" borderId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0" borderId="0"/>
    <xf numFmtId="0" fontId="7" fillId="12" borderId="25" applyNumberFormat="0" applyFont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2" borderId="25" applyNumberFormat="0" applyFont="0" applyAlignment="0" applyProtection="0"/>
    <xf numFmtId="0" fontId="6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2" borderId="25" applyNumberFormat="0" applyFont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0" fontId="36" fillId="8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36" borderId="0" applyNumberFormat="0" applyBorder="0" applyAlignment="0" applyProtection="0"/>
    <xf numFmtId="0" fontId="7" fillId="0" borderId="0"/>
    <xf numFmtId="0" fontId="2" fillId="0" borderId="0"/>
    <xf numFmtId="44" fontId="2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6" fillId="8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36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6" fillId="0" borderId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36" borderId="0" applyNumberFormat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537">
    <xf numFmtId="0" fontId="0" fillId="0" borderId="0" xfId="0"/>
    <xf numFmtId="0" fontId="4" fillId="0" borderId="0" xfId="3" applyFont="1"/>
    <xf numFmtId="0" fontId="4" fillId="4" borderId="0" xfId="3" applyFont="1" applyFill="1"/>
    <xf numFmtId="0" fontId="9" fillId="0" borderId="0" xfId="0" applyFont="1"/>
    <xf numFmtId="0" fontId="8" fillId="0" borderId="0" xfId="0" applyFont="1"/>
    <xf numFmtId="0" fontId="4" fillId="0" borderId="0" xfId="0" applyFont="1"/>
    <xf numFmtId="0" fontId="37" fillId="0" borderId="0" xfId="0" applyFont="1"/>
    <xf numFmtId="0" fontId="38" fillId="0" borderId="0" xfId="3" applyFont="1"/>
    <xf numFmtId="0" fontId="37" fillId="0" borderId="0" xfId="7" applyFont="1"/>
    <xf numFmtId="0" fontId="39" fillId="0" borderId="0" xfId="3" applyFont="1"/>
    <xf numFmtId="0" fontId="40" fillId="0" borderId="0" xfId="3" applyFont="1"/>
    <xf numFmtId="164" fontId="37" fillId="0" borderId="0" xfId="0" applyNumberFormat="1" applyFont="1"/>
    <xf numFmtId="0" fontId="37" fillId="0" borderId="0" xfId="0" applyFont="1" applyAlignment="1">
      <alignment horizontal="left"/>
    </xf>
    <xf numFmtId="0" fontId="41" fillId="0" borderId="6" xfId="7" applyFont="1" applyBorder="1" applyAlignment="1">
      <alignment horizontal="left"/>
    </xf>
    <xf numFmtId="0" fontId="37" fillId="0" borderId="6" xfId="7" applyFont="1" applyBorder="1" applyAlignment="1">
      <alignment horizontal="left"/>
    </xf>
    <xf numFmtId="0" fontId="41" fillId="0" borderId="9" xfId="7" applyFont="1" applyBorder="1" applyAlignment="1">
      <alignment horizontal="left"/>
    </xf>
    <xf numFmtId="0" fontId="37" fillId="0" borderId="9" xfId="7" applyFont="1" applyBorder="1" applyAlignment="1">
      <alignment horizontal="left"/>
    </xf>
    <xf numFmtId="41" fontId="37" fillId="0" borderId="12" xfId="8" applyNumberFormat="1" applyFont="1" applyBorder="1" applyAlignment="1">
      <alignment horizontal="right" vertical="top"/>
    </xf>
    <xf numFmtId="41" fontId="37" fillId="0" borderId="12" xfId="9" applyNumberFormat="1" applyFont="1" applyBorder="1" applyAlignment="1">
      <alignment horizontal="right" vertical="top"/>
    </xf>
    <xf numFmtId="41" fontId="37" fillId="0" borderId="12" xfId="1" applyNumberFormat="1" applyFont="1" applyBorder="1" applyAlignment="1">
      <alignment horizontal="right" vertical="top"/>
    </xf>
    <xf numFmtId="0" fontId="37" fillId="0" borderId="0" xfId="0" applyFont="1" applyAlignment="1">
      <alignment wrapText="1"/>
    </xf>
    <xf numFmtId="0" fontId="37" fillId="0" borderId="0" xfId="7" applyFont="1" applyAlignment="1">
      <alignment wrapText="1"/>
    </xf>
    <xf numFmtId="0" fontId="42" fillId="0" borderId="0" xfId="3" applyFont="1"/>
    <xf numFmtId="0" fontId="44" fillId="0" borderId="0" xfId="0" applyFont="1"/>
    <xf numFmtId="0" fontId="42" fillId="0" borderId="2" xfId="3" applyFont="1" applyBorder="1"/>
    <xf numFmtId="0" fontId="42" fillId="0" borderId="5" xfId="3" applyFont="1" applyBorder="1"/>
    <xf numFmtId="0" fontId="47" fillId="0" borderId="0" xfId="3" applyFont="1" applyAlignment="1">
      <alignment horizontal="center"/>
    </xf>
    <xf numFmtId="0" fontId="47" fillId="0" borderId="5" xfId="3" applyFont="1" applyBorder="1" applyAlignment="1">
      <alignment horizontal="center"/>
    </xf>
    <xf numFmtId="0" fontId="47" fillId="0" borderId="30" xfId="3" applyFont="1" applyBorder="1" applyAlignment="1">
      <alignment horizontal="center"/>
    </xf>
    <xf numFmtId="0" fontId="42" fillId="0" borderId="2" xfId="3" applyFont="1" applyBorder="1" applyAlignment="1">
      <alignment horizontal="center"/>
    </xf>
    <xf numFmtId="0" fontId="47" fillId="0" borderId="2" xfId="3" applyFont="1" applyBorder="1" applyAlignment="1">
      <alignment horizontal="center"/>
    </xf>
    <xf numFmtId="0" fontId="47" fillId="0" borderId="10" xfId="3" applyFont="1" applyBorder="1" applyAlignment="1">
      <alignment horizontal="center"/>
    </xf>
    <xf numFmtId="0" fontId="48" fillId="0" borderId="0" xfId="3" applyFont="1" applyAlignment="1">
      <alignment horizontal="center"/>
    </xf>
    <xf numFmtId="0" fontId="47" fillId="0" borderId="9" xfId="3" applyFont="1" applyBorder="1" applyAlignment="1">
      <alignment horizontal="center"/>
    </xf>
    <xf numFmtId="0" fontId="47" fillId="0" borderId="6" xfId="3" applyFont="1" applyBorder="1" applyAlignment="1">
      <alignment horizontal="left"/>
    </xf>
    <xf numFmtId="0" fontId="42" fillId="0" borderId="6" xfId="3" applyFont="1" applyBorder="1" applyAlignment="1">
      <alignment horizontal="left"/>
    </xf>
    <xf numFmtId="49" fontId="42" fillId="0" borderId="0" xfId="3" applyNumberFormat="1" applyFont="1"/>
    <xf numFmtId="41" fontId="42" fillId="0" borderId="0" xfId="3" applyNumberFormat="1" applyFont="1"/>
    <xf numFmtId="41" fontId="42" fillId="0" borderId="9" xfId="3" applyNumberFormat="1" applyFont="1" applyBorder="1"/>
    <xf numFmtId="0" fontId="49" fillId="0" borderId="0" xfId="3" applyFont="1"/>
    <xf numFmtId="41" fontId="47" fillId="0" borderId="2" xfId="3" applyNumberFormat="1" applyFont="1" applyBorder="1"/>
    <xf numFmtId="0" fontId="41" fillId="0" borderId="8" xfId="7" applyFont="1" applyBorder="1" applyAlignment="1">
      <alignment horizontal="center" wrapText="1"/>
    </xf>
    <xf numFmtId="0" fontId="50" fillId="0" borderId="0" xfId="0" applyFont="1"/>
    <xf numFmtId="0" fontId="50" fillId="0" borderId="0" xfId="7" applyFont="1"/>
    <xf numFmtId="0" fontId="51" fillId="0" borderId="13" xfId="7" applyFont="1" applyBorder="1" applyAlignment="1">
      <alignment horizontal="center" wrapText="1"/>
    </xf>
    <xf numFmtId="41" fontId="50" fillId="0" borderId="12" xfId="8" applyNumberFormat="1" applyFont="1" applyBorder="1" applyAlignment="1">
      <alignment horizontal="right" vertical="top"/>
    </xf>
    <xf numFmtId="41" fontId="50" fillId="0" borderId="12" xfId="9" applyNumberFormat="1" applyFont="1" applyBorder="1" applyAlignment="1">
      <alignment horizontal="right" vertical="top"/>
    </xf>
    <xf numFmtId="41" fontId="50" fillId="0" borderId="12" xfId="1" applyNumberFormat="1" applyFont="1" applyBorder="1" applyAlignment="1">
      <alignment horizontal="right" vertical="top"/>
    </xf>
    <xf numFmtId="41" fontId="47" fillId="0" borderId="0" xfId="1" applyNumberFormat="1" applyFont="1"/>
    <xf numFmtId="41" fontId="47" fillId="0" borderId="0" xfId="3" applyNumberFormat="1" applyFont="1" applyAlignment="1">
      <alignment horizontal="center"/>
    </xf>
    <xf numFmtId="41" fontId="47" fillId="0" borderId="9" xfId="3" applyNumberFormat="1" applyFont="1" applyBorder="1" applyAlignment="1">
      <alignment horizontal="center"/>
    </xf>
    <xf numFmtId="41" fontId="42" fillId="0" borderId="0" xfId="1" applyNumberFormat="1" applyFont="1"/>
    <xf numFmtId="41" fontId="42" fillId="0" borderId="9" xfId="1" applyNumberFormat="1" applyFont="1" applyBorder="1"/>
    <xf numFmtId="41" fontId="47" fillId="0" borderId="9" xfId="1" applyNumberFormat="1" applyFont="1" applyBorder="1"/>
    <xf numFmtId="41" fontId="47" fillId="0" borderId="10" xfId="1" applyNumberFormat="1" applyFont="1" applyBorder="1"/>
    <xf numFmtId="0" fontId="4" fillId="0" borderId="0" xfId="3" applyFont="1" applyAlignment="1">
      <alignment horizontal="left"/>
    </xf>
    <xf numFmtId="0" fontId="5" fillId="0" borderId="0" xfId="3" applyFont="1" applyAlignment="1">
      <alignment vertical="top"/>
    </xf>
    <xf numFmtId="0" fontId="5" fillId="0" borderId="6" xfId="3" applyFont="1" applyBorder="1" applyAlignment="1">
      <alignment horizontal="left"/>
    </xf>
    <xf numFmtId="0" fontId="5" fillId="0" borderId="0" xfId="3" applyFont="1"/>
    <xf numFmtId="41" fontId="5" fillId="0" borderId="9" xfId="1" applyNumberFormat="1" applyFont="1" applyBorder="1"/>
    <xf numFmtId="0" fontId="52" fillId="0" borderId="1" xfId="3" applyFont="1" applyBorder="1"/>
    <xf numFmtId="0" fontId="53" fillId="0" borderId="0" xfId="3" applyFont="1" applyAlignment="1">
      <alignment horizontal="left"/>
    </xf>
    <xf numFmtId="49" fontId="54" fillId="2" borderId="0" xfId="3" applyNumberFormat="1" applyFont="1" applyFill="1" applyAlignment="1">
      <alignment horizontal="left"/>
    </xf>
    <xf numFmtId="49" fontId="53" fillId="0" borderId="0" xfId="3" applyNumberFormat="1" applyFont="1" applyAlignment="1">
      <alignment horizontal="left"/>
    </xf>
    <xf numFmtId="49" fontId="54" fillId="0" borderId="0" xfId="3" applyNumberFormat="1" applyFont="1" applyAlignment="1">
      <alignment horizontal="left"/>
    </xf>
    <xf numFmtId="0" fontId="5" fillId="0" borderId="0" xfId="4" applyNumberFormat="1" applyFont="1" applyBorder="1" applyAlignment="1"/>
    <xf numFmtId="0" fontId="5" fillId="0" borderId="0" xfId="3" applyFont="1" applyAlignment="1">
      <alignment horizontal="left"/>
    </xf>
    <xf numFmtId="0" fontId="50" fillId="0" borderId="0" xfId="3" applyFont="1"/>
    <xf numFmtId="9" fontId="50" fillId="0" borderId="0" xfId="2" applyFont="1"/>
    <xf numFmtId="164" fontId="49" fillId="0" borderId="0" xfId="1" applyNumberFormat="1" applyFont="1"/>
    <xf numFmtId="0" fontId="4" fillId="0" borderId="1" xfId="3" applyFont="1" applyBorder="1"/>
    <xf numFmtId="0" fontId="50" fillId="0" borderId="1" xfId="3" applyFont="1" applyBorder="1"/>
    <xf numFmtId="9" fontId="50" fillId="0" borderId="1" xfId="2" applyFont="1" applyBorder="1"/>
    <xf numFmtId="9" fontId="4" fillId="0" borderId="0" xfId="2" applyFont="1"/>
    <xf numFmtId="0" fontId="4" fillId="0" borderId="0" xfId="3" applyFont="1" applyAlignment="1">
      <alignment horizontal="center"/>
    </xf>
    <xf numFmtId="0" fontId="5" fillId="0" borderId="4" xfId="3" applyFont="1" applyBorder="1" applyAlignment="1">
      <alignment horizontal="center" wrapText="1"/>
    </xf>
    <xf numFmtId="0" fontId="5" fillId="0" borderId="4" xfId="3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0" fontId="51" fillId="0" borderId="4" xfId="3" applyFont="1" applyBorder="1" applyAlignment="1">
      <alignment horizontal="center"/>
    </xf>
    <xf numFmtId="0" fontId="51" fillId="0" borderId="11" xfId="3" applyFont="1" applyBorder="1" applyAlignment="1">
      <alignment horizontal="center" wrapText="1"/>
    </xf>
    <xf numFmtId="0" fontId="4" fillId="0" borderId="6" xfId="3" applyFont="1" applyBorder="1"/>
    <xf numFmtId="0" fontId="50" fillId="0" borderId="9" xfId="3" applyFont="1" applyBorder="1"/>
    <xf numFmtId="41" fontId="4" fillId="0" borderId="0" xfId="3" applyNumberFormat="1" applyFont="1"/>
    <xf numFmtId="41" fontId="4" fillId="0" borderId="6" xfId="3" applyNumberFormat="1" applyFont="1" applyBorder="1"/>
    <xf numFmtId="41" fontId="50" fillId="0" borderId="0" xfId="3" applyNumberFormat="1" applyFont="1"/>
    <xf numFmtId="41" fontId="50" fillId="0" borderId="9" xfId="3" applyNumberFormat="1" applyFont="1" applyBorder="1"/>
    <xf numFmtId="0" fontId="4" fillId="2" borderId="0" xfId="3" applyFont="1" applyFill="1"/>
    <xf numFmtId="41" fontId="5" fillId="2" borderId="0" xfId="3" applyNumberFormat="1" applyFont="1" applyFill="1"/>
    <xf numFmtId="41" fontId="5" fillId="2" borderId="6" xfId="3" applyNumberFormat="1" applyFont="1" applyFill="1" applyBorder="1"/>
    <xf numFmtId="41" fontId="51" fillId="2" borderId="0" xfId="3" applyNumberFormat="1" applyFont="1" applyFill="1"/>
    <xf numFmtId="41" fontId="51" fillId="2" borderId="9" xfId="3" applyNumberFormat="1" applyFont="1" applyFill="1" applyBorder="1"/>
    <xf numFmtId="9" fontId="51" fillId="2" borderId="0" xfId="2" applyFont="1" applyFill="1"/>
    <xf numFmtId="9" fontId="51" fillId="0" borderId="0" xfId="2" applyFont="1"/>
    <xf numFmtId="0" fontId="5" fillId="2" borderId="0" xfId="3" applyFont="1" applyFill="1"/>
    <xf numFmtId="43" fontId="4" fillId="0" borderId="6" xfId="3" applyNumberFormat="1" applyFont="1" applyBorder="1"/>
    <xf numFmtId="164" fontId="4" fillId="0" borderId="0" xfId="1" applyNumberFormat="1" applyFont="1"/>
    <xf numFmtId="164" fontId="4" fillId="0" borderId="6" xfId="1" applyNumberFormat="1" applyFont="1" applyBorder="1"/>
    <xf numFmtId="164" fontId="50" fillId="0" borderId="0" xfId="1" applyNumberFormat="1" applyFont="1"/>
    <xf numFmtId="0" fontId="5" fillId="0" borderId="6" xfId="3" applyFont="1" applyBorder="1"/>
    <xf numFmtId="0" fontId="51" fillId="0" borderId="0" xfId="3" applyFont="1"/>
    <xf numFmtId="0" fontId="51" fillId="0" borderId="9" xfId="3" applyFont="1" applyBorder="1"/>
    <xf numFmtId="164" fontId="5" fillId="0" borderId="6" xfId="1" applyNumberFormat="1" applyFont="1" applyBorder="1"/>
    <xf numFmtId="164" fontId="5" fillId="0" borderId="0" xfId="1" applyNumberFormat="1" applyFont="1"/>
    <xf numFmtId="164" fontId="51" fillId="0" borderId="0" xfId="1" applyNumberFormat="1" applyFont="1"/>
    <xf numFmtId="164" fontId="4" fillId="0" borderId="6" xfId="3" applyNumberFormat="1" applyFont="1" applyBorder="1"/>
    <xf numFmtId="164" fontId="4" fillId="0" borderId="0" xfId="3" applyNumberFormat="1" applyFont="1"/>
    <xf numFmtId="9" fontId="4" fillId="0" borderId="6" xfId="2" applyFont="1" applyBorder="1"/>
    <xf numFmtId="49" fontId="5" fillId="0" borderId="0" xfId="3" applyNumberFormat="1" applyFont="1"/>
    <xf numFmtId="49" fontId="4" fillId="0" borderId="0" xfId="3" applyNumberFormat="1" applyFont="1"/>
    <xf numFmtId="164" fontId="50" fillId="0" borderId="9" xfId="1" applyNumberFormat="1" applyFont="1" applyBorder="1"/>
    <xf numFmtId="0" fontId="44" fillId="0" borderId="0" xfId="3" applyFont="1"/>
    <xf numFmtId="9" fontId="51" fillId="0" borderId="4" xfId="2" applyFont="1" applyBorder="1"/>
    <xf numFmtId="41" fontId="49" fillId="0" borderId="0" xfId="3" applyNumberFormat="1" applyFont="1"/>
    <xf numFmtId="41" fontId="5" fillId="0" borderId="4" xfId="3" applyNumberFormat="1" applyFont="1" applyBorder="1"/>
    <xf numFmtId="41" fontId="5" fillId="0" borderId="15" xfId="3" applyNumberFormat="1" applyFont="1" applyBorder="1"/>
    <xf numFmtId="41" fontId="51" fillId="0" borderId="4" xfId="3" applyNumberFormat="1" applyFont="1" applyBorder="1"/>
    <xf numFmtId="41" fontId="51" fillId="0" borderId="11" xfId="3" applyNumberFormat="1" applyFont="1" applyBorder="1"/>
    <xf numFmtId="41" fontId="5" fillId="0" borderId="0" xfId="3" applyNumberFormat="1" applyFont="1"/>
    <xf numFmtId="41" fontId="51" fillId="0" borderId="0" xfId="3" applyNumberFormat="1" applyFont="1"/>
    <xf numFmtId="43" fontId="4" fillId="0" borderId="0" xfId="3" applyNumberFormat="1" applyFont="1"/>
    <xf numFmtId="0" fontId="45" fillId="0" borderId="0" xfId="3" applyFont="1" applyAlignment="1">
      <alignment horizontal="left"/>
    </xf>
    <xf numFmtId="0" fontId="46" fillId="0" borderId="0" xfId="3" applyFont="1" applyAlignment="1">
      <alignment horizontal="left"/>
    </xf>
    <xf numFmtId="0" fontId="42" fillId="0" borderId="8" xfId="3" applyFont="1" applyBorder="1" applyAlignment="1">
      <alignment horizontal="left"/>
    </xf>
    <xf numFmtId="0" fontId="5" fillId="0" borderId="6" xfId="3" applyFont="1" applyBorder="1" applyAlignment="1">
      <alignment horizontal="left" vertical="top"/>
    </xf>
    <xf numFmtId="49" fontId="42" fillId="0" borderId="6" xfId="3" applyNumberFormat="1" applyFont="1" applyBorder="1" applyAlignment="1">
      <alignment horizontal="left"/>
    </xf>
    <xf numFmtId="0" fontId="47" fillId="0" borderId="7" xfId="3" applyFont="1" applyBorder="1" applyAlignment="1">
      <alignment horizontal="left"/>
    </xf>
    <xf numFmtId="0" fontId="42" fillId="0" borderId="0" xfId="3" applyFont="1" applyAlignment="1">
      <alignment horizontal="left"/>
    </xf>
    <xf numFmtId="0" fontId="4" fillId="0" borderId="6" xfId="3" applyFont="1" applyBorder="1" applyAlignment="1">
      <alignment horizontal="left"/>
    </xf>
    <xf numFmtId="43" fontId="5" fillId="0" borderId="0" xfId="3" applyNumberFormat="1" applyFont="1"/>
    <xf numFmtId="0" fontId="4" fillId="0" borderId="5" xfId="3" applyFont="1" applyBorder="1"/>
    <xf numFmtId="0" fontId="50" fillId="0" borderId="5" xfId="3" applyFont="1" applyBorder="1"/>
    <xf numFmtId="41" fontId="4" fillId="0" borderId="0" xfId="1" applyNumberFormat="1" applyFont="1"/>
    <xf numFmtId="0" fontId="8" fillId="0" borderId="0" xfId="0" applyFont="1" applyAlignment="1">
      <alignment horizontal="left"/>
    </xf>
    <xf numFmtId="0" fontId="4" fillId="0" borderId="0" xfId="3" applyFont="1" applyAlignment="1">
      <alignment vertical="top"/>
    </xf>
    <xf numFmtId="43" fontId="42" fillId="0" borderId="0" xfId="3" applyNumberFormat="1" applyFont="1"/>
    <xf numFmtId="41" fontId="44" fillId="0" borderId="0" xfId="0" applyNumberFormat="1" applyFont="1"/>
    <xf numFmtId="9" fontId="37" fillId="0" borderId="0" xfId="2" applyFont="1"/>
    <xf numFmtId="164" fontId="37" fillId="0" borderId="0" xfId="1" applyNumberFormat="1" applyFont="1"/>
    <xf numFmtId="0" fontId="50" fillId="0" borderId="0" xfId="3" applyFont="1" applyAlignment="1">
      <alignment vertical="top"/>
    </xf>
    <xf numFmtId="9" fontId="50" fillId="0" borderId="0" xfId="2" applyFont="1" applyAlignment="1">
      <alignment vertical="top"/>
    </xf>
    <xf numFmtId="41" fontId="4" fillId="0" borderId="0" xfId="3" applyNumberFormat="1" applyFont="1" applyAlignment="1">
      <alignment vertical="top"/>
    </xf>
    <xf numFmtId="164" fontId="4" fillId="0" borderId="0" xfId="1" applyNumberFormat="1" applyFont="1" applyAlignment="1">
      <alignment vertical="top"/>
    </xf>
    <xf numFmtId="164" fontId="50" fillId="0" borderId="0" xfId="1" applyNumberFormat="1" applyFont="1" applyAlignment="1">
      <alignment vertical="top"/>
    </xf>
    <xf numFmtId="0" fontId="4" fillId="0" borderId="0" xfId="3" applyFont="1" applyAlignment="1">
      <alignment horizontal="left" vertical="top"/>
    </xf>
    <xf numFmtId="164" fontId="5" fillId="0" borderId="4" xfId="1" applyNumberFormat="1" applyFont="1" applyBorder="1" applyAlignment="1">
      <alignment vertical="top"/>
    </xf>
    <xf numFmtId="9" fontId="51" fillId="0" borderId="4" xfId="2" applyFont="1" applyBorder="1" applyAlignment="1">
      <alignment vertical="top"/>
    </xf>
    <xf numFmtId="0" fontId="5" fillId="0" borderId="0" xfId="3" applyFont="1" applyAlignment="1">
      <alignment horizontal="left" vertical="top"/>
    </xf>
    <xf numFmtId="0" fontId="5" fillId="0" borderId="2" xfId="3" applyFont="1" applyBorder="1" applyAlignment="1">
      <alignment horizontal="center" wrapText="1"/>
    </xf>
    <xf numFmtId="0" fontId="51" fillId="0" borderId="2" xfId="3" applyFont="1" applyBorder="1" applyAlignment="1">
      <alignment horizontal="center" wrapText="1"/>
    </xf>
    <xf numFmtId="9" fontId="51" fillId="0" borderId="2" xfId="2" applyFont="1" applyBorder="1" applyAlignment="1">
      <alignment horizontal="center" wrapText="1"/>
    </xf>
    <xf numFmtId="0" fontId="5" fillId="0" borderId="2" xfId="3" applyFont="1" applyBorder="1" applyAlignment="1">
      <alignment horizontal="center"/>
    </xf>
    <xf numFmtId="43" fontId="37" fillId="0" borderId="0" xfId="1" applyFont="1"/>
    <xf numFmtId="164" fontId="51" fillId="0" borderId="4" xfId="1" applyNumberFormat="1" applyFont="1" applyBorder="1" applyAlignment="1">
      <alignment vertical="top"/>
    </xf>
    <xf numFmtId="164" fontId="69" fillId="0" borderId="85" xfId="1" applyNumberFormat="1" applyFont="1" applyBorder="1"/>
    <xf numFmtId="0" fontId="5" fillId="0" borderId="84" xfId="3" applyFont="1" applyBorder="1" applyAlignment="1">
      <alignment horizontal="center" vertical="center"/>
    </xf>
    <xf numFmtId="0" fontId="69" fillId="0" borderId="80" xfId="0" applyFont="1" applyBorder="1"/>
    <xf numFmtId="164" fontId="64" fillId="43" borderId="90" xfId="1" applyNumberFormat="1" applyFont="1" applyFill="1" applyBorder="1" applyAlignment="1">
      <alignment vertical="center" readingOrder="1"/>
    </xf>
    <xf numFmtId="0" fontId="44" fillId="0" borderId="64" xfId="0" applyFont="1" applyBorder="1"/>
    <xf numFmtId="164" fontId="69" fillId="41" borderId="87" xfId="1" applyNumberFormat="1" applyFont="1" applyFill="1" applyBorder="1"/>
    <xf numFmtId="164" fontId="69" fillId="0" borderId="0" xfId="1" applyNumberFormat="1" applyFont="1"/>
    <xf numFmtId="0" fontId="70" fillId="41" borderId="86" xfId="0" applyFont="1" applyFill="1" applyBorder="1"/>
    <xf numFmtId="164" fontId="62" fillId="0" borderId="68" xfId="1" applyNumberFormat="1" applyFont="1" applyBorder="1" applyAlignment="1">
      <alignment wrapText="1" readingOrder="1"/>
    </xf>
    <xf numFmtId="0" fontId="69" fillId="40" borderId="60" xfId="0" applyFont="1" applyFill="1" applyBorder="1" applyAlignment="1" applyProtection="1">
      <alignment horizontal="right" wrapText="1"/>
      <protection locked="0"/>
    </xf>
    <xf numFmtId="0" fontId="69" fillId="42" borderId="0" xfId="0" applyFont="1" applyFill="1"/>
    <xf numFmtId="0" fontId="4" fillId="0" borderId="65" xfId="3" applyFont="1" applyBorder="1" applyAlignment="1">
      <alignment horizontal="center" vertical="center"/>
    </xf>
    <xf numFmtId="0" fontId="4" fillId="0" borderId="95" xfId="3" applyFont="1" applyBorder="1" applyAlignment="1">
      <alignment horizontal="center" vertical="center"/>
    </xf>
    <xf numFmtId="0" fontId="69" fillId="0" borderId="81" xfId="0" applyFont="1" applyBorder="1"/>
    <xf numFmtId="0" fontId="4" fillId="0" borderId="96" xfId="3" applyFont="1" applyBorder="1" applyAlignment="1">
      <alignment horizontal="center" vertical="center"/>
    </xf>
    <xf numFmtId="164" fontId="69" fillId="0" borderId="0" xfId="0" applyNumberFormat="1" applyFont="1"/>
    <xf numFmtId="0" fontId="5" fillId="0" borderId="64" xfId="0" applyFont="1" applyBorder="1" applyAlignment="1">
      <alignment wrapText="1"/>
    </xf>
    <xf numFmtId="164" fontId="65" fillId="44" borderId="90" xfId="1" applyNumberFormat="1" applyFont="1" applyFill="1" applyBorder="1" applyAlignment="1">
      <alignment vertical="center" readingOrder="1"/>
    </xf>
    <xf numFmtId="0" fontId="62" fillId="0" borderId="78" xfId="0" applyFont="1" applyBorder="1" applyAlignment="1">
      <alignment wrapText="1" readingOrder="1"/>
    </xf>
    <xf numFmtId="0" fontId="63" fillId="0" borderId="75" xfId="0" applyFont="1" applyBorder="1" applyAlignment="1">
      <alignment vertical="center" wrapText="1" readingOrder="1"/>
    </xf>
    <xf numFmtId="0" fontId="63" fillId="0" borderId="76" xfId="0" applyFont="1" applyBorder="1" applyAlignment="1">
      <alignment vertical="center" wrapText="1" readingOrder="1"/>
    </xf>
    <xf numFmtId="49" fontId="69" fillId="0" borderId="0" xfId="0" applyNumberFormat="1" applyFont="1"/>
    <xf numFmtId="0" fontId="63" fillId="0" borderId="72" xfId="0" applyFont="1" applyBorder="1" applyAlignment="1">
      <alignment vertical="center" wrapText="1" readingOrder="1"/>
    </xf>
    <xf numFmtId="41" fontId="69" fillId="0" borderId="0" xfId="0" applyNumberFormat="1" applyFont="1"/>
    <xf numFmtId="0" fontId="69" fillId="0" borderId="65" xfId="0" applyFont="1" applyBorder="1"/>
    <xf numFmtId="0" fontId="69" fillId="0" borderId="64" xfId="0" applyFont="1" applyBorder="1"/>
    <xf numFmtId="0" fontId="4" fillId="0" borderId="64" xfId="0" applyFont="1" applyBorder="1"/>
    <xf numFmtId="0" fontId="69" fillId="0" borderId="82" xfId="0" applyFont="1" applyBorder="1"/>
    <xf numFmtId="0" fontId="4" fillId="0" borderId="0" xfId="3" applyFont="1" applyAlignment="1">
      <alignment horizontal="center" vertical="center"/>
    </xf>
    <xf numFmtId="164" fontId="4" fillId="0" borderId="65" xfId="1" applyNumberFormat="1" applyFont="1" applyBorder="1"/>
    <xf numFmtId="0" fontId="5" fillId="0" borderId="65" xfId="3" applyFont="1" applyBorder="1" applyAlignment="1">
      <alignment horizontal="center" vertical="center"/>
    </xf>
    <xf numFmtId="0" fontId="5" fillId="0" borderId="64" xfId="0" applyFont="1" applyBorder="1"/>
    <xf numFmtId="0" fontId="69" fillId="0" borderId="0" xfId="0" applyFont="1"/>
    <xf numFmtId="0" fontId="5" fillId="0" borderId="0" xfId="3" applyFont="1" applyAlignment="1">
      <alignment horizontal="center" vertical="center"/>
    </xf>
    <xf numFmtId="0" fontId="67" fillId="0" borderId="79" xfId="0" applyFont="1" applyBorder="1" applyAlignment="1">
      <alignment wrapText="1" readingOrder="1"/>
    </xf>
    <xf numFmtId="0" fontId="62" fillId="0" borderId="77" xfId="0" applyFont="1" applyBorder="1" applyAlignment="1">
      <alignment wrapText="1" readingOrder="1"/>
    </xf>
    <xf numFmtId="0" fontId="68" fillId="0" borderId="75" xfId="0" applyFont="1" applyBorder="1" applyAlignment="1">
      <alignment wrapText="1" readingOrder="1"/>
    </xf>
    <xf numFmtId="0" fontId="68" fillId="0" borderId="73" xfId="0" applyFont="1" applyBorder="1" applyAlignment="1">
      <alignment wrapText="1" readingOrder="1"/>
    </xf>
    <xf numFmtId="164" fontId="62" fillId="0" borderId="69" xfId="1" applyNumberFormat="1" applyFont="1" applyBorder="1" applyAlignment="1">
      <alignment wrapText="1" readingOrder="1"/>
    </xf>
    <xf numFmtId="0" fontId="72" fillId="0" borderId="0" xfId="0" applyFont="1"/>
    <xf numFmtId="0" fontId="70" fillId="0" borderId="0" xfId="0" applyFont="1" applyAlignment="1">
      <alignment horizontal="right" vertical="center"/>
    </xf>
    <xf numFmtId="0" fontId="70" fillId="40" borderId="60" xfId="0" applyFont="1" applyFill="1" applyBorder="1" applyAlignment="1" applyProtection="1">
      <alignment horizontal="center"/>
      <protection locked="0"/>
    </xf>
    <xf numFmtId="164" fontId="66" fillId="44" borderId="90" xfId="1" applyNumberFormat="1" applyFont="1" applyFill="1" applyBorder="1" applyAlignment="1">
      <alignment vertical="center" readingOrder="1"/>
    </xf>
    <xf numFmtId="0" fontId="64" fillId="43" borderId="90" xfId="0" applyFont="1" applyFill="1" applyBorder="1" applyAlignment="1">
      <alignment horizontal="right" vertical="center" wrapText="1" readingOrder="1"/>
    </xf>
    <xf numFmtId="0" fontId="70" fillId="0" borderId="64" xfId="0" applyFont="1" applyBorder="1"/>
    <xf numFmtId="164" fontId="69" fillId="0" borderId="84" xfId="1" applyNumberFormat="1" applyFont="1" applyBorder="1"/>
    <xf numFmtId="0" fontId="4" fillId="0" borderId="64" xfId="3" applyFont="1" applyBorder="1"/>
    <xf numFmtId="0" fontId="4" fillId="0" borderId="85" xfId="3" applyFont="1" applyBorder="1" applyAlignment="1">
      <alignment horizontal="center" vertical="center"/>
    </xf>
    <xf numFmtId="0" fontId="5" fillId="0" borderId="94" xfId="3" applyFont="1" applyBorder="1" applyAlignment="1">
      <alignment horizontal="center" vertical="center"/>
    </xf>
    <xf numFmtId="0" fontId="67" fillId="0" borderId="38" xfId="0" applyFont="1" applyBorder="1" applyAlignment="1">
      <alignment wrapText="1" readingOrder="1"/>
    </xf>
    <xf numFmtId="0" fontId="62" fillId="0" borderId="38" xfId="0" applyFont="1" applyBorder="1" applyAlignment="1">
      <alignment wrapText="1" readingOrder="1"/>
    </xf>
    <xf numFmtId="0" fontId="67" fillId="0" borderId="39" xfId="0" applyFont="1" applyBorder="1" applyAlignment="1">
      <alignment wrapText="1" readingOrder="1"/>
    </xf>
    <xf numFmtId="0" fontId="62" fillId="0" borderId="40" xfId="0" applyFont="1" applyBorder="1" applyAlignment="1">
      <alignment horizontal="center" vertical="center" wrapText="1" readingOrder="1"/>
    </xf>
    <xf numFmtId="164" fontId="62" fillId="0" borderId="41" xfId="1" applyNumberFormat="1" applyFont="1" applyBorder="1" applyAlignment="1">
      <alignment wrapText="1" readingOrder="1"/>
    </xf>
    <xf numFmtId="164" fontId="62" fillId="0" borderId="42" xfId="1" applyNumberFormat="1" applyFont="1" applyBorder="1" applyAlignment="1">
      <alignment wrapText="1" readingOrder="1"/>
    </xf>
    <xf numFmtId="164" fontId="62" fillId="0" borderId="44" xfId="1" applyNumberFormat="1" applyFont="1" applyBorder="1" applyAlignment="1">
      <alignment wrapText="1" readingOrder="1"/>
    </xf>
    <xf numFmtId="164" fontId="62" fillId="0" borderId="45" xfId="1" applyNumberFormat="1" applyFont="1" applyBorder="1" applyAlignment="1">
      <alignment wrapText="1" readingOrder="1"/>
    </xf>
    <xf numFmtId="37" fontId="63" fillId="0" borderId="46" xfId="0" applyNumberFormat="1" applyFont="1" applyBorder="1" applyAlignment="1">
      <alignment vertical="center" wrapText="1" readingOrder="1"/>
    </xf>
    <xf numFmtId="37" fontId="63" fillId="0" borderId="47" xfId="0" applyNumberFormat="1" applyFont="1" applyBorder="1" applyAlignment="1">
      <alignment vertical="center" wrapText="1" readingOrder="1"/>
    </xf>
    <xf numFmtId="0" fontId="67" fillId="0" borderId="43" xfId="0" applyFont="1" applyBorder="1" applyAlignment="1">
      <alignment vertical="center" wrapText="1" readingOrder="1"/>
    </xf>
    <xf numFmtId="0" fontId="67" fillId="0" borderId="50" xfId="0" applyFont="1" applyBorder="1" applyAlignment="1">
      <alignment vertical="center" wrapText="1" readingOrder="1"/>
    </xf>
    <xf numFmtId="3" fontId="63" fillId="0" borderId="46" xfId="0" applyNumberFormat="1" applyFont="1" applyBorder="1" applyAlignment="1">
      <alignment wrapText="1" readingOrder="1"/>
    </xf>
    <xf numFmtId="3" fontId="63" fillId="0" borderId="47" xfId="0" applyNumberFormat="1" applyFont="1" applyBorder="1" applyAlignment="1">
      <alignment wrapText="1" readingOrder="1"/>
    </xf>
    <xf numFmtId="0" fontId="62" fillId="0" borderId="51" xfId="0" applyFont="1" applyBorder="1" applyAlignment="1">
      <alignment horizontal="center" vertical="center" wrapText="1" readingOrder="1"/>
    </xf>
    <xf numFmtId="164" fontId="63" fillId="0" borderId="52" xfId="1" applyNumberFormat="1" applyFont="1" applyBorder="1" applyAlignment="1">
      <alignment wrapText="1" readingOrder="1"/>
    </xf>
    <xf numFmtId="164" fontId="63" fillId="0" borderId="53" xfId="1" applyNumberFormat="1" applyFont="1" applyBorder="1" applyAlignment="1">
      <alignment wrapText="1" readingOrder="1"/>
    </xf>
    <xf numFmtId="164" fontId="62" fillId="0" borderId="34" xfId="1" applyNumberFormat="1" applyFont="1" applyBorder="1" applyAlignment="1">
      <alignment wrapText="1" readingOrder="1"/>
    </xf>
    <xf numFmtId="164" fontId="62" fillId="0" borderId="35" xfId="1" applyNumberFormat="1" applyFont="1" applyBorder="1" applyAlignment="1">
      <alignment wrapText="1" readingOrder="1"/>
    </xf>
    <xf numFmtId="164" fontId="63" fillId="0" borderId="54" xfId="1" applyNumberFormat="1" applyFont="1" applyBorder="1" applyAlignment="1">
      <alignment wrapText="1" readingOrder="1"/>
    </xf>
    <xf numFmtId="164" fontId="63" fillId="0" borderId="55" xfId="1" applyNumberFormat="1" applyFont="1" applyBorder="1" applyAlignment="1">
      <alignment wrapText="1" readingOrder="1"/>
    </xf>
    <xf numFmtId="0" fontId="62" fillId="0" borderId="56" xfId="0" applyFont="1" applyBorder="1" applyAlignment="1">
      <alignment vertical="center" wrapText="1" readingOrder="1"/>
    </xf>
    <xf numFmtId="164" fontId="63" fillId="0" borderId="57" xfId="1" applyNumberFormat="1" applyFont="1" applyBorder="1" applyAlignment="1">
      <alignment vertical="center" wrapText="1" readingOrder="1"/>
    </xf>
    <xf numFmtId="164" fontId="63" fillId="0" borderId="58" xfId="1" applyNumberFormat="1" applyFont="1" applyBorder="1" applyAlignment="1">
      <alignment vertical="center" wrapText="1" readingOrder="1"/>
    </xf>
    <xf numFmtId="164" fontId="62" fillId="0" borderId="59" xfId="1" applyNumberFormat="1" applyFont="1" applyBorder="1" applyAlignment="1">
      <alignment wrapText="1" readingOrder="1"/>
    </xf>
    <xf numFmtId="164" fontId="62" fillId="0" borderId="37" xfId="1" applyNumberFormat="1" applyFont="1" applyBorder="1" applyAlignment="1">
      <alignment wrapText="1" readingOrder="1"/>
    </xf>
    <xf numFmtId="0" fontId="5" fillId="0" borderId="0" xfId="0" applyFont="1" applyAlignment="1">
      <alignment horizontal="right"/>
    </xf>
    <xf numFmtId="41" fontId="4" fillId="0" borderId="0" xfId="0" applyNumberFormat="1" applyFont="1"/>
    <xf numFmtId="0" fontId="63" fillId="0" borderId="74" xfId="0" applyFont="1" applyBorder="1" applyAlignment="1">
      <alignment vertical="center" wrapText="1" readingOrder="1"/>
    </xf>
    <xf numFmtId="0" fontId="62" fillId="0" borderId="70" xfId="0" applyFont="1" applyBorder="1" applyAlignment="1">
      <alignment vertical="center" wrapText="1" readingOrder="1"/>
    </xf>
    <xf numFmtId="0" fontId="62" fillId="0" borderId="67" xfId="0" applyFont="1" applyBorder="1" applyAlignment="1">
      <alignment vertical="center" wrapText="1" readingOrder="1"/>
    </xf>
    <xf numFmtId="165" fontId="4" fillId="0" borderId="0" xfId="2" applyNumberFormat="1" applyFont="1"/>
    <xf numFmtId="0" fontId="62" fillId="0" borderId="43" xfId="0" applyFont="1" applyBorder="1" applyAlignment="1">
      <alignment horizontal="center" vertical="center" wrapText="1" readingOrder="1"/>
    </xf>
    <xf numFmtId="41" fontId="47" fillId="0" borderId="0" xfId="3" applyNumberFormat="1" applyFont="1"/>
    <xf numFmtId="41" fontId="47" fillId="0" borderId="9" xfId="3" applyNumberFormat="1" applyFont="1" applyBorder="1"/>
    <xf numFmtId="49" fontId="47" fillId="0" borderId="0" xfId="3" applyNumberFormat="1" applyFont="1"/>
    <xf numFmtId="9" fontId="51" fillId="0" borderId="0" xfId="2" applyFont="1" applyBorder="1"/>
    <xf numFmtId="41" fontId="4" fillId="0" borderId="0" xfId="1" applyNumberFormat="1" applyFont="1" applyAlignment="1">
      <alignment vertical="top"/>
    </xf>
    <xf numFmtId="41" fontId="50" fillId="0" borderId="0" xfId="1" applyNumberFormat="1" applyFont="1" applyAlignment="1">
      <alignment vertical="top"/>
    </xf>
    <xf numFmtId="0" fontId="1" fillId="0" borderId="0" xfId="0" applyFont="1"/>
    <xf numFmtId="0" fontId="51" fillId="0" borderId="4" xfId="3" applyFont="1" applyBorder="1" applyAlignment="1">
      <alignment horizontal="center" wrapText="1"/>
    </xf>
    <xf numFmtId="0" fontId="5" fillId="0" borderId="15" xfId="3" applyFont="1" applyBorder="1" applyAlignment="1">
      <alignment horizontal="center" wrapText="1"/>
    </xf>
    <xf numFmtId="9" fontId="51" fillId="0" borderId="4" xfId="2" applyFont="1" applyBorder="1" applyAlignment="1">
      <alignment horizontal="center" wrapText="1"/>
    </xf>
    <xf numFmtId="0" fontId="1" fillId="0" borderId="9" xfId="7" applyFont="1" applyBorder="1" applyAlignment="1">
      <alignment horizontal="left"/>
    </xf>
    <xf numFmtId="165" fontId="4" fillId="0" borderId="6" xfId="2" applyNumberFormat="1" applyFont="1" applyBorder="1"/>
    <xf numFmtId="49" fontId="54" fillId="0" borderId="3" xfId="3" applyNumberFormat="1" applyFont="1" applyBorder="1" applyAlignment="1">
      <alignment horizontal="left"/>
    </xf>
    <xf numFmtId="0" fontId="4" fillId="0" borderId="3" xfId="3" applyFont="1" applyBorder="1"/>
    <xf numFmtId="41" fontId="5" fillId="0" borderId="3" xfId="3" applyNumberFormat="1" applyFont="1" applyBorder="1"/>
    <xf numFmtId="41" fontId="5" fillId="0" borderId="33" xfId="3" applyNumberFormat="1" applyFont="1" applyBorder="1"/>
    <xf numFmtId="41" fontId="51" fillId="0" borderId="3" xfId="3" applyNumberFormat="1" applyFont="1" applyBorder="1"/>
    <xf numFmtId="9" fontId="51" fillId="0" borderId="3" xfId="2" applyFont="1" applyFill="1" applyBorder="1"/>
    <xf numFmtId="41" fontId="5" fillId="0" borderId="6" xfId="3" applyNumberFormat="1" applyFont="1" applyBorder="1"/>
    <xf numFmtId="9" fontId="51" fillId="0" borderId="0" xfId="2" applyFont="1" applyFill="1" applyBorder="1"/>
    <xf numFmtId="0" fontId="5" fillId="0" borderId="0" xfId="3" applyFont="1" applyAlignment="1">
      <alignment horizontal="center" wrapText="1"/>
    </xf>
    <xf numFmtId="0" fontId="51" fillId="0" borderId="9" xfId="3" applyFont="1" applyBorder="1" applyAlignment="1">
      <alignment horizontal="center" wrapText="1"/>
    </xf>
    <xf numFmtId="0" fontId="5" fillId="0" borderId="0" xfId="3" applyFont="1" applyAlignment="1">
      <alignment horizontal="center"/>
    </xf>
    <xf numFmtId="0" fontId="5" fillId="0" borderId="6" xfId="3" applyFont="1" applyBorder="1" applyAlignment="1">
      <alignment horizontal="center" wrapText="1"/>
    </xf>
    <xf numFmtId="0" fontId="51" fillId="0" borderId="0" xfId="3" applyFont="1" applyAlignment="1">
      <alignment horizontal="center" wrapText="1"/>
    </xf>
    <xf numFmtId="9" fontId="51" fillId="0" borderId="0" xfId="2" applyFont="1" applyBorder="1" applyAlignment="1">
      <alignment horizontal="center" wrapText="1"/>
    </xf>
    <xf numFmtId="0" fontId="51" fillId="0" borderId="0" xfId="3" applyFont="1" applyAlignment="1">
      <alignment horizontal="center"/>
    </xf>
    <xf numFmtId="0" fontId="5" fillId="0" borderId="6" xfId="3" applyFont="1" applyBorder="1" applyAlignment="1">
      <alignment horizontal="center"/>
    </xf>
    <xf numFmtId="49" fontId="5" fillId="0" borderId="0" xfId="3" applyNumberFormat="1" applyFont="1" applyAlignment="1">
      <alignment vertical="top"/>
    </xf>
    <xf numFmtId="41" fontId="50" fillId="0" borderId="0" xfId="1" applyNumberFormat="1" applyFont="1"/>
    <xf numFmtId="41" fontId="50" fillId="0" borderId="9" xfId="1" applyNumberFormat="1" applyFont="1" applyBorder="1"/>
    <xf numFmtId="41" fontId="4" fillId="0" borderId="6" xfId="1" applyNumberFormat="1" applyFont="1" applyBorder="1"/>
    <xf numFmtId="41" fontId="5" fillId="0" borderId="4" xfId="1" applyNumberFormat="1" applyFont="1" applyBorder="1"/>
    <xf numFmtId="41" fontId="5" fillId="0" borderId="15" xfId="1" applyNumberFormat="1" applyFont="1" applyBorder="1"/>
    <xf numFmtId="41" fontId="51" fillId="0" borderId="4" xfId="1" applyNumberFormat="1" applyFont="1" applyBorder="1"/>
    <xf numFmtId="41" fontId="51" fillId="0" borderId="11" xfId="1" applyNumberFormat="1" applyFont="1" applyBorder="1"/>
    <xf numFmtId="41" fontId="5" fillId="0" borderId="0" xfId="1" applyNumberFormat="1" applyFont="1" applyBorder="1"/>
    <xf numFmtId="41" fontId="5" fillId="0" borderId="6" xfId="1" applyNumberFormat="1" applyFont="1" applyBorder="1"/>
    <xf numFmtId="41" fontId="51" fillId="0" borderId="0" xfId="1" applyNumberFormat="1" applyFont="1" applyBorder="1"/>
    <xf numFmtId="41" fontId="51" fillId="0" borderId="9" xfId="1" applyNumberFormat="1" applyFont="1" applyBorder="1"/>
    <xf numFmtId="41" fontId="5" fillId="0" borderId="0" xfId="1" applyNumberFormat="1" applyFont="1"/>
    <xf numFmtId="41" fontId="51" fillId="0" borderId="0" xfId="1" applyNumberFormat="1" applyFont="1"/>
    <xf numFmtId="41" fontId="55" fillId="0" borderId="6" xfId="1" applyNumberFormat="1" applyFont="1" applyBorder="1"/>
    <xf numFmtId="41" fontId="55" fillId="0" borderId="0" xfId="1" applyNumberFormat="1" applyFont="1"/>
    <xf numFmtId="0" fontId="4" fillId="0" borderId="0" xfId="3" quotePrefix="1" applyFont="1" applyAlignment="1">
      <alignment horizontal="left"/>
    </xf>
    <xf numFmtId="0" fontId="52" fillId="0" borderId="0" xfId="0" applyFont="1"/>
    <xf numFmtId="0" fontId="3" fillId="0" borderId="0" xfId="3" applyFont="1"/>
    <xf numFmtId="0" fontId="39" fillId="0" borderId="0" xfId="157" applyNumberFormat="1" applyFont="1"/>
    <xf numFmtId="0" fontId="9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top"/>
    </xf>
    <xf numFmtId="0" fontId="53" fillId="0" borderId="0" xfId="3" applyFont="1" applyAlignment="1">
      <alignment horizontal="left" vertical="top"/>
    </xf>
    <xf numFmtId="41" fontId="1" fillId="0" borderId="0" xfId="0" applyNumberFormat="1" applyFont="1" applyAlignment="1">
      <alignment vertical="top"/>
    </xf>
    <xf numFmtId="0" fontId="54" fillId="0" borderId="0" xfId="3" applyFont="1" applyAlignment="1">
      <alignment horizontal="left" vertical="top"/>
    </xf>
    <xf numFmtId="41" fontId="54" fillId="0" borderId="0" xfId="3" applyNumberFormat="1" applyFont="1" applyAlignment="1">
      <alignment horizontal="left" vertical="top"/>
    </xf>
    <xf numFmtId="49" fontId="54" fillId="0" borderId="0" xfId="3" applyNumberFormat="1" applyFont="1" applyAlignment="1">
      <alignment horizontal="left" vertical="top"/>
    </xf>
    <xf numFmtId="41" fontId="1" fillId="0" borderId="0" xfId="0" applyNumberFormat="1" applyFont="1"/>
    <xf numFmtId="49" fontId="54" fillId="0" borderId="27" xfId="3" applyNumberFormat="1" applyFont="1" applyBorder="1" applyAlignment="1">
      <alignment horizontal="left" vertical="top"/>
    </xf>
    <xf numFmtId="0" fontId="4" fillId="0" borderId="27" xfId="3" applyFont="1" applyBorder="1" applyAlignment="1">
      <alignment vertical="top"/>
    </xf>
    <xf numFmtId="41" fontId="5" fillId="0" borderId="27" xfId="3" applyNumberFormat="1" applyFont="1" applyBorder="1" applyAlignment="1">
      <alignment vertical="top"/>
    </xf>
    <xf numFmtId="41" fontId="53" fillId="0" borderId="0" xfId="3" applyNumberFormat="1" applyFont="1" applyAlignment="1">
      <alignment horizontal="left" vertical="top"/>
    </xf>
    <xf numFmtId="49" fontId="53" fillId="0" borderId="0" xfId="3" applyNumberFormat="1" applyFont="1" applyAlignment="1">
      <alignment horizontal="left" vertical="top"/>
    </xf>
    <xf numFmtId="41" fontId="5" fillId="0" borderId="0" xfId="3" applyNumberFormat="1" applyFont="1" applyAlignment="1">
      <alignment vertical="top"/>
    </xf>
    <xf numFmtId="49" fontId="4" fillId="0" borderId="0" xfId="3" applyNumberFormat="1" applyFont="1" applyAlignment="1">
      <alignment vertical="top"/>
    </xf>
    <xf numFmtId="0" fontId="5" fillId="0" borderId="0" xfId="4" applyNumberFormat="1" applyFont="1" applyBorder="1" applyAlignment="1">
      <alignment vertical="top"/>
    </xf>
    <xf numFmtId="41" fontId="1" fillId="0" borderId="4" xfId="0" applyNumberFormat="1" applyFont="1" applyBorder="1" applyAlignment="1">
      <alignment vertical="top"/>
    </xf>
    <xf numFmtId="41" fontId="4" fillId="0" borderId="0" xfId="3" applyNumberFormat="1" applyFont="1" applyAlignment="1">
      <alignment horizontal="left" vertical="top"/>
    </xf>
    <xf numFmtId="41" fontId="9" fillId="0" borderId="4" xfId="0" applyNumberFormat="1" applyFont="1" applyBorder="1" applyAlignment="1">
      <alignment vertical="top"/>
    </xf>
    <xf numFmtId="41" fontId="9" fillId="0" borderId="0" xfId="0" applyNumberFormat="1" applyFont="1" applyAlignment="1">
      <alignment vertical="top"/>
    </xf>
    <xf numFmtId="41" fontId="5" fillId="0" borderId="0" xfId="3" applyNumberFormat="1" applyFont="1" applyAlignment="1">
      <alignment horizontal="left" vertical="top"/>
    </xf>
    <xf numFmtId="43" fontId="5" fillId="0" borderId="0" xfId="3" applyNumberFormat="1" applyFont="1" applyAlignment="1">
      <alignment horizontal="left" vertical="top"/>
    </xf>
    <xf numFmtId="0" fontId="52" fillId="0" borderId="0" xfId="3" applyFont="1"/>
    <xf numFmtId="0" fontId="74" fillId="0" borderId="64" xfId="0" applyFont="1" applyBorder="1"/>
    <xf numFmtId="0" fontId="9" fillId="0" borderId="0" xfId="0" applyFont="1" applyAlignment="1">
      <alignment horizontal="left"/>
    </xf>
    <xf numFmtId="0" fontId="74" fillId="0" borderId="0" xfId="0" applyFont="1"/>
    <xf numFmtId="0" fontId="9" fillId="0" borderId="108" xfId="0" applyFont="1" applyBorder="1"/>
    <xf numFmtId="164" fontId="70" fillId="0" borderId="83" xfId="1" applyNumberFormat="1" applyFont="1" applyBorder="1"/>
    <xf numFmtId="0" fontId="74" fillId="0" borderId="0" xfId="0" quotePrefix="1" applyFont="1"/>
    <xf numFmtId="0" fontId="70" fillId="40" borderId="109" xfId="0" applyFont="1" applyFill="1" applyBorder="1" applyAlignment="1" applyProtection="1">
      <alignment wrapText="1"/>
      <protection locked="0"/>
    </xf>
    <xf numFmtId="0" fontId="1" fillId="3" borderId="110" xfId="0" applyFont="1" applyFill="1" applyBorder="1" applyProtection="1">
      <protection locked="0"/>
    </xf>
    <xf numFmtId="0" fontId="69" fillId="0" borderId="111" xfId="0" applyFont="1" applyBorder="1"/>
    <xf numFmtId="164" fontId="69" fillId="0" borderId="111" xfId="1" applyNumberFormat="1" applyFont="1" applyBorder="1"/>
    <xf numFmtId="0" fontId="69" fillId="0" borderId="110" xfId="0" applyFont="1" applyBorder="1"/>
    <xf numFmtId="0" fontId="69" fillId="0" borderId="112" xfId="0" applyFont="1" applyBorder="1"/>
    <xf numFmtId="0" fontId="1" fillId="3" borderId="113" xfId="0" applyFont="1" applyFill="1" applyBorder="1" applyProtection="1">
      <protection locked="0"/>
    </xf>
    <xf numFmtId="164" fontId="69" fillId="0" borderId="0" xfId="1" applyNumberFormat="1" applyFont="1" applyBorder="1"/>
    <xf numFmtId="164" fontId="69" fillId="0" borderId="113" xfId="0" applyNumberFormat="1" applyFont="1" applyBorder="1"/>
    <xf numFmtId="164" fontId="69" fillId="0" borderId="114" xfId="0" applyNumberFormat="1" applyFont="1" applyBorder="1"/>
    <xf numFmtId="164" fontId="70" fillId="41" borderId="115" xfId="1" applyNumberFormat="1" applyFont="1" applyFill="1" applyBorder="1"/>
    <xf numFmtId="164" fontId="70" fillId="41" borderId="116" xfId="1" applyNumberFormat="1" applyFont="1" applyFill="1" applyBorder="1"/>
    <xf numFmtId="164" fontId="70" fillId="41" borderId="117" xfId="1" applyNumberFormat="1" applyFont="1" applyFill="1" applyBorder="1"/>
    <xf numFmtId="164" fontId="70" fillId="41" borderId="118" xfId="1" applyNumberFormat="1" applyFont="1" applyFill="1" applyBorder="1"/>
    <xf numFmtId="0" fontId="1" fillId="0" borderId="1" xfId="7" applyFont="1" applyBorder="1"/>
    <xf numFmtId="0" fontId="5" fillId="0" borderId="2" xfId="3" applyFont="1" applyBorder="1" applyAlignment="1">
      <alignment horizontal="left"/>
    </xf>
    <xf numFmtId="0" fontId="4" fillId="0" borderId="7" xfId="3" applyFont="1" applyBorder="1" applyAlignment="1">
      <alignment vertical="top"/>
    </xf>
    <xf numFmtId="164" fontId="5" fillId="0" borderId="0" xfId="1" applyNumberFormat="1" applyFont="1" applyBorder="1" applyAlignment="1">
      <alignment vertical="top"/>
    </xf>
    <xf numFmtId="164" fontId="5" fillId="0" borderId="5" xfId="1" applyNumberFormat="1" applyFont="1" applyBorder="1" applyAlignment="1">
      <alignment vertical="top"/>
    </xf>
    <xf numFmtId="9" fontId="51" fillId="0" borderId="5" xfId="2" applyFont="1" applyBorder="1" applyAlignment="1">
      <alignment vertical="top"/>
    </xf>
    <xf numFmtId="164" fontId="5" fillId="0" borderId="1" xfId="1" applyNumberFormat="1" applyFont="1" applyBorder="1" applyAlignment="1">
      <alignment vertical="top"/>
    </xf>
    <xf numFmtId="164" fontId="51" fillId="0" borderId="1" xfId="1" applyNumberFormat="1" applyFont="1" applyBorder="1" applyAlignment="1">
      <alignment vertical="top"/>
    </xf>
    <xf numFmtId="9" fontId="51" fillId="0" borderId="1" xfId="2" applyFont="1" applyBorder="1" applyAlignment="1">
      <alignment vertical="top"/>
    </xf>
    <xf numFmtId="0" fontId="4" fillId="0" borderId="1" xfId="3" applyFont="1" applyBorder="1" applyAlignment="1">
      <alignment horizontal="left" vertical="top"/>
    </xf>
    <xf numFmtId="0" fontId="5" fillId="0" borderId="1" xfId="3" applyFont="1" applyBorder="1" applyAlignment="1">
      <alignment vertical="top"/>
    </xf>
    <xf numFmtId="49" fontId="5" fillId="0" borderId="4" xfId="4" applyFont="1" applyBorder="1" applyAlignment="1">
      <alignment vertical="top"/>
    </xf>
    <xf numFmtId="164" fontId="1" fillId="0" borderId="0" xfId="1" applyNumberFormat="1" applyFont="1"/>
    <xf numFmtId="0" fontId="5" fillId="0" borderId="14" xfId="3" applyFont="1" applyBorder="1"/>
    <xf numFmtId="0" fontId="5" fillId="0" borderId="14" xfId="3" applyFont="1" applyBorder="1" applyAlignment="1">
      <alignment horizontal="center" wrapText="1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/>
    </xf>
    <xf numFmtId="164" fontId="4" fillId="0" borderId="0" xfId="1" applyNumberFormat="1" applyFont="1" applyAlignment="1">
      <alignment horizontal="center" vertical="center" wrapText="1"/>
    </xf>
    <xf numFmtId="164" fontId="5" fillId="0" borderId="4" xfId="1" applyNumberFormat="1" applyFont="1" applyFill="1" applyBorder="1" applyAlignment="1">
      <alignment vertical="top"/>
    </xf>
    <xf numFmtId="41" fontId="5" fillId="0" borderId="4" xfId="1" applyNumberFormat="1" applyFont="1" applyBorder="1" applyAlignment="1">
      <alignment vertical="top"/>
    </xf>
    <xf numFmtId="164" fontId="5" fillId="0" borderId="27" xfId="1" applyNumberFormat="1" applyFont="1" applyFill="1" applyBorder="1" applyAlignment="1">
      <alignment vertical="top"/>
    </xf>
    <xf numFmtId="164" fontId="5" fillId="0" borderId="4" xfId="1" applyNumberFormat="1" applyFont="1" applyBorder="1"/>
    <xf numFmtId="0" fontId="76" fillId="0" borderId="0" xfId="0" applyFont="1"/>
    <xf numFmtId="164" fontId="76" fillId="0" borderId="0" xfId="1" applyNumberFormat="1" applyFont="1"/>
    <xf numFmtId="0" fontId="76" fillId="0" borderId="0" xfId="3" applyFont="1"/>
    <xf numFmtId="9" fontId="4" fillId="0" borderId="2" xfId="2" applyFont="1" applyBorder="1"/>
    <xf numFmtId="0" fontId="39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164" fontId="5" fillId="0" borderId="5" xfId="1" applyNumberFormat="1" applyFont="1" applyBorder="1"/>
    <xf numFmtId="164" fontId="4" fillId="0" borderId="0" xfId="1" applyNumberFormat="1" applyFont="1" applyBorder="1"/>
    <xf numFmtId="164" fontId="78" fillId="48" borderId="48" xfId="1" applyNumberFormat="1" applyFont="1" applyFill="1" applyBorder="1" applyAlignment="1">
      <alignment vertical="center" wrapText="1" readingOrder="1"/>
    </xf>
    <xf numFmtId="164" fontId="78" fillId="48" borderId="34" xfId="1" applyNumberFormat="1" applyFont="1" applyFill="1" applyBorder="1" applyAlignment="1">
      <alignment wrapText="1" readingOrder="1"/>
    </xf>
    <xf numFmtId="165" fontId="78" fillId="48" borderId="34" xfId="0" applyNumberFormat="1" applyFont="1" applyFill="1" applyBorder="1" applyAlignment="1">
      <alignment wrapText="1" readingOrder="1"/>
    </xf>
    <xf numFmtId="164" fontId="78" fillId="47" borderId="48" xfId="1" applyNumberFormat="1" applyFont="1" applyFill="1" applyBorder="1" applyAlignment="1">
      <alignment vertical="center" wrapText="1" readingOrder="1"/>
    </xf>
    <xf numFmtId="164" fontId="78" fillId="47" borderId="34" xfId="1" applyNumberFormat="1" applyFont="1" applyFill="1" applyBorder="1" applyAlignment="1">
      <alignment wrapText="1" readingOrder="1"/>
    </xf>
    <xf numFmtId="165" fontId="78" fillId="47" borderId="34" xfId="0" applyNumberFormat="1" applyFont="1" applyFill="1" applyBorder="1" applyAlignment="1">
      <alignment wrapText="1" readingOrder="1"/>
    </xf>
    <xf numFmtId="164" fontId="78" fillId="46" borderId="49" xfId="1" applyNumberFormat="1" applyFont="1" applyFill="1" applyBorder="1" applyAlignment="1">
      <alignment vertical="center" wrapText="1" readingOrder="1"/>
    </xf>
    <xf numFmtId="164" fontId="78" fillId="46" borderId="34" xfId="1" applyNumberFormat="1" applyFont="1" applyFill="1" applyBorder="1" applyAlignment="1">
      <alignment wrapText="1" readingOrder="1"/>
    </xf>
    <xf numFmtId="165" fontId="78" fillId="46" borderId="34" xfId="0" applyNumberFormat="1" applyFont="1" applyFill="1" applyBorder="1" applyAlignment="1">
      <alignment wrapText="1" readingOrder="1"/>
    </xf>
    <xf numFmtId="0" fontId="5" fillId="4" borderId="4" xfId="3" applyFont="1" applyFill="1" applyBorder="1" applyAlignment="1">
      <alignment horizontal="center" wrapText="1"/>
    </xf>
    <xf numFmtId="0" fontId="5" fillId="4" borderId="0" xfId="3" applyFont="1" applyFill="1" applyAlignment="1">
      <alignment horizontal="center" wrapText="1"/>
    </xf>
    <xf numFmtId="41" fontId="4" fillId="4" borderId="0" xfId="3" applyNumberFormat="1" applyFont="1" applyFill="1"/>
    <xf numFmtId="41" fontId="5" fillId="4" borderId="0" xfId="3" applyNumberFormat="1" applyFont="1" applyFill="1"/>
    <xf numFmtId="41" fontId="5" fillId="4" borderId="3" xfId="3" applyNumberFormat="1" applyFont="1" applyFill="1" applyBorder="1"/>
    <xf numFmtId="165" fontId="4" fillId="4" borderId="0" xfId="2" applyNumberFormat="1" applyFont="1" applyFill="1"/>
    <xf numFmtId="164" fontId="4" fillId="4" borderId="0" xfId="1" applyNumberFormat="1" applyFont="1" applyFill="1"/>
    <xf numFmtId="0" fontId="5" fillId="4" borderId="0" xfId="3" applyFont="1" applyFill="1"/>
    <xf numFmtId="164" fontId="5" fillId="4" borderId="0" xfId="1" applyNumberFormat="1" applyFont="1" applyFill="1"/>
    <xf numFmtId="164" fontId="4" fillId="4" borderId="0" xfId="3" applyNumberFormat="1" applyFont="1" applyFill="1"/>
    <xf numFmtId="9" fontId="4" fillId="4" borderId="0" xfId="2" applyFont="1" applyFill="1"/>
    <xf numFmtId="41" fontId="4" fillId="4" borderId="0" xfId="1" applyNumberFormat="1" applyFont="1" applyFill="1"/>
    <xf numFmtId="41" fontId="5" fillId="4" borderId="4" xfId="1" applyNumberFormat="1" applyFont="1" applyFill="1" applyBorder="1"/>
    <xf numFmtId="41" fontId="5" fillId="4" borderId="0" xfId="1" applyNumberFormat="1" applyFont="1" applyFill="1" applyBorder="1"/>
    <xf numFmtId="41" fontId="55" fillId="4" borderId="0" xfId="1" applyNumberFormat="1" applyFont="1" applyFill="1"/>
    <xf numFmtId="41" fontId="5" fillId="4" borderId="0" xfId="1" applyNumberFormat="1" applyFont="1" applyFill="1"/>
    <xf numFmtId="0" fontId="47" fillId="5" borderId="28" xfId="3" applyFont="1" applyFill="1" applyBorder="1" applyAlignment="1">
      <alignment horizontal="left"/>
    </xf>
    <xf numFmtId="0" fontId="42" fillId="5" borderId="27" xfId="3" applyFont="1" applyFill="1" applyBorder="1"/>
    <xf numFmtId="41" fontId="47" fillId="5" borderId="27" xfId="3" applyNumberFormat="1" applyFont="1" applyFill="1" applyBorder="1"/>
    <xf numFmtId="41" fontId="47" fillId="5" borderId="29" xfId="3" applyNumberFormat="1" applyFont="1" applyFill="1" applyBorder="1"/>
    <xf numFmtId="0" fontId="5" fillId="4" borderId="2" xfId="3" applyFont="1" applyFill="1" applyBorder="1" applyAlignment="1">
      <alignment horizontal="center" wrapText="1"/>
    </xf>
    <xf numFmtId="164" fontId="4" fillId="4" borderId="0" xfId="1" applyNumberFormat="1" applyFont="1" applyFill="1" applyAlignment="1">
      <alignment vertical="top"/>
    </xf>
    <xf numFmtId="164" fontId="37" fillId="4" borderId="0" xfId="1" applyNumberFormat="1" applyFont="1" applyFill="1"/>
    <xf numFmtId="164" fontId="5" fillId="4" borderId="4" xfId="1" applyNumberFormat="1" applyFont="1" applyFill="1" applyBorder="1" applyAlignment="1">
      <alignment vertical="top"/>
    </xf>
    <xf numFmtId="0" fontId="41" fillId="0" borderId="32" xfId="7" applyFont="1" applyBorder="1" applyAlignment="1">
      <alignment horizontal="center" wrapText="1"/>
    </xf>
    <xf numFmtId="0" fontId="9" fillId="0" borderId="12" xfId="7" applyFont="1" applyBorder="1" applyAlignment="1">
      <alignment horizontal="center" wrapText="1"/>
    </xf>
    <xf numFmtId="0" fontId="41" fillId="0" borderId="8" xfId="7" applyFont="1" applyBorder="1" applyAlignment="1">
      <alignment horizontal="left"/>
    </xf>
    <xf numFmtId="0" fontId="41" fillId="0" borderId="30" xfId="7" applyFont="1" applyBorder="1" applyAlignment="1">
      <alignment horizontal="left"/>
    </xf>
    <xf numFmtId="0" fontId="9" fillId="0" borderId="13" xfId="7" applyFont="1" applyBorder="1" applyAlignment="1">
      <alignment horizontal="center" wrapText="1"/>
    </xf>
    <xf numFmtId="0" fontId="41" fillId="50" borderId="31" xfId="7" applyFont="1" applyFill="1" applyBorder="1" applyAlignment="1">
      <alignment horizontal="center" wrapText="1"/>
    </xf>
    <xf numFmtId="41" fontId="37" fillId="50" borderId="12" xfId="8" applyNumberFormat="1" applyFont="1" applyFill="1" applyBorder="1" applyAlignment="1">
      <alignment horizontal="right" vertical="top"/>
    </xf>
    <xf numFmtId="41" fontId="37" fillId="50" borderId="12" xfId="9" applyNumberFormat="1" applyFont="1" applyFill="1" applyBorder="1" applyAlignment="1">
      <alignment horizontal="right" vertical="top"/>
    </xf>
    <xf numFmtId="41" fontId="37" fillId="50" borderId="12" xfId="1" applyNumberFormat="1" applyFont="1" applyFill="1" applyBorder="1" applyAlignment="1">
      <alignment horizontal="right" vertical="top"/>
    </xf>
    <xf numFmtId="0" fontId="9" fillId="50" borderId="6" xfId="7" applyFont="1" applyFill="1" applyBorder="1" applyAlignment="1">
      <alignment horizontal="center" wrapText="1"/>
    </xf>
    <xf numFmtId="41" fontId="37" fillId="50" borderId="6" xfId="8" applyNumberFormat="1" applyFont="1" applyFill="1" applyBorder="1" applyAlignment="1">
      <alignment horizontal="right" vertical="top"/>
    </xf>
    <xf numFmtId="41" fontId="37" fillId="50" borderId="6" xfId="9" applyNumberFormat="1" applyFont="1" applyFill="1" applyBorder="1" applyAlignment="1">
      <alignment horizontal="right" vertical="top"/>
    </xf>
    <xf numFmtId="41" fontId="37" fillId="50" borderId="6" xfId="1" applyNumberFormat="1" applyFont="1" applyFill="1" applyBorder="1" applyAlignment="1">
      <alignment horizontal="right" vertical="top"/>
    </xf>
    <xf numFmtId="0" fontId="5" fillId="4" borderId="15" xfId="1" applyNumberFormat="1" applyFont="1" applyFill="1" applyBorder="1" applyAlignment="1">
      <alignment horizontal="left" vertical="top"/>
    </xf>
    <xf numFmtId="0" fontId="5" fillId="4" borderId="11" xfId="1" applyNumberFormat="1" applyFont="1" applyFill="1" applyBorder="1" applyAlignment="1">
      <alignment horizontal="left" vertical="top"/>
    </xf>
    <xf numFmtId="41" fontId="5" fillId="4" borderId="13" xfId="1" applyNumberFormat="1" applyFont="1" applyFill="1" applyBorder="1" applyAlignment="1">
      <alignment vertical="top"/>
    </xf>
    <xf numFmtId="41" fontId="51" fillId="4" borderId="13" xfId="9" applyNumberFormat="1" applyFont="1" applyFill="1" applyBorder="1" applyAlignment="1">
      <alignment horizontal="right" vertical="top"/>
    </xf>
    <xf numFmtId="41" fontId="51" fillId="4" borderId="13" xfId="1" applyNumberFormat="1" applyFont="1" applyFill="1" applyBorder="1" applyAlignment="1">
      <alignment vertical="top"/>
    </xf>
    <xf numFmtId="0" fontId="41" fillId="0" borderId="12" xfId="7" applyFont="1" applyBorder="1" applyAlignment="1">
      <alignment horizontal="centerContinuous"/>
    </xf>
    <xf numFmtId="0" fontId="37" fillId="0" borderId="6" xfId="0" applyFont="1" applyBorder="1"/>
    <xf numFmtId="0" fontId="1" fillId="0" borderId="0" xfId="7" applyFont="1" applyAlignment="1">
      <alignment horizontal="left"/>
    </xf>
    <xf numFmtId="0" fontId="37" fillId="0" borderId="9" xfId="7" applyFont="1" applyBorder="1"/>
    <xf numFmtId="49" fontId="80" fillId="0" borderId="0" xfId="3" applyNumberFormat="1" applyFont="1"/>
    <xf numFmtId="49" fontId="81" fillId="0" borderId="0" xfId="3" applyNumberFormat="1" applyFont="1"/>
    <xf numFmtId="41" fontId="80" fillId="0" borderId="6" xfId="3" applyNumberFormat="1" applyFont="1" applyBorder="1"/>
    <xf numFmtId="41" fontId="80" fillId="0" borderId="0" xfId="3" applyNumberFormat="1" applyFont="1"/>
    <xf numFmtId="41" fontId="80" fillId="4" borderId="0" xfId="3" applyNumberFormat="1" applyFont="1" applyFill="1"/>
    <xf numFmtId="0" fontId="61" fillId="45" borderId="90" xfId="0" applyFont="1" applyFill="1" applyBorder="1" applyAlignment="1">
      <alignment horizontal="left" vertical="top" wrapText="1" readingOrder="1"/>
    </xf>
    <xf numFmtId="0" fontId="82" fillId="45" borderId="90" xfId="0" applyFont="1" applyFill="1" applyBorder="1" applyAlignment="1">
      <alignment vertical="center" wrapText="1"/>
    </xf>
    <xf numFmtId="164" fontId="44" fillId="0" borderId="0" xfId="1" applyNumberFormat="1" applyFont="1" applyAlignment="1"/>
    <xf numFmtId="43" fontId="44" fillId="0" borderId="0" xfId="1" applyFont="1" applyAlignment="1"/>
    <xf numFmtId="167" fontId="44" fillId="0" borderId="0" xfId="0" applyNumberFormat="1" applyFont="1"/>
    <xf numFmtId="49" fontId="54" fillId="5" borderId="27" xfId="3" applyNumberFormat="1" applyFont="1" applyFill="1" applyBorder="1" applyAlignment="1">
      <alignment horizontal="left" vertical="center"/>
    </xf>
    <xf numFmtId="0" fontId="4" fillId="5" borderId="27" xfId="3" applyFont="1" applyFill="1" applyBorder="1" applyAlignment="1">
      <alignment vertical="center"/>
    </xf>
    <xf numFmtId="41" fontId="5" fillId="5" borderId="27" xfId="3" applyNumberFormat="1" applyFont="1" applyFill="1" applyBorder="1" applyAlignment="1">
      <alignment vertical="center"/>
    </xf>
    <xf numFmtId="41" fontId="5" fillId="5" borderId="28" xfId="3" applyNumberFormat="1" applyFont="1" applyFill="1" applyBorder="1" applyAlignment="1">
      <alignment vertical="center"/>
    </xf>
    <xf numFmtId="41" fontId="51" fillId="5" borderId="27" xfId="3" applyNumberFormat="1" applyFont="1" applyFill="1" applyBorder="1" applyAlignment="1">
      <alignment vertical="center"/>
    </xf>
    <xf numFmtId="41" fontId="51" fillId="5" borderId="29" xfId="3" applyNumberFormat="1" applyFont="1" applyFill="1" applyBorder="1" applyAlignment="1">
      <alignment vertical="center"/>
    </xf>
    <xf numFmtId="9" fontId="51" fillId="5" borderId="27" xfId="2" applyFont="1" applyFill="1" applyBorder="1" applyAlignment="1">
      <alignment vertical="center"/>
    </xf>
    <xf numFmtId="49" fontId="54" fillId="2" borderId="27" xfId="3" applyNumberFormat="1" applyFont="1" applyFill="1" applyBorder="1" applyAlignment="1">
      <alignment horizontal="left" vertical="center"/>
    </xf>
    <xf numFmtId="0" fontId="4" fillId="2" borderId="27" xfId="3" applyFont="1" applyFill="1" applyBorder="1" applyAlignment="1">
      <alignment vertical="center"/>
    </xf>
    <xf numFmtId="41" fontId="5" fillId="2" borderId="27" xfId="3" applyNumberFormat="1" applyFont="1" applyFill="1" applyBorder="1" applyAlignment="1">
      <alignment vertical="center"/>
    </xf>
    <xf numFmtId="41" fontId="5" fillId="2" borderId="28" xfId="3" applyNumberFormat="1" applyFont="1" applyFill="1" applyBorder="1" applyAlignment="1">
      <alignment vertical="center"/>
    </xf>
    <xf numFmtId="41" fontId="51" fillId="2" borderId="27" xfId="3" applyNumberFormat="1" applyFont="1" applyFill="1" applyBorder="1" applyAlignment="1">
      <alignment vertical="center"/>
    </xf>
    <xf numFmtId="41" fontId="51" fillId="2" borderId="29" xfId="3" applyNumberFormat="1" applyFont="1" applyFill="1" applyBorder="1" applyAlignment="1">
      <alignment vertical="center"/>
    </xf>
    <xf numFmtId="41" fontId="5" fillId="4" borderId="27" xfId="3" applyNumberFormat="1" applyFont="1" applyFill="1" applyBorder="1" applyAlignment="1">
      <alignment vertical="center"/>
    </xf>
    <xf numFmtId="9" fontId="51" fillId="2" borderId="27" xfId="2" applyFont="1" applyFill="1" applyBorder="1" applyAlignment="1">
      <alignment vertical="center"/>
    </xf>
    <xf numFmtId="11" fontId="42" fillId="0" borderId="0" xfId="1" applyNumberFormat="1" applyFont="1"/>
    <xf numFmtId="0" fontId="83" fillId="0" borderId="0" xfId="0" applyFont="1" applyAlignment="1">
      <alignment horizontal="center"/>
    </xf>
    <xf numFmtId="0" fontId="84" fillId="0" borderId="0" xfId="0" applyFont="1" applyAlignment="1">
      <alignment horizontal="center" wrapText="1"/>
    </xf>
    <xf numFmtId="0" fontId="85" fillId="0" borderId="0" xfId="0" applyFont="1" applyAlignment="1">
      <alignment wrapText="1"/>
    </xf>
    <xf numFmtId="164" fontId="86" fillId="0" borderId="0" xfId="0" applyNumberFormat="1" applyFont="1" applyAlignment="1">
      <alignment horizontal="center"/>
    </xf>
    <xf numFmtId="164" fontId="87" fillId="0" borderId="0" xfId="0" applyNumberFormat="1" applyFont="1"/>
    <xf numFmtId="164" fontId="76" fillId="0" borderId="0" xfId="1" applyNumberFormat="1" applyFont="1" applyProtection="1"/>
    <xf numFmtId="164" fontId="4" fillId="0" borderId="0" xfId="1" applyNumberFormat="1" applyFont="1" applyAlignment="1" applyProtection="1">
      <alignment horizontal="center" vertical="center" wrapText="1"/>
    </xf>
    <xf numFmtId="0" fontId="4" fillId="0" borderId="0" xfId="1132" applyFont="1"/>
    <xf numFmtId="9" fontId="50" fillId="0" borderId="0" xfId="1133" applyFont="1"/>
    <xf numFmtId="41" fontId="4" fillId="53" borderId="0" xfId="3" applyNumberFormat="1" applyFont="1" applyFill="1"/>
    <xf numFmtId="41" fontId="5" fillId="53" borderId="27" xfId="3" applyNumberFormat="1" applyFont="1" applyFill="1" applyBorder="1" applyAlignment="1">
      <alignment vertical="center"/>
    </xf>
    <xf numFmtId="0" fontId="97" fillId="0" borderId="0" xfId="3" applyFont="1"/>
    <xf numFmtId="0" fontId="97" fillId="0" borderId="0" xfId="3" applyFont="1" applyAlignment="1">
      <alignment horizontal="left"/>
    </xf>
    <xf numFmtId="164" fontId="62" fillId="0" borderId="34" xfId="1" applyNumberFormat="1" applyFont="1" applyFill="1" applyBorder="1" applyAlignment="1">
      <alignment wrapText="1" readingOrder="1"/>
    </xf>
    <xf numFmtId="0" fontId="5" fillId="0" borderId="14" xfId="3" applyFont="1" applyBorder="1" applyAlignment="1">
      <alignment horizontal="center"/>
    </xf>
    <xf numFmtId="0" fontId="5" fillId="0" borderId="16" xfId="3" applyFont="1" applyBorder="1" applyAlignment="1">
      <alignment horizontal="center"/>
    </xf>
    <xf numFmtId="0" fontId="5" fillId="0" borderId="17" xfId="3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43" fillId="0" borderId="30" xfId="0" applyFont="1" applyBorder="1" applyAlignment="1">
      <alignment horizontal="center"/>
    </xf>
    <xf numFmtId="0" fontId="47" fillId="0" borderId="2" xfId="3" applyFont="1" applyBorder="1" applyAlignment="1">
      <alignment horizontal="center"/>
    </xf>
    <xf numFmtId="0" fontId="47" fillId="0" borderId="10" xfId="3" applyFont="1" applyBorder="1" applyAlignment="1">
      <alignment horizontal="center"/>
    </xf>
    <xf numFmtId="0" fontId="9" fillId="0" borderId="15" xfId="7" applyFont="1" applyBorder="1" applyAlignment="1">
      <alignment horizontal="center" vertical="center" wrapText="1"/>
    </xf>
    <xf numFmtId="0" fontId="9" fillId="0" borderId="4" xfId="7" applyFont="1" applyBorder="1" applyAlignment="1">
      <alignment horizontal="center" vertical="center" wrapText="1"/>
    </xf>
    <xf numFmtId="0" fontId="41" fillId="0" borderId="4" xfId="7" applyFont="1" applyBorder="1" applyAlignment="1">
      <alignment horizontal="center" vertical="center" wrapText="1"/>
    </xf>
    <xf numFmtId="164" fontId="62" fillId="49" borderId="88" xfId="1" applyNumberFormat="1" applyFont="1" applyFill="1" applyBorder="1" applyAlignment="1" applyProtection="1">
      <alignment horizontal="left" vertical="center" wrapText="1" readingOrder="1"/>
      <protection locked="0"/>
    </xf>
    <xf numFmtId="164" fontId="62" fillId="49" borderId="93" xfId="1" applyNumberFormat="1" applyFont="1" applyFill="1" applyBorder="1" applyAlignment="1" applyProtection="1">
      <alignment horizontal="left" vertical="center" wrapText="1" readingOrder="1"/>
      <protection locked="0"/>
    </xf>
    <xf numFmtId="164" fontId="62" fillId="49" borderId="89" xfId="1" applyNumberFormat="1" applyFont="1" applyFill="1" applyBorder="1" applyAlignment="1" applyProtection="1">
      <alignment horizontal="left" vertical="center" wrapText="1" readingOrder="1"/>
      <protection locked="0"/>
    </xf>
    <xf numFmtId="164" fontId="62" fillId="49" borderId="90" xfId="1" applyNumberFormat="1" applyFont="1" applyFill="1" applyBorder="1" applyAlignment="1">
      <alignment horizontal="center" vertical="center" wrapText="1" readingOrder="1"/>
    </xf>
    <xf numFmtId="0" fontId="62" fillId="49" borderId="88" xfId="0" applyFont="1" applyFill="1" applyBorder="1" applyAlignment="1">
      <alignment horizontal="left" vertical="center" wrapText="1" readingOrder="1"/>
    </xf>
    <xf numFmtId="0" fontId="62" fillId="49" borderId="89" xfId="0" applyFont="1" applyFill="1" applyBorder="1" applyAlignment="1">
      <alignment horizontal="left" vertical="center" wrapText="1" readingOrder="1"/>
    </xf>
    <xf numFmtId="14" fontId="61" fillId="45" borderId="88" xfId="0" applyNumberFormat="1" applyFont="1" applyFill="1" applyBorder="1" applyAlignment="1">
      <alignment horizontal="left" vertical="center" wrapText="1" readingOrder="1"/>
    </xf>
    <xf numFmtId="14" fontId="61" fillId="45" borderId="93" xfId="0" applyNumberFormat="1" applyFont="1" applyFill="1" applyBorder="1" applyAlignment="1">
      <alignment horizontal="left" vertical="center" wrapText="1" readingOrder="1"/>
    </xf>
    <xf numFmtId="14" fontId="61" fillId="45" borderId="89" xfId="0" applyNumberFormat="1" applyFont="1" applyFill="1" applyBorder="1" applyAlignment="1">
      <alignment horizontal="left" vertical="center" wrapText="1" readingOrder="1"/>
    </xf>
    <xf numFmtId="0" fontId="71" fillId="41" borderId="61" xfId="0" applyFont="1" applyFill="1" applyBorder="1" applyAlignment="1">
      <alignment horizontal="center" vertical="center"/>
    </xf>
    <xf numFmtId="0" fontId="71" fillId="41" borderId="62" xfId="0" applyFont="1" applyFill="1" applyBorder="1" applyAlignment="1">
      <alignment horizontal="center" vertical="center"/>
    </xf>
    <xf numFmtId="0" fontId="71" fillId="41" borderId="63" xfId="0" applyFont="1" applyFill="1" applyBorder="1" applyAlignment="1">
      <alignment horizontal="center" vertical="center"/>
    </xf>
    <xf numFmtId="0" fontId="57" fillId="41" borderId="61" xfId="0" applyFont="1" applyFill="1" applyBorder="1" applyAlignment="1">
      <alignment horizontal="center" vertical="center"/>
    </xf>
    <xf numFmtId="0" fontId="57" fillId="41" borderId="62" xfId="0" applyFont="1" applyFill="1" applyBorder="1" applyAlignment="1">
      <alignment horizontal="center" vertical="center"/>
    </xf>
    <xf numFmtId="0" fontId="57" fillId="41" borderId="63" xfId="0" applyFont="1" applyFill="1" applyBorder="1" applyAlignment="1">
      <alignment horizontal="center" vertical="center"/>
    </xf>
    <xf numFmtId="0" fontId="73" fillId="0" borderId="99" xfId="0" applyFont="1" applyBorder="1" applyAlignment="1">
      <alignment horizontal="right" vertical="center" wrapText="1" readingOrder="1"/>
    </xf>
    <xf numFmtId="0" fontId="73" fillId="0" borderId="75" xfId="0" applyFont="1" applyBorder="1" applyAlignment="1">
      <alignment horizontal="right" vertical="center" wrapText="1" readingOrder="1"/>
    </xf>
    <xf numFmtId="0" fontId="77" fillId="46" borderId="103" xfId="0" applyFont="1" applyFill="1" applyBorder="1" applyAlignment="1">
      <alignment horizontal="right" vertical="center" wrapText="1" readingOrder="1"/>
    </xf>
    <xf numFmtId="0" fontId="77" fillId="46" borderId="104" xfId="0" applyFont="1" applyFill="1" applyBorder="1" applyAlignment="1">
      <alignment horizontal="right" vertical="center" wrapText="1" readingOrder="1"/>
    </xf>
    <xf numFmtId="0" fontId="77" fillId="47" borderId="103" xfId="0" applyFont="1" applyFill="1" applyBorder="1" applyAlignment="1">
      <alignment horizontal="right" vertical="center" wrapText="1" readingOrder="1"/>
    </xf>
    <xf numFmtId="0" fontId="77" fillId="47" borderId="104" xfId="0" applyFont="1" applyFill="1" applyBorder="1" applyAlignment="1">
      <alignment horizontal="right" vertical="center" wrapText="1" readingOrder="1"/>
    </xf>
    <xf numFmtId="0" fontId="63" fillId="0" borderId="40" xfId="0" applyFont="1" applyBorder="1" applyAlignment="1">
      <alignment horizontal="left" wrapText="1" readingOrder="1"/>
    </xf>
    <xf numFmtId="0" fontId="63" fillId="0" borderId="37" xfId="0" applyFont="1" applyBorder="1" applyAlignment="1">
      <alignment horizontal="left" wrapText="1" readingOrder="1"/>
    </xf>
    <xf numFmtId="0" fontId="63" fillId="0" borderId="36" xfId="0" applyFont="1" applyBorder="1" applyAlignment="1">
      <alignment horizontal="left" wrapText="1" readingOrder="1"/>
    </xf>
    <xf numFmtId="0" fontId="63" fillId="0" borderId="35" xfId="0" applyFont="1" applyBorder="1" applyAlignment="1">
      <alignment horizontal="left" wrapText="1" readingOrder="1"/>
    </xf>
    <xf numFmtId="0" fontId="77" fillId="48" borderId="103" xfId="0" applyFont="1" applyFill="1" applyBorder="1" applyAlignment="1">
      <alignment horizontal="right" vertical="center" wrapText="1" readingOrder="1"/>
    </xf>
    <xf numFmtId="0" fontId="77" fillId="48" borderId="104" xfId="0" applyFont="1" applyFill="1" applyBorder="1" applyAlignment="1">
      <alignment horizontal="right" vertical="center" wrapText="1" readingOrder="1"/>
    </xf>
    <xf numFmtId="0" fontId="67" fillId="45" borderId="105" xfId="0" applyFont="1" applyFill="1" applyBorder="1" applyAlignment="1">
      <alignment horizontal="center" wrapText="1" readingOrder="1"/>
    </xf>
    <xf numFmtId="0" fontId="67" fillId="45" borderId="106" xfId="0" applyFont="1" applyFill="1" applyBorder="1" applyAlignment="1">
      <alignment horizontal="center" wrapText="1" readingOrder="1"/>
    </xf>
    <xf numFmtId="0" fontId="67" fillId="45" borderId="97" xfId="0" applyFont="1" applyFill="1" applyBorder="1" applyAlignment="1">
      <alignment horizontal="center" wrapText="1" readingOrder="1"/>
    </xf>
    <xf numFmtId="0" fontId="67" fillId="45" borderId="98" xfId="0" applyFont="1" applyFill="1" applyBorder="1" applyAlignment="1">
      <alignment horizontal="center" wrapText="1" readingOrder="1"/>
    </xf>
    <xf numFmtId="0" fontId="63" fillId="0" borderId="107" xfId="0" applyFont="1" applyBorder="1" applyAlignment="1">
      <alignment horizontal="center" vertical="center" wrapText="1" readingOrder="1"/>
    </xf>
    <xf numFmtId="0" fontId="63" fillId="0" borderId="66" xfId="0" applyFont="1" applyBorder="1" applyAlignment="1">
      <alignment horizontal="center" vertical="center" wrapText="1" readingOrder="1"/>
    </xf>
    <xf numFmtId="0" fontId="66" fillId="0" borderId="66" xfId="0" applyFont="1" applyBorder="1" applyAlignment="1">
      <alignment horizontal="center" vertical="center" wrapText="1" readingOrder="1"/>
    </xf>
    <xf numFmtId="0" fontId="66" fillId="0" borderId="71" xfId="0" applyFont="1" applyBorder="1" applyAlignment="1">
      <alignment horizontal="center" vertical="center" wrapText="1" readingOrder="1"/>
    </xf>
    <xf numFmtId="0" fontId="67" fillId="0" borderId="100" xfId="0" applyFont="1" applyBorder="1" applyAlignment="1">
      <alignment horizontal="center" wrapText="1" readingOrder="1"/>
    </xf>
    <xf numFmtId="0" fontId="67" fillId="0" borderId="66" xfId="0" applyFont="1" applyBorder="1" applyAlignment="1">
      <alignment horizontal="center" wrapText="1" readingOrder="1"/>
    </xf>
    <xf numFmtId="0" fontId="67" fillId="0" borderId="99" xfId="0" applyFont="1" applyBorder="1" applyAlignment="1">
      <alignment horizontal="center" wrapText="1" readingOrder="1"/>
    </xf>
    <xf numFmtId="0" fontId="67" fillId="0" borderId="75" xfId="0" applyFont="1" applyBorder="1" applyAlignment="1">
      <alignment horizontal="center" wrapText="1" readingOrder="1"/>
    </xf>
    <xf numFmtId="0" fontId="73" fillId="0" borderId="99" xfId="0" applyFont="1" applyBorder="1" applyAlignment="1">
      <alignment horizontal="center" wrapText="1" readingOrder="1"/>
    </xf>
    <xf numFmtId="0" fontId="73" fillId="0" borderId="75" xfId="0" applyFont="1" applyBorder="1" applyAlignment="1">
      <alignment horizontal="center" wrapText="1" readingOrder="1"/>
    </xf>
    <xf numFmtId="0" fontId="63" fillId="53" borderId="43" xfId="0" applyFont="1" applyFill="1" applyBorder="1" applyAlignment="1">
      <alignment horizontal="left" wrapText="1" readingOrder="1"/>
    </xf>
    <xf numFmtId="0" fontId="63" fillId="53" borderId="0" xfId="0" applyFont="1" applyFill="1" applyAlignment="1">
      <alignment horizontal="left" wrapText="1" readingOrder="1"/>
    </xf>
    <xf numFmtId="0" fontId="64" fillId="43" borderId="88" xfId="0" applyFont="1" applyFill="1" applyBorder="1" applyAlignment="1">
      <alignment horizontal="center" vertical="center" wrapText="1" readingOrder="1"/>
    </xf>
    <xf numFmtId="0" fontId="64" fillId="43" borderId="89" xfId="0" applyFont="1" applyFill="1" applyBorder="1" applyAlignment="1">
      <alignment horizontal="center" vertical="center" wrapText="1" readingOrder="1"/>
    </xf>
    <xf numFmtId="0" fontId="64" fillId="43" borderId="91" xfId="0" applyFont="1" applyFill="1" applyBorder="1" applyAlignment="1">
      <alignment horizontal="center" vertical="center" wrapText="1" readingOrder="1"/>
    </xf>
    <xf numFmtId="0" fontId="64" fillId="43" borderId="92" xfId="0" applyFont="1" applyFill="1" applyBorder="1" applyAlignment="1">
      <alignment horizontal="center" vertical="center" wrapText="1" readingOrder="1"/>
    </xf>
    <xf numFmtId="0" fontId="66" fillId="44" borderId="88" xfId="0" applyFont="1" applyFill="1" applyBorder="1" applyAlignment="1">
      <alignment horizontal="left" vertical="center" readingOrder="1"/>
    </xf>
    <xf numFmtId="0" fontId="66" fillId="44" borderId="89" xfId="0" applyFont="1" applyFill="1" applyBorder="1" applyAlignment="1">
      <alignment horizontal="left" vertical="center" readingOrder="1"/>
    </xf>
    <xf numFmtId="0" fontId="65" fillId="44" borderId="88" xfId="0" applyFont="1" applyFill="1" applyBorder="1" applyAlignment="1">
      <alignment horizontal="left" vertical="center" readingOrder="1"/>
    </xf>
    <xf numFmtId="0" fontId="65" fillId="44" borderId="93" xfId="0" applyFont="1" applyFill="1" applyBorder="1" applyAlignment="1">
      <alignment horizontal="left" vertical="center" readingOrder="1"/>
    </xf>
    <xf numFmtId="0" fontId="65" fillId="44" borderId="89" xfId="0" applyFont="1" applyFill="1" applyBorder="1" applyAlignment="1">
      <alignment horizontal="left" vertical="center" readingOrder="1"/>
    </xf>
    <xf numFmtId="0" fontId="64" fillId="43" borderId="88" xfId="0" applyFont="1" applyFill="1" applyBorder="1" applyAlignment="1">
      <alignment horizontal="left" vertical="center"/>
    </xf>
    <xf numFmtId="0" fontId="64" fillId="43" borderId="89" xfId="0" applyFont="1" applyFill="1" applyBorder="1" applyAlignment="1">
      <alignment horizontal="left" vertical="center"/>
    </xf>
    <xf numFmtId="164" fontId="64" fillId="43" borderId="88" xfId="1" applyNumberFormat="1" applyFont="1" applyFill="1" applyBorder="1" applyAlignment="1">
      <alignment horizontal="left" vertical="center" readingOrder="1"/>
    </xf>
    <xf numFmtId="164" fontId="64" fillId="43" borderId="93" xfId="1" applyNumberFormat="1" applyFont="1" applyFill="1" applyBorder="1" applyAlignment="1">
      <alignment horizontal="left" vertical="center" readingOrder="1"/>
    </xf>
    <xf numFmtId="164" fontId="64" fillId="43" borderId="89" xfId="1" applyNumberFormat="1" applyFont="1" applyFill="1" applyBorder="1" applyAlignment="1">
      <alignment horizontal="left" vertical="center" readingOrder="1"/>
    </xf>
    <xf numFmtId="14" fontId="61" fillId="45" borderId="90" xfId="0" applyNumberFormat="1" applyFont="1" applyFill="1" applyBorder="1" applyAlignment="1">
      <alignment horizontal="center" vertical="center" wrapText="1" readingOrder="1"/>
    </xf>
    <xf numFmtId="0" fontId="61" fillId="45" borderId="88" xfId="0" applyFont="1" applyFill="1" applyBorder="1" applyAlignment="1">
      <alignment horizontal="center" vertical="top" wrapText="1" readingOrder="1"/>
    </xf>
    <xf numFmtId="0" fontId="61" fillId="45" borderId="89" xfId="0" applyFont="1" applyFill="1" applyBorder="1" applyAlignment="1">
      <alignment horizontal="center" vertical="top" wrapText="1" readingOrder="1"/>
    </xf>
    <xf numFmtId="164" fontId="61" fillId="45" borderId="90" xfId="1" applyNumberFormat="1" applyFont="1" applyFill="1" applyBorder="1" applyAlignment="1">
      <alignment horizontal="center" vertical="center" wrapText="1" readingOrder="1"/>
    </xf>
    <xf numFmtId="0" fontId="63" fillId="49" borderId="119" xfId="0" applyFont="1" applyFill="1" applyBorder="1" applyAlignment="1">
      <alignment horizontal="center" vertical="center" wrapText="1" readingOrder="1"/>
    </xf>
    <xf numFmtId="0" fontId="63" fillId="49" borderId="101" xfId="0" applyFont="1" applyFill="1" applyBorder="1" applyAlignment="1">
      <alignment horizontal="center" vertical="center" wrapText="1" readingOrder="1"/>
    </xf>
    <xf numFmtId="0" fontId="63" fillId="49" borderId="102" xfId="0" applyFont="1" applyFill="1" applyBorder="1" applyAlignment="1">
      <alignment horizontal="center" vertical="center" wrapText="1" readingOrder="1"/>
    </xf>
    <xf numFmtId="0" fontId="61" fillId="45" borderId="88" xfId="0" applyFont="1" applyFill="1" applyBorder="1" applyAlignment="1">
      <alignment horizontal="left" vertical="top" wrapText="1" readingOrder="1"/>
    </xf>
    <xf numFmtId="0" fontId="61" fillId="45" borderId="89" xfId="0" applyFont="1" applyFill="1" applyBorder="1" applyAlignment="1">
      <alignment horizontal="left" vertical="top" wrapText="1" readingOrder="1"/>
    </xf>
    <xf numFmtId="14" fontId="88" fillId="51" borderId="120" xfId="0" applyNumberFormat="1" applyFont="1" applyFill="1" applyBorder="1" applyAlignment="1">
      <alignment horizontal="center" vertical="center" wrapText="1" readingOrder="1"/>
    </xf>
    <xf numFmtId="0" fontId="89" fillId="52" borderId="121" xfId="0" applyFont="1" applyFill="1" applyBorder="1" applyAlignment="1">
      <alignment horizontal="left" vertical="center" wrapText="1" readingOrder="1"/>
    </xf>
    <xf numFmtId="0" fontId="90" fillId="52" borderId="122" xfId="0" applyFont="1" applyFill="1" applyBorder="1" applyAlignment="1">
      <alignment horizontal="left" vertical="center" wrapText="1" readingOrder="1"/>
    </xf>
    <xf numFmtId="164" fontId="91" fillId="52" borderId="121" xfId="0" applyNumberFormat="1" applyFont="1" applyFill="1" applyBorder="1" applyAlignment="1">
      <alignment horizontal="center" vertical="center" wrapText="1" readingOrder="1"/>
    </xf>
    <xf numFmtId="164" fontId="92" fillId="52" borderId="122" xfId="0" applyNumberFormat="1" applyFont="1" applyFill="1" applyBorder="1" applyAlignment="1">
      <alignment horizontal="center" vertical="center" wrapText="1" readingOrder="1"/>
    </xf>
    <xf numFmtId="164" fontId="93" fillId="52" borderId="120" xfId="0" applyNumberFormat="1" applyFont="1" applyFill="1" applyBorder="1" applyAlignment="1">
      <alignment horizontal="center" vertical="center" wrapText="1" readingOrder="1"/>
    </xf>
    <xf numFmtId="14" fontId="94" fillId="52" borderId="120" xfId="0" applyNumberFormat="1" applyFont="1" applyFill="1" applyBorder="1" applyAlignment="1">
      <alignment horizontal="center" vertical="center" wrapText="1" readingOrder="1"/>
    </xf>
    <xf numFmtId="14" fontId="95" fillId="52" borderId="121" xfId="0" applyNumberFormat="1" applyFont="1" applyFill="1" applyBorder="1" applyAlignment="1">
      <alignment horizontal="center" vertical="center" wrapText="1" readingOrder="1"/>
    </xf>
    <xf numFmtId="14" fontId="96" fillId="52" borderId="122" xfId="0" applyNumberFormat="1" applyFont="1" applyFill="1" applyBorder="1" applyAlignment="1">
      <alignment horizontal="center" vertical="center" wrapText="1" readingOrder="1"/>
    </xf>
  </cellXfs>
  <cellStyles count="1134">
    <cellStyle name="20% - Accent1" xfId="26" builtinId="30" customBuiltin="1"/>
    <cellStyle name="20% - Accent1 10" xfId="307" xr:uid="{F590A020-6B11-4752-BF0C-F9E72A04BA05}"/>
    <cellStyle name="20% - Accent1 10 2" xfId="673" xr:uid="{CC5E4D04-85C0-4541-911A-AF4681819152}"/>
    <cellStyle name="20% - Accent1 11" xfId="320" xr:uid="{B5219CF9-3C38-4727-B04A-451810E64EDE}"/>
    <cellStyle name="20% - Accent1 11 2" xfId="686" xr:uid="{F4CE4816-6298-4809-A44A-EE28CF939A67}"/>
    <cellStyle name="20% - Accent1 12" xfId="333" xr:uid="{C5BFEF10-8CAA-45B3-9066-0C66410F0DF5}"/>
    <cellStyle name="20% - Accent1 12 2" xfId="699" xr:uid="{1389A781-3A16-4AC4-BF1A-5A07744BCD75}"/>
    <cellStyle name="20% - Accent1 13" xfId="346" xr:uid="{1AC61D74-C2B1-4C72-A417-B765D2E5604A}"/>
    <cellStyle name="20% - Accent1 13 2" xfId="714" xr:uid="{7D05F35E-7FAE-4D92-B862-ABCE72BDA45B}"/>
    <cellStyle name="20% - Accent1 14" xfId="359" xr:uid="{87AEA820-9549-4A91-B066-3384645D6494}"/>
    <cellStyle name="20% - Accent1 14 2" xfId="727" xr:uid="{FF079388-72CE-4A20-9340-3972D0285D17}"/>
    <cellStyle name="20% - Accent1 15" xfId="372" xr:uid="{1257B65C-F0B6-4866-91E0-379F02064F31}"/>
    <cellStyle name="20% - Accent1 15 2" xfId="740" xr:uid="{388D12F0-BBB5-4439-8ECE-F1A69B4B8481}"/>
    <cellStyle name="20% - Accent1 16" xfId="385" xr:uid="{2F499669-6D75-4CE8-88B3-FC4DB74B9403}"/>
    <cellStyle name="20% - Accent1 16 2" xfId="753" xr:uid="{1F67C58F-5645-43C9-B3DD-B1EEB9228D2A}"/>
    <cellStyle name="20% - Accent1 17" xfId="398" xr:uid="{B9B08939-3978-4632-A3F9-58424FF1DB4E}"/>
    <cellStyle name="20% - Accent1 17 2" xfId="766" xr:uid="{D75A656C-8479-4082-9440-69B1012BDB11}"/>
    <cellStyle name="20% - Accent1 18" xfId="411" xr:uid="{F96DBCAF-AEE1-4B5F-BD0B-90B821A4D7A9}"/>
    <cellStyle name="20% - Accent1 18 2" xfId="779" xr:uid="{352FF495-49E1-421A-B94B-FEE302A361A5}"/>
    <cellStyle name="20% - Accent1 19" xfId="424" xr:uid="{A3AF1ECD-F530-4C02-B436-D7B5CBB7E274}"/>
    <cellStyle name="20% - Accent1 19 2" xfId="792" xr:uid="{7C927733-7C00-4D43-93B1-841886A62016}"/>
    <cellStyle name="20% - Accent1 2" xfId="68" xr:uid="{00000000-0005-0000-0000-000001000000}"/>
    <cellStyle name="20% - Accent1 2 2" xfId="211" xr:uid="{ED93DE06-AC07-4BCC-BCEE-D83197E41813}"/>
    <cellStyle name="20% - Accent1 2 2 2" xfId="578" xr:uid="{484CBA21-177C-4CB3-98A4-2919862B2969}"/>
    <cellStyle name="20% - Accent1 2 3" xfId="533" xr:uid="{E8C602A5-1283-40C3-BC73-EA995DF21AC5}"/>
    <cellStyle name="20% - Accent1 20" xfId="437" xr:uid="{FA80DAC8-D938-41A3-959B-15502F3E6713}"/>
    <cellStyle name="20% - Accent1 20 2" xfId="805" xr:uid="{379F0AD4-FAD7-40FE-BB9F-BED3223A7628}"/>
    <cellStyle name="20% - Accent1 21" xfId="455" xr:uid="{EA4CAEA5-EDD0-4E25-B5AD-4D54B2191EA3}"/>
    <cellStyle name="20% - Accent1 21 2" xfId="819" xr:uid="{EB9F31BF-86C2-4094-96CC-6570C00F9165}"/>
    <cellStyle name="20% - Accent1 22" xfId="474" xr:uid="{F0034554-AF49-43BA-BBCE-2C98237DC9DC}"/>
    <cellStyle name="20% - Accent1 22 2" xfId="833" xr:uid="{4263D6FF-8F7B-4245-BF17-8BC29E0DA3AF}"/>
    <cellStyle name="20% - Accent1 23" xfId="493" xr:uid="{B6D646E8-8921-473C-B215-B65DD72131FA}"/>
    <cellStyle name="20% - Accent1 23 2" xfId="846" xr:uid="{AE3E6E84-E339-45A8-B541-789FF307318D}"/>
    <cellStyle name="20% - Accent1 24" xfId="506" xr:uid="{40966EBB-E560-4EF4-98D3-C3F0F773815F}"/>
    <cellStyle name="20% - Accent1 24 2" xfId="859" xr:uid="{6F0585D2-ACAC-425D-96F0-2780B9CFBB00}"/>
    <cellStyle name="20% - Accent1 25" xfId="872" xr:uid="{8C0A4C0A-540F-4C86-B199-2BEEDCA059AC}"/>
    <cellStyle name="20% - Accent1 26" xfId="885" xr:uid="{138D11D9-E9C9-4F71-A810-63D575BD4903}"/>
    <cellStyle name="20% - Accent1 27" xfId="898" xr:uid="{ED56C17E-FCA4-4A2B-8F8D-1F8F13655E3E}"/>
    <cellStyle name="20% - Accent1 28" xfId="911" xr:uid="{CC53F43F-7377-4571-AA81-A430CEE972E6}"/>
    <cellStyle name="20% - Accent1 29" xfId="924" xr:uid="{ECAC55F8-30BA-49BA-A55E-12C19AB6A8D7}"/>
    <cellStyle name="20% - Accent1 3" xfId="196" xr:uid="{D07E8DD7-B376-40F7-9B55-ABCF82C8CF76}"/>
    <cellStyle name="20% - Accent1 3 2" xfId="564" xr:uid="{15B4B69D-CC91-4054-8B09-70A4A976A3D1}"/>
    <cellStyle name="20% - Accent1 30" xfId="939" xr:uid="{ABFAC733-3602-4472-97D5-FECF3FEE2812}"/>
    <cellStyle name="20% - Accent1 31" xfId="952" xr:uid="{94E10442-54EA-4CA0-B314-4208647FE7FF}"/>
    <cellStyle name="20% - Accent1 32" xfId="965" xr:uid="{2A89628C-56A3-4995-9022-F5D7DEF5FD7F}"/>
    <cellStyle name="20% - Accent1 33" xfId="978" xr:uid="{90AF7968-4ADE-4EA7-9932-7885D890A224}"/>
    <cellStyle name="20% - Accent1 34" xfId="991" xr:uid="{9CDB43A5-F06C-42B1-8892-E7DBB7DAE3DC}"/>
    <cellStyle name="20% - Accent1 35" xfId="1004" xr:uid="{A8B1E2FE-40FF-4725-B248-6F8A0D75A7E6}"/>
    <cellStyle name="20% - Accent1 36" xfId="1017" xr:uid="{8E9FBDB8-3AFE-4877-A955-4D7F885C1E52}"/>
    <cellStyle name="20% - Accent1 37" xfId="1033" xr:uid="{0976CAB5-F43B-4C16-9C00-2C3DFF23F06D}"/>
    <cellStyle name="20% - Accent1 38" xfId="1053" xr:uid="{7226F018-E40E-4B36-AFB5-723ACEC5A8C6}"/>
    <cellStyle name="20% - Accent1 39" xfId="544" xr:uid="{46D136E8-D9EF-419E-8DA2-0F0DCA054D37}"/>
    <cellStyle name="20% - Accent1 4" xfId="225" xr:uid="{E430EDD7-548E-4233-A26B-81193066DA33}"/>
    <cellStyle name="20% - Accent1 4 2" xfId="592" xr:uid="{FF396612-0FE3-436A-BB23-DD54B3FD4E1D}"/>
    <cellStyle name="20% - Accent1 40" xfId="1072" xr:uid="{3948662A-DE1C-487F-B9AD-0CACC4D0E522}"/>
    <cellStyle name="20% - Accent1 5" xfId="238" xr:uid="{502E225B-566B-40E0-8074-F4953362F58D}"/>
    <cellStyle name="20% - Accent1 5 2" xfId="605" xr:uid="{FBEC1B8D-3BB6-4169-8CDF-D58D1C5AAE80}"/>
    <cellStyle name="20% - Accent1 6" xfId="251" xr:uid="{9A8F2E77-1CB9-42EB-8D5A-18C65EF000FB}"/>
    <cellStyle name="20% - Accent1 6 2" xfId="618" xr:uid="{013830A5-6626-4956-B994-06D01F68A497}"/>
    <cellStyle name="20% - Accent1 7" xfId="267" xr:uid="{00E1134B-A215-49D5-92C7-F118079203B1}"/>
    <cellStyle name="20% - Accent1 7 2" xfId="633" xr:uid="{23C58E79-E7CD-42BE-A42E-E7E9CAA5478C}"/>
    <cellStyle name="20% - Accent1 8" xfId="281" xr:uid="{A97255C9-75FC-4ACB-8463-5144F2FA403C}"/>
    <cellStyle name="20% - Accent1 8 2" xfId="647" xr:uid="{E5B32898-CC92-4B65-8847-CFDFB31CCF2A}"/>
    <cellStyle name="20% - Accent1 9" xfId="294" xr:uid="{BFF21357-1CF2-4933-A9B1-54258640D518}"/>
    <cellStyle name="20% - Accent1 9 2" xfId="660" xr:uid="{68A6B785-B374-4671-8706-D2CEDB8D9B37}"/>
    <cellStyle name="20% - Accent2" xfId="29" builtinId="34" customBuiltin="1"/>
    <cellStyle name="20% - Accent2 10" xfId="309" xr:uid="{4D65C580-607C-4BCA-850D-A62649841BBF}"/>
    <cellStyle name="20% - Accent2 10 2" xfId="675" xr:uid="{625F4C47-A8BB-489C-8298-CB168C303EE1}"/>
    <cellStyle name="20% - Accent2 11" xfId="322" xr:uid="{48FBD930-316F-4AC4-A091-A5E5D795BD00}"/>
    <cellStyle name="20% - Accent2 11 2" xfId="688" xr:uid="{75E4DDDA-1261-44EE-A19D-F736A3274AD3}"/>
    <cellStyle name="20% - Accent2 12" xfId="335" xr:uid="{53FA9936-980B-4E7C-9078-677D02B89150}"/>
    <cellStyle name="20% - Accent2 12 2" xfId="701" xr:uid="{ADA07B5F-E30A-48FC-8B86-AB891E19A8DE}"/>
    <cellStyle name="20% - Accent2 13" xfId="348" xr:uid="{F92DDD61-9B47-493B-B9A3-335602E1A9FB}"/>
    <cellStyle name="20% - Accent2 13 2" xfId="716" xr:uid="{A54D89EB-5568-4896-95DC-5C3B73F9C749}"/>
    <cellStyle name="20% - Accent2 14" xfId="361" xr:uid="{D790D8DB-42C3-4B17-AFEC-4EB90CB6C5D2}"/>
    <cellStyle name="20% - Accent2 14 2" xfId="729" xr:uid="{FE6BC751-E3A1-4D4F-B48A-37DC5D8B3BEB}"/>
    <cellStyle name="20% - Accent2 15" xfId="374" xr:uid="{693669DA-32E5-4A03-8D5F-62B98F09BD05}"/>
    <cellStyle name="20% - Accent2 15 2" xfId="742" xr:uid="{683AA50A-706F-4CF7-98F9-05DD27AFF15D}"/>
    <cellStyle name="20% - Accent2 16" xfId="387" xr:uid="{DF7FCBDF-415D-4CF0-ABCF-0D690207FCF0}"/>
    <cellStyle name="20% - Accent2 16 2" xfId="755" xr:uid="{2B62362A-D798-4E2A-9771-2CC4FC0AB3AF}"/>
    <cellStyle name="20% - Accent2 17" xfId="400" xr:uid="{6094FE89-D246-478C-8403-D8A7ED375631}"/>
    <cellStyle name="20% - Accent2 17 2" xfId="768" xr:uid="{374C2D9F-82A6-410C-A6E9-B37A9EBA1879}"/>
    <cellStyle name="20% - Accent2 18" xfId="413" xr:uid="{5845DCB8-D3FF-4BFE-A092-DD13FCE7B90F}"/>
    <cellStyle name="20% - Accent2 18 2" xfId="781" xr:uid="{B0ACED26-3040-4371-8EEC-5D348345765D}"/>
    <cellStyle name="20% - Accent2 19" xfId="426" xr:uid="{EC277340-B9A6-4B93-8CA6-3C1A6328DF3F}"/>
    <cellStyle name="20% - Accent2 19 2" xfId="794" xr:uid="{A4BDF255-8809-45D5-8251-8C92161652E0}"/>
    <cellStyle name="20% - Accent2 2" xfId="198" xr:uid="{DFDD13F2-435C-4BE2-9E25-014471C25234}"/>
    <cellStyle name="20% - Accent2 2 2" xfId="566" xr:uid="{6C04B714-3111-432E-9DB8-24F3096443AD}"/>
    <cellStyle name="20% - Accent2 20" xfId="439" xr:uid="{43566DB4-6D68-43A0-8CC0-4F3009639B4C}"/>
    <cellStyle name="20% - Accent2 20 2" xfId="807" xr:uid="{17F6C509-C7F2-417F-A944-8036BC85C847}"/>
    <cellStyle name="20% - Accent2 21" xfId="458" xr:uid="{B7D68720-EF6E-419F-A6B0-0A9E64D98FF9}"/>
    <cellStyle name="20% - Accent2 21 2" xfId="821" xr:uid="{C6E0FAD8-E005-4F47-A0E6-93F1C7069283}"/>
    <cellStyle name="20% - Accent2 22" xfId="477" xr:uid="{F60322A8-23CF-4BC0-B4DE-7F816E022C46}"/>
    <cellStyle name="20% - Accent2 22 2" xfId="835" xr:uid="{67C1FDA6-B963-4091-9838-F35465122F6F}"/>
    <cellStyle name="20% - Accent2 23" xfId="495" xr:uid="{5609A851-7F51-4670-927D-32FAFA351F02}"/>
    <cellStyle name="20% - Accent2 23 2" xfId="848" xr:uid="{270D944B-56EA-4D55-8E13-9A89A49B5ECD}"/>
    <cellStyle name="20% - Accent2 24" xfId="509" xr:uid="{7C06392E-6633-4BF3-B9D8-B693C2D83DFE}"/>
    <cellStyle name="20% - Accent2 24 2" xfId="861" xr:uid="{A33641A7-C2E0-48CC-B4B4-F65D8FB0CB71}"/>
    <cellStyle name="20% - Accent2 25" xfId="874" xr:uid="{B0FBF6F4-D012-49D1-81DC-7FD70CC5BCA9}"/>
    <cellStyle name="20% - Accent2 26" xfId="887" xr:uid="{BC98508B-9CCC-4B07-927D-D0DFF9CAA5E3}"/>
    <cellStyle name="20% - Accent2 27" xfId="900" xr:uid="{06B0A4C8-096E-42E2-BFB7-ECD29BF6EF17}"/>
    <cellStyle name="20% - Accent2 28" xfId="913" xr:uid="{2ADAE971-6002-4A06-A931-1095200455F4}"/>
    <cellStyle name="20% - Accent2 29" xfId="926" xr:uid="{E87DEEEF-DD9A-4D5D-AFC8-467DC2ECDE80}"/>
    <cellStyle name="20% - Accent2 3" xfId="214" xr:uid="{E82CEC49-45EE-4735-93A9-058BBA71898C}"/>
    <cellStyle name="20% - Accent2 3 2" xfId="581" xr:uid="{C8CC4976-6743-4BDE-8B91-615097A6CEF1}"/>
    <cellStyle name="20% - Accent2 30" xfId="941" xr:uid="{586A7D75-9CC9-46F2-8CE2-2295D227B9F1}"/>
    <cellStyle name="20% - Accent2 31" xfId="954" xr:uid="{EA30EBCC-3910-4886-8594-D16F644B59E8}"/>
    <cellStyle name="20% - Accent2 32" xfId="967" xr:uid="{859E04D7-29E4-4EFB-B21E-ABECAD08E360}"/>
    <cellStyle name="20% - Accent2 33" xfId="980" xr:uid="{271A143E-453F-44D4-96EB-9663C5086B0B}"/>
    <cellStyle name="20% - Accent2 34" xfId="993" xr:uid="{03E9CAE3-3134-4736-95BF-BD8A37952938}"/>
    <cellStyle name="20% - Accent2 35" xfId="1006" xr:uid="{E456DFE1-DD2F-4356-9BDC-329F2A6BF36B}"/>
    <cellStyle name="20% - Accent2 36" xfId="1019" xr:uid="{FE122B84-326F-4BCE-AA0D-BCF4E7249640}"/>
    <cellStyle name="20% - Accent2 37" xfId="1036" xr:uid="{3FC2A7CF-F09C-43BA-B7F9-CD7750EE3807}"/>
    <cellStyle name="20% - Accent2 38" xfId="1056" xr:uid="{716CF80A-8C54-4EBF-B77E-394E9E5656D2}"/>
    <cellStyle name="20% - Accent2 39" xfId="546" xr:uid="{D2CB5245-450B-423A-B362-007A74A45166}"/>
    <cellStyle name="20% - Accent2 4" xfId="227" xr:uid="{FAA8094A-F1D3-4160-B7C4-31C00EA5AF23}"/>
    <cellStyle name="20% - Accent2 4 2" xfId="594" xr:uid="{57DDB7EE-8307-4136-9ACF-DEAFA5D70B79}"/>
    <cellStyle name="20% - Accent2 40" xfId="1075" xr:uid="{EFCDD5EC-9E94-479A-8978-B6457EBFCCD2}"/>
    <cellStyle name="20% - Accent2 5" xfId="240" xr:uid="{75ABA276-78D8-45DE-90A7-26E359E6BB57}"/>
    <cellStyle name="20% - Accent2 5 2" xfId="607" xr:uid="{5BB839CD-BDB9-4CB0-B345-1AD4483F447B}"/>
    <cellStyle name="20% - Accent2 6" xfId="253" xr:uid="{576937F7-35E5-4503-9B42-EDBE8FF3C25C}"/>
    <cellStyle name="20% - Accent2 6 2" xfId="620" xr:uid="{35327C70-906B-4F60-9540-C51EF8404522}"/>
    <cellStyle name="20% - Accent2 7" xfId="269" xr:uid="{81A10DE0-3B79-4C9D-A6F9-C4C3B78D1A2C}"/>
    <cellStyle name="20% - Accent2 7 2" xfId="635" xr:uid="{2B14564B-6752-4DE6-862F-1A4D569B2442}"/>
    <cellStyle name="20% - Accent2 8" xfId="283" xr:uid="{D00990A9-D3D0-42A9-ADC6-870E54DB7BE3}"/>
    <cellStyle name="20% - Accent2 8 2" xfId="649" xr:uid="{55F0DE0B-FBFC-42A4-8952-C14CD29743F0}"/>
    <cellStyle name="20% - Accent2 9" xfId="296" xr:uid="{698EF047-8BF6-4B0A-BD9D-888DC85452A6}"/>
    <cellStyle name="20% - Accent2 9 2" xfId="662" xr:uid="{CE497DA9-0E41-4EBF-9EB3-B4069C0E5E7D}"/>
    <cellStyle name="20% - Accent3" xfId="32" builtinId="38" customBuiltin="1"/>
    <cellStyle name="20% - Accent3 10" xfId="311" xr:uid="{F540AEAA-B515-428E-8195-781833834D0D}"/>
    <cellStyle name="20% - Accent3 10 2" xfId="677" xr:uid="{2B5CA40A-3993-4B6B-BA3C-8A9D05D35C5C}"/>
    <cellStyle name="20% - Accent3 11" xfId="324" xr:uid="{812C65CF-D30D-4937-A4FD-17367300198A}"/>
    <cellStyle name="20% - Accent3 11 2" xfId="690" xr:uid="{7320AD9C-0DD8-4540-A216-58AF5AA4AF3F}"/>
    <cellStyle name="20% - Accent3 12" xfId="337" xr:uid="{A77B49AB-99F1-41A8-8E15-A4B9F76F3F0A}"/>
    <cellStyle name="20% - Accent3 12 2" xfId="703" xr:uid="{43B648CA-D83D-4719-A379-6DAEA42B25BD}"/>
    <cellStyle name="20% - Accent3 13" xfId="350" xr:uid="{F6415C3C-78D1-4213-9041-1248DB3058F8}"/>
    <cellStyle name="20% - Accent3 13 2" xfId="718" xr:uid="{0FF83BD4-C85C-4023-AFD9-9A47F9412747}"/>
    <cellStyle name="20% - Accent3 14" xfId="363" xr:uid="{AECDBC50-0F90-4F7A-A62A-529029843F09}"/>
    <cellStyle name="20% - Accent3 14 2" xfId="731" xr:uid="{566631C8-AE3F-4AAC-8FD1-F219659BEA78}"/>
    <cellStyle name="20% - Accent3 15" xfId="376" xr:uid="{E1389FDD-707D-48D0-B0D8-32533E386CC1}"/>
    <cellStyle name="20% - Accent3 15 2" xfId="744" xr:uid="{8983F27D-2667-4F0E-BA04-D077B02B4ECD}"/>
    <cellStyle name="20% - Accent3 16" xfId="389" xr:uid="{90E4FFBD-2CF7-4946-8B14-9D4E89C3D07C}"/>
    <cellStyle name="20% - Accent3 16 2" xfId="757" xr:uid="{2EE845CB-8EA8-48BA-B2C3-A05B9FE68716}"/>
    <cellStyle name="20% - Accent3 17" xfId="402" xr:uid="{B3CD84E5-80C8-48DE-823F-80A2EF1ADD33}"/>
    <cellStyle name="20% - Accent3 17 2" xfId="770" xr:uid="{A83EF10C-4F1C-49E2-968F-24DD4016B0FD}"/>
    <cellStyle name="20% - Accent3 18" xfId="415" xr:uid="{50D0FEC7-19C9-4983-B98F-26921D65983E}"/>
    <cellStyle name="20% - Accent3 18 2" xfId="783" xr:uid="{65C1B45E-C4D6-41CC-8A4B-1947674CE539}"/>
    <cellStyle name="20% - Accent3 19" xfId="428" xr:uid="{5ED7B8DC-810A-4AE8-B855-1A76DEFA9E92}"/>
    <cellStyle name="20% - Accent3 19 2" xfId="796" xr:uid="{80051536-232E-4605-BFE5-59D834EFEB08}"/>
    <cellStyle name="20% - Accent3 2" xfId="200" xr:uid="{5BA2FB56-B316-4CE8-B18F-7088FC009291}"/>
    <cellStyle name="20% - Accent3 2 2" xfId="568" xr:uid="{E9A96815-E404-4DB1-8E0B-5D457EEC231F}"/>
    <cellStyle name="20% - Accent3 20" xfId="441" xr:uid="{6A9C2565-DEF0-4783-A301-DBA13D4B8814}"/>
    <cellStyle name="20% - Accent3 20 2" xfId="809" xr:uid="{27B2925C-7FD7-4E5F-804F-4A3BE7F8C13C}"/>
    <cellStyle name="20% - Accent3 21" xfId="461" xr:uid="{BCF809A1-B08D-40B9-B2DA-87254AC5383E}"/>
    <cellStyle name="20% - Accent3 21 2" xfId="823" xr:uid="{1F589ACC-E4A0-4ED6-ADC3-69F450261758}"/>
    <cellStyle name="20% - Accent3 22" xfId="480" xr:uid="{18889910-7AF9-407E-94B1-A618AF04CAB2}"/>
    <cellStyle name="20% - Accent3 22 2" xfId="837" xr:uid="{54E360F1-AFE1-46E6-A6EA-B5D9B4211F1D}"/>
    <cellStyle name="20% - Accent3 23" xfId="497" xr:uid="{2D395EA4-B8FE-4C6C-B976-08299D10BB5B}"/>
    <cellStyle name="20% - Accent3 23 2" xfId="850" xr:uid="{6239702C-7382-44E1-9330-4A97BADF685C}"/>
    <cellStyle name="20% - Accent3 24" xfId="512" xr:uid="{1B415D16-B0FC-437F-B694-FCA412E03EF0}"/>
    <cellStyle name="20% - Accent3 24 2" xfId="863" xr:uid="{F984C7B4-B5B2-4396-AC41-CEC295506625}"/>
    <cellStyle name="20% - Accent3 25" xfId="876" xr:uid="{0B40781C-D209-4B74-BDAC-5AD5A20960E6}"/>
    <cellStyle name="20% - Accent3 26" xfId="889" xr:uid="{F35B4B5D-3E9A-4879-8651-8CC6C4545364}"/>
    <cellStyle name="20% - Accent3 27" xfId="902" xr:uid="{F89FE6D6-5D8A-4E56-A305-3D5F406A9C50}"/>
    <cellStyle name="20% - Accent3 28" xfId="915" xr:uid="{3A080752-777A-4D9B-B8D5-536D67B847AA}"/>
    <cellStyle name="20% - Accent3 29" xfId="928" xr:uid="{59915668-1291-419C-BCA4-A45C2BFE0634}"/>
    <cellStyle name="20% - Accent3 3" xfId="216" xr:uid="{E9DCA0D7-C0D4-4D2F-8CC8-80E78A76B64A}"/>
    <cellStyle name="20% - Accent3 3 2" xfId="583" xr:uid="{37A43A12-4630-4F08-AC87-81F943E9DC19}"/>
    <cellStyle name="20% - Accent3 30" xfId="943" xr:uid="{F73B68C4-7388-4297-8636-BE0A7D9A6D39}"/>
    <cellStyle name="20% - Accent3 31" xfId="956" xr:uid="{15FC5B05-9896-4BE7-B5D0-8337C628C45E}"/>
    <cellStyle name="20% - Accent3 32" xfId="969" xr:uid="{930DC36E-B9A8-466C-860B-22DCF05E25A4}"/>
    <cellStyle name="20% - Accent3 33" xfId="982" xr:uid="{96B50BDF-0B49-4ED3-84DB-0FE0BB902D7E}"/>
    <cellStyle name="20% - Accent3 34" xfId="995" xr:uid="{76811BE3-0D8A-44C8-9A19-E02A43C87ABB}"/>
    <cellStyle name="20% - Accent3 35" xfId="1008" xr:uid="{56A20898-AABF-4D41-B619-855341D95D9C}"/>
    <cellStyle name="20% - Accent3 36" xfId="1021" xr:uid="{EBB05FA3-BD63-4776-8551-164B4120D419}"/>
    <cellStyle name="20% - Accent3 37" xfId="1039" xr:uid="{0353CAC8-2A7E-48A9-A93E-AEAB27943D53}"/>
    <cellStyle name="20% - Accent3 38" xfId="1059" xr:uid="{41DC2C1F-592A-471C-9F7C-6A1AADD04488}"/>
    <cellStyle name="20% - Accent3 39" xfId="548" xr:uid="{E84F3630-5B58-4C72-8C10-66BD38E2088F}"/>
    <cellStyle name="20% - Accent3 4" xfId="229" xr:uid="{C9CE3A7F-C86C-4FF8-9595-06364EE572F5}"/>
    <cellStyle name="20% - Accent3 4 2" xfId="596" xr:uid="{63CBA0EF-6A70-416F-A2B4-F08C585A4B81}"/>
    <cellStyle name="20% - Accent3 40" xfId="1078" xr:uid="{33DFD91D-8355-4744-AA53-B740E20575BB}"/>
    <cellStyle name="20% - Accent3 5" xfId="242" xr:uid="{A1C8D84C-986E-4FEF-878B-6ED201360925}"/>
    <cellStyle name="20% - Accent3 5 2" xfId="609" xr:uid="{7AB7E098-9AF7-4F90-908A-A233E471E551}"/>
    <cellStyle name="20% - Accent3 6" xfId="255" xr:uid="{F8B194C0-33E7-4BB5-87AB-5EFE21BB2632}"/>
    <cellStyle name="20% - Accent3 6 2" xfId="622" xr:uid="{332EDA01-6F4D-4CCD-A109-BD3AE0187E6A}"/>
    <cellStyle name="20% - Accent3 7" xfId="271" xr:uid="{9ABBB91C-277C-4254-9343-344D92CED287}"/>
    <cellStyle name="20% - Accent3 7 2" xfId="637" xr:uid="{4364C66B-A6CF-47F2-B91E-5E7C6E05D45C}"/>
    <cellStyle name="20% - Accent3 8" xfId="285" xr:uid="{BC1FC3DE-2912-443E-9E40-A635E36B1BD4}"/>
    <cellStyle name="20% - Accent3 8 2" xfId="651" xr:uid="{BB4FE109-5B02-4892-A146-D016E6F91388}"/>
    <cellStyle name="20% - Accent3 9" xfId="298" xr:uid="{068A61E9-BD0E-430F-9483-2312A7749973}"/>
    <cellStyle name="20% - Accent3 9 2" xfId="664" xr:uid="{E8BDCBFE-0A4C-4697-A918-B45371F0A346}"/>
    <cellStyle name="20% - Accent4" xfId="35" builtinId="42" customBuiltin="1"/>
    <cellStyle name="20% - Accent4 10" xfId="313" xr:uid="{F8C9EA01-9567-485E-99F3-712CB5486F0D}"/>
    <cellStyle name="20% - Accent4 10 2" xfId="679" xr:uid="{9AC21A45-9C79-426F-B786-B5C67BB05887}"/>
    <cellStyle name="20% - Accent4 11" xfId="326" xr:uid="{6FF9D4E7-F87A-49C9-AB95-77F63577C75C}"/>
    <cellStyle name="20% - Accent4 11 2" xfId="692" xr:uid="{1FD129A5-DAC6-49DC-A7A7-5BBB66AD2BAC}"/>
    <cellStyle name="20% - Accent4 12" xfId="339" xr:uid="{E282D4A9-060F-46B5-BF06-A5850716B1CC}"/>
    <cellStyle name="20% - Accent4 12 2" xfId="705" xr:uid="{B2987C5A-D4C1-49D3-A95F-85C1D0DBCA7E}"/>
    <cellStyle name="20% - Accent4 13" xfId="352" xr:uid="{979C9E41-013F-428F-9275-5B8F1AA2E4E8}"/>
    <cellStyle name="20% - Accent4 13 2" xfId="720" xr:uid="{BE984CE6-635F-473C-BF22-2651BDB9D1AB}"/>
    <cellStyle name="20% - Accent4 14" xfId="365" xr:uid="{288E2DAE-E1CD-4E7E-96F4-968A63479446}"/>
    <cellStyle name="20% - Accent4 14 2" xfId="733" xr:uid="{EBFFD1B9-36AC-485E-86DD-9C2D4980F752}"/>
    <cellStyle name="20% - Accent4 15" xfId="378" xr:uid="{6EBD52E3-58CB-4A50-8AB6-9D7CCE051261}"/>
    <cellStyle name="20% - Accent4 15 2" xfId="746" xr:uid="{7E65182B-8383-4E8F-9C46-14EF54A15EFC}"/>
    <cellStyle name="20% - Accent4 16" xfId="391" xr:uid="{B8BADEEC-E3B6-4F6A-B2FD-9F2B19412061}"/>
    <cellStyle name="20% - Accent4 16 2" xfId="759" xr:uid="{DA2EC0C0-8628-46CC-89A8-3E969B1289A3}"/>
    <cellStyle name="20% - Accent4 17" xfId="404" xr:uid="{E4C712AD-4618-48D1-AB4E-DC3FE7F98176}"/>
    <cellStyle name="20% - Accent4 17 2" xfId="772" xr:uid="{CD30BF2D-97BE-4FA8-9E0F-B7C58FC1413C}"/>
    <cellStyle name="20% - Accent4 18" xfId="417" xr:uid="{FB39B7F0-E4CA-4216-8AB3-98712C2074BC}"/>
    <cellStyle name="20% - Accent4 18 2" xfId="785" xr:uid="{D15DD645-8323-4F9C-A383-E014DB709CE6}"/>
    <cellStyle name="20% - Accent4 19" xfId="430" xr:uid="{A933B84F-56C9-4982-AF83-1EFFF749B91A}"/>
    <cellStyle name="20% - Accent4 19 2" xfId="798" xr:uid="{0D932E0F-FB84-4638-B82D-08A640E97741}"/>
    <cellStyle name="20% - Accent4 2" xfId="202" xr:uid="{D53A22FD-5486-4DEC-B494-02BECF57EB1A}"/>
    <cellStyle name="20% - Accent4 2 2" xfId="570" xr:uid="{B7873A34-3ED9-43F7-B587-0B2BCBFBDD09}"/>
    <cellStyle name="20% - Accent4 20" xfId="443" xr:uid="{FAEFCD9F-46E8-4846-83D4-445431423C64}"/>
    <cellStyle name="20% - Accent4 20 2" xfId="811" xr:uid="{48FBECDD-F01F-463E-87D3-C9BF3ABE9C08}"/>
    <cellStyle name="20% - Accent4 21" xfId="464" xr:uid="{E80CB89B-6BB2-418A-8EC6-9517B6E09021}"/>
    <cellStyle name="20% - Accent4 21 2" xfId="825" xr:uid="{46B70B60-DEC0-44DD-8C99-BA745F63E11B}"/>
    <cellStyle name="20% - Accent4 22" xfId="483" xr:uid="{389FE9E3-1E63-4D2E-A93E-9324B0C07C8E}"/>
    <cellStyle name="20% - Accent4 22 2" xfId="839" xr:uid="{44D9DC57-663A-44B7-B935-801172CE5022}"/>
    <cellStyle name="20% - Accent4 23" xfId="499" xr:uid="{C312FABB-E8DE-4587-BAD2-11DCB53F95AE}"/>
    <cellStyle name="20% - Accent4 23 2" xfId="852" xr:uid="{6F1104DD-08B0-4146-8720-12E48BA414AB}"/>
    <cellStyle name="20% - Accent4 24" xfId="515" xr:uid="{C97B2F96-505B-4848-BF22-DB02DDB926AD}"/>
    <cellStyle name="20% - Accent4 24 2" xfId="865" xr:uid="{0DD654C1-5980-4CC0-8A28-2C528F76E6C0}"/>
    <cellStyle name="20% - Accent4 25" xfId="878" xr:uid="{E5F2E33A-8E3E-4C41-8B72-AE26F002E43F}"/>
    <cellStyle name="20% - Accent4 26" xfId="891" xr:uid="{7EB28B8C-FE2F-4EF1-8BF9-133145CFA2B0}"/>
    <cellStyle name="20% - Accent4 27" xfId="904" xr:uid="{94A3A25F-0459-45F0-BE3D-38638DAEB258}"/>
    <cellStyle name="20% - Accent4 28" xfId="917" xr:uid="{D62125D4-45A4-4653-99C0-FC3D2B51C10F}"/>
    <cellStyle name="20% - Accent4 29" xfId="930" xr:uid="{F4FA6082-853D-4B3C-A35B-F07A1A71548B}"/>
    <cellStyle name="20% - Accent4 3" xfId="218" xr:uid="{C811EE74-5475-419D-B9DE-1CCC7831BEDD}"/>
    <cellStyle name="20% - Accent4 3 2" xfId="585" xr:uid="{EA2B1B66-9862-44DB-9BD7-1C648B1E60E0}"/>
    <cellStyle name="20% - Accent4 30" xfId="945" xr:uid="{1DD93658-D8E1-46DA-BFB6-C3A858610B92}"/>
    <cellStyle name="20% - Accent4 31" xfId="958" xr:uid="{5AEE495B-F786-4EA7-9DF8-B85C6BD8204F}"/>
    <cellStyle name="20% - Accent4 32" xfId="971" xr:uid="{C881A05B-66CF-484E-A05B-6EAA60C5688A}"/>
    <cellStyle name="20% - Accent4 33" xfId="984" xr:uid="{D0669E30-BC0E-4330-808C-59C4FDAF5D27}"/>
    <cellStyle name="20% - Accent4 34" xfId="997" xr:uid="{EE7A204F-F8A9-4CED-B724-97D455E68991}"/>
    <cellStyle name="20% - Accent4 35" xfId="1010" xr:uid="{0739C386-7138-442C-9DF8-B8EE8885AA20}"/>
    <cellStyle name="20% - Accent4 36" xfId="1023" xr:uid="{29007788-0D7A-485D-B457-2D8F39425E04}"/>
    <cellStyle name="20% - Accent4 37" xfId="1042" xr:uid="{E2C62479-3BC7-45D4-947C-455E4FB9F635}"/>
    <cellStyle name="20% - Accent4 38" xfId="1062" xr:uid="{062070F6-AC00-400A-A017-6D65BE6CFFE3}"/>
    <cellStyle name="20% - Accent4 39" xfId="550" xr:uid="{6C6CD7F8-B089-4165-AFD0-F3F9095C68EF}"/>
    <cellStyle name="20% - Accent4 4" xfId="231" xr:uid="{CAE3EFA1-48FF-4647-9DF6-0CFE990B126E}"/>
    <cellStyle name="20% - Accent4 4 2" xfId="598" xr:uid="{99138B17-2637-47ED-917F-A148E26FE200}"/>
    <cellStyle name="20% - Accent4 40" xfId="1081" xr:uid="{6E354072-B346-414A-B6CD-3757FD6355DD}"/>
    <cellStyle name="20% - Accent4 5" xfId="244" xr:uid="{D798C1D9-CF3E-4BAD-975D-5D436434F63E}"/>
    <cellStyle name="20% - Accent4 5 2" xfId="611" xr:uid="{329E7F89-09B7-498E-9727-D40F48EFED48}"/>
    <cellStyle name="20% - Accent4 6" xfId="257" xr:uid="{5E4FD9A2-DE13-4F22-8922-A9FA71E6A1F3}"/>
    <cellStyle name="20% - Accent4 6 2" xfId="624" xr:uid="{C8495119-6A75-4A44-AF76-5381EB0C1A5A}"/>
    <cellStyle name="20% - Accent4 7" xfId="273" xr:uid="{288BF373-0DDF-4E03-9AF3-FC13DEA06AF1}"/>
    <cellStyle name="20% - Accent4 7 2" xfId="639" xr:uid="{33AC7739-3186-4CC3-A441-BEA45D893CA6}"/>
    <cellStyle name="20% - Accent4 8" xfId="287" xr:uid="{6772525E-0188-4DAD-940B-DABDBDAEB0CE}"/>
    <cellStyle name="20% - Accent4 8 2" xfId="653" xr:uid="{76292C9F-ABE1-405B-B8C8-849C247DFEC4}"/>
    <cellStyle name="20% - Accent4 9" xfId="300" xr:uid="{1BD8F7A0-3B58-460A-ACAE-82A04046FE14}"/>
    <cellStyle name="20% - Accent4 9 2" xfId="666" xr:uid="{A6412B62-2830-48E1-AE1B-2268E63D5442}"/>
    <cellStyle name="20% - Accent5" xfId="38" builtinId="46" customBuiltin="1"/>
    <cellStyle name="20% - Accent5 10" xfId="315" xr:uid="{A9A9D9AC-9967-494A-8E77-1F07F1073D8B}"/>
    <cellStyle name="20% - Accent5 10 2" xfId="681" xr:uid="{C3C0C9FD-ACE7-4FB3-971D-7593C7134E13}"/>
    <cellStyle name="20% - Accent5 11" xfId="328" xr:uid="{574B7AE5-8CCD-4FC8-B22D-344CC3CE7B1C}"/>
    <cellStyle name="20% - Accent5 11 2" xfId="694" xr:uid="{A9C8D5C9-D998-4291-81CD-9564CCF33303}"/>
    <cellStyle name="20% - Accent5 12" xfId="341" xr:uid="{E55EB461-F16B-4C23-B1A8-71539CE252A8}"/>
    <cellStyle name="20% - Accent5 12 2" xfId="707" xr:uid="{8CC2F740-2675-4AA9-B45E-E1E1AF93A26D}"/>
    <cellStyle name="20% - Accent5 13" xfId="354" xr:uid="{278C4375-FCC7-44CB-AB23-992E731A0407}"/>
    <cellStyle name="20% - Accent5 13 2" xfId="722" xr:uid="{2AF29EE2-3CEE-48E5-9AD5-96D149B7822C}"/>
    <cellStyle name="20% - Accent5 14" xfId="367" xr:uid="{7F5C2CD9-A4C1-4A80-9565-044AD26A5DB9}"/>
    <cellStyle name="20% - Accent5 14 2" xfId="735" xr:uid="{9944AA05-35E8-4DE0-8E6C-3D38DCDC468E}"/>
    <cellStyle name="20% - Accent5 15" xfId="380" xr:uid="{B99F705B-79A5-49A1-8D17-19FAABA5D522}"/>
    <cellStyle name="20% - Accent5 15 2" xfId="748" xr:uid="{10230EF9-6B30-41DC-AEF3-AFA87AAF073D}"/>
    <cellStyle name="20% - Accent5 16" xfId="393" xr:uid="{1675CB1F-5DEF-4F1A-B8EE-1267494C9A24}"/>
    <cellStyle name="20% - Accent5 16 2" xfId="761" xr:uid="{EDE8FF1E-8A20-4B70-9C27-11779003BD77}"/>
    <cellStyle name="20% - Accent5 17" xfId="406" xr:uid="{2947FAF6-4867-4B5C-93D5-2117A3715198}"/>
    <cellStyle name="20% - Accent5 17 2" xfId="774" xr:uid="{70E578C2-DB0D-46D0-8175-346176734B3F}"/>
    <cellStyle name="20% - Accent5 18" xfId="419" xr:uid="{C9136004-32B8-4D6F-8756-95DD399CFF1E}"/>
    <cellStyle name="20% - Accent5 18 2" xfId="787" xr:uid="{B695C6C0-F705-498E-9CED-5D24ED7C21FF}"/>
    <cellStyle name="20% - Accent5 19" xfId="432" xr:uid="{EAF9C880-7AA3-41DA-A2D8-AF6E222D44CE}"/>
    <cellStyle name="20% - Accent5 19 2" xfId="800" xr:uid="{5737F713-39DA-44B8-9249-648D6C15E5D3}"/>
    <cellStyle name="20% - Accent5 2" xfId="204" xr:uid="{3D801A24-2602-4925-9334-9352A9856EBE}"/>
    <cellStyle name="20% - Accent5 2 2" xfId="572" xr:uid="{1150926C-F72D-4943-952A-64165D8F82AB}"/>
    <cellStyle name="20% - Accent5 20" xfId="445" xr:uid="{1603948B-AED3-4DBB-92D6-1F8C98453971}"/>
    <cellStyle name="20% - Accent5 20 2" xfId="813" xr:uid="{EAC8EEC0-7103-46DC-A48B-92DD844F6BD9}"/>
    <cellStyle name="20% - Accent5 21" xfId="467" xr:uid="{8BC3643A-42C7-4CCD-B78E-B932C387E297}"/>
    <cellStyle name="20% - Accent5 21 2" xfId="827" xr:uid="{577F5D84-153A-4B3A-8187-BBAC0F89C921}"/>
    <cellStyle name="20% - Accent5 22" xfId="486" xr:uid="{59816916-349B-4F49-A13B-6078DEA46EE3}"/>
    <cellStyle name="20% - Accent5 22 2" xfId="841" xr:uid="{28CFED9A-6F57-4A19-9B1D-F14F11577D8A}"/>
    <cellStyle name="20% - Accent5 23" xfId="501" xr:uid="{D11A47AC-2FF8-4ED8-BE30-5D86D2E555B7}"/>
    <cellStyle name="20% - Accent5 23 2" xfId="854" xr:uid="{86C515DC-2D82-4489-B1B2-C2E93A451181}"/>
    <cellStyle name="20% - Accent5 24" xfId="518" xr:uid="{63D431CB-5AF7-42C3-BB23-D2E76EF93DF2}"/>
    <cellStyle name="20% - Accent5 24 2" xfId="867" xr:uid="{2136E50D-98D8-48E6-8BB1-91260FB03555}"/>
    <cellStyle name="20% - Accent5 25" xfId="880" xr:uid="{D51EA9F9-75D5-4D07-8F9B-A61E109579B5}"/>
    <cellStyle name="20% - Accent5 26" xfId="893" xr:uid="{BA4C82FE-76C4-4E31-90C1-46F6D72B4F80}"/>
    <cellStyle name="20% - Accent5 27" xfId="906" xr:uid="{3EC2A79C-60D3-4802-9961-00E7D158D58F}"/>
    <cellStyle name="20% - Accent5 28" xfId="919" xr:uid="{79FE5E90-41C5-48CB-A553-A4A2EA25AB7E}"/>
    <cellStyle name="20% - Accent5 29" xfId="932" xr:uid="{FEDBBA28-407A-4EC0-8335-E2E7A1A228A4}"/>
    <cellStyle name="20% - Accent5 3" xfId="220" xr:uid="{CBC412E8-4001-4F4B-91BE-0ECF54C127DD}"/>
    <cellStyle name="20% - Accent5 3 2" xfId="587" xr:uid="{EE15FABD-154F-40A4-95BA-D88DECEE9E63}"/>
    <cellStyle name="20% - Accent5 30" xfId="947" xr:uid="{9018C14C-3A38-44FC-9861-2C7DD4F5B40C}"/>
    <cellStyle name="20% - Accent5 31" xfId="960" xr:uid="{00069948-FD16-49B0-B694-D784F898A29C}"/>
    <cellStyle name="20% - Accent5 32" xfId="973" xr:uid="{5E4F0977-5113-4103-9074-303ACF2CA8F7}"/>
    <cellStyle name="20% - Accent5 33" xfId="986" xr:uid="{BD0368F6-2E57-4E70-A74E-45FBC4EE27A3}"/>
    <cellStyle name="20% - Accent5 34" xfId="999" xr:uid="{EF7F6709-C17E-4B83-84F9-5E89CA045EA1}"/>
    <cellStyle name="20% - Accent5 35" xfId="1012" xr:uid="{726FEF16-45EA-4043-89F7-EBA36D642828}"/>
    <cellStyle name="20% - Accent5 36" xfId="1025" xr:uid="{D372C659-2984-42C1-9F37-695C4AA5D3BC}"/>
    <cellStyle name="20% - Accent5 37" xfId="1045" xr:uid="{388F107C-0C34-4578-B52D-997B5710B233}"/>
    <cellStyle name="20% - Accent5 38" xfId="1065" xr:uid="{FE52405F-D60C-4C9D-8699-F1E456259128}"/>
    <cellStyle name="20% - Accent5 39" xfId="552" xr:uid="{FA340269-3713-4918-B8B0-82BDC93EEBAE}"/>
    <cellStyle name="20% - Accent5 4" xfId="233" xr:uid="{F4783414-3B0C-498C-827D-D70C099E55C2}"/>
    <cellStyle name="20% - Accent5 4 2" xfId="600" xr:uid="{6C5973DA-CD97-4631-858F-3ABF191BFBA1}"/>
    <cellStyle name="20% - Accent5 40" xfId="1084" xr:uid="{76F56443-7B43-4D0E-A2F8-5799C142326A}"/>
    <cellStyle name="20% - Accent5 5" xfId="246" xr:uid="{5E639E36-CF00-4C57-9AD2-02D741DB8E02}"/>
    <cellStyle name="20% - Accent5 5 2" xfId="613" xr:uid="{B75B8F3F-176C-47E7-950E-C9DDB65C8E64}"/>
    <cellStyle name="20% - Accent5 6" xfId="259" xr:uid="{BD4CBE12-DC65-4809-AD04-3D094FA6C16A}"/>
    <cellStyle name="20% - Accent5 6 2" xfId="626" xr:uid="{A9E246AC-1ED4-4E13-9975-64C9815B02C6}"/>
    <cellStyle name="20% - Accent5 7" xfId="275" xr:uid="{CB1F96AB-D31B-42DC-8619-4127FEB06477}"/>
    <cellStyle name="20% - Accent5 7 2" xfId="641" xr:uid="{92C51A1C-B90D-48F0-A70C-2601EA606A33}"/>
    <cellStyle name="20% - Accent5 8" xfId="289" xr:uid="{13CC2BF7-86E1-4946-824C-AE357ECC279E}"/>
    <cellStyle name="20% - Accent5 8 2" xfId="655" xr:uid="{CBD64E5E-BFF9-4CAE-8FE4-C80FE1276365}"/>
    <cellStyle name="20% - Accent5 9" xfId="302" xr:uid="{38DA9552-A682-4903-AED1-3EC15659F985}"/>
    <cellStyle name="20% - Accent5 9 2" xfId="668" xr:uid="{C24300FB-1953-45CC-B2AF-E345990727D9}"/>
    <cellStyle name="20% - Accent6" xfId="41" builtinId="50" customBuiltin="1"/>
    <cellStyle name="20% - Accent6 10" xfId="317" xr:uid="{D2D52A58-8FAA-4715-BE01-1DEF00F81F23}"/>
    <cellStyle name="20% - Accent6 10 2" xfId="683" xr:uid="{8160E7D5-E039-43AD-ADAF-D8181AB1070F}"/>
    <cellStyle name="20% - Accent6 11" xfId="330" xr:uid="{95235F2D-FCCE-473E-85AE-8C8AEA547F38}"/>
    <cellStyle name="20% - Accent6 11 2" xfId="696" xr:uid="{87128757-6E4E-43C6-BCA2-9BF21D48E4F0}"/>
    <cellStyle name="20% - Accent6 12" xfId="343" xr:uid="{DC1E51A6-FCBE-4138-AFB6-63608D8B5A70}"/>
    <cellStyle name="20% - Accent6 12 2" xfId="709" xr:uid="{2D04A5EE-2458-4B30-BEE1-423B86464AE2}"/>
    <cellStyle name="20% - Accent6 13" xfId="356" xr:uid="{7DA7DCC7-A81F-496F-8E1F-DA64FCFDB05F}"/>
    <cellStyle name="20% - Accent6 13 2" xfId="724" xr:uid="{3B50BEC7-8A48-4439-A39E-9038D0739787}"/>
    <cellStyle name="20% - Accent6 14" xfId="369" xr:uid="{8F56F7EF-670A-4D5E-9E01-86204CCA2C3A}"/>
    <cellStyle name="20% - Accent6 14 2" xfId="737" xr:uid="{478E8758-E27C-49D5-A117-B802CF40024E}"/>
    <cellStyle name="20% - Accent6 15" xfId="382" xr:uid="{1442F4DF-28B9-483C-988A-20FA77994D1E}"/>
    <cellStyle name="20% - Accent6 15 2" xfId="750" xr:uid="{317E2D70-C80A-4848-A422-0C529642005E}"/>
    <cellStyle name="20% - Accent6 16" xfId="395" xr:uid="{51C4F093-FA71-4F7B-9C94-7099A7B9080E}"/>
    <cellStyle name="20% - Accent6 16 2" xfId="763" xr:uid="{965E4638-2D1D-4064-BD95-A907A35C3A45}"/>
    <cellStyle name="20% - Accent6 17" xfId="408" xr:uid="{4A10FCE0-86E1-495C-9DCD-635C6F9C83F1}"/>
    <cellStyle name="20% - Accent6 17 2" xfId="776" xr:uid="{599995F7-C922-4C9C-8B85-E708F2BB226C}"/>
    <cellStyle name="20% - Accent6 18" xfId="421" xr:uid="{39CA18A6-7725-4980-ABE2-FF5C823F8361}"/>
    <cellStyle name="20% - Accent6 18 2" xfId="789" xr:uid="{FA5C7985-26DB-4C7F-BD6E-2A2B5F5A8DEC}"/>
    <cellStyle name="20% - Accent6 19" xfId="434" xr:uid="{1ED952A1-948D-419B-A13B-0CA78471621C}"/>
    <cellStyle name="20% - Accent6 19 2" xfId="802" xr:uid="{34E40BB6-8B64-412C-8B91-FDC4F7A3032B}"/>
    <cellStyle name="20% - Accent6 2" xfId="206" xr:uid="{832B1F19-AAFA-4CE4-8BAD-8E755C02FF08}"/>
    <cellStyle name="20% - Accent6 2 2" xfId="574" xr:uid="{DD02D7E5-783A-433D-82D2-E88E0EBAAF75}"/>
    <cellStyle name="20% - Accent6 20" xfId="447" xr:uid="{71F0FA08-EDE4-4685-898B-8FB48FFA2EA1}"/>
    <cellStyle name="20% - Accent6 20 2" xfId="815" xr:uid="{9CDEBAA8-E21D-4AA4-ADE2-EBBD72B17768}"/>
    <cellStyle name="20% - Accent6 21" xfId="470" xr:uid="{6C2C8C01-D67A-4BE0-BFD8-C4FCC3B47832}"/>
    <cellStyle name="20% - Accent6 21 2" xfId="829" xr:uid="{742005D7-67D5-49E0-9562-563B37E833DB}"/>
    <cellStyle name="20% - Accent6 22" xfId="489" xr:uid="{4EE2989B-1657-4AED-AE59-64DCE16844BF}"/>
    <cellStyle name="20% - Accent6 22 2" xfId="843" xr:uid="{50A4820A-3DA9-42CA-ACE1-387C1F797672}"/>
    <cellStyle name="20% - Accent6 23" xfId="503" xr:uid="{1EB83EFA-2F7B-4D31-B599-18C81E2B9C3D}"/>
    <cellStyle name="20% - Accent6 23 2" xfId="856" xr:uid="{BC29FC19-CA1E-44DE-9D42-F103D181CFB9}"/>
    <cellStyle name="20% - Accent6 24" xfId="521" xr:uid="{FD873EDC-5B3F-4BC0-A902-8B064ED844C0}"/>
    <cellStyle name="20% - Accent6 24 2" xfId="869" xr:uid="{9FC6A873-8A97-4D39-ACBB-749088FBE919}"/>
    <cellStyle name="20% - Accent6 25" xfId="882" xr:uid="{992A9B33-E944-4619-9E84-A5B17140EB68}"/>
    <cellStyle name="20% - Accent6 26" xfId="895" xr:uid="{94BB58EE-CEF6-417C-8AE6-C9B1E873443B}"/>
    <cellStyle name="20% - Accent6 27" xfId="908" xr:uid="{F0AADE41-258A-4BA9-86F0-740EB3977BBC}"/>
    <cellStyle name="20% - Accent6 28" xfId="921" xr:uid="{12522A27-ED76-4A88-9557-2573B6B4A3E3}"/>
    <cellStyle name="20% - Accent6 29" xfId="934" xr:uid="{ABFFF47D-7116-41CC-BD03-AB09CD3E56E4}"/>
    <cellStyle name="20% - Accent6 3" xfId="222" xr:uid="{AB81985A-191D-4AC5-B8EA-C32A48E229F7}"/>
    <cellStyle name="20% - Accent6 3 2" xfId="589" xr:uid="{27288472-D04D-4C94-BF8A-045A80130005}"/>
    <cellStyle name="20% - Accent6 30" xfId="949" xr:uid="{B95AA461-EE1E-4D88-9A36-6888266443A4}"/>
    <cellStyle name="20% - Accent6 31" xfId="962" xr:uid="{23CFC2A3-7421-4EEA-9911-D3439DE0DBE3}"/>
    <cellStyle name="20% - Accent6 32" xfId="975" xr:uid="{7F7D155E-68AB-4EA3-9CB2-3E711D37E50A}"/>
    <cellStyle name="20% - Accent6 33" xfId="988" xr:uid="{6F949718-EA90-43FB-856F-6E5BB312E5A1}"/>
    <cellStyle name="20% - Accent6 34" xfId="1001" xr:uid="{53ECA8E2-8E18-45BF-B20D-E62CB326C26D}"/>
    <cellStyle name="20% - Accent6 35" xfId="1014" xr:uid="{5E67DD50-EE75-4F1C-B1E5-2FBCD2A1FBB6}"/>
    <cellStyle name="20% - Accent6 36" xfId="1027" xr:uid="{0B634DD4-3332-478D-934C-3A6F41F3FCDB}"/>
    <cellStyle name="20% - Accent6 37" xfId="1048" xr:uid="{3AC2AF46-AEF6-4BD3-A74A-46DE5EF78AF2}"/>
    <cellStyle name="20% - Accent6 38" xfId="1068" xr:uid="{0FFDAD7B-A34B-4C19-94A3-93B540A5C8CD}"/>
    <cellStyle name="20% - Accent6 39" xfId="554" xr:uid="{B24C11C4-9E67-4392-A0E8-1B4101D68A70}"/>
    <cellStyle name="20% - Accent6 4" xfId="235" xr:uid="{7EB55DFB-E1F9-4CC3-882A-214C763FB73D}"/>
    <cellStyle name="20% - Accent6 4 2" xfId="602" xr:uid="{F14CD3BA-B36A-43E1-AA55-A1100BE372F4}"/>
    <cellStyle name="20% - Accent6 40" xfId="1087" xr:uid="{BE69CEF8-A431-40CD-8CE7-C28FA693501E}"/>
    <cellStyle name="20% - Accent6 5" xfId="248" xr:uid="{E0608A28-EF07-4695-AF3B-C08AFD033A60}"/>
    <cellStyle name="20% - Accent6 5 2" xfId="615" xr:uid="{2A568715-5CCE-40B5-A27F-A618C2604625}"/>
    <cellStyle name="20% - Accent6 6" xfId="261" xr:uid="{1C3513D4-B375-4B8A-B880-974891A8703E}"/>
    <cellStyle name="20% - Accent6 6 2" xfId="628" xr:uid="{643A0E07-E399-4036-B557-577366C35C8A}"/>
    <cellStyle name="20% - Accent6 7" xfId="277" xr:uid="{71A1EDDE-47B3-4472-B0BB-A68F174D4F3D}"/>
    <cellStyle name="20% - Accent6 7 2" xfId="643" xr:uid="{2BE623D7-C9B1-4929-ACE8-DAB872AE70C5}"/>
    <cellStyle name="20% - Accent6 8" xfId="291" xr:uid="{8FAAC148-929B-43A5-B15C-E3073096C351}"/>
    <cellStyle name="20% - Accent6 8 2" xfId="657" xr:uid="{C0FF6598-1A1A-4195-9331-530B0385FEC9}"/>
    <cellStyle name="20% - Accent6 9" xfId="304" xr:uid="{5A9EBD28-F642-4E1B-93E9-5EF14AF07E9B}"/>
    <cellStyle name="20% - Accent6 9 2" xfId="670" xr:uid="{1D76F38B-CBAA-40CE-875A-74556AE86EC5}"/>
    <cellStyle name="40% - Accent1" xfId="27" builtinId="31" customBuiltin="1"/>
    <cellStyle name="40% - Accent1 10" xfId="308" xr:uid="{9C83763D-8C33-4825-ACE7-5FD199C2675F}"/>
    <cellStyle name="40% - Accent1 10 2" xfId="674" xr:uid="{74FA2ED3-4EBD-468C-A02F-DAF0CE72973F}"/>
    <cellStyle name="40% - Accent1 11" xfId="321" xr:uid="{738C08FF-22DA-4D41-A40C-BE3A4499B128}"/>
    <cellStyle name="40% - Accent1 11 2" xfId="687" xr:uid="{3C11A0E6-8752-487D-9507-A3FAAF360C1D}"/>
    <cellStyle name="40% - Accent1 12" xfId="334" xr:uid="{C6931953-BBB4-42AD-B5EA-3A49FCDEB686}"/>
    <cellStyle name="40% - Accent1 12 2" xfId="700" xr:uid="{ED822D13-A4D2-46A8-A851-2D1364E13597}"/>
    <cellStyle name="40% - Accent1 13" xfId="347" xr:uid="{31FB2625-6266-4393-A36F-9609D5A82891}"/>
    <cellStyle name="40% - Accent1 13 2" xfId="715" xr:uid="{8ECC2A8A-C2CF-4344-8C53-CC8A5E18E5AB}"/>
    <cellStyle name="40% - Accent1 14" xfId="360" xr:uid="{F5C7F8EC-BB28-477E-8AEE-1ED907684735}"/>
    <cellStyle name="40% - Accent1 14 2" xfId="728" xr:uid="{F761E2C2-F21E-4556-AC88-33BFEB78B6B4}"/>
    <cellStyle name="40% - Accent1 15" xfId="373" xr:uid="{F295CEBE-DCF9-4DB2-AB85-852D82FA05D1}"/>
    <cellStyle name="40% - Accent1 15 2" xfId="741" xr:uid="{6426F6CB-514D-43D1-A480-467E1CD04934}"/>
    <cellStyle name="40% - Accent1 16" xfId="386" xr:uid="{D8AE96CE-03A2-44FD-9F6E-A3DD154AE789}"/>
    <cellStyle name="40% - Accent1 16 2" xfId="754" xr:uid="{555DE97C-D46D-4C20-AB1D-07046CB0D34B}"/>
    <cellStyle name="40% - Accent1 17" xfId="399" xr:uid="{5D6FAB38-105B-4B00-AF41-5CFC044D9D80}"/>
    <cellStyle name="40% - Accent1 17 2" xfId="767" xr:uid="{EB67F599-FD93-4359-BB21-1D3222A94B56}"/>
    <cellStyle name="40% - Accent1 18" xfId="412" xr:uid="{D4C15774-8715-4582-BDBD-8350D12C8C82}"/>
    <cellStyle name="40% - Accent1 18 2" xfId="780" xr:uid="{32BBD558-3AEA-452A-93E4-65644D07369A}"/>
    <cellStyle name="40% - Accent1 19" xfId="425" xr:uid="{25057EF7-CC9D-4614-A132-36E1A0F089CF}"/>
    <cellStyle name="40% - Accent1 19 2" xfId="793" xr:uid="{9C5E1DDC-A211-47C6-A31A-3DB51A3D7426}"/>
    <cellStyle name="40% - Accent1 2" xfId="197" xr:uid="{8CE5905B-B80C-4EBD-9CC3-839E873FD2F7}"/>
    <cellStyle name="40% - Accent1 2 2" xfId="565" xr:uid="{0AF0D812-DC83-4D9A-A1B4-68CDEFACC3C5}"/>
    <cellStyle name="40% - Accent1 20" xfId="438" xr:uid="{8EAE11AA-EB86-4105-B1A6-5084FE5E59E9}"/>
    <cellStyle name="40% - Accent1 20 2" xfId="806" xr:uid="{EA5748F4-F8B8-4C72-91C7-F2178DA413DE}"/>
    <cellStyle name="40% - Accent1 21" xfId="456" xr:uid="{AA616A76-EA7A-4161-83CC-06EF403CED03}"/>
    <cellStyle name="40% - Accent1 21 2" xfId="820" xr:uid="{07321252-C984-4974-B127-BF7AA4C4FB46}"/>
    <cellStyle name="40% - Accent1 22" xfId="475" xr:uid="{4C06F1A3-F834-4AF5-875C-83712F112EE0}"/>
    <cellStyle name="40% - Accent1 22 2" xfId="834" xr:uid="{ACC68050-7873-4070-8B2C-8E09BB07002E}"/>
    <cellStyle name="40% - Accent1 23" xfId="494" xr:uid="{AA946D24-6082-42EC-976E-F52ED44D52CF}"/>
    <cellStyle name="40% - Accent1 23 2" xfId="847" xr:uid="{67FE265D-75CE-4EE7-8A2F-BB580A37C0EA}"/>
    <cellStyle name="40% - Accent1 24" xfId="507" xr:uid="{01E1F805-F6CD-4E00-B93E-9958A77A4D52}"/>
    <cellStyle name="40% - Accent1 24 2" xfId="860" xr:uid="{18E59102-19DD-4A79-B93C-4920B8E1BC04}"/>
    <cellStyle name="40% - Accent1 25" xfId="873" xr:uid="{A9485CCA-A359-498C-B20F-DCA85B17965C}"/>
    <cellStyle name="40% - Accent1 26" xfId="886" xr:uid="{7691476F-A146-4CCD-9B0D-B64D5B40C66E}"/>
    <cellStyle name="40% - Accent1 27" xfId="899" xr:uid="{378B9DDF-61A1-4D13-839C-5D1C9FE710A3}"/>
    <cellStyle name="40% - Accent1 28" xfId="912" xr:uid="{4B0D7B2E-A30A-408A-9EEE-C02AB68E5960}"/>
    <cellStyle name="40% - Accent1 29" xfId="925" xr:uid="{5885C69D-08AF-4890-8059-B24C884A3ADE}"/>
    <cellStyle name="40% - Accent1 3" xfId="213" xr:uid="{A2517964-D588-461A-A069-86AB2AF398B6}"/>
    <cellStyle name="40% - Accent1 3 2" xfId="580" xr:uid="{6F51DE73-47AF-434E-8290-E0C9172C0610}"/>
    <cellStyle name="40% - Accent1 30" xfId="940" xr:uid="{3D6FC17C-FB71-4C33-832F-C4AFDC1C9EEF}"/>
    <cellStyle name="40% - Accent1 31" xfId="953" xr:uid="{FB393DF0-8BD5-424E-B382-092AD83E0862}"/>
    <cellStyle name="40% - Accent1 32" xfId="966" xr:uid="{D506891C-D4C8-4693-A572-9FD5EB74B4C1}"/>
    <cellStyle name="40% - Accent1 33" xfId="979" xr:uid="{84223DFA-447D-4D3B-92B7-E70D3C6AFBCD}"/>
    <cellStyle name="40% - Accent1 34" xfId="992" xr:uid="{C09CD5EC-579A-4CAC-AAF0-8D93A0A5CA5D}"/>
    <cellStyle name="40% - Accent1 35" xfId="1005" xr:uid="{E5540EE4-B14A-4A3F-A569-D4190DB80866}"/>
    <cellStyle name="40% - Accent1 36" xfId="1018" xr:uid="{BFC610A6-0E9F-4395-94B5-0E6A457C7593}"/>
    <cellStyle name="40% - Accent1 37" xfId="1034" xr:uid="{88E47F8E-0E1B-4EEA-9AC3-CC1DFD15B8EA}"/>
    <cellStyle name="40% - Accent1 38" xfId="1054" xr:uid="{151823CB-1584-43E3-99DB-A6FDEC46AA07}"/>
    <cellStyle name="40% - Accent1 39" xfId="545" xr:uid="{1F13EF85-363F-4AAD-8088-26EB02AFC1F5}"/>
    <cellStyle name="40% - Accent1 4" xfId="226" xr:uid="{BE093524-D9FB-42C4-9F22-A80E4C334D93}"/>
    <cellStyle name="40% - Accent1 4 2" xfId="593" xr:uid="{1ECB31F0-07CD-4C15-BCAD-AA40F0DDFC32}"/>
    <cellStyle name="40% - Accent1 40" xfId="1073" xr:uid="{A983C84D-8629-491B-8FEB-C2382489A97B}"/>
    <cellStyle name="40% - Accent1 5" xfId="239" xr:uid="{AB581F66-D3B8-4F14-9ABD-42F772425344}"/>
    <cellStyle name="40% - Accent1 5 2" xfId="606" xr:uid="{1CF72CAF-5106-4A97-ACDE-585F255FBDDB}"/>
    <cellStyle name="40% - Accent1 6" xfId="252" xr:uid="{9BAEDF14-A319-4396-8DE5-3D709EA4CF02}"/>
    <cellStyle name="40% - Accent1 6 2" xfId="619" xr:uid="{5EF11FDA-7A3A-4E68-9E27-43D494E2A3E8}"/>
    <cellStyle name="40% - Accent1 7" xfId="268" xr:uid="{03F0226B-39D3-4129-B097-DC99D80E3E3D}"/>
    <cellStyle name="40% - Accent1 7 2" xfId="634" xr:uid="{09881126-BF6B-4E67-9515-7E317AD6B05D}"/>
    <cellStyle name="40% - Accent1 8" xfId="282" xr:uid="{435AB98D-6E66-4586-BCA8-3FFDC0AF1030}"/>
    <cellStyle name="40% - Accent1 8 2" xfId="648" xr:uid="{F9457774-E4A0-4DA2-A4F1-DF11CAB39C04}"/>
    <cellStyle name="40% - Accent1 9" xfId="295" xr:uid="{C3902482-7E42-48F3-94DF-4DFF1A54276C}"/>
    <cellStyle name="40% - Accent1 9 2" xfId="661" xr:uid="{BEA9C114-B6D0-472A-B1DF-643C5DABBBB2}"/>
    <cellStyle name="40% - Accent2" xfId="30" builtinId="35" customBuiltin="1"/>
    <cellStyle name="40% - Accent2 10" xfId="310" xr:uid="{9C5B9F44-1148-4DF9-AF76-1BFB7A43DEFF}"/>
    <cellStyle name="40% - Accent2 10 2" xfId="676" xr:uid="{554F7EC4-EC76-49D7-93B9-9FF2B139869F}"/>
    <cellStyle name="40% - Accent2 11" xfId="323" xr:uid="{D3F1AD73-F79B-4D3F-9968-BE7EF4FE5883}"/>
    <cellStyle name="40% - Accent2 11 2" xfId="689" xr:uid="{F44D045E-086D-41B6-809C-F59E6883024B}"/>
    <cellStyle name="40% - Accent2 12" xfId="336" xr:uid="{1A743BA7-C994-42ED-A70F-7EA8FE2D7460}"/>
    <cellStyle name="40% - Accent2 12 2" xfId="702" xr:uid="{36CAF12A-C808-4F02-AECE-3425DC5FED02}"/>
    <cellStyle name="40% - Accent2 13" xfId="349" xr:uid="{A1131F75-4044-43DF-8C50-C1AC2EA605A0}"/>
    <cellStyle name="40% - Accent2 13 2" xfId="717" xr:uid="{2E4DCDE0-2068-4CB5-B47D-C219D649B968}"/>
    <cellStyle name="40% - Accent2 14" xfId="362" xr:uid="{DF1E542A-A264-41E2-BDA5-FED8A9466BC5}"/>
    <cellStyle name="40% - Accent2 14 2" xfId="730" xr:uid="{757031E7-3DF0-4BEB-B213-D3B72C592C1A}"/>
    <cellStyle name="40% - Accent2 15" xfId="375" xr:uid="{C96C2A28-79A6-472B-AC8E-089C13E0AD7F}"/>
    <cellStyle name="40% - Accent2 15 2" xfId="743" xr:uid="{4EE06BB2-E89A-4C22-BA38-9D9208470179}"/>
    <cellStyle name="40% - Accent2 16" xfId="388" xr:uid="{34C72A26-63D7-4D44-8EEE-B35209C84AC6}"/>
    <cellStyle name="40% - Accent2 16 2" xfId="756" xr:uid="{E34A8667-1DA9-41E5-B448-E3F7561D1BD1}"/>
    <cellStyle name="40% - Accent2 17" xfId="401" xr:uid="{06BDD4EE-1890-4064-B511-8227D4778348}"/>
    <cellStyle name="40% - Accent2 17 2" xfId="769" xr:uid="{654243EC-15EF-442D-9812-3DB7CEE85B4D}"/>
    <cellStyle name="40% - Accent2 18" xfId="414" xr:uid="{362759CF-6802-4BFA-8D08-E14FCD4DC760}"/>
    <cellStyle name="40% - Accent2 18 2" xfId="782" xr:uid="{B84730B0-9417-4B7E-949E-07B75F33437D}"/>
    <cellStyle name="40% - Accent2 19" xfId="427" xr:uid="{60DBF375-A4D1-49BF-8668-0810689C8211}"/>
    <cellStyle name="40% - Accent2 19 2" xfId="795" xr:uid="{B34271C9-B260-4CE7-810C-24363F4C51F8}"/>
    <cellStyle name="40% - Accent2 2" xfId="199" xr:uid="{9ED13787-F300-4805-A024-68EFF88C41D3}"/>
    <cellStyle name="40% - Accent2 2 2" xfId="567" xr:uid="{874D9E9D-7460-43D2-B8EF-E019064E83AA}"/>
    <cellStyle name="40% - Accent2 20" xfId="440" xr:uid="{3E14413D-954E-4B32-B8E7-5D9F80AFE38E}"/>
    <cellStyle name="40% - Accent2 20 2" xfId="808" xr:uid="{221BE6D0-B2D8-4B00-8F53-0416E507B034}"/>
    <cellStyle name="40% - Accent2 21" xfId="459" xr:uid="{012DB469-62DF-4307-87F9-A506DE02241C}"/>
    <cellStyle name="40% - Accent2 21 2" xfId="822" xr:uid="{2222D29E-58F7-41F3-9902-2D91141DC4F9}"/>
    <cellStyle name="40% - Accent2 22" xfId="478" xr:uid="{866ADFDD-DCC3-41C0-A377-3CF69FCE4364}"/>
    <cellStyle name="40% - Accent2 22 2" xfId="836" xr:uid="{AF1376DF-F4D0-4F72-92D1-EB90AFAB07F2}"/>
    <cellStyle name="40% - Accent2 23" xfId="496" xr:uid="{8140B550-736B-45FF-9C77-AB6D300C1F0F}"/>
    <cellStyle name="40% - Accent2 23 2" xfId="849" xr:uid="{DA37747A-146C-4FAF-BF51-66310A795CD3}"/>
    <cellStyle name="40% - Accent2 24" xfId="510" xr:uid="{76B17E29-FFB4-4D59-9C53-282BA6BC04A4}"/>
    <cellStyle name="40% - Accent2 24 2" xfId="862" xr:uid="{DC8859BC-D4BC-4270-8E85-EF700DC52DA3}"/>
    <cellStyle name="40% - Accent2 25" xfId="875" xr:uid="{D54FB1E4-8CD7-46A9-8D3E-EF9E39A8847F}"/>
    <cellStyle name="40% - Accent2 26" xfId="888" xr:uid="{7A228985-8E41-4AD2-A941-0937A6266378}"/>
    <cellStyle name="40% - Accent2 27" xfId="901" xr:uid="{7766C666-68BF-4D99-A628-024E9055D664}"/>
    <cellStyle name="40% - Accent2 28" xfId="914" xr:uid="{6C4D6629-268A-40EE-BD8C-FC51E49EA32E}"/>
    <cellStyle name="40% - Accent2 29" xfId="927" xr:uid="{2CEBE032-1415-40F0-BDC4-39D02E51D895}"/>
    <cellStyle name="40% - Accent2 3" xfId="215" xr:uid="{130984BD-28F6-4A4A-9250-70CBEA9EA225}"/>
    <cellStyle name="40% - Accent2 3 2" xfId="582" xr:uid="{680FB47B-5AA3-49C3-A293-008E4AC78A65}"/>
    <cellStyle name="40% - Accent2 30" xfId="942" xr:uid="{9E393D79-4F66-4CE2-8FF5-90ED529C3125}"/>
    <cellStyle name="40% - Accent2 31" xfId="955" xr:uid="{E720965E-EC4C-430A-98F6-A77BF192119C}"/>
    <cellStyle name="40% - Accent2 32" xfId="968" xr:uid="{8C0C97E9-CC51-4B57-BF86-5D1B5E928D4D}"/>
    <cellStyle name="40% - Accent2 33" xfId="981" xr:uid="{D125BED2-1122-473A-8263-EB488D86D319}"/>
    <cellStyle name="40% - Accent2 34" xfId="994" xr:uid="{84311C70-9D43-44F8-A9DF-5B81B2EE0AF2}"/>
    <cellStyle name="40% - Accent2 35" xfId="1007" xr:uid="{9BC01740-45A8-48E8-8935-B5A6EBDE6C38}"/>
    <cellStyle name="40% - Accent2 36" xfId="1020" xr:uid="{9C163D31-6C94-46F4-B1F3-A43AC74C4871}"/>
    <cellStyle name="40% - Accent2 37" xfId="1037" xr:uid="{95929383-F5A0-4AF8-B293-7037BB9EC0CD}"/>
    <cellStyle name="40% - Accent2 38" xfId="1057" xr:uid="{2F749732-5D83-460B-8A8F-D9EF2F773F4F}"/>
    <cellStyle name="40% - Accent2 39" xfId="547" xr:uid="{2FB2F9F7-7B74-4370-81F4-9328EA52490F}"/>
    <cellStyle name="40% - Accent2 4" xfId="228" xr:uid="{60D0591C-45D0-402F-9FF2-693034B0B5D1}"/>
    <cellStyle name="40% - Accent2 4 2" xfId="595" xr:uid="{DEFF16E6-419E-4E22-9416-8BFA8CF26DC1}"/>
    <cellStyle name="40% - Accent2 40" xfId="1076" xr:uid="{7A4965AA-4EE1-4364-8FCB-726A228DA2F3}"/>
    <cellStyle name="40% - Accent2 5" xfId="241" xr:uid="{835715EB-DA93-4949-B9E0-CAF5CEC0D7F4}"/>
    <cellStyle name="40% - Accent2 5 2" xfId="608" xr:uid="{25DC0671-5C0D-4B75-9C1D-48AB42B97DF2}"/>
    <cellStyle name="40% - Accent2 6" xfId="254" xr:uid="{1FCABDB1-19DA-4485-A251-72BB270FFA1A}"/>
    <cellStyle name="40% - Accent2 6 2" xfId="621" xr:uid="{F162BC91-170D-43F4-A86D-C5F09E89EB2C}"/>
    <cellStyle name="40% - Accent2 7" xfId="270" xr:uid="{A7DAE7D9-0F41-4288-ACCC-3665EF918A01}"/>
    <cellStyle name="40% - Accent2 7 2" xfId="636" xr:uid="{118A4460-D342-4C0A-8D31-4B7C93BA99B5}"/>
    <cellStyle name="40% - Accent2 8" xfId="284" xr:uid="{C488B1B0-7C45-46B1-BED8-D4C920855E64}"/>
    <cellStyle name="40% - Accent2 8 2" xfId="650" xr:uid="{4FC8B009-F5CE-459B-A15B-9CB747F347A4}"/>
    <cellStyle name="40% - Accent2 9" xfId="297" xr:uid="{0F96C29A-537E-46CE-93F7-EE7D0AFF297C}"/>
    <cellStyle name="40% - Accent2 9 2" xfId="663" xr:uid="{C03B4579-EB4B-4E4D-842D-D38913E2923E}"/>
    <cellStyle name="40% - Accent3" xfId="33" builtinId="39" customBuiltin="1"/>
    <cellStyle name="40% - Accent3 10" xfId="312" xr:uid="{9BA75EBE-FBE7-4202-81E7-030A1F373582}"/>
    <cellStyle name="40% - Accent3 10 2" xfId="678" xr:uid="{5E539EC1-EA20-485A-8755-E0BDDD833968}"/>
    <cellStyle name="40% - Accent3 11" xfId="325" xr:uid="{B5CEDB48-AD9C-4764-820C-DDA352D41599}"/>
    <cellStyle name="40% - Accent3 11 2" xfId="691" xr:uid="{E2644DE6-E21C-4825-85E9-D2F0EB0B3B26}"/>
    <cellStyle name="40% - Accent3 12" xfId="338" xr:uid="{664A74B1-E4D3-4A67-82D0-25D94E296DBA}"/>
    <cellStyle name="40% - Accent3 12 2" xfId="704" xr:uid="{E0EF0BA9-3E25-4588-959D-31B033BFB226}"/>
    <cellStyle name="40% - Accent3 13" xfId="351" xr:uid="{49FB6001-9E3F-4FCE-8B4D-C6D867F8C980}"/>
    <cellStyle name="40% - Accent3 13 2" xfId="719" xr:uid="{893B4DF9-E3F1-4839-8E5F-893CDA74A5E9}"/>
    <cellStyle name="40% - Accent3 14" xfId="364" xr:uid="{32C96C73-84CC-4701-96EE-B20632777138}"/>
    <cellStyle name="40% - Accent3 14 2" xfId="732" xr:uid="{BDDF71E0-4677-4064-8A96-F759C470A98F}"/>
    <cellStyle name="40% - Accent3 15" xfId="377" xr:uid="{B20B857A-FDAC-4E11-8C52-4305BA82A369}"/>
    <cellStyle name="40% - Accent3 15 2" xfId="745" xr:uid="{A7020C9F-EBBF-438E-8083-B447CBC83066}"/>
    <cellStyle name="40% - Accent3 16" xfId="390" xr:uid="{4E502079-603D-4C1C-BD6A-9B2A48764B70}"/>
    <cellStyle name="40% - Accent3 16 2" xfId="758" xr:uid="{F31E2A4E-2F78-43E2-A9A0-C0CE47F87BF0}"/>
    <cellStyle name="40% - Accent3 17" xfId="403" xr:uid="{3DB13856-7559-4C2A-8CCE-7CF8C5DD69A6}"/>
    <cellStyle name="40% - Accent3 17 2" xfId="771" xr:uid="{3D46B10D-9E6B-4BE2-81E6-E8D82E8A5991}"/>
    <cellStyle name="40% - Accent3 18" xfId="416" xr:uid="{AA05D5A2-1F5F-4779-8D30-65C3775BF6D9}"/>
    <cellStyle name="40% - Accent3 18 2" xfId="784" xr:uid="{5AC8D86C-A11C-4306-9DE2-6BBF086E580A}"/>
    <cellStyle name="40% - Accent3 19" xfId="429" xr:uid="{ED044ED7-07FC-498B-B804-713CEAAC0349}"/>
    <cellStyle name="40% - Accent3 19 2" xfId="797" xr:uid="{EB0C9564-3892-4903-BA37-6911B6C618D1}"/>
    <cellStyle name="40% - Accent3 2" xfId="201" xr:uid="{CB88DC21-B367-49BA-897B-F0B77D804805}"/>
    <cellStyle name="40% - Accent3 2 2" xfId="569" xr:uid="{AAA0F338-4C84-4F95-9942-A1CAB36D1C0D}"/>
    <cellStyle name="40% - Accent3 20" xfId="442" xr:uid="{D2B46D2D-6594-415C-86BC-D99B4A598A60}"/>
    <cellStyle name="40% - Accent3 20 2" xfId="810" xr:uid="{3A1FC83E-2F98-4F3B-B310-3E04D72AF05B}"/>
    <cellStyle name="40% - Accent3 21" xfId="462" xr:uid="{6900B3AC-0696-484C-A2AB-E7170F066E49}"/>
    <cellStyle name="40% - Accent3 21 2" xfId="824" xr:uid="{6E6D0922-0C76-4FE9-ADF2-B5A650410BF4}"/>
    <cellStyle name="40% - Accent3 22" xfId="481" xr:uid="{3024C1E5-69FB-4D30-AB26-5915B8913F74}"/>
    <cellStyle name="40% - Accent3 22 2" xfId="838" xr:uid="{AAD144CE-302A-4B38-920F-6242D7D22651}"/>
    <cellStyle name="40% - Accent3 23" xfId="498" xr:uid="{234C73E3-751B-4E0C-B3AD-EF85F11CE298}"/>
    <cellStyle name="40% - Accent3 23 2" xfId="851" xr:uid="{1EF922D5-FD12-4AAA-B290-F02DA185B6AC}"/>
    <cellStyle name="40% - Accent3 24" xfId="513" xr:uid="{6CE8F6BB-ECD4-452D-BC67-E02C8C42C99E}"/>
    <cellStyle name="40% - Accent3 24 2" xfId="864" xr:uid="{03164C84-BFC7-4DA6-8753-39D4E0D14F22}"/>
    <cellStyle name="40% - Accent3 25" xfId="877" xr:uid="{24806381-AA30-4553-91F2-4A5837834554}"/>
    <cellStyle name="40% - Accent3 26" xfId="890" xr:uid="{1862F814-B638-4E07-AAF0-12AD1E002491}"/>
    <cellStyle name="40% - Accent3 27" xfId="903" xr:uid="{99FD1A53-49C5-4FC5-A36D-3024FBA1323D}"/>
    <cellStyle name="40% - Accent3 28" xfId="916" xr:uid="{3F0FFA38-CC15-47B2-B119-EF5F05D949A3}"/>
    <cellStyle name="40% - Accent3 29" xfId="929" xr:uid="{F4EE1463-18F7-4A88-AB1E-B3259E07B5C7}"/>
    <cellStyle name="40% - Accent3 3" xfId="217" xr:uid="{DFE5EAB8-F2B2-450A-8474-851AA54661E2}"/>
    <cellStyle name="40% - Accent3 3 2" xfId="584" xr:uid="{FF83B83F-F48D-4FC8-AAE2-A76CA8F8CA2C}"/>
    <cellStyle name="40% - Accent3 30" xfId="944" xr:uid="{946E46CD-4B3E-464B-9FDB-5316736D30D8}"/>
    <cellStyle name="40% - Accent3 31" xfId="957" xr:uid="{7DB9144F-1A89-4E35-9212-BC0728CFB769}"/>
    <cellStyle name="40% - Accent3 32" xfId="970" xr:uid="{90856918-2D1A-4940-A959-9C54E1AD680D}"/>
    <cellStyle name="40% - Accent3 33" xfId="983" xr:uid="{AB0804AA-C9CD-4DAD-AE10-9FF9D474BE50}"/>
    <cellStyle name="40% - Accent3 34" xfId="996" xr:uid="{D1F34C0F-B0FA-4E1C-A359-1917A07B471C}"/>
    <cellStyle name="40% - Accent3 35" xfId="1009" xr:uid="{BA719697-6A5C-4542-A06F-29EEC3EA10B9}"/>
    <cellStyle name="40% - Accent3 36" xfId="1022" xr:uid="{689B3AB1-6039-4541-89C4-964E3016FBDC}"/>
    <cellStyle name="40% - Accent3 37" xfId="1040" xr:uid="{F2A60502-8A3D-4AB0-BA70-453B1F62C934}"/>
    <cellStyle name="40% - Accent3 38" xfId="1060" xr:uid="{6AFFD836-FE52-4AA7-8038-B1C1E1EF93BA}"/>
    <cellStyle name="40% - Accent3 39" xfId="549" xr:uid="{BA8B5540-43E7-4E95-82BF-1B712FA1478F}"/>
    <cellStyle name="40% - Accent3 4" xfId="230" xr:uid="{BD595212-07DE-488A-A79D-6EFCD7A04630}"/>
    <cellStyle name="40% - Accent3 4 2" xfId="597" xr:uid="{4D7F24D5-486A-446D-A122-D7EBAB75F16B}"/>
    <cellStyle name="40% - Accent3 40" xfId="1079" xr:uid="{F3FE0474-5226-4A7D-BFB9-CE4C5325EBBA}"/>
    <cellStyle name="40% - Accent3 5" xfId="243" xr:uid="{63E36E0C-F2A2-4BCC-8C3C-DDA56526997C}"/>
    <cellStyle name="40% - Accent3 5 2" xfId="610" xr:uid="{C4050A06-AB77-4CA5-AB5C-EE0ABFB9913A}"/>
    <cellStyle name="40% - Accent3 6" xfId="256" xr:uid="{FF474496-3890-4ED1-9A29-B9569E3192EF}"/>
    <cellStyle name="40% - Accent3 6 2" xfId="623" xr:uid="{C191EBE2-0523-40E2-A964-A81257A96463}"/>
    <cellStyle name="40% - Accent3 7" xfId="272" xr:uid="{2950EF02-662F-42C5-89EC-71C096A729B6}"/>
    <cellStyle name="40% - Accent3 7 2" xfId="638" xr:uid="{BBEA7FB1-2E4E-4D4D-901E-C17BB600D3D2}"/>
    <cellStyle name="40% - Accent3 8" xfId="286" xr:uid="{7512EED6-B457-4D31-A55B-131D8E0434C7}"/>
    <cellStyle name="40% - Accent3 8 2" xfId="652" xr:uid="{FA577D6D-D004-4172-9FD0-177DBD369B70}"/>
    <cellStyle name="40% - Accent3 9" xfId="299" xr:uid="{867DFD3D-66D5-42EE-BDE8-8E7799632531}"/>
    <cellStyle name="40% - Accent3 9 2" xfId="665" xr:uid="{4933C7B5-C9E5-436D-8185-A429DAEE8002}"/>
    <cellStyle name="40% - Accent4" xfId="36" builtinId="43" customBuiltin="1"/>
    <cellStyle name="40% - Accent4 10" xfId="314" xr:uid="{56D10ACD-9465-4704-8BBC-31A8F67E8177}"/>
    <cellStyle name="40% - Accent4 10 2" xfId="680" xr:uid="{54C5F0CF-11DA-4EE4-BAFF-7EF977CDDA6B}"/>
    <cellStyle name="40% - Accent4 11" xfId="327" xr:uid="{2BDDE457-B383-4EAF-BA1A-4DF7DEEB3534}"/>
    <cellStyle name="40% - Accent4 11 2" xfId="693" xr:uid="{07AEB063-24EA-4B0D-B45D-DD0204CC93DD}"/>
    <cellStyle name="40% - Accent4 12" xfId="340" xr:uid="{B5BA3784-F631-40C4-8378-08F6566A27F1}"/>
    <cellStyle name="40% - Accent4 12 2" xfId="706" xr:uid="{BE0C2F23-AEDA-4FDE-AF2A-461B4ADDC31E}"/>
    <cellStyle name="40% - Accent4 13" xfId="353" xr:uid="{48D087A3-0F03-4BC5-8BE1-68CA72260746}"/>
    <cellStyle name="40% - Accent4 13 2" xfId="721" xr:uid="{3AD11078-D04E-45E3-853A-8B72358AD104}"/>
    <cellStyle name="40% - Accent4 14" xfId="366" xr:uid="{5387D1C7-1567-405C-BBDE-ACC1AB8038A6}"/>
    <cellStyle name="40% - Accent4 14 2" xfId="734" xr:uid="{AE0D9943-CCFC-416B-AA4F-AE95E43EAA36}"/>
    <cellStyle name="40% - Accent4 15" xfId="379" xr:uid="{B9713FAC-99EC-4C6B-82B0-93315BF786C8}"/>
    <cellStyle name="40% - Accent4 15 2" xfId="747" xr:uid="{18BA7ACC-312E-4AFA-BFBB-DE9E8F7B144D}"/>
    <cellStyle name="40% - Accent4 16" xfId="392" xr:uid="{35EBE6E8-562B-4F60-B001-37993327C984}"/>
    <cellStyle name="40% - Accent4 16 2" xfId="760" xr:uid="{9072451C-7D21-475B-9B37-C7C3028455DA}"/>
    <cellStyle name="40% - Accent4 17" xfId="405" xr:uid="{47504347-7EAB-4978-BAAC-832E621C5B6F}"/>
    <cellStyle name="40% - Accent4 17 2" xfId="773" xr:uid="{9CDA4EB4-4D9E-4545-8A50-97541B963D7F}"/>
    <cellStyle name="40% - Accent4 18" xfId="418" xr:uid="{72603277-D32E-4D1C-9A5D-E7CC9384FA3C}"/>
    <cellStyle name="40% - Accent4 18 2" xfId="786" xr:uid="{B1B91147-CDC0-49BA-BEA9-D011FB91B12B}"/>
    <cellStyle name="40% - Accent4 19" xfId="431" xr:uid="{D107D4CB-F075-45D0-AB04-ABA78022B4AE}"/>
    <cellStyle name="40% - Accent4 19 2" xfId="799" xr:uid="{3CDCA22F-D2F4-46D0-89A7-1E006D99AA83}"/>
    <cellStyle name="40% - Accent4 2" xfId="203" xr:uid="{CA185E3A-ED0C-4236-B322-7C0E18ABAD58}"/>
    <cellStyle name="40% - Accent4 2 2" xfId="571" xr:uid="{706E30AB-CB77-4BBD-AEF0-85C570185239}"/>
    <cellStyle name="40% - Accent4 20" xfId="444" xr:uid="{8CDDC0F9-22D6-44DB-892F-D88A1AC3E6FB}"/>
    <cellStyle name="40% - Accent4 20 2" xfId="812" xr:uid="{D826FF50-6D2B-4180-BE55-BFD8EB5A4DC0}"/>
    <cellStyle name="40% - Accent4 21" xfId="465" xr:uid="{E85A41C6-3F3A-40A6-AC0E-AC1F32733B5D}"/>
    <cellStyle name="40% - Accent4 21 2" xfId="826" xr:uid="{05D9F4A7-E6B7-4BC4-B699-C236E1382FBB}"/>
    <cellStyle name="40% - Accent4 22" xfId="484" xr:uid="{C29A3EFE-CB72-4B3F-944A-9CEB3950A074}"/>
    <cellStyle name="40% - Accent4 22 2" xfId="840" xr:uid="{A23504B5-3203-4BBC-BF26-0F5367678CC3}"/>
    <cellStyle name="40% - Accent4 23" xfId="500" xr:uid="{A605B515-9938-4796-985D-060FB199476D}"/>
    <cellStyle name="40% - Accent4 23 2" xfId="853" xr:uid="{130DDD98-ADE6-4C9E-8424-C7BC55C528AE}"/>
    <cellStyle name="40% - Accent4 24" xfId="516" xr:uid="{DA42AE33-A338-4882-91D0-580B8F860384}"/>
    <cellStyle name="40% - Accent4 24 2" xfId="866" xr:uid="{63655D38-CA26-4D67-BE1F-67D83005ECF7}"/>
    <cellStyle name="40% - Accent4 25" xfId="879" xr:uid="{3AFD0C7B-19A1-4B90-B038-92A2A0DB2419}"/>
    <cellStyle name="40% - Accent4 26" xfId="892" xr:uid="{094A6E69-C8C5-43FA-B626-83B1941B0437}"/>
    <cellStyle name="40% - Accent4 27" xfId="905" xr:uid="{F1BB1077-DDB0-4D30-A013-5E8DB786A462}"/>
    <cellStyle name="40% - Accent4 28" xfId="918" xr:uid="{3E67F931-C9F1-434D-A36C-B63B28B192D0}"/>
    <cellStyle name="40% - Accent4 29" xfId="931" xr:uid="{6F1A651F-D32B-4387-A60C-56260EA3229F}"/>
    <cellStyle name="40% - Accent4 3" xfId="219" xr:uid="{96431586-C3D1-41A2-B802-BB4CD64B4228}"/>
    <cellStyle name="40% - Accent4 3 2" xfId="586" xr:uid="{3B2921E8-89CC-416D-9CE5-0866EF89EC0E}"/>
    <cellStyle name="40% - Accent4 30" xfId="946" xr:uid="{15B6044E-64B2-4A25-9C48-CDC18AB54AF8}"/>
    <cellStyle name="40% - Accent4 31" xfId="959" xr:uid="{CCCDE6E4-1053-4799-B80B-307017978BDE}"/>
    <cellStyle name="40% - Accent4 32" xfId="972" xr:uid="{CEFD829B-B311-4B19-ADA2-A76C1F4A523B}"/>
    <cellStyle name="40% - Accent4 33" xfId="985" xr:uid="{A1F49676-F1BB-432E-BE4F-855294B611B0}"/>
    <cellStyle name="40% - Accent4 34" xfId="998" xr:uid="{A705068D-BC29-4B97-8412-A50ABFCDC4E4}"/>
    <cellStyle name="40% - Accent4 35" xfId="1011" xr:uid="{3D1FB35B-FA02-4E12-ABAD-6D82666F84A7}"/>
    <cellStyle name="40% - Accent4 36" xfId="1024" xr:uid="{1BA0FE2A-AFB6-4ED8-B739-BF3B1AA6FC33}"/>
    <cellStyle name="40% - Accent4 37" xfId="1043" xr:uid="{E4097F14-123B-4678-9A6D-11AEF4FED95A}"/>
    <cellStyle name="40% - Accent4 38" xfId="1063" xr:uid="{F02D84FD-3629-4EE8-91A0-5B55C70A2212}"/>
    <cellStyle name="40% - Accent4 39" xfId="551" xr:uid="{66BE5E10-D499-47EE-80F7-CF307F5F50B9}"/>
    <cellStyle name="40% - Accent4 4" xfId="232" xr:uid="{BE016D2B-9BBB-4F68-8F20-C5962408DAD2}"/>
    <cellStyle name="40% - Accent4 4 2" xfId="599" xr:uid="{691C6E0A-74EF-4714-88B0-BEE5B48DBDB4}"/>
    <cellStyle name="40% - Accent4 40" xfId="1082" xr:uid="{F78455B6-6C71-451A-9435-F72434A3E402}"/>
    <cellStyle name="40% - Accent4 5" xfId="245" xr:uid="{0A6A32E6-AD1C-42FA-8C07-9B30CCECAA53}"/>
    <cellStyle name="40% - Accent4 5 2" xfId="612" xr:uid="{F1F2FF36-C293-4F3A-9653-9ED0DB1172A2}"/>
    <cellStyle name="40% - Accent4 6" xfId="258" xr:uid="{F74A43A4-0E26-45A9-9789-E595594D2A4F}"/>
    <cellStyle name="40% - Accent4 6 2" xfId="625" xr:uid="{09BCE990-74C7-4CBC-81A0-4973095FCF52}"/>
    <cellStyle name="40% - Accent4 7" xfId="274" xr:uid="{1820C8E4-A4D8-41D8-828B-D0260AA2C4A9}"/>
    <cellStyle name="40% - Accent4 7 2" xfId="640" xr:uid="{125A4D9D-FE3C-4C55-97DB-1F55D7E28F50}"/>
    <cellStyle name="40% - Accent4 8" xfId="288" xr:uid="{67ABEB08-5B22-46E2-B7B2-AEC47F07AD23}"/>
    <cellStyle name="40% - Accent4 8 2" xfId="654" xr:uid="{C8038207-457A-4DE3-B4BB-5C215BB7984A}"/>
    <cellStyle name="40% - Accent4 9" xfId="301" xr:uid="{E70D5FC2-74C4-443A-8602-1FC75528AC1F}"/>
    <cellStyle name="40% - Accent4 9 2" xfId="667" xr:uid="{8897FABC-B930-46BB-B6BE-82BFD9ABCB08}"/>
    <cellStyle name="40% - Accent5" xfId="39" builtinId="47" customBuiltin="1"/>
    <cellStyle name="40% - Accent5 10" xfId="316" xr:uid="{B3158744-073D-4E47-BABD-226316E279B1}"/>
    <cellStyle name="40% - Accent5 10 2" xfId="682" xr:uid="{B394F0B7-3ED1-400E-8C36-2E33E057D0D9}"/>
    <cellStyle name="40% - Accent5 11" xfId="329" xr:uid="{D938897F-48F3-4982-A222-80D8121F160C}"/>
    <cellStyle name="40% - Accent5 11 2" xfId="695" xr:uid="{E14754AD-1158-4E56-8908-F2DC258F5B91}"/>
    <cellStyle name="40% - Accent5 12" xfId="342" xr:uid="{114949AF-8863-4F96-BE87-75C5B72ED247}"/>
    <cellStyle name="40% - Accent5 12 2" xfId="708" xr:uid="{9A552A23-61E9-43AE-B6E9-4873B2422D03}"/>
    <cellStyle name="40% - Accent5 13" xfId="355" xr:uid="{14473804-A418-4239-B134-40F56A3EC300}"/>
    <cellStyle name="40% - Accent5 13 2" xfId="723" xr:uid="{FFDEBC27-C87A-45E4-956B-6938492B5DEB}"/>
    <cellStyle name="40% - Accent5 14" xfId="368" xr:uid="{D1473039-4548-462E-8FB3-88F128EAE0B1}"/>
    <cellStyle name="40% - Accent5 14 2" xfId="736" xr:uid="{72CB9516-9A96-4151-BC96-D9FBFA125AD0}"/>
    <cellStyle name="40% - Accent5 15" xfId="381" xr:uid="{2A5F26A6-ED13-4685-AC67-D5333A4FDE2F}"/>
    <cellStyle name="40% - Accent5 15 2" xfId="749" xr:uid="{1757BEA6-5551-4F35-B746-AC5A3837782B}"/>
    <cellStyle name="40% - Accent5 16" xfId="394" xr:uid="{A3053B81-1E40-4E27-A1F9-C8EC15E7D240}"/>
    <cellStyle name="40% - Accent5 16 2" xfId="762" xr:uid="{894E50A3-17CD-4332-A84C-2B1A64B8DD22}"/>
    <cellStyle name="40% - Accent5 17" xfId="407" xr:uid="{991523F6-7E80-4ED5-B869-41A9B73CC4B6}"/>
    <cellStyle name="40% - Accent5 17 2" xfId="775" xr:uid="{F48FE46E-0E7F-4919-87AF-610F71DC5D12}"/>
    <cellStyle name="40% - Accent5 18" xfId="420" xr:uid="{D225F9F0-3082-4FB6-A019-76667894D2AA}"/>
    <cellStyle name="40% - Accent5 18 2" xfId="788" xr:uid="{AF9AE08D-3A2A-4E63-9134-2C55CC2405D0}"/>
    <cellStyle name="40% - Accent5 19" xfId="433" xr:uid="{01D21D07-97CD-4AD1-BEE6-38B458FED872}"/>
    <cellStyle name="40% - Accent5 19 2" xfId="801" xr:uid="{5CE8AAEA-584B-44D6-BDF1-FB7447B7F198}"/>
    <cellStyle name="40% - Accent5 2" xfId="205" xr:uid="{CF3FCE02-2F4E-4F1D-B700-348B2E3B4F57}"/>
    <cellStyle name="40% - Accent5 2 2" xfId="573" xr:uid="{904D7FF2-F741-4037-BE05-BEF94293F866}"/>
    <cellStyle name="40% - Accent5 20" xfId="446" xr:uid="{7770E19D-B8D4-4D95-96B6-D4ACD87961E7}"/>
    <cellStyle name="40% - Accent5 20 2" xfId="814" xr:uid="{0C14FA5B-B383-4870-97E3-1839DB51CB60}"/>
    <cellStyle name="40% - Accent5 21" xfId="468" xr:uid="{CA96DDDE-ED76-41D3-9D50-A7356DEF64E4}"/>
    <cellStyle name="40% - Accent5 21 2" xfId="828" xr:uid="{F632B663-7334-4A25-B4DD-F5A765B784B6}"/>
    <cellStyle name="40% - Accent5 22" xfId="487" xr:uid="{4CD2BC5C-FEFC-4D8F-967A-3B1155767B0E}"/>
    <cellStyle name="40% - Accent5 22 2" xfId="842" xr:uid="{B9C6E26C-4922-4D85-8F32-06CE571EAF0C}"/>
    <cellStyle name="40% - Accent5 23" xfId="502" xr:uid="{D8099F82-3B5F-4370-BFD4-D278FC24BAC8}"/>
    <cellStyle name="40% - Accent5 23 2" xfId="855" xr:uid="{B4A74121-59D6-44D9-A117-F0B2441B4847}"/>
    <cellStyle name="40% - Accent5 24" xfId="519" xr:uid="{29F8A335-55E1-4773-903B-E4EE50D79733}"/>
    <cellStyle name="40% - Accent5 24 2" xfId="868" xr:uid="{F4BED154-B509-418A-890E-0D5FE63E0957}"/>
    <cellStyle name="40% - Accent5 25" xfId="881" xr:uid="{AA38F418-1ED1-424C-B08A-27474193D67E}"/>
    <cellStyle name="40% - Accent5 26" xfId="894" xr:uid="{D86EE2FB-D365-4127-BFE2-EB78E4DBBFCB}"/>
    <cellStyle name="40% - Accent5 27" xfId="907" xr:uid="{EE64A220-136A-4DBF-A1FA-9133E2FC323B}"/>
    <cellStyle name="40% - Accent5 28" xfId="920" xr:uid="{F5467EC4-2A89-4C68-85C0-73C15C0DF36B}"/>
    <cellStyle name="40% - Accent5 29" xfId="933" xr:uid="{C17BF88E-CC33-49D9-94BC-4F16F953F641}"/>
    <cellStyle name="40% - Accent5 3" xfId="221" xr:uid="{979E3490-2114-4B74-932C-DAE4DF49E93C}"/>
    <cellStyle name="40% - Accent5 3 2" xfId="588" xr:uid="{855F4AE7-94CF-43E4-9742-5F5BE123E09B}"/>
    <cellStyle name="40% - Accent5 30" xfId="948" xr:uid="{3B224237-84A7-477B-B1A7-6ADA0DA7B512}"/>
    <cellStyle name="40% - Accent5 31" xfId="961" xr:uid="{250D0717-C0CB-4AB7-89F1-C3DB7D663B77}"/>
    <cellStyle name="40% - Accent5 32" xfId="974" xr:uid="{B26CA919-9D4F-4998-ACCA-B1FEA80FA45F}"/>
    <cellStyle name="40% - Accent5 33" xfId="987" xr:uid="{9B037AE0-0CC2-4D6A-8B36-6EC8C463746E}"/>
    <cellStyle name="40% - Accent5 34" xfId="1000" xr:uid="{4B6DEC1C-14AE-4A52-ACFD-E3E367D746B0}"/>
    <cellStyle name="40% - Accent5 35" xfId="1013" xr:uid="{71ECD8F2-CE6C-4BB2-918F-9E24F2C157B6}"/>
    <cellStyle name="40% - Accent5 36" xfId="1026" xr:uid="{5AF4E4B1-45E8-4F0B-B5FD-D5A17DF6036C}"/>
    <cellStyle name="40% - Accent5 37" xfId="1046" xr:uid="{88EC6A0D-DB41-448E-A41A-E7A197970852}"/>
    <cellStyle name="40% - Accent5 38" xfId="1066" xr:uid="{3150420D-0145-436B-BB35-69649D6FF831}"/>
    <cellStyle name="40% - Accent5 39" xfId="553" xr:uid="{B5AB0F10-125E-469D-8266-B4DFA722B3A2}"/>
    <cellStyle name="40% - Accent5 4" xfId="234" xr:uid="{6BA104B3-483D-4D1A-91BC-9F4E8B1163C5}"/>
    <cellStyle name="40% - Accent5 4 2" xfId="601" xr:uid="{041018A4-9B07-4856-AB9E-06882B47FB48}"/>
    <cellStyle name="40% - Accent5 40" xfId="1085" xr:uid="{906F1247-80D3-445F-8B44-09FC8091AF99}"/>
    <cellStyle name="40% - Accent5 5" xfId="247" xr:uid="{DE3FD5B3-2ADF-42DC-848C-547EC774B110}"/>
    <cellStyle name="40% - Accent5 5 2" xfId="614" xr:uid="{D12310B5-7782-400A-9504-6567185D7698}"/>
    <cellStyle name="40% - Accent5 6" xfId="260" xr:uid="{C9418B4B-4E4B-4CCD-B43A-D72F167E83C4}"/>
    <cellStyle name="40% - Accent5 6 2" xfId="627" xr:uid="{8F0D0134-C49D-4E0B-937B-8F3B33B1D74C}"/>
    <cellStyle name="40% - Accent5 7" xfId="276" xr:uid="{3D00107D-3894-4549-B06D-DC9E876EE219}"/>
    <cellStyle name="40% - Accent5 7 2" xfId="642" xr:uid="{618068DC-CCED-4BE4-B881-050417C1C0F9}"/>
    <cellStyle name="40% - Accent5 8" xfId="290" xr:uid="{B61B3A61-0BF3-4676-A8EC-1899855F9192}"/>
    <cellStyle name="40% - Accent5 8 2" xfId="656" xr:uid="{5C1EA1F1-E04F-4138-A557-8F9E9CB57B76}"/>
    <cellStyle name="40% - Accent5 9" xfId="303" xr:uid="{605444DA-E24F-4628-A4DE-24627BD51A4A}"/>
    <cellStyle name="40% - Accent5 9 2" xfId="669" xr:uid="{90B6C530-D645-4968-8F3D-9B4C51029357}"/>
    <cellStyle name="40% - Accent6" xfId="42" builtinId="51" customBuiltin="1"/>
    <cellStyle name="40% - Accent6 10" xfId="318" xr:uid="{F77B8B07-7642-4DB0-B822-65512F331D0D}"/>
    <cellStyle name="40% - Accent6 10 2" xfId="684" xr:uid="{EE9CE010-3A32-467C-AE30-19D0FC56B57A}"/>
    <cellStyle name="40% - Accent6 11" xfId="331" xr:uid="{4B91D777-0207-4180-BE28-B74DE59DC147}"/>
    <cellStyle name="40% - Accent6 11 2" xfId="697" xr:uid="{38500FA2-404B-4301-8BA9-02779E4BA7F5}"/>
    <cellStyle name="40% - Accent6 12" xfId="344" xr:uid="{81AD24AD-3201-43F6-8A92-A3B7CF585DBA}"/>
    <cellStyle name="40% - Accent6 12 2" xfId="710" xr:uid="{E6EDAF38-B473-491C-B74C-73E3AD2950CA}"/>
    <cellStyle name="40% - Accent6 13" xfId="357" xr:uid="{3D291516-9A50-4E91-8D16-E3196F627FC1}"/>
    <cellStyle name="40% - Accent6 13 2" xfId="725" xr:uid="{447146DA-6CF9-40E1-B664-363358557B59}"/>
    <cellStyle name="40% - Accent6 14" xfId="370" xr:uid="{29830C71-7532-4DC9-8786-A39C3CDC5436}"/>
    <cellStyle name="40% - Accent6 14 2" xfId="738" xr:uid="{FC219398-1114-4F33-BA93-08D8E41B9FAE}"/>
    <cellStyle name="40% - Accent6 15" xfId="383" xr:uid="{9BF3588D-F6CB-40D8-B8B1-EE9972985C1C}"/>
    <cellStyle name="40% - Accent6 15 2" xfId="751" xr:uid="{EA225045-DE42-4BFD-9839-414C230B9EEE}"/>
    <cellStyle name="40% - Accent6 16" xfId="396" xr:uid="{F426D13D-BED3-4487-9717-8E7E14DA659D}"/>
    <cellStyle name="40% - Accent6 16 2" xfId="764" xr:uid="{0416A1AA-3E59-4BCE-B2E6-31F3CA725F5E}"/>
    <cellStyle name="40% - Accent6 17" xfId="409" xr:uid="{E0713D4A-808A-4AB8-896B-E44A046FB168}"/>
    <cellStyle name="40% - Accent6 17 2" xfId="777" xr:uid="{84D52F12-63D1-4F69-90A6-2EB744837A85}"/>
    <cellStyle name="40% - Accent6 18" xfId="422" xr:uid="{B3251F2B-7DD4-45D5-868D-206B2589350C}"/>
    <cellStyle name="40% - Accent6 18 2" xfId="790" xr:uid="{5095BFD5-3C11-4397-8983-72399276C5AE}"/>
    <cellStyle name="40% - Accent6 19" xfId="435" xr:uid="{3244426C-189F-4FF6-A8B8-D2CA6BDED42D}"/>
    <cellStyle name="40% - Accent6 19 2" xfId="803" xr:uid="{70627AE6-492A-413D-BF8F-3740402A5716}"/>
    <cellStyle name="40% - Accent6 2" xfId="207" xr:uid="{096C9C2C-1E90-44E2-B547-85E646373FE3}"/>
    <cellStyle name="40% - Accent6 2 2" xfId="575" xr:uid="{196B2231-A6F0-4D13-A17F-EFF8D7E46752}"/>
    <cellStyle name="40% - Accent6 20" xfId="448" xr:uid="{DD932AFA-4143-43B0-93FC-9A370B09955F}"/>
    <cellStyle name="40% - Accent6 20 2" xfId="816" xr:uid="{C014D83D-B050-4CDC-9D7D-B845E109A322}"/>
    <cellStyle name="40% - Accent6 21" xfId="471" xr:uid="{3DDB53E0-6E4A-4279-A047-C03E0CA907AA}"/>
    <cellStyle name="40% - Accent6 21 2" xfId="830" xr:uid="{3A509CC6-93DD-4154-838B-A16BA13EA72F}"/>
    <cellStyle name="40% - Accent6 22" xfId="490" xr:uid="{B8090236-3634-4741-A6A4-CCB133170D8F}"/>
    <cellStyle name="40% - Accent6 22 2" xfId="844" xr:uid="{8E8A3DA9-257A-406F-98C7-58B7F9B26F07}"/>
    <cellStyle name="40% - Accent6 23" xfId="504" xr:uid="{08E9AF02-529E-43D4-AD39-765F52537A80}"/>
    <cellStyle name="40% - Accent6 23 2" xfId="857" xr:uid="{6AE1E8FC-2A18-4274-B34E-4A6320F5886A}"/>
    <cellStyle name="40% - Accent6 24" xfId="522" xr:uid="{A36FE4D8-6B1C-4EB0-A5D4-FD56434DD450}"/>
    <cellStyle name="40% - Accent6 24 2" xfId="870" xr:uid="{5D5C7622-0F06-4BC5-921E-5AFA4A84B2B0}"/>
    <cellStyle name="40% - Accent6 25" xfId="883" xr:uid="{EAE9A0C3-6DC5-4C4A-9ABE-149BF04A8D71}"/>
    <cellStyle name="40% - Accent6 26" xfId="896" xr:uid="{251D704F-8403-4B04-9CF4-5B7BD2D2A255}"/>
    <cellStyle name="40% - Accent6 27" xfId="909" xr:uid="{2D2ECC7A-2203-4EC4-A0B6-5D18DFE1B827}"/>
    <cellStyle name="40% - Accent6 28" xfId="922" xr:uid="{54532A23-C47A-45F0-A15A-C88C8998A642}"/>
    <cellStyle name="40% - Accent6 29" xfId="935" xr:uid="{B4C5C7D5-611A-4D74-9EFE-32D89F41FDB0}"/>
    <cellStyle name="40% - Accent6 3" xfId="223" xr:uid="{5F0B7690-FEEE-4318-B6E9-8789AA3B49C6}"/>
    <cellStyle name="40% - Accent6 3 2" xfId="590" xr:uid="{DF60004A-C7E0-4E63-BFE1-7ABAF1EC5B9F}"/>
    <cellStyle name="40% - Accent6 30" xfId="950" xr:uid="{FA855E95-AFC5-4F6F-ABDF-C13F028BA9CF}"/>
    <cellStyle name="40% - Accent6 31" xfId="963" xr:uid="{B5C1B8C6-76A9-4BBA-AD65-5DB31B1C0238}"/>
    <cellStyle name="40% - Accent6 32" xfId="976" xr:uid="{A8E1D1F3-1AEC-4AAD-8AF1-9B795AA29BA7}"/>
    <cellStyle name="40% - Accent6 33" xfId="989" xr:uid="{89CA1FD6-D85C-46B4-BC1E-5A2861D0DFA7}"/>
    <cellStyle name="40% - Accent6 34" xfId="1002" xr:uid="{8500EB76-5160-4AAB-A561-4517D57E0CE4}"/>
    <cellStyle name="40% - Accent6 35" xfId="1015" xr:uid="{05F54817-6857-46B9-8BCE-AB587789A5B4}"/>
    <cellStyle name="40% - Accent6 36" xfId="1028" xr:uid="{6912615E-7B48-43AF-A601-A255BD356940}"/>
    <cellStyle name="40% - Accent6 37" xfId="1049" xr:uid="{5D2D66AC-6832-4995-A62A-1247BE562AEF}"/>
    <cellStyle name="40% - Accent6 38" xfId="1069" xr:uid="{4034E446-C84C-4ACD-9083-6AC6D9E7889A}"/>
    <cellStyle name="40% - Accent6 39" xfId="555" xr:uid="{A60DE893-B8AB-412A-8D1F-00C5A62C5D1E}"/>
    <cellStyle name="40% - Accent6 4" xfId="236" xr:uid="{6FE15087-6FB8-4E45-A080-10F8C0F2EE7E}"/>
    <cellStyle name="40% - Accent6 4 2" xfId="603" xr:uid="{32E99EC2-87D1-4F93-ACBC-C89A71D22310}"/>
    <cellStyle name="40% - Accent6 40" xfId="1088" xr:uid="{0C34970C-D3BD-437B-9632-4CDA05A5C9AE}"/>
    <cellStyle name="40% - Accent6 5" xfId="249" xr:uid="{CBE9C465-EAD6-4B6E-B8DB-443A6EEC8F7C}"/>
    <cellStyle name="40% - Accent6 5 2" xfId="616" xr:uid="{4B399DEF-BA54-4A2F-8AE6-C1912FF7F1F1}"/>
    <cellStyle name="40% - Accent6 6" xfId="262" xr:uid="{A498FF17-F352-4366-8466-A07CCEB33090}"/>
    <cellStyle name="40% - Accent6 6 2" xfId="629" xr:uid="{4E7CDA7D-A372-4B93-A44C-BEA936EDAC62}"/>
    <cellStyle name="40% - Accent6 7" xfId="278" xr:uid="{5CB05B41-C7B8-4D1D-AB72-9FA53B862355}"/>
    <cellStyle name="40% - Accent6 7 2" xfId="644" xr:uid="{69F8EA5C-9630-4EE1-B60A-F1874AC6F8AE}"/>
    <cellStyle name="40% - Accent6 8" xfId="292" xr:uid="{BB20085D-6A85-47C5-AB09-422D8C20665F}"/>
    <cellStyle name="40% - Accent6 8 2" xfId="658" xr:uid="{F6C9D61F-663E-4F31-B28A-70B4E2B50FD3}"/>
    <cellStyle name="40% - Accent6 9" xfId="305" xr:uid="{B94976A5-9AA2-4DC8-B89C-BCD176CEEF8E}"/>
    <cellStyle name="40% - Accent6 9 2" xfId="671" xr:uid="{D72543E5-DBC1-4BD3-A824-A9D199ACB61F}"/>
    <cellStyle name="60% - Accent1" xfId="146" builtinId="32" customBuiltin="1"/>
    <cellStyle name="60% - Accent1 2" xfId="126" xr:uid="{00000000-0005-0000-0000-00000E000000}"/>
    <cellStyle name="60% - Accent1 2 2" xfId="1035" xr:uid="{1D544571-03C6-467F-8927-E153EA717361}"/>
    <cellStyle name="60% - Accent1 2 3" xfId="1094" xr:uid="{EB172C13-5494-4841-9224-9A30C399E9C0}"/>
    <cellStyle name="60% - Accent1 2 4" xfId="457" xr:uid="{CFC0C594-6927-44D0-A41D-E25FFD5F1B0C}"/>
    <cellStyle name="60% - Accent1 3" xfId="167" xr:uid="{00000000-0005-0000-0000-00000F000000}"/>
    <cellStyle name="60% - Accent1 3 2" xfId="1055" xr:uid="{224F4FDE-E870-489F-8AEB-33269CD6E0D3}"/>
    <cellStyle name="60% - Accent1 3 3" xfId="476" xr:uid="{DD386E6D-2264-449D-B61B-3ED1BA346B10}"/>
    <cellStyle name="60% - Accent1 3 4" xfId="1124" xr:uid="{5CAF2BE2-182D-4F37-8FBA-33BD6BD7482B}"/>
    <cellStyle name="60% - Accent1 4" xfId="174" xr:uid="{00000000-0005-0000-0000-000010000000}"/>
    <cellStyle name="60% - Accent1 5" xfId="508" xr:uid="{D579BE43-46B3-4BD6-ACE5-3FAE619F34CA}"/>
    <cellStyle name="60% - Accent1 5 2" xfId="1114" xr:uid="{377CD8A9-2A1E-4308-B30B-8AAF36C750D9}"/>
    <cellStyle name="60% - Accent1 5 3" xfId="1108" xr:uid="{9D32F892-7930-4464-A08E-515F58D8EBA2}"/>
    <cellStyle name="60% - Accent1 6" xfId="1074" xr:uid="{3417AFDF-227E-4824-8C40-7252C79801C6}"/>
    <cellStyle name="60% - Accent1 7" xfId="185" xr:uid="{AEB3505F-1C55-4A62-870F-FFBBA957B859}"/>
    <cellStyle name="60% - Accent2" xfId="147" builtinId="36" customBuiltin="1"/>
    <cellStyle name="60% - Accent2 2" xfId="127" xr:uid="{00000000-0005-0000-0000-000012000000}"/>
    <cellStyle name="60% - Accent2 2 2" xfId="1038" xr:uid="{CF897B5B-B2A8-4700-94C4-6BE9A580079B}"/>
    <cellStyle name="60% - Accent2 2 3" xfId="1095" xr:uid="{39F2A0A8-CF0B-411C-AE05-33B5CF726F3D}"/>
    <cellStyle name="60% - Accent2 2 4" xfId="460" xr:uid="{E6888A9E-0B70-4DA7-BB51-1BFB96CEF6E6}"/>
    <cellStyle name="60% - Accent2 3" xfId="168" xr:uid="{00000000-0005-0000-0000-000013000000}"/>
    <cellStyle name="60% - Accent2 3 2" xfId="1058" xr:uid="{A86AB0AE-B1F0-47DA-9F7C-82A0BB3F1AF6}"/>
    <cellStyle name="60% - Accent2 3 3" xfId="479" xr:uid="{21A7FB5E-859A-4C81-BA01-5EA66FC31336}"/>
    <cellStyle name="60% - Accent2 3 4" xfId="1125" xr:uid="{15574B07-570E-48EC-A2D4-4E469776552A}"/>
    <cellStyle name="60% - Accent2 4" xfId="175" xr:uid="{00000000-0005-0000-0000-000014000000}"/>
    <cellStyle name="60% - Accent2 5" xfId="511" xr:uid="{2F12A17E-C810-489A-AB39-580F743FB3C2}"/>
    <cellStyle name="60% - Accent2 5 2" xfId="1115" xr:uid="{8E63DADE-42D6-4233-8600-22B0FC03E2D5}"/>
    <cellStyle name="60% - Accent2 5 3" xfId="1109" xr:uid="{595B104E-1760-4589-B8FC-25D5ADF0B550}"/>
    <cellStyle name="60% - Accent2 6" xfId="1077" xr:uid="{7C7A41B4-D176-458A-AD8C-E55F4AE41A8C}"/>
    <cellStyle name="60% - Accent2 7" xfId="186" xr:uid="{5C8BC8C6-331A-4FA2-853D-6D6670EA1804}"/>
    <cellStyle name="60% - Accent3" xfId="148" builtinId="40" customBuiltin="1"/>
    <cellStyle name="60% - Accent3 2" xfId="128" xr:uid="{00000000-0005-0000-0000-000016000000}"/>
    <cellStyle name="60% - Accent3 2 2" xfId="1041" xr:uid="{8DC6AEF6-8566-4A71-B171-11C85DAECA9B}"/>
    <cellStyle name="60% - Accent3 2 3" xfId="1096" xr:uid="{CB052EC0-1C7F-4466-A98B-D62718CD45F0}"/>
    <cellStyle name="60% - Accent3 2 4" xfId="463" xr:uid="{52A82DFB-86EA-4CFC-A658-801B26A57F22}"/>
    <cellStyle name="60% - Accent3 3" xfId="169" xr:uid="{00000000-0005-0000-0000-000017000000}"/>
    <cellStyle name="60% - Accent3 3 2" xfId="1061" xr:uid="{A4DFC54D-8B93-46A9-B54B-784031F89D02}"/>
    <cellStyle name="60% - Accent3 3 3" xfId="482" xr:uid="{A1077CB0-89AD-4BBB-BE2E-2E0845BDF6B7}"/>
    <cellStyle name="60% - Accent3 3 4" xfId="1126" xr:uid="{1F9AC731-3A2C-44CC-A16A-C0FCCDB3D460}"/>
    <cellStyle name="60% - Accent3 4" xfId="176" xr:uid="{00000000-0005-0000-0000-000018000000}"/>
    <cellStyle name="60% - Accent3 5" xfId="514" xr:uid="{FAA1C969-6340-40CF-AAE1-8068C767A502}"/>
    <cellStyle name="60% - Accent3 5 2" xfId="1116" xr:uid="{D96D8F60-137A-4A91-9EC8-B37C3F56DE78}"/>
    <cellStyle name="60% - Accent3 5 3" xfId="1110" xr:uid="{6608934E-C997-4078-A616-E448FC5AB7DC}"/>
    <cellStyle name="60% - Accent3 6" xfId="1080" xr:uid="{EEDF40D1-88E4-4242-BD7D-BD10C486AAEB}"/>
    <cellStyle name="60% - Accent3 7" xfId="187" xr:uid="{58E0B564-5D87-417C-8E1E-B9724AD5A7AA}"/>
    <cellStyle name="60% - Accent4" xfId="149" builtinId="44" customBuiltin="1"/>
    <cellStyle name="60% - Accent4 2" xfId="129" xr:uid="{00000000-0005-0000-0000-00001A000000}"/>
    <cellStyle name="60% - Accent4 2 2" xfId="1044" xr:uid="{E5D60411-FFF8-4FA8-8F29-80D3E9FE7F32}"/>
    <cellStyle name="60% - Accent4 2 3" xfId="1097" xr:uid="{12D4EA43-BFD5-4E21-A1BA-CED5C4EFB1BE}"/>
    <cellStyle name="60% - Accent4 2 4" xfId="466" xr:uid="{1C1A3893-0043-4237-8B03-585630B7900B}"/>
    <cellStyle name="60% - Accent4 3" xfId="170" xr:uid="{00000000-0005-0000-0000-00001B000000}"/>
    <cellStyle name="60% - Accent4 3 2" xfId="1064" xr:uid="{7A115DB2-FA2A-425D-AD41-51E0428889DC}"/>
    <cellStyle name="60% - Accent4 3 3" xfId="485" xr:uid="{A0B20D95-0526-4520-94D6-999870A1227D}"/>
    <cellStyle name="60% - Accent4 3 4" xfId="1127" xr:uid="{CCF86661-ED5D-4D0B-9C44-BCB8EC1DDBDD}"/>
    <cellStyle name="60% - Accent4 4" xfId="177" xr:uid="{00000000-0005-0000-0000-00001C000000}"/>
    <cellStyle name="60% - Accent4 5" xfId="517" xr:uid="{45345466-4549-4E86-9359-E1442C74587A}"/>
    <cellStyle name="60% - Accent4 5 2" xfId="1117" xr:uid="{2BC19504-201E-4F79-ABE9-B6C234EE5C02}"/>
    <cellStyle name="60% - Accent4 5 3" xfId="1111" xr:uid="{9BA928FB-C675-41E2-916A-DBA64270C57A}"/>
    <cellStyle name="60% - Accent4 6" xfId="1083" xr:uid="{46A25DFB-79C4-4687-BB4C-84717336C988}"/>
    <cellStyle name="60% - Accent4 7" xfId="188" xr:uid="{9B182A20-E57F-4608-9656-2B19F58A3DA8}"/>
    <cellStyle name="60% - Accent5" xfId="150" builtinId="48" customBuiltin="1"/>
    <cellStyle name="60% - Accent5 2" xfId="130" xr:uid="{00000000-0005-0000-0000-00001E000000}"/>
    <cellStyle name="60% - Accent5 2 2" xfId="1047" xr:uid="{06225CAE-BF28-452A-98ED-B991874D138B}"/>
    <cellStyle name="60% - Accent5 2 3" xfId="1098" xr:uid="{5B66FE7A-3B82-4A3B-BE5E-8C87638679C2}"/>
    <cellStyle name="60% - Accent5 2 4" xfId="469" xr:uid="{D7EA6433-393D-49A8-B9EF-7275024AA368}"/>
    <cellStyle name="60% - Accent5 3" xfId="171" xr:uid="{00000000-0005-0000-0000-00001F000000}"/>
    <cellStyle name="60% - Accent5 3 2" xfId="1067" xr:uid="{B4DF3F48-6D2E-4E77-9548-3CB7A9E54F61}"/>
    <cellStyle name="60% - Accent5 3 3" xfId="488" xr:uid="{131178D3-65A8-4A5C-BA49-483D06C3F223}"/>
    <cellStyle name="60% - Accent5 3 4" xfId="1128" xr:uid="{D917E355-25B7-4D3A-867C-207C2D6D1260}"/>
    <cellStyle name="60% - Accent5 4" xfId="178" xr:uid="{00000000-0005-0000-0000-000020000000}"/>
    <cellStyle name="60% - Accent5 5" xfId="520" xr:uid="{EB31E5B9-9BDF-4FD1-9123-553253646D03}"/>
    <cellStyle name="60% - Accent5 5 2" xfId="1118" xr:uid="{EE244BC6-138A-472B-B0B6-6BF8B64A74D7}"/>
    <cellStyle name="60% - Accent5 5 3" xfId="1112" xr:uid="{91146750-970C-41A0-BBDE-8ABF4847658C}"/>
    <cellStyle name="60% - Accent5 6" xfId="1086" xr:uid="{9F2B7CF6-A0AE-407E-8D5C-BD906EB8ACB2}"/>
    <cellStyle name="60% - Accent5 7" xfId="189" xr:uid="{092799E8-3DE6-4435-ADE9-2F9B9BACD426}"/>
    <cellStyle name="60% - Accent6" xfId="151" builtinId="52" customBuiltin="1"/>
    <cellStyle name="60% - Accent6 2" xfId="131" xr:uid="{00000000-0005-0000-0000-000022000000}"/>
    <cellStyle name="60% - Accent6 2 2" xfId="1050" xr:uid="{38D8F2BA-DFEA-4155-8387-D3E64D27413A}"/>
    <cellStyle name="60% - Accent6 2 3" xfId="1099" xr:uid="{C761B3C8-BCBC-459D-98C0-F7C29B5954DB}"/>
    <cellStyle name="60% - Accent6 2 4" xfId="472" xr:uid="{74D7FD62-C082-40C4-AB8B-EF193CFFA44B}"/>
    <cellStyle name="60% - Accent6 3" xfId="172" xr:uid="{00000000-0005-0000-0000-000023000000}"/>
    <cellStyle name="60% - Accent6 3 2" xfId="1070" xr:uid="{255EFCA0-611D-410B-804A-6F615FC82D76}"/>
    <cellStyle name="60% - Accent6 3 3" xfId="491" xr:uid="{4805B8AA-6A81-4741-9F10-65E153B87A9F}"/>
    <cellStyle name="60% - Accent6 3 4" xfId="1129" xr:uid="{DF7E4B11-6287-48C7-9B4F-F92BCAF0DBCD}"/>
    <cellStyle name="60% - Accent6 4" xfId="179" xr:uid="{00000000-0005-0000-0000-000024000000}"/>
    <cellStyle name="60% - Accent6 5" xfId="523" xr:uid="{E09832D5-F1E1-4B5B-88EA-9D04D1FF90AE}"/>
    <cellStyle name="60% - Accent6 5 2" xfId="1119" xr:uid="{B24EC0ED-DB73-4444-BFB9-61A6A28B5396}"/>
    <cellStyle name="60% - Accent6 5 3" xfId="1113" xr:uid="{026E1125-F01A-4D45-8947-DB40560961A0}"/>
    <cellStyle name="60% - Accent6 6" xfId="1089" xr:uid="{8C32F644-02AA-4A62-A548-BE561D82BD99}"/>
    <cellStyle name="60% - Accent6 7" xfId="190" xr:uid="{0C5C7330-4A2E-43A2-B9A1-075AA432CA24}"/>
    <cellStyle name="Accent1" xfId="25" builtinId="29" customBuiltin="1"/>
    <cellStyle name="Accent1 2" xfId="69" xr:uid="{00000000-0005-0000-0000-000026000000}"/>
    <cellStyle name="Accent2" xfId="28" builtinId="33" customBuiltin="1"/>
    <cellStyle name="Accent3" xfId="31" builtinId="37" customBuiltin="1"/>
    <cellStyle name="Accent3 2" xfId="114" xr:uid="{00000000-0005-0000-0000-000029000000}"/>
    <cellStyle name="Accent4" xfId="34" builtinId="41" customBuiltin="1"/>
    <cellStyle name="Accent5" xfId="37" builtinId="45" customBuiltin="1"/>
    <cellStyle name="Accent6" xfId="40" builtinId="49" customBuiltin="1"/>
    <cellStyle name="ALSTEC Bottom" xfId="46" xr:uid="{00000000-0005-0000-0000-00002D000000}"/>
    <cellStyle name="ALSTEC Bottom 2" xfId="524" xr:uid="{79208002-E394-41F8-BE04-A135C7933E18}"/>
    <cellStyle name="ALSTEC Bottom Left" xfId="47" xr:uid="{00000000-0005-0000-0000-00002E000000}"/>
    <cellStyle name="ALSTEC Bottom Right" xfId="48" xr:uid="{00000000-0005-0000-0000-00002F000000}"/>
    <cellStyle name="ALSTEC Bottom_Copy of GVCS Oct Financials - v2 - sbc - 110508" xfId="70" xr:uid="{00000000-0005-0000-0000-000030000000}"/>
    <cellStyle name="ALSTEC Currency" xfId="49" xr:uid="{00000000-0005-0000-0000-000031000000}"/>
    <cellStyle name="ALSTEC Currency 2" xfId="71" xr:uid="{00000000-0005-0000-0000-000032000000}"/>
    <cellStyle name="ALSTEC Date" xfId="50" xr:uid="{00000000-0005-0000-0000-000033000000}"/>
    <cellStyle name="ALSTEC Date 2" xfId="525" xr:uid="{62B19CD9-5D1D-42E3-B67A-00ED5D87A714}"/>
    <cellStyle name="ALSTEC Detail Header" xfId="51" xr:uid="{00000000-0005-0000-0000-000034000000}"/>
    <cellStyle name="ALSTEC Detail Header 2" xfId="526" xr:uid="{728F4539-C2F5-4DCA-B3B3-D2254A9DE9F7}"/>
    <cellStyle name="ALSTEC DOUBLE" xfId="52" xr:uid="{00000000-0005-0000-0000-000035000000}"/>
    <cellStyle name="ALSTEC DOUBLE 2" xfId="72" xr:uid="{00000000-0005-0000-0000-000036000000}"/>
    <cellStyle name="ALSTEC DOUBLE_Copy of GVCS Oct Financials - v2 - sbc - 110508" xfId="73" xr:uid="{00000000-0005-0000-0000-000037000000}"/>
    <cellStyle name="ALSTEC Left" xfId="53" xr:uid="{00000000-0005-0000-0000-000038000000}"/>
    <cellStyle name="ALSTEC Middle" xfId="54" xr:uid="{00000000-0005-0000-0000-000039000000}"/>
    <cellStyle name="ALSTEC Normal" xfId="55" xr:uid="{00000000-0005-0000-0000-00003A000000}"/>
    <cellStyle name="ALSTEC Normal 2" xfId="74" xr:uid="{00000000-0005-0000-0000-00003B000000}"/>
    <cellStyle name="ALSTEC Normal 3" xfId="4" xr:uid="{00000000-0005-0000-0000-00003C000000}"/>
    <cellStyle name="ALSTEC Normal_April BS " xfId="75" xr:uid="{00000000-0005-0000-0000-00003D000000}"/>
    <cellStyle name="ALSTEC Report Body" xfId="56" xr:uid="{00000000-0005-0000-0000-00003E000000}"/>
    <cellStyle name="ALSTEC Report Body 2" xfId="527" xr:uid="{081A9DE7-EF93-41F7-9117-E25D40924B63}"/>
    <cellStyle name="ALSTEC Right" xfId="57" xr:uid="{00000000-0005-0000-0000-00003F000000}"/>
    <cellStyle name="ALSTEC Subtotal" xfId="58" xr:uid="{00000000-0005-0000-0000-000040000000}"/>
    <cellStyle name="ALSTEC Subtotal 2" xfId="76" xr:uid="{00000000-0005-0000-0000-000041000000}"/>
    <cellStyle name="ALSTEC Subtotal 2 2" xfId="534" xr:uid="{8415E13F-76B0-41D3-9E31-D77A9BB81304}"/>
    <cellStyle name="ALSTEC Subtotal 3" xfId="528" xr:uid="{8BDAB7B2-F3C3-4995-ABB9-0B8241DF875B}"/>
    <cellStyle name="ALSTEC Subtotal_Copy of GVCS Oct Financials - v2 - sbc - 110508" xfId="77" xr:uid="{00000000-0005-0000-0000-000042000000}"/>
    <cellStyle name="ALSTEC Top" xfId="59" xr:uid="{00000000-0005-0000-0000-000043000000}"/>
    <cellStyle name="ALSTEC Top Left" xfId="60" xr:uid="{00000000-0005-0000-0000-000044000000}"/>
    <cellStyle name="ALSTEC Top Right" xfId="61" xr:uid="{00000000-0005-0000-0000-000045000000}"/>
    <cellStyle name="ALSTEC Top_GVCS June Financials w 08-09 budget PL v2 - sbc - 091208 (EXCEL 2003)" xfId="78" xr:uid="{00000000-0005-0000-0000-000046000000}"/>
    <cellStyle name="ALSTEC Total" xfId="62" xr:uid="{00000000-0005-0000-0000-000047000000}"/>
    <cellStyle name="ALSTEC Total 2" xfId="79" xr:uid="{00000000-0005-0000-0000-000048000000}"/>
    <cellStyle name="ALSTEC Total_Copy of GVCS Oct Financials - v2 - sbc - 110508" xfId="80" xr:uid="{00000000-0005-0000-0000-000049000000}"/>
    <cellStyle name="Bad" xfId="16" builtinId="27" customBuiltin="1"/>
    <cellStyle name="Calculation" xfId="19" builtinId="22" customBuiltin="1"/>
    <cellStyle name="Check Cell" xfId="21" builtinId="23" customBuiltin="1"/>
    <cellStyle name="Comma" xfId="1" builtinId="3"/>
    <cellStyle name="Comma 10" xfId="43" xr:uid="{00000000-0005-0000-0000-00004E000000}"/>
    <cellStyle name="Comma 10 2" xfId="165" xr:uid="{00000000-0005-0000-0000-00004F000000}"/>
    <cellStyle name="Comma 10 3" xfId="157" xr:uid="{00000000-0005-0000-0000-000050000000}"/>
    <cellStyle name="Comma 11" xfId="180" xr:uid="{00000000-0005-0000-0000-000051000000}"/>
    <cellStyle name="Comma 12" xfId="1105" xr:uid="{C1914C5E-EDF7-43B7-AC7D-0535EBD1D666}"/>
    <cellStyle name="Comma 13" xfId="1130" xr:uid="{8BFE3678-16BF-4303-86FF-14978370B40F}"/>
    <cellStyle name="Comma 2" xfId="8" xr:uid="{00000000-0005-0000-0000-000052000000}"/>
    <cellStyle name="Comma 2 2" xfId="81" xr:uid="{00000000-0005-0000-0000-000053000000}"/>
    <cellStyle name="Comma 2 3" xfId="82" xr:uid="{00000000-0005-0000-0000-000054000000}"/>
    <cellStyle name="Comma 2 4" xfId="161" xr:uid="{00000000-0005-0000-0000-000055000000}"/>
    <cellStyle name="Comma 3" xfId="83" xr:uid="{00000000-0005-0000-0000-000056000000}"/>
    <cellStyle name="Comma 3 2" xfId="84" xr:uid="{00000000-0005-0000-0000-000057000000}"/>
    <cellStyle name="Comma 3 3" xfId="119" xr:uid="{00000000-0005-0000-0000-000058000000}"/>
    <cellStyle name="Comma 3 4" xfId="184" xr:uid="{E0F464A6-C68B-4DCC-9923-2EBCA0FEF754}"/>
    <cellStyle name="Comma 4" xfId="85" xr:uid="{00000000-0005-0000-0000-000059000000}"/>
    <cellStyle name="Comma 5" xfId="110" xr:uid="{00000000-0005-0000-0000-00005A000000}"/>
    <cellStyle name="Comma 6" xfId="118" xr:uid="{00000000-0005-0000-0000-00005B000000}"/>
    <cellStyle name="Comma 6 2" xfId="540" xr:uid="{95CF20CA-5559-4877-B61D-44B2C00C2A5F}"/>
    <cellStyle name="Comma 7" xfId="139" xr:uid="{00000000-0005-0000-0000-00005C000000}"/>
    <cellStyle name="Comma 7 2" xfId="561" xr:uid="{BB56A7B1-DEB5-4797-88D5-175162AB4A56}"/>
    <cellStyle name="Comma 8" xfId="141" xr:uid="{00000000-0005-0000-0000-00005D000000}"/>
    <cellStyle name="Comma 8 2" xfId="711" xr:uid="{14D8F257-F566-43F1-99A1-99D6F19A3A71}"/>
    <cellStyle name="Comma 9" xfId="143" xr:uid="{00000000-0005-0000-0000-00005E000000}"/>
    <cellStyle name="Currency [0] 2" xfId="112" xr:uid="{00000000-0005-0000-0000-00005F000000}"/>
    <cellStyle name="Currency 2" xfId="9" xr:uid="{00000000-0005-0000-0000-000060000000}"/>
    <cellStyle name="Currency 2 2" xfId="86" xr:uid="{00000000-0005-0000-0000-000061000000}"/>
    <cellStyle name="Currency 3" xfId="87" xr:uid="{00000000-0005-0000-0000-000062000000}"/>
    <cellStyle name="Currency 3 2" xfId="159" xr:uid="{00000000-0005-0000-0000-000063000000}"/>
    <cellStyle name="Currency 4" xfId="88" xr:uid="{00000000-0005-0000-0000-000064000000}"/>
    <cellStyle name="Currency 4 2" xfId="535" xr:uid="{CEC58577-6E63-4CEA-9BF4-DA1BAC478D99}"/>
    <cellStyle name="Currency 5" xfId="89" xr:uid="{00000000-0005-0000-0000-000065000000}"/>
    <cellStyle name="Currency 6" xfId="120" xr:uid="{00000000-0005-0000-0000-000066000000}"/>
    <cellStyle name="Currency 7" xfId="123" xr:uid="{00000000-0005-0000-0000-000067000000}"/>
    <cellStyle name="Currency 7 2" xfId="134" xr:uid="{00000000-0005-0000-0000-000068000000}"/>
    <cellStyle name="Currency 7 2 2" xfId="557" xr:uid="{A798609B-C413-4D7D-8B07-ACAD9B66CB51}"/>
    <cellStyle name="Currency 7 3" xfId="542" xr:uid="{67F12317-7A83-479C-B120-9F208EE1198C}"/>
    <cellStyle name="Currency 8" xfId="153" xr:uid="{00000000-0005-0000-0000-000069000000}"/>
    <cellStyle name="Currency 8 2" xfId="1102" xr:uid="{33A81A65-01B1-4213-AF14-83DF93166267}"/>
    <cellStyle name="Currency 8 3" xfId="192" xr:uid="{2C01A541-F699-45B3-869B-BA405B865187}"/>
    <cellStyle name="Currency 9" xfId="155" xr:uid="{00000000-0005-0000-0000-00006A000000}"/>
    <cellStyle name="Currency 9 2" xfId="1104" xr:uid="{D3F42C7B-7062-474F-BD0C-DA9C7F2D5C40}"/>
    <cellStyle name="Currency 9 3" xfId="831" xr:uid="{A1AB4EA1-79A8-4EA5-BEB7-9C441E8C2045}"/>
    <cellStyle name="Explanatory Text" xfId="23" builtinId="53" customBuiltin="1"/>
    <cellStyle name="Good" xfId="15" builtinId="26" customBuiltin="1"/>
    <cellStyle name="Heading 1" xfId="11" builtinId="16" customBuiltin="1"/>
    <cellStyle name="Heading 2" xfId="12" builtinId="17" customBuiltin="1"/>
    <cellStyle name="Heading 3" xfId="13" builtinId="18" customBuiltin="1"/>
    <cellStyle name="Heading 3 2" xfId="90" xr:uid="{00000000-0005-0000-0000-000070000000}"/>
    <cellStyle name="Heading 4" xfId="14" builtinId="19" customBuiltin="1"/>
    <cellStyle name="Hyperlink 2" xfId="117" xr:uid="{00000000-0005-0000-0000-000072000000}"/>
    <cellStyle name="Input" xfId="17" builtinId="20" customBuiltin="1"/>
    <cellStyle name="Linked Cell" xfId="20" builtinId="24" customBuiltin="1"/>
    <cellStyle name="Neutral" xfId="144" builtinId="28" customBuiltin="1"/>
    <cellStyle name="Neutral 2" xfId="125" xr:uid="{00000000-0005-0000-0000-000076000000}"/>
    <cellStyle name="Neutral 2 2" xfId="1093" xr:uid="{EB1D6E05-05CE-46FB-A540-91DE3920FCE7}"/>
    <cellStyle name="Neutral 2 3" xfId="453" xr:uid="{5BE5ECC9-36C5-4838-B0FF-D301B0B3B010}"/>
    <cellStyle name="Neutral 3" xfId="166" xr:uid="{00000000-0005-0000-0000-000077000000}"/>
    <cellStyle name="Neutral 4" xfId="173" xr:uid="{00000000-0005-0000-0000-000078000000}"/>
    <cellStyle name="Neutral 5" xfId="1107" xr:uid="{42425692-3D53-4DA1-9C79-A642BB4150B1}"/>
    <cellStyle name="Normal" xfId="0" builtinId="0"/>
    <cellStyle name="Normal 10" xfId="5" xr:uid="{00000000-0005-0000-0000-00007A000000}"/>
    <cellStyle name="Normal 10 2" xfId="265" xr:uid="{E26D1BDF-F11A-4A4A-87F6-35592ED8A903}"/>
    <cellStyle name="Normal 10 2 2" xfId="631" xr:uid="{00234EB1-9400-4F65-80A7-AAD24DAC6641}"/>
    <cellStyle name="Normal 10 3" xfId="536" xr:uid="{D93C9EAA-BFAF-415D-8258-56B14ADC645E}"/>
    <cellStyle name="Normal 11" xfId="91" xr:uid="{00000000-0005-0000-0000-00007B000000}"/>
    <cellStyle name="Normal 12" xfId="92" xr:uid="{00000000-0005-0000-0000-00007C000000}"/>
    <cellStyle name="Normal 12 2" xfId="537" xr:uid="{D632AC18-1029-4DBF-9EAC-341826060558}"/>
    <cellStyle name="Normal 13" xfId="93" xr:uid="{00000000-0005-0000-0000-00007D000000}"/>
    <cellStyle name="Normal 13 2" xfId="136" xr:uid="{00000000-0005-0000-0000-00007E000000}"/>
    <cellStyle name="Normal 13 2 2" xfId="137" xr:uid="{00000000-0005-0000-0000-00007F000000}"/>
    <cellStyle name="Normal 13 2 2 2" xfId="560" xr:uid="{37153577-6B71-4D86-B462-2E9DDC76D7B1}"/>
    <cellStyle name="Normal 13 2 3" xfId="559" xr:uid="{2CB8567F-934A-430D-A873-C869CFC60DAF}"/>
    <cellStyle name="Normal 14" xfId="109" xr:uid="{00000000-0005-0000-0000-000080000000}"/>
    <cellStyle name="Normal 15" xfId="115" xr:uid="{00000000-0005-0000-0000-000081000000}"/>
    <cellStyle name="Normal 15 2" xfId="538" xr:uid="{57A3B5A4-0BED-46C1-B282-BE32C0BFC989}"/>
    <cellStyle name="Normal 16" xfId="122" xr:uid="{00000000-0005-0000-0000-000082000000}"/>
    <cellStyle name="Normal 16 2" xfId="133" xr:uid="{00000000-0005-0000-0000-000083000000}"/>
    <cellStyle name="Normal 16 2 2" xfId="158" xr:uid="{00000000-0005-0000-0000-000084000000}"/>
    <cellStyle name="Normal 16 3" xfId="541" xr:uid="{466BB57F-2868-444F-9D50-2048CF4C6F63}"/>
    <cellStyle name="Normal 17" xfId="140" xr:uid="{00000000-0005-0000-0000-000085000000}"/>
    <cellStyle name="Normal 17 2" xfId="1100" xr:uid="{E84E11DC-8DBB-4370-91D3-37D87C004970}"/>
    <cellStyle name="Normal 17 3" xfId="191" xr:uid="{6CC7CB3D-6D35-42F7-87A8-723AD6298B23}"/>
    <cellStyle name="Normal 18" xfId="142" xr:uid="{00000000-0005-0000-0000-000086000000}"/>
    <cellStyle name="Normal 18 2" xfId="562" xr:uid="{07A66FBC-9162-4138-9BF5-0CA0A9DAC74A}"/>
    <cellStyle name="Normal 19" xfId="45" xr:uid="{00000000-0005-0000-0000-000087000000}"/>
    <cellStyle name="Normal 19 2" xfId="152" xr:uid="{00000000-0005-0000-0000-000088000000}"/>
    <cellStyle name="Normal 19 2 2" xfId="1101" xr:uid="{71A8F023-404E-433B-AE3A-9BD60883A5DC}"/>
    <cellStyle name="Normal 19 2 3" xfId="630" xr:uid="{94192DF9-B84B-4839-9846-36170916654C}"/>
    <cellStyle name="Normal 19 3" xfId="163" xr:uid="{00000000-0005-0000-0000-000089000000}"/>
    <cellStyle name="Normal 19 3 2" xfId="1091" xr:uid="{16237EF0-61B3-4C16-819D-1CF6FE4F26F0}"/>
    <cellStyle name="Normal 19 3 3" xfId="1122" xr:uid="{F62CF965-0983-404C-B157-6715B13920F1}"/>
    <cellStyle name="Normal 19 4" xfId="263" xr:uid="{12B3DD73-CB5B-4910-ACC9-36CC624F6164}"/>
    <cellStyle name="Normal 2" xfId="3" xr:uid="{00000000-0005-0000-0000-00008A000000}"/>
    <cellStyle name="Normal 2 2" xfId="94" xr:uid="{00000000-0005-0000-0000-00008B000000}"/>
    <cellStyle name="Normal 2 3" xfId="95" xr:uid="{00000000-0005-0000-0000-00008C000000}"/>
    <cellStyle name="Normal 2 4" xfId="208" xr:uid="{B3714B07-93A3-4B7D-8383-83E3DEB776DD}"/>
    <cellStyle name="Normal 2 5" xfId="1132" xr:uid="{14DDA875-3029-461C-B83E-C1C5109A9B13}"/>
    <cellStyle name="Normal 2_Budget_3YearProjection_10 8 08" xfId="96" xr:uid="{00000000-0005-0000-0000-00008D000000}"/>
    <cellStyle name="Normal 20" xfId="154" xr:uid="{00000000-0005-0000-0000-00008E000000}"/>
    <cellStyle name="Normal 20 2" xfId="1103" xr:uid="{85BC2236-9642-4715-8370-F62407B7C88C}"/>
    <cellStyle name="Normal 20 3" xfId="264" xr:uid="{4FBCB8D3-0224-4634-BDAC-0CC9F6E912D8}"/>
    <cellStyle name="Normal 21" xfId="279" xr:uid="{BEB0B2CA-A86E-47BF-82DC-B4521701F9D9}"/>
    <cellStyle name="Normal 21 2" xfId="645" xr:uid="{2A4DE491-EF06-4B1E-A560-9587FDADCBEF}"/>
    <cellStyle name="Normal 22" xfId="936" xr:uid="{C2B49834-C57C-4CCE-95B0-12631B226A44}"/>
    <cellStyle name="Normal 23" xfId="937" xr:uid="{D0CB3448-DEB6-4824-A387-7C628647DCF8}"/>
    <cellStyle name="Normal 24" xfId="452" xr:uid="{A0F9EA07-C63C-4BDE-84BF-1C9C72FEBB12}"/>
    <cellStyle name="Normal 24 2" xfId="1029" xr:uid="{98C65339-8971-46D5-83CC-3777117B1C00}"/>
    <cellStyle name="Normal 25" xfId="451" xr:uid="{B836D42E-1886-4327-BD97-4F368683A6A6}"/>
    <cellStyle name="Normal 25 2" xfId="1030" xr:uid="{2E48F6F7-DDA2-4CED-9F0C-D073FA095F5E}"/>
    <cellStyle name="Normal 26" xfId="1052" xr:uid="{91AF2622-04BC-49C0-A739-6550BA5E32A3}"/>
    <cellStyle name="Normal 3" xfId="6" xr:uid="{00000000-0005-0000-0000-00008F000000}"/>
    <cellStyle name="Normal 3 2" xfId="97" xr:uid="{00000000-0005-0000-0000-000090000000}"/>
    <cellStyle name="Normal 3 3" xfId="98" xr:uid="{00000000-0005-0000-0000-000091000000}"/>
    <cellStyle name="Normal 3 4" xfId="113" xr:uid="{00000000-0005-0000-0000-000092000000}"/>
    <cellStyle name="Normal 3 5" xfId="7" xr:uid="{00000000-0005-0000-0000-000093000000}"/>
    <cellStyle name="Normal 3 5 2" xfId="164" xr:uid="{00000000-0005-0000-0000-000094000000}"/>
    <cellStyle name="Normal 3 5 2 2" xfId="576" xr:uid="{A8EC8CCD-6C58-4CF3-A314-4C524CD3A39C}"/>
    <cellStyle name="Normal 3 5 2 3" xfId="1123" xr:uid="{90D96CC8-D0F9-48D7-9095-3CFC898CBEF1}"/>
    <cellStyle name="Normal 3 5 3" xfId="160" xr:uid="{00000000-0005-0000-0000-000095000000}"/>
    <cellStyle name="Normal 3 5 3 2" xfId="1090" xr:uid="{5AC26BFC-6807-4F64-9559-633ADE951F66}"/>
    <cellStyle name="Normal 3 5 3 3" xfId="1120" xr:uid="{0C19EE77-7843-4C13-9C8E-39793FF00D3D}"/>
    <cellStyle name="Normal 3 5 4" xfId="209" xr:uid="{02D58B36-85E0-4D89-848D-7BD6BEFFD6FE}"/>
    <cellStyle name="Normal 3_GVCS - Feb financial update - sbc - 031609 - Non Macro Version" xfId="99" xr:uid="{00000000-0005-0000-0000-000096000000}"/>
    <cellStyle name="Normal 4" xfId="66" xr:uid="{00000000-0005-0000-0000-000097000000}"/>
    <cellStyle name="Normal 4 2" xfId="100" xr:uid="{00000000-0005-0000-0000-000098000000}"/>
    <cellStyle name="Normal 4 3" xfId="212" xr:uid="{30027827-72BD-4E3F-91F4-E3C8732480C5}"/>
    <cellStyle name="Normal 4 3 2" xfId="579" xr:uid="{67CE62A8-4568-44FE-89BA-209FEC9364AA}"/>
    <cellStyle name="Normal 4 4" xfId="531" xr:uid="{3DB995DE-B782-4529-B8D7-C9B77B6FD508}"/>
    <cellStyle name="Normal 4 5" xfId="183" xr:uid="{6C4193E4-D39A-4C8C-99FF-D39770DDD0A5}"/>
    <cellStyle name="Normal 4_GVCS - Feb financial update - sbc - 031609 - Non Macro Version" xfId="101" xr:uid="{00000000-0005-0000-0000-000099000000}"/>
    <cellStyle name="Normal 5" xfId="67" xr:uid="{00000000-0005-0000-0000-00009A000000}"/>
    <cellStyle name="Normal 5 2" xfId="532" xr:uid="{E2E1EE9B-FFDD-4BAB-B01B-0043419125F6}"/>
    <cellStyle name="Normal 57" xfId="182" xr:uid="{060D7573-8518-46A3-BF7E-E4D1351CEF06}"/>
    <cellStyle name="Normal 6" xfId="63" xr:uid="{00000000-0005-0000-0000-00009B000000}"/>
    <cellStyle name="Normal 6 2" xfId="138" xr:uid="{00000000-0005-0000-0000-00009C000000}"/>
    <cellStyle name="Normal 6 3" xfId="529" xr:uid="{CC42760A-FEB0-43B1-956A-95B4FC4E0572}"/>
    <cellStyle name="Normal 7" xfId="102" xr:uid="{00000000-0005-0000-0000-00009D000000}"/>
    <cellStyle name="Normal 8" xfId="103" xr:uid="{00000000-0005-0000-0000-00009E000000}"/>
    <cellStyle name="Normal 9" xfId="104" xr:uid="{00000000-0005-0000-0000-00009F000000}"/>
    <cellStyle name="Note" xfId="145" builtinId="10" customBuiltin="1"/>
    <cellStyle name="Note 10" xfId="306" xr:uid="{A4B48C69-32CB-4617-B80E-9052692B7B34}"/>
    <cellStyle name="Note 10 2" xfId="672" xr:uid="{6BD9273B-6E56-400C-BF5F-DA2EFA74566C}"/>
    <cellStyle name="Note 11" xfId="319" xr:uid="{04BC1FA1-BBC9-486B-961E-94BB0763A6EC}"/>
    <cellStyle name="Note 11 2" xfId="685" xr:uid="{91537F96-5081-47F3-A8CD-616FC4573689}"/>
    <cellStyle name="Note 12" xfId="332" xr:uid="{992BC166-9EAF-43A4-A4A6-A575A689EA43}"/>
    <cellStyle name="Note 12 2" xfId="698" xr:uid="{43B1DFC8-C730-42B3-9B2D-8D45F0CD309D}"/>
    <cellStyle name="Note 13" xfId="345" xr:uid="{110B2CA4-37C7-4BB8-90F4-01938EB70E36}"/>
    <cellStyle name="Note 13 2" xfId="713" xr:uid="{50F28574-C954-4964-B7D9-08F4B75C8A38}"/>
    <cellStyle name="Note 14" xfId="358" xr:uid="{A0EC9A88-A16F-4CFF-B4EF-8B487F601E09}"/>
    <cellStyle name="Note 14 2" xfId="726" xr:uid="{50EE188B-5405-4FF0-BB74-D8CF6290D167}"/>
    <cellStyle name="Note 15" xfId="371" xr:uid="{88253824-475F-452A-8593-CE28DA425417}"/>
    <cellStyle name="Note 15 2" xfId="739" xr:uid="{CBAFB9D9-9E3F-4859-AE07-7E4F566A4F47}"/>
    <cellStyle name="Note 16" xfId="384" xr:uid="{BAA94F09-4EAC-481F-9B97-A482F40B1AAD}"/>
    <cellStyle name="Note 16 2" xfId="752" xr:uid="{5077AB5D-F38E-4374-BCEF-64F34B62AFC8}"/>
    <cellStyle name="Note 17" xfId="397" xr:uid="{563FEEEA-733E-481E-9EBD-0D680ECA3044}"/>
    <cellStyle name="Note 17 2" xfId="765" xr:uid="{A9DB1607-3FB3-4048-B973-B5A9130E39C2}"/>
    <cellStyle name="Note 18" xfId="410" xr:uid="{0A06EF6F-6073-4334-A734-361E6C2749C6}"/>
    <cellStyle name="Note 18 2" xfId="778" xr:uid="{72ABE9A1-C948-4E68-B548-10ED7FD1469F}"/>
    <cellStyle name="Note 19" xfId="423" xr:uid="{4F92C508-A5D8-4245-AF83-C1EC27C1DAFA}"/>
    <cellStyle name="Note 19 2" xfId="791" xr:uid="{D2CFF301-A49D-4123-B12A-FFCF8A66F856}"/>
    <cellStyle name="Note 2" xfId="132" xr:uid="{00000000-0005-0000-0000-0000A1000000}"/>
    <cellStyle name="Note 2 2" xfId="210" xr:uid="{AC9B90A5-5D29-497A-BB84-07577D87555E}"/>
    <cellStyle name="Note 2 2 2" xfId="577" xr:uid="{85FA0B5E-DC21-4ECA-BB88-520F74F9176D}"/>
    <cellStyle name="Note 2 3" xfId="449" xr:uid="{A7CACABA-A4D3-4534-B05E-E17322965539}"/>
    <cellStyle name="Note 2 3 2" xfId="450" xr:uid="{1329E9A0-8022-44D0-B529-D86D5DFC67F8}"/>
    <cellStyle name="Note 2 3 2 2" xfId="1031" xr:uid="{0B833989-CE21-48F4-9603-59E056A88F6F}"/>
    <cellStyle name="Note 2 3 3" xfId="817" xr:uid="{58E604D0-44B3-4D26-88FF-CB554ED76A7A}"/>
    <cellStyle name="Note 2 4" xfId="556" xr:uid="{3F4D63EC-ADFD-4AAD-9F1F-10A91E784C48}"/>
    <cellStyle name="Note 20" xfId="436" xr:uid="{90F6ED2D-E910-4A46-8F9B-493FF820FDEB}"/>
    <cellStyle name="Note 20 2" xfId="804" xr:uid="{15180171-12F6-46E7-AC11-26E0C6E4AA9F}"/>
    <cellStyle name="Note 21" xfId="454" xr:uid="{D75CACCE-CF12-445E-A6FE-DCF8C76B62A3}"/>
    <cellStyle name="Note 21 2" xfId="818" xr:uid="{7070DC0F-6E33-48EC-821D-87B377041820}"/>
    <cellStyle name="Note 22" xfId="473" xr:uid="{BD075BC5-BD21-4359-94A7-3DCCA907DD1F}"/>
    <cellStyle name="Note 22 2" xfId="832" xr:uid="{6CEB4C27-1EBE-4BF2-9ED8-C5A83735E5B0}"/>
    <cellStyle name="Note 23" xfId="492" xr:uid="{16EE1BC8-A82B-413B-A309-37783DBFA94C}"/>
    <cellStyle name="Note 23 2" xfId="845" xr:uid="{939BA4BD-E116-4247-A25A-B7BF4CFD1DBC}"/>
    <cellStyle name="Note 24" xfId="505" xr:uid="{F6A78FC5-8F85-4FBF-9816-8A3A91FF8D31}"/>
    <cellStyle name="Note 24 2" xfId="858" xr:uid="{6A736B3D-7164-45C4-9F39-5BF5272B1C66}"/>
    <cellStyle name="Note 25" xfId="871" xr:uid="{5C6F71DF-9600-47B8-ABB5-5E7955875892}"/>
    <cellStyle name="Note 26" xfId="884" xr:uid="{E8F43227-D318-4EAC-8D5E-F0386951F49A}"/>
    <cellStyle name="Note 27" xfId="897" xr:uid="{28F6E067-77B1-4E49-92F3-DB389AC36850}"/>
    <cellStyle name="Note 28" xfId="910" xr:uid="{31E4C939-FE65-412C-8A14-9CDCEDAE8ED5}"/>
    <cellStyle name="Note 29" xfId="923" xr:uid="{F248B9D5-E1E9-4A50-B927-BDF62FB01F5D}"/>
    <cellStyle name="Note 3" xfId="195" xr:uid="{DD5FBB46-74F7-425C-B3D0-57EF190AE20A}"/>
    <cellStyle name="Note 3 2" xfId="563" xr:uid="{2D519627-B3A1-4030-96C1-B0293DE765A3}"/>
    <cellStyle name="Note 30" xfId="938" xr:uid="{EE7B5185-1EE6-4C7E-A109-C0EFA6B39115}"/>
    <cellStyle name="Note 31" xfId="951" xr:uid="{C9CBEC76-5CD1-42F0-B937-0C1874DE5CBE}"/>
    <cellStyle name="Note 32" xfId="964" xr:uid="{1A042600-2BF1-461E-A803-3AFAEE2D8AC5}"/>
    <cellStyle name="Note 33" xfId="977" xr:uid="{5AD219A2-18D9-4DDB-8065-1CEDD52E48C4}"/>
    <cellStyle name="Note 34" xfId="990" xr:uid="{453300EB-1137-4F8D-95A0-18AF7DEE79AF}"/>
    <cellStyle name="Note 35" xfId="1003" xr:uid="{48266E47-F6FF-4DC7-9F1A-315114E814BB}"/>
    <cellStyle name="Note 36" xfId="1016" xr:uid="{C2F5A794-47AE-4E26-A46E-27C5BA3F6839}"/>
    <cellStyle name="Note 37" xfId="1032" xr:uid="{2A5B8306-E5A9-435A-89C4-EADE3585F12B}"/>
    <cellStyle name="Note 38" xfId="1051" xr:uid="{CB33AA6E-86DA-42EA-9617-33EEC2F920AF}"/>
    <cellStyle name="Note 39" xfId="1071" xr:uid="{FC290FCF-56CF-4E74-9EDE-54B2AD346ADE}"/>
    <cellStyle name="Note 4" xfId="224" xr:uid="{26F5CB99-41E7-449F-9651-AC0F42CB5953}"/>
    <cellStyle name="Note 4 2" xfId="591" xr:uid="{EA89C6CC-423B-4924-B1F9-FDB0CA195318}"/>
    <cellStyle name="Note 5" xfId="237" xr:uid="{0244B696-CFC3-4231-BC28-E73362F16EFE}"/>
    <cellStyle name="Note 5 2" xfId="604" xr:uid="{1F94E1DA-AD92-4A3A-A73C-E0DF25787B22}"/>
    <cellStyle name="Note 6" xfId="250" xr:uid="{2D89253B-435D-47CF-84B6-A7902B0308D4}"/>
    <cellStyle name="Note 6 2" xfId="617" xr:uid="{22480B9B-CEE4-4A84-A240-708EBAEF2520}"/>
    <cellStyle name="Note 7" xfId="266" xr:uid="{2C689282-EE79-4B5B-BC5A-14FC2AA7EDD9}"/>
    <cellStyle name="Note 7 2" xfId="632" xr:uid="{BAA5EFBB-7B8E-4B23-B65B-D298DC1E33C1}"/>
    <cellStyle name="Note 8" xfId="280" xr:uid="{CE96CE76-916B-4342-AD39-6B31B6907479}"/>
    <cellStyle name="Note 8 2" xfId="646" xr:uid="{68F75C9D-24CC-4893-8CBB-189938E3D352}"/>
    <cellStyle name="Note 9" xfId="293" xr:uid="{CAA8D045-2E41-41B3-8027-B715EAF4A00D}"/>
    <cellStyle name="Note 9 2" xfId="659" xr:uid="{03268AD7-761C-43C4-8EFC-A77F6E1ED846}"/>
    <cellStyle name="Output" xfId="18" builtinId="21" customBuiltin="1"/>
    <cellStyle name="Percent" xfId="2" builtinId="5"/>
    <cellStyle name="Percent 10" xfId="44" xr:uid="{00000000-0005-0000-0000-0000A4000000}"/>
    <cellStyle name="Percent 10 2" xfId="712" xr:uid="{D400777C-335A-4D8F-B0C6-05F9E9B23971}"/>
    <cellStyle name="Percent 11" xfId="181" xr:uid="{00000000-0005-0000-0000-0000A5000000}"/>
    <cellStyle name="Percent 12" xfId="1106" xr:uid="{BD4C40F8-F7D7-48AA-A0BA-0A03B4C2FF19}"/>
    <cellStyle name="Percent 13" xfId="1131" xr:uid="{F4372B1B-D958-4DDF-ABDB-D9C2BACFCBA1}"/>
    <cellStyle name="Percent 14" xfId="1133" xr:uid="{880346C7-1B39-4768-8FCA-616FCB5A5BE9}"/>
    <cellStyle name="Percent 2" xfId="65" xr:uid="{00000000-0005-0000-0000-0000A6000000}"/>
    <cellStyle name="Percent 2 2" xfId="105" xr:uid="{00000000-0005-0000-0000-0000A7000000}"/>
    <cellStyle name="Percent 2 3" xfId="162" xr:uid="{00000000-0005-0000-0000-0000A8000000}"/>
    <cellStyle name="Percent 2 3 2" xfId="530" xr:uid="{9448B252-6BCE-4FAA-8A54-43A76E6913F4}"/>
    <cellStyle name="Percent 2 3 3" xfId="1121" xr:uid="{E932121D-F96A-4CE9-808C-D38B18E47065}"/>
    <cellStyle name="Percent 3" xfId="106" xr:uid="{00000000-0005-0000-0000-0000A9000000}"/>
    <cellStyle name="Percent 3 2" xfId="107" xr:uid="{00000000-0005-0000-0000-0000AA000000}"/>
    <cellStyle name="Percent 4" xfId="108" xr:uid="{00000000-0005-0000-0000-0000AB000000}"/>
    <cellStyle name="Percent 5" xfId="111" xr:uid="{00000000-0005-0000-0000-0000AC000000}"/>
    <cellStyle name="Percent 6" xfId="116" xr:uid="{00000000-0005-0000-0000-0000AD000000}"/>
    <cellStyle name="Percent 6 2" xfId="539" xr:uid="{F127EC55-4505-47BF-A3D0-5AB4DE5ED7F6}"/>
    <cellStyle name="Percent 7" xfId="121" xr:uid="{00000000-0005-0000-0000-0000AE000000}"/>
    <cellStyle name="Percent 8" xfId="124" xr:uid="{00000000-0005-0000-0000-0000AF000000}"/>
    <cellStyle name="Percent 8 2" xfId="135" xr:uid="{00000000-0005-0000-0000-0000B0000000}"/>
    <cellStyle name="Percent 8 2 2" xfId="558" xr:uid="{FF5969D9-A4C2-4470-A57A-CB86B02B71F2}"/>
    <cellStyle name="Percent 8 3" xfId="543" xr:uid="{E0C73FDD-F55A-4BB3-A383-B6C8320BBC9F}"/>
    <cellStyle name="Percent 9" xfId="64" xr:uid="{00000000-0005-0000-0000-0000B1000000}"/>
    <cellStyle name="Percent 9 2" xfId="156" xr:uid="{00000000-0005-0000-0000-0000B2000000}"/>
    <cellStyle name="Percent 9 3" xfId="1092" xr:uid="{A119CEF0-20F1-47EA-B838-FEEEC2C9A67E}"/>
    <cellStyle name="Percent 9 4" xfId="193" xr:uid="{387C5ECD-AE58-47FE-B5A6-560E8B601BF5}"/>
    <cellStyle name="Title" xfId="10" builtinId="15" customBuiltin="1"/>
    <cellStyle name="Title 2" xfId="194" xr:uid="{6F36A15E-FBEC-4CDB-AC41-1C6817E3CAC9}"/>
    <cellStyle name="Total" xfId="24" builtinId="25" customBuiltin="1"/>
    <cellStyle name="Warning Text" xfId="22" builtinId="11" customBuiltin="1"/>
  </cellStyles>
  <dxfs count="3">
    <dxf>
      <numFmt numFmtId="13" formatCode="0%"/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  <color rgb="FFE7EAEF"/>
      <color rgb="FFCC99FF"/>
      <color rgb="FF9966FF"/>
      <color rgb="FFB9FFFF"/>
      <color rgb="FF92D050"/>
      <color rgb="FFC6E0B4"/>
      <color rgb="FF5B9BD5"/>
      <color rgb="FFFFF2CC"/>
      <color rgb="FFFFD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23" Type="http://schemas.openxmlformats.org/officeDocument/2006/relationships/customXml" Target="../customXml/item8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Relationship Id="rId22" Type="http://schemas.openxmlformats.org/officeDocument/2006/relationships/customXml" Target="../customXml/item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Graphs!$B$148</c:f>
              <c:strCache>
                <c:ptCount val="1"/>
                <c:pt idx="0">
                  <c:v>Cash Balance - Actual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Jul</c:v>
              </c:pt>
              <c:pt idx="1">
                <c:v>Aug</c:v>
              </c:pt>
              <c:pt idx="2">
                <c:v>Sep</c:v>
              </c:pt>
              <c:pt idx="3">
                <c:v>Oct</c:v>
              </c:pt>
              <c:pt idx="4">
                <c:v>Nov</c:v>
              </c:pt>
              <c:pt idx="5">
                <c:v>Dec</c:v>
              </c:pt>
              <c:pt idx="6">
                <c:v>Jan</c:v>
              </c:pt>
              <c:pt idx="7">
                <c:v>Feb</c:v>
              </c:pt>
              <c:pt idx="8">
                <c:v>Mar</c:v>
              </c:pt>
              <c:pt idx="9">
                <c:v>Apr</c:v>
              </c:pt>
              <c:pt idx="10">
                <c:v>May</c:v>
              </c:pt>
              <c:pt idx="11">
                <c:v>Jun</c:v>
              </c:pt>
            </c:strLit>
          </c:cat>
          <c:val>
            <c:numRef>
              <c:f>Graphs!$D$148:$O$148</c:f>
              <c:numCache>
                <c:formatCode>_(* #,##0_);_(* \(#,##0\);_(* "-"??_);_(@_)</c:formatCode>
                <c:ptCount val="10"/>
                <c:pt idx="0">
                  <c:v>3592109.09</c:v>
                </c:pt>
                <c:pt idx="1">
                  <c:v>3489019.44</c:v>
                </c:pt>
                <c:pt idx="2">
                  <c:v>3434828.33</c:v>
                </c:pt>
                <c:pt idx="3">
                  <c:v>3325378.2800000003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5-44B7-875F-3482B52A13B5}"/>
            </c:ext>
          </c:extLst>
        </c:ser>
        <c:ser>
          <c:idx val="3"/>
          <c:order val="1"/>
          <c:tx>
            <c:strRef>
              <c:f>Graphs!$B$149</c:f>
              <c:strCache>
                <c:ptCount val="1"/>
                <c:pt idx="0">
                  <c:v>Cash Balance - Forecast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Jul</c:v>
              </c:pt>
              <c:pt idx="1">
                <c:v>Aug</c:v>
              </c:pt>
              <c:pt idx="2">
                <c:v>Sep</c:v>
              </c:pt>
              <c:pt idx="3">
                <c:v>Oct</c:v>
              </c:pt>
              <c:pt idx="4">
                <c:v>Nov</c:v>
              </c:pt>
              <c:pt idx="5">
                <c:v>Dec</c:v>
              </c:pt>
              <c:pt idx="6">
                <c:v>Jan</c:v>
              </c:pt>
              <c:pt idx="7">
                <c:v>Feb</c:v>
              </c:pt>
              <c:pt idx="8">
                <c:v>Mar</c:v>
              </c:pt>
              <c:pt idx="9">
                <c:v>Apr</c:v>
              </c:pt>
              <c:pt idx="10">
                <c:v>May</c:v>
              </c:pt>
              <c:pt idx="11">
                <c:v>Jun</c:v>
              </c:pt>
            </c:strLit>
          </c:cat>
          <c:val>
            <c:numRef>
              <c:f>Graphs!$D$149:$O$149</c:f>
              <c:numCache>
                <c:formatCode>_(* #,##0_);_(* \(#,##0\);_(* "-"??_);_(@_)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3325378.2800000003</c:v>
                </c:pt>
                <c:pt idx="4">
                  <c:v>3476511.5932110245</c:v>
                </c:pt>
                <c:pt idx="5">
                  <c:v>3439243.4031959972</c:v>
                </c:pt>
                <c:pt idx="6">
                  <c:v>3539729.9424968995</c:v>
                </c:pt>
                <c:pt idx="7">
                  <c:v>3757998.2321580681</c:v>
                </c:pt>
                <c:pt idx="8">
                  <c:v>3875942.9620451243</c:v>
                </c:pt>
                <c:pt idx="9">
                  <c:v>3855205.9004032579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5-44B7-875F-3482B52A13B5}"/>
            </c:ext>
          </c:extLst>
        </c:ser>
        <c:ser>
          <c:idx val="0"/>
          <c:order val="2"/>
          <c:tx>
            <c:strRef>
              <c:f>Graphs!$B$150</c:f>
              <c:strCache>
                <c:ptCount val="1"/>
                <c:pt idx="0">
                  <c:v>3 Months Payroll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E5-476F-8F90-B6CCB15B38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Jul</c:v>
              </c:pt>
              <c:pt idx="1">
                <c:v>Aug</c:v>
              </c:pt>
              <c:pt idx="2">
                <c:v>Sep</c:v>
              </c:pt>
              <c:pt idx="3">
                <c:v>Oct</c:v>
              </c:pt>
              <c:pt idx="4">
                <c:v>Nov</c:v>
              </c:pt>
              <c:pt idx="5">
                <c:v>Dec</c:v>
              </c:pt>
              <c:pt idx="6">
                <c:v>Jan</c:v>
              </c:pt>
              <c:pt idx="7">
                <c:v>Feb</c:v>
              </c:pt>
              <c:pt idx="8">
                <c:v>Mar</c:v>
              </c:pt>
              <c:pt idx="9">
                <c:v>Apr</c:v>
              </c:pt>
              <c:pt idx="10">
                <c:v>May</c:v>
              </c:pt>
              <c:pt idx="11">
                <c:v>Jun</c:v>
              </c:pt>
            </c:strLit>
          </c:cat>
          <c:val>
            <c:numRef>
              <c:f>Graphs!$D$150:$O$150</c:f>
              <c:numCache>
                <c:formatCode>_(* #,##0_);_(* \(#,##0\);_(* "-"??_);_(@_)</c:formatCode>
                <c:ptCount val="10"/>
                <c:pt idx="0">
                  <c:v>803169.91330648202</c:v>
                </c:pt>
                <c:pt idx="1">
                  <c:v>803169.91330648202</c:v>
                </c:pt>
                <c:pt idx="2">
                  <c:v>803169.91330648202</c:v>
                </c:pt>
                <c:pt idx="3">
                  <c:v>803169.91330648202</c:v>
                </c:pt>
                <c:pt idx="4">
                  <c:v>803169.91330648202</c:v>
                </c:pt>
                <c:pt idx="5">
                  <c:v>803169.91330648202</c:v>
                </c:pt>
                <c:pt idx="6">
                  <c:v>803169.91330648202</c:v>
                </c:pt>
                <c:pt idx="7">
                  <c:v>803169.91330648202</c:v>
                </c:pt>
                <c:pt idx="8">
                  <c:v>803169.91330648202</c:v>
                </c:pt>
                <c:pt idx="9">
                  <c:v>803169.91330648202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65-44B7-875F-3482B52A13B5}"/>
            </c:ext>
          </c:extLst>
        </c:ser>
        <c:ser>
          <c:idx val="1"/>
          <c:order val="3"/>
          <c:tx>
            <c:strRef>
              <c:f>Graphs!$B$151</c:f>
              <c:strCache>
                <c:ptCount val="1"/>
                <c:pt idx="0">
                  <c:v>3 Months Expense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E5-476F-8F90-B6CCB15B388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E5-476F-8F90-B6CCB15B388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E5-476F-8F90-B6CCB15B388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E5-476F-8F90-B6CCB15B388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E5-476F-8F90-B6CCB15B388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E5-476F-8F90-B6CCB15B388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E5-476F-8F90-B6CCB15B388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E5-476F-8F90-B6CCB15B388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DE5-476F-8F90-B6CCB15B38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Jul</c:v>
              </c:pt>
              <c:pt idx="1">
                <c:v>Aug</c:v>
              </c:pt>
              <c:pt idx="2">
                <c:v>Sep</c:v>
              </c:pt>
              <c:pt idx="3">
                <c:v>Oct</c:v>
              </c:pt>
              <c:pt idx="4">
                <c:v>Nov</c:v>
              </c:pt>
              <c:pt idx="5">
                <c:v>Dec</c:v>
              </c:pt>
              <c:pt idx="6">
                <c:v>Jan</c:v>
              </c:pt>
              <c:pt idx="7">
                <c:v>Feb</c:v>
              </c:pt>
              <c:pt idx="8">
                <c:v>Mar</c:v>
              </c:pt>
              <c:pt idx="9">
                <c:v>Apr</c:v>
              </c:pt>
              <c:pt idx="10">
                <c:v>May</c:v>
              </c:pt>
              <c:pt idx="11">
                <c:v>Jun</c:v>
              </c:pt>
            </c:strLit>
          </c:cat>
          <c:val>
            <c:numRef>
              <c:f>Graphs!$D$151:$O$151</c:f>
              <c:numCache>
                <c:formatCode>_(* #,##0_);_(* \(#,##0\);_(* "-"??_);_(@_)</c:formatCode>
                <c:ptCount val="10"/>
                <c:pt idx="0">
                  <c:v>1240730.6928146828</c:v>
                </c:pt>
                <c:pt idx="1">
                  <c:v>1240730.6928146828</c:v>
                </c:pt>
                <c:pt idx="2">
                  <c:v>1240730.6928146828</c:v>
                </c:pt>
                <c:pt idx="3">
                  <c:v>1240730.6928146828</c:v>
                </c:pt>
                <c:pt idx="4">
                  <c:v>1240730.6928146828</c:v>
                </c:pt>
                <c:pt idx="5">
                  <c:v>1240730.6928146828</c:v>
                </c:pt>
                <c:pt idx="6">
                  <c:v>1240730.6928146828</c:v>
                </c:pt>
                <c:pt idx="7">
                  <c:v>1240730.6928146828</c:v>
                </c:pt>
                <c:pt idx="8">
                  <c:v>1240730.6928146828</c:v>
                </c:pt>
                <c:pt idx="9">
                  <c:v>1240730.6928146828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65-44B7-875F-3482B52A1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971248"/>
        <c:axId val="291319760"/>
        <c:extLst/>
      </c:lineChart>
      <c:catAx>
        <c:axId val="28997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n-US"/>
          </a:p>
        </c:txPr>
        <c:crossAx val="291319760"/>
        <c:crosses val="autoZero"/>
        <c:auto val="1"/>
        <c:lblAlgn val="ctr"/>
        <c:lblOffset val="100"/>
        <c:noMultiLvlLbl val="0"/>
      </c:catAx>
      <c:valAx>
        <c:axId val="29131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n-US"/>
          </a:p>
        </c:txPr>
        <c:crossAx val="289971248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bg1">
              <a:lumMod val="50000"/>
            </a:schemeClr>
          </a:solidFill>
          <a:latin typeface="Franklin Gothic Book" panose="020B05030201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Graphs!$C$5</c:f>
              <c:strCache>
                <c:ptCount val="1"/>
                <c:pt idx="0">
                  <c:v>Budget YTD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Graphs!$B$6:$B$11</c:f>
              <c:strCache>
                <c:ptCount val="6"/>
                <c:pt idx="0">
                  <c:v>Revenue from Local Sources</c:v>
                </c:pt>
                <c:pt idx="1">
                  <c:v>Intermediate Revenue Sources</c:v>
                </c:pt>
                <c:pt idx="2">
                  <c:v>State Revenue</c:v>
                </c:pt>
                <c:pt idx="3">
                  <c:v>Federal Revenue</c:v>
                </c:pt>
                <c:pt idx="4">
                  <c:v>Other Financing Sources</c:v>
                </c:pt>
                <c:pt idx="5">
                  <c:v>Other Items</c:v>
                </c:pt>
              </c:strCache>
            </c:strRef>
          </c:cat>
          <c:val>
            <c:numRef>
              <c:f>Graphs!$C$6:$C$11</c:f>
              <c:numCache>
                <c:formatCode>_(* #,##0_);_(* \(#,##0\);_(* "-"_);_(@_)</c:formatCode>
                <c:ptCount val="6"/>
                <c:pt idx="0">
                  <c:v>14091.3516</c:v>
                </c:pt>
                <c:pt idx="1">
                  <c:v>0</c:v>
                </c:pt>
                <c:pt idx="2">
                  <c:v>1414445.5000000002</c:v>
                </c:pt>
                <c:pt idx="3">
                  <c:v>93603.236363636286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5-40AC-B3ED-5712ED784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29546040"/>
        <c:axId val="529543688"/>
      </c:barChart>
      <c:barChart>
        <c:barDir val="col"/>
        <c:grouping val="clustered"/>
        <c:varyColors val="0"/>
        <c:ser>
          <c:idx val="1"/>
          <c:order val="1"/>
          <c:tx>
            <c:strRef>
              <c:f>Graphs!$D$5</c:f>
              <c:strCache>
                <c:ptCount val="1"/>
                <c:pt idx="0">
                  <c:v>Actuals YTD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Graphs!$B$6:$B$9</c:f>
              <c:strCache>
                <c:ptCount val="4"/>
                <c:pt idx="0">
                  <c:v>Revenue from Local Sources</c:v>
                </c:pt>
                <c:pt idx="1">
                  <c:v>Intermediate Revenue Sources</c:v>
                </c:pt>
                <c:pt idx="2">
                  <c:v>State Revenue</c:v>
                </c:pt>
                <c:pt idx="3">
                  <c:v>Federal Revenue</c:v>
                </c:pt>
              </c:strCache>
            </c:strRef>
          </c:cat>
          <c:val>
            <c:numRef>
              <c:f>Graphs!$D$6:$D$11</c:f>
              <c:numCache>
                <c:formatCode>_(* #,##0_);_(* \(#,##0\);_(* "-"_);_(@_)</c:formatCode>
                <c:ptCount val="6"/>
                <c:pt idx="0">
                  <c:v>50003.55</c:v>
                </c:pt>
                <c:pt idx="1">
                  <c:v>0</c:v>
                </c:pt>
                <c:pt idx="2">
                  <c:v>1005838.1399999999</c:v>
                </c:pt>
                <c:pt idx="3">
                  <c:v>42527.67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F5-40AC-B3ED-5712ED784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axId val="529546824"/>
        <c:axId val="529544080"/>
      </c:barChart>
      <c:catAx>
        <c:axId val="52954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n-US"/>
          </a:p>
        </c:txPr>
        <c:crossAx val="529543688"/>
        <c:crosses val="autoZero"/>
        <c:auto val="1"/>
        <c:lblAlgn val="ctr"/>
        <c:lblOffset val="100"/>
        <c:noMultiLvlLbl val="0"/>
      </c:catAx>
      <c:valAx>
        <c:axId val="529543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n-US"/>
          </a:p>
        </c:txPr>
        <c:crossAx val="529546040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valAx>
        <c:axId val="529544080"/>
        <c:scaling>
          <c:orientation val="minMax"/>
          <c:max val="1800000"/>
        </c:scaling>
        <c:delete val="1"/>
        <c:axPos val="r"/>
        <c:numFmt formatCode="_(* #,##0_);_(* \(#,##0\);_(* &quot;-&quot;_);_(@_)" sourceLinked="1"/>
        <c:majorTickMark val="out"/>
        <c:minorTickMark val="none"/>
        <c:tickLblPos val="nextTo"/>
        <c:crossAx val="529546824"/>
        <c:crosses val="max"/>
        <c:crossBetween val="between"/>
        <c:dispUnits>
          <c:builtInUnit val="thousands"/>
        </c:dispUnits>
      </c:valAx>
      <c:catAx>
        <c:axId val="529546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95440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Graphs!$C$37</c:f>
              <c:strCache>
                <c:ptCount val="1"/>
                <c:pt idx="0">
                  <c:v>Budget YTD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Graphs!$B$38:$B$46</c:f>
              <c:strCache>
                <c:ptCount val="8"/>
                <c:pt idx="0">
                  <c:v>Personnel Services-Salaries</c:v>
                </c:pt>
                <c:pt idx="1">
                  <c:v>Personnel Services-Employee Benefits</c:v>
                </c:pt>
                <c:pt idx="2">
                  <c:v>Professional and Tech Services</c:v>
                </c:pt>
                <c:pt idx="3">
                  <c:v>Property Services</c:v>
                </c:pt>
                <c:pt idx="4">
                  <c:v>Other Services</c:v>
                </c:pt>
                <c:pt idx="5">
                  <c:v>Supplies</c:v>
                </c:pt>
                <c:pt idx="6">
                  <c:v>Depreciation Expense</c:v>
                </c:pt>
                <c:pt idx="7">
                  <c:v>Debt Service and Miscellaneous</c:v>
                </c:pt>
              </c:strCache>
            </c:strRef>
          </c:cat>
          <c:val>
            <c:numRef>
              <c:f>Graphs!$C$38:$C$46</c:f>
              <c:numCache>
                <c:formatCode>_(* #,##0_);_(* \(#,##0\);_(* "-"_);_(@_)</c:formatCode>
                <c:ptCount val="8"/>
                <c:pt idx="0">
                  <c:v>639271.28677083377</c:v>
                </c:pt>
                <c:pt idx="1">
                  <c:v>247824.74982346868</c:v>
                </c:pt>
                <c:pt idx="2">
                  <c:v>95711.974696859776</c:v>
                </c:pt>
                <c:pt idx="3">
                  <c:v>240939.33537575757</c:v>
                </c:pt>
                <c:pt idx="4">
                  <c:v>75075.464716673974</c:v>
                </c:pt>
                <c:pt idx="5">
                  <c:v>135362.01467844984</c:v>
                </c:pt>
                <c:pt idx="6">
                  <c:v>14521</c:v>
                </c:pt>
                <c:pt idx="7">
                  <c:v>1294.625652493733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D-4516-A5FB-025AB9449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29546040"/>
        <c:axId val="529543688"/>
      </c:barChart>
      <c:barChart>
        <c:barDir val="col"/>
        <c:grouping val="clustered"/>
        <c:varyColors val="0"/>
        <c:ser>
          <c:idx val="1"/>
          <c:order val="1"/>
          <c:tx>
            <c:strRef>
              <c:f>Graphs!$D$37</c:f>
              <c:strCache>
                <c:ptCount val="1"/>
                <c:pt idx="0">
                  <c:v>Actuals YTD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Graphs!$B$38:$B$46</c:f>
              <c:strCache>
                <c:ptCount val="8"/>
                <c:pt idx="0">
                  <c:v>Personnel Services-Salaries</c:v>
                </c:pt>
                <c:pt idx="1">
                  <c:v>Personnel Services-Employee Benefits</c:v>
                </c:pt>
                <c:pt idx="2">
                  <c:v>Professional and Tech Services</c:v>
                </c:pt>
                <c:pt idx="3">
                  <c:v>Property Services</c:v>
                </c:pt>
                <c:pt idx="4">
                  <c:v>Other Services</c:v>
                </c:pt>
                <c:pt idx="5">
                  <c:v>Supplies</c:v>
                </c:pt>
                <c:pt idx="6">
                  <c:v>Depreciation Expense</c:v>
                </c:pt>
                <c:pt idx="7">
                  <c:v>Debt Service and Miscellaneous</c:v>
                </c:pt>
              </c:strCache>
            </c:strRef>
          </c:cat>
          <c:val>
            <c:numRef>
              <c:f>Graphs!$D$38:$D$46</c:f>
              <c:numCache>
                <c:formatCode>_(* #,##0_);_(* \(#,##0\);_(* "-"_);_(@_)</c:formatCode>
                <c:ptCount val="8"/>
                <c:pt idx="0">
                  <c:v>689179.7</c:v>
                </c:pt>
                <c:pt idx="1">
                  <c:v>270770.57</c:v>
                </c:pt>
                <c:pt idx="2">
                  <c:v>166899.86000000002</c:v>
                </c:pt>
                <c:pt idx="3">
                  <c:v>237576.77</c:v>
                </c:pt>
                <c:pt idx="4">
                  <c:v>44080.88</c:v>
                </c:pt>
                <c:pt idx="5">
                  <c:v>183922.75999999995</c:v>
                </c:pt>
                <c:pt idx="6">
                  <c:v>106000</c:v>
                </c:pt>
                <c:pt idx="7">
                  <c:v>66528.97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3D-4516-A5FB-025AB9449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axId val="529546824"/>
        <c:axId val="529544080"/>
      </c:barChart>
      <c:catAx>
        <c:axId val="52954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n-US"/>
          </a:p>
        </c:txPr>
        <c:crossAx val="529543688"/>
        <c:crosses val="autoZero"/>
        <c:auto val="1"/>
        <c:lblAlgn val="ctr"/>
        <c:lblOffset val="100"/>
        <c:noMultiLvlLbl val="0"/>
      </c:catAx>
      <c:valAx>
        <c:axId val="529543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n-US"/>
          </a:p>
        </c:txPr>
        <c:crossAx val="529546040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valAx>
        <c:axId val="529544080"/>
        <c:scaling>
          <c:orientation val="minMax"/>
          <c:max val="1800000"/>
        </c:scaling>
        <c:delete val="1"/>
        <c:axPos val="r"/>
        <c:numFmt formatCode="_(* #,##0_);_(* \(#,##0\);_(* &quot;-&quot;_);_(@_)" sourceLinked="1"/>
        <c:majorTickMark val="out"/>
        <c:minorTickMark val="none"/>
        <c:tickLblPos val="nextTo"/>
        <c:crossAx val="529546824"/>
        <c:crosses val="max"/>
        <c:crossBetween val="between"/>
        <c:dispUnits>
          <c:builtInUnit val="thousands"/>
        </c:dispUnits>
      </c:valAx>
      <c:catAx>
        <c:axId val="529546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95440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waterfall" uniqueId="{F4D3EA88-F8FA-4272-9BD1-EEF332BBE5EB}">
          <cx:dataPt idx="0">
            <cx:spPr>
              <a:solidFill>
                <a:srgbClr val="212178"/>
              </a:solidFill>
            </cx:spPr>
          </cx:dataPt>
          <cx:dataPt idx="16">
            <cx:spPr>
              <a:solidFill>
                <a:srgbClr val="212178"/>
              </a:solidFill>
            </cx:spPr>
          </cx:dataPt>
          <cx:dataLabels pos="outEnd">
            <cx:numFmt formatCode="$#,##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sz="1100" b="0" i="0">
                    <a:solidFill>
                      <a:schemeClr val="bg1">
                        <a:lumMod val="50000"/>
                      </a:schemeClr>
                    </a:solidFill>
                    <a:latin typeface="Franklin Gothic Book" panose="020B0503020102020204" pitchFamily="34" charset="0"/>
                    <a:ea typeface="Franklin Gothic Book" panose="020B0503020102020204" pitchFamily="34" charset="0"/>
                    <a:cs typeface="Franklin Gothic Book" panose="020B0503020102020204" pitchFamily="34" charset="0"/>
                  </a:defRPr>
                </a:pPr>
                <a:endParaRPr lang="en-US" sz="1100">
                  <a:solidFill>
                    <a:schemeClr val="bg1">
                      <a:lumMod val="50000"/>
                    </a:schemeClr>
                  </a:solidFill>
                  <a:latin typeface="Franklin Gothic Book" panose="020B0503020102020204" pitchFamily="34" charset="0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>
              <cx:idx val="16"/>
            </cx:subtotals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100" b="0" i="0">
                <a:solidFill>
                  <a:schemeClr val="bg1">
                    <a:lumMod val="50000"/>
                  </a:schemeClr>
                </a:solidFill>
                <a:latin typeface="Franklin Gothic Book" panose="020B0503020102020204" pitchFamily="34" charset="0"/>
                <a:ea typeface="Franklin Gothic Book" panose="020B0503020102020204" pitchFamily="34" charset="0"/>
                <a:cs typeface="Franklin Gothic Book" panose="020B0503020102020204" pitchFamily="34" charset="0"/>
              </a:defRPr>
            </a:pPr>
            <a:endParaRPr lang="en-US" sz="110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</a:endParaRPr>
          </a:p>
        </cx:txPr>
      </cx:axis>
      <cx:axis id="1">
        <cx:valScaling/>
        <cx:units unit="thousands">
          <cx:unitsLabel>
            <cx:tx>
              <cx:txData>
                <cx:v>Thousands</cx:v>
              </cx:txData>
            </cx:tx>
            <cx:txPr>
              <a:bodyPr vertOverflow="overflow" horzOverflow="overflow" wrap="square" lIns="0" tIns="0" rIns="0" bIns="0"/>
              <a:lstStyle/>
              <a:p>
                <a:pPr algn="ctr" rtl="0">
                  <a:defRPr sz="1100" b="0" i="0">
                    <a:solidFill>
                      <a:srgbClr val="595959"/>
                    </a:solidFill>
                    <a:latin typeface="Franklin Gothic Book" panose="020B0503020102020204" pitchFamily="34" charset="0"/>
                    <a:ea typeface="Franklin Gothic Book" panose="020B0503020102020204" pitchFamily="34" charset="0"/>
                    <a:cs typeface="Franklin Gothic Book" panose="020B0503020102020204" pitchFamily="34" charset="0"/>
                  </a:defRPr>
                </a:pPr>
                <a:r>
                  <a:rPr lang="en-US" sz="1100">
                    <a:latin typeface="Franklin Gothic Book" panose="020B0503020102020204" pitchFamily="34" charset="0"/>
                  </a:rPr>
                  <a:t>Thousands</a:t>
                </a:r>
              </a:p>
            </cx:txPr>
          </cx:unitsLabel>
        </cx:units>
        <cx:majorGridlines/>
        <cx:tickLabels/>
        <cx:numFmt formatCode="$#,##0" sourceLinked="0"/>
        <cx:spPr>
          <a:ln>
            <a:noFill/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100" b="0" i="0">
                <a:solidFill>
                  <a:schemeClr val="bg1">
                    <a:lumMod val="50000"/>
                  </a:schemeClr>
                </a:solidFill>
                <a:latin typeface="Franklin Gothic Book" panose="020B0503020102020204" pitchFamily="34" charset="0"/>
                <a:ea typeface="Franklin Gothic Book" panose="020B0503020102020204" pitchFamily="34" charset="0"/>
                <a:cs typeface="Franklin Gothic Book" panose="020B0503020102020204" pitchFamily="34" charset="0"/>
              </a:defRPr>
            </a:pPr>
            <a:endParaRPr lang="en-US" sz="110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</a:endParaRPr>
          </a:p>
        </cx:txPr>
      </cx:axis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151</xdr:row>
      <xdr:rowOff>47625</xdr:rowOff>
    </xdr:from>
    <xdr:to>
      <xdr:col>14</xdr:col>
      <xdr:colOff>534988</xdr:colOff>
      <xdr:row>182</xdr:row>
      <xdr:rowOff>115887</xdr:rowOff>
    </xdr:to>
    <xdr:graphicFrame macro="">
      <xdr:nvGraphicFramePr>
        <xdr:cNvPr id="2" name="Content Placeholder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133350</xdr:colOff>
      <xdr:row>4</xdr:row>
      <xdr:rowOff>57150</xdr:rowOff>
    </xdr:from>
    <xdr:to>
      <xdr:col>15</xdr:col>
      <xdr:colOff>296863</xdr:colOff>
      <xdr:row>31</xdr:row>
      <xdr:rowOff>138112</xdr:rowOff>
    </xdr:to>
    <xdr:graphicFrame macro="">
      <xdr:nvGraphicFramePr>
        <xdr:cNvPr id="6" name="Content Placeholder 4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133350</xdr:colOff>
      <xdr:row>36</xdr:row>
      <xdr:rowOff>38100</xdr:rowOff>
    </xdr:from>
    <xdr:to>
      <xdr:col>15</xdr:col>
      <xdr:colOff>296863</xdr:colOff>
      <xdr:row>67</xdr:row>
      <xdr:rowOff>90487</xdr:rowOff>
    </xdr:to>
    <xdr:graphicFrame macro="">
      <xdr:nvGraphicFramePr>
        <xdr:cNvPr id="8" name="Content Placeholder 4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666750</xdr:colOff>
      <xdr:row>91</xdr:row>
      <xdr:rowOff>157161</xdr:rowOff>
    </xdr:from>
    <xdr:to>
      <xdr:col>12</xdr:col>
      <xdr:colOff>180975</xdr:colOff>
      <xdr:row>118</xdr:row>
      <xdr:rowOff>125729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F531DAA2-98AC-0865-C45A-B1AE899C70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00475" y="16025811"/>
              <a:ext cx="5895975" cy="43405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EdTec new color theme">
  <a:themeElements>
    <a:clrScheme name="EdTec New 2024">
      <a:dk1>
        <a:sysClr val="windowText" lastClr="000000"/>
      </a:dk1>
      <a:lt1>
        <a:sysClr val="window" lastClr="FFFFFF"/>
      </a:lt1>
      <a:dk2>
        <a:srgbClr val="545466"/>
      </a:dk2>
      <a:lt2>
        <a:srgbClr val="CBCBD4"/>
      </a:lt2>
      <a:accent1>
        <a:srgbClr val="1FA999"/>
      </a:accent1>
      <a:accent2>
        <a:srgbClr val="212178"/>
      </a:accent2>
      <a:accent3>
        <a:srgbClr val="EB5F5F"/>
      </a:accent3>
      <a:accent4>
        <a:srgbClr val="FFD53E"/>
      </a:accent4>
      <a:accent5>
        <a:srgbClr val="54B42E"/>
      </a:accent5>
      <a:accent6>
        <a:srgbClr val="0EB3E0"/>
      </a:accent6>
      <a:hlink>
        <a:srgbClr val="54B42E"/>
      </a:hlink>
      <a:folHlink>
        <a:srgbClr val="0EB3E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2D153-8B72-4D54-92F4-ACCAB18CCF39}">
  <sheetPr codeName="Sheet1">
    <tabColor theme="2"/>
  </sheetPr>
  <dimension ref="A1:B9"/>
  <sheetViews>
    <sheetView workbookViewId="0">
      <selection activeCell="A3" sqref="A3"/>
    </sheetView>
  </sheetViews>
  <sheetFormatPr defaultRowHeight="15"/>
  <sheetData>
    <row r="1" spans="1:2">
      <c r="A1" t="e">
        <f>IF(YTD!#REF!=NoSaveAfterMacro,TRUE,FALSE)</f>
        <v>#REF!</v>
      </c>
      <c r="B1" t="s">
        <v>134</v>
      </c>
    </row>
    <row r="2" spans="1:2">
      <c r="A2" t="b">
        <f ca="1">ISREF(INDIRECT("'YTD'"&amp;"!A1"))</f>
        <v>1</v>
      </c>
      <c r="B2" t="s">
        <v>135</v>
      </c>
    </row>
    <row r="3" spans="1:2">
      <c r="A3" t="b">
        <f ca="1">ISREF(INDIRECT("'Detail'"&amp;"!A1"))</f>
        <v>1</v>
      </c>
      <c r="B3" t="s">
        <v>135</v>
      </c>
    </row>
    <row r="4" spans="1:2">
      <c r="A4" t="b">
        <f ca="1">ISREF(INDIRECT("'Restricted'"&amp;"!A1"))</f>
        <v>1</v>
      </c>
      <c r="B4" t="s">
        <v>135</v>
      </c>
    </row>
    <row r="5" spans="1:2">
      <c r="A5" t="b">
        <f ca="1">ISREF(INDIRECT("'Cash Flow'"&amp;"!A1"))</f>
        <v>1</v>
      </c>
      <c r="B5" t="s">
        <v>135</v>
      </c>
    </row>
    <row r="6" spans="1:2">
      <c r="A6" t="b">
        <f ca="1">ISREF(INDIRECT("'Balance Sheet'"&amp;"!A1"))</f>
        <v>1</v>
      </c>
      <c r="B6" t="s">
        <v>135</v>
      </c>
    </row>
    <row r="7" spans="1:2">
      <c r="A7" t="b">
        <f ca="1">ISREF(INDIRECT("'CapEx'"&amp;"!A1"))</f>
        <v>1</v>
      </c>
      <c r="B7" t="s">
        <v>135</v>
      </c>
    </row>
    <row r="8" spans="1:2">
      <c r="A8" t="b">
        <f ca="1">ISREF(INDIRECT("'Graphs'"&amp;"!A1"))</f>
        <v>1</v>
      </c>
      <c r="B8" t="s">
        <v>135</v>
      </c>
    </row>
    <row r="9" spans="1:2">
      <c r="A9" t="b">
        <f ca="1">ISREF(INDIRECT("'Report Settings'"&amp;"!A1"))</f>
        <v>0</v>
      </c>
      <c r="B9" t="s">
        <v>135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57C2C-51A7-4982-948D-6BBDD28E1320}">
  <sheetPr codeName="Sheet4"/>
  <dimension ref="B7:K21"/>
  <sheetViews>
    <sheetView workbookViewId="0">
      <selection activeCell="H26" sqref="H26"/>
    </sheetView>
  </sheetViews>
  <sheetFormatPr defaultRowHeight="15"/>
  <cols>
    <col min="2" max="2" width="15.140625" customWidth="1" collapsed="1"/>
    <col min="3" max="3" width="9.140625" style="438" customWidth="1" collapsed="1"/>
    <col min="5" max="5" width="8.85546875" style="438" customWidth="1" collapsed="1"/>
    <col min="7" max="7" width="12.42578125" style="438" customWidth="1" collapsed="1"/>
    <col min="10" max="10" width="12.28515625" bestFit="1" customWidth="1" collapsed="1"/>
  </cols>
  <sheetData>
    <row r="7" spans="2:11" ht="30">
      <c r="C7" s="439" t="s">
        <v>176</v>
      </c>
      <c r="D7" s="440"/>
      <c r="E7" s="439" t="s">
        <v>177</v>
      </c>
      <c r="F7" s="440"/>
      <c r="G7" s="439" t="s">
        <v>178</v>
      </c>
      <c r="H7" s="440"/>
    </row>
    <row r="8" spans="2:11">
      <c r="B8" t="s">
        <v>179</v>
      </c>
      <c r="C8" s="441">
        <v>146505</v>
      </c>
      <c r="D8" s="442"/>
      <c r="E8" s="441">
        <f>126990+14288</f>
        <v>141278</v>
      </c>
      <c r="F8" s="442"/>
      <c r="G8" s="441">
        <f>C8-E8</f>
        <v>5227</v>
      </c>
    </row>
    <row r="9" spans="2:11">
      <c r="B9" t="s">
        <v>180</v>
      </c>
      <c r="C9" s="441">
        <v>273605</v>
      </c>
      <c r="D9" s="442"/>
      <c r="E9" s="441">
        <v>114764</v>
      </c>
      <c r="F9" s="442"/>
      <c r="G9" s="441">
        <f t="shared" ref="G9:G12" si="0">C9-E9</f>
        <v>158841</v>
      </c>
    </row>
    <row r="10" spans="2:11">
      <c r="B10" t="s">
        <v>181</v>
      </c>
      <c r="C10" s="441">
        <v>5160</v>
      </c>
      <c r="D10" s="442"/>
      <c r="E10" s="441">
        <v>2534</v>
      </c>
      <c r="F10" s="442"/>
      <c r="G10" s="441">
        <f t="shared" si="0"/>
        <v>2626</v>
      </c>
    </row>
    <row r="11" spans="2:11">
      <c r="B11" t="s">
        <v>182</v>
      </c>
      <c r="C11" s="441">
        <v>252</v>
      </c>
      <c r="D11" s="442"/>
      <c r="E11" s="441">
        <v>0</v>
      </c>
      <c r="F11" s="442"/>
      <c r="G11" s="441">
        <f t="shared" si="0"/>
        <v>252</v>
      </c>
    </row>
    <row r="12" spans="2:11">
      <c r="B12" t="s">
        <v>183</v>
      </c>
      <c r="C12" s="441">
        <v>6113</v>
      </c>
      <c r="D12" s="442"/>
      <c r="E12" s="441">
        <v>5079</v>
      </c>
      <c r="F12" s="442"/>
      <c r="G12" s="441">
        <f t="shared" si="0"/>
        <v>1034</v>
      </c>
    </row>
    <row r="14" spans="2:11" ht="15.75" thickBot="1"/>
    <row r="15" spans="2:11" ht="17.25" thickBot="1">
      <c r="B15" s="528" t="s">
        <v>184</v>
      </c>
      <c r="C15" s="528"/>
      <c r="D15" s="528" t="str">
        <f>C7</f>
        <v>Allocation</v>
      </c>
      <c r="E15" s="528"/>
      <c r="F15" s="528" t="str">
        <f>E7</f>
        <v>Spent as of 6.30</v>
      </c>
      <c r="G15" s="528"/>
      <c r="H15" s="528" t="str">
        <f>G7</f>
        <v>Remaining Balance</v>
      </c>
      <c r="I15" s="528"/>
      <c r="J15" s="528" t="s">
        <v>185</v>
      </c>
      <c r="K15" s="528"/>
    </row>
    <row r="16" spans="2:11" ht="16.5" thickBot="1">
      <c r="B16" s="529" t="s">
        <v>186</v>
      </c>
      <c r="C16" s="530"/>
      <c r="D16" s="531">
        <v>5962</v>
      </c>
      <c r="E16" s="532"/>
      <c r="F16" s="533">
        <v>1000</v>
      </c>
      <c r="G16" s="533"/>
      <c r="H16" s="533">
        <f t="shared" ref="H16:H21" si="1">D16-F16</f>
        <v>4962</v>
      </c>
      <c r="I16" s="533"/>
      <c r="J16" s="534">
        <v>44824</v>
      </c>
      <c r="K16" s="534"/>
    </row>
    <row r="17" spans="2:11" ht="16.5" thickBot="1">
      <c r="B17" s="529" t="s">
        <v>179</v>
      </c>
      <c r="C17" s="530"/>
      <c r="D17" s="531">
        <f>C8</f>
        <v>146505</v>
      </c>
      <c r="E17" s="532"/>
      <c r="F17" s="531">
        <f>E8</f>
        <v>141278</v>
      </c>
      <c r="G17" s="532"/>
      <c r="H17" s="533">
        <f t="shared" si="1"/>
        <v>5227</v>
      </c>
      <c r="I17" s="533"/>
      <c r="J17" s="535">
        <v>44834</v>
      </c>
      <c r="K17" s="536"/>
    </row>
    <row r="18" spans="2:11" ht="16.5" thickBot="1">
      <c r="B18" s="529" t="s">
        <v>180</v>
      </c>
      <c r="C18" s="530"/>
      <c r="D18" s="531">
        <f>C9</f>
        <v>273605</v>
      </c>
      <c r="E18" s="532"/>
      <c r="F18" s="531">
        <f>E9</f>
        <v>114764</v>
      </c>
      <c r="G18" s="532"/>
      <c r="H18" s="533">
        <f t="shared" si="1"/>
        <v>158841</v>
      </c>
      <c r="I18" s="533"/>
      <c r="J18" s="535">
        <v>45565</v>
      </c>
      <c r="K18" s="536"/>
    </row>
    <row r="19" spans="2:11" ht="16.5" thickBot="1">
      <c r="B19" s="529" t="s">
        <v>181</v>
      </c>
      <c r="C19" s="530"/>
      <c r="D19" s="531">
        <f>C10</f>
        <v>5160</v>
      </c>
      <c r="E19" s="532"/>
      <c r="F19" s="531">
        <f>E10</f>
        <v>2534</v>
      </c>
      <c r="G19" s="532"/>
      <c r="H19" s="533">
        <f t="shared" si="1"/>
        <v>2626</v>
      </c>
      <c r="I19" s="533"/>
      <c r="J19" s="535">
        <v>44834</v>
      </c>
      <c r="K19" s="536"/>
    </row>
    <row r="20" spans="2:11" ht="16.5" thickBot="1">
      <c r="B20" s="529" t="s">
        <v>182</v>
      </c>
      <c r="C20" s="530"/>
      <c r="D20" s="531">
        <f>C11</f>
        <v>252</v>
      </c>
      <c r="E20" s="532"/>
      <c r="F20" s="531">
        <f>E11</f>
        <v>0</v>
      </c>
      <c r="G20" s="532"/>
      <c r="H20" s="533">
        <f t="shared" si="1"/>
        <v>252</v>
      </c>
      <c r="I20" s="533"/>
      <c r="J20" s="535">
        <v>44834</v>
      </c>
      <c r="K20" s="536"/>
    </row>
    <row r="21" spans="2:11" ht="16.5" customHeight="1" thickBot="1">
      <c r="B21" s="529" t="str">
        <f>B12</f>
        <v>ESSER ARP IDEA</v>
      </c>
      <c r="C21" s="530"/>
      <c r="D21" s="531">
        <f>C12</f>
        <v>6113</v>
      </c>
      <c r="E21" s="532"/>
      <c r="F21" s="531">
        <f>E12</f>
        <v>5079</v>
      </c>
      <c r="G21" s="532"/>
      <c r="H21" s="533">
        <f t="shared" si="1"/>
        <v>1034</v>
      </c>
      <c r="I21" s="533"/>
      <c r="J21" s="535">
        <v>45199</v>
      </c>
      <c r="K21" s="536"/>
    </row>
  </sheetData>
  <mergeCells count="35">
    <mergeCell ref="J21:K21"/>
    <mergeCell ref="J19:K19"/>
    <mergeCell ref="J18:K18"/>
    <mergeCell ref="J17:K17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15:K15"/>
    <mergeCell ref="J16:K16"/>
    <mergeCell ref="B19:C19"/>
    <mergeCell ref="D19:E19"/>
    <mergeCell ref="F19:G19"/>
    <mergeCell ref="H19:I19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A544-4E2E-4441-878C-2445A32B2434}">
  <sheetPr>
    <tabColor theme="5"/>
    <pageSetUpPr fitToPage="1"/>
  </sheetPr>
  <dimension ref="A1:BE424"/>
  <sheetViews>
    <sheetView showGridLines="0" tabSelected="1" zoomScaleNormal="10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B48" sqref="B48"/>
    </sheetView>
  </sheetViews>
  <sheetFormatPr defaultColWidth="9.140625" defaultRowHeight="12" outlineLevelRow="1"/>
  <cols>
    <col min="1" max="1" width="10.5703125" style="1" customWidth="1" collapsed="1"/>
    <col min="2" max="2" width="56.42578125" style="1" customWidth="1" collapsed="1"/>
    <col min="3" max="4" width="9.7109375" style="1" hidden="1" customWidth="1" collapsed="1"/>
    <col min="5" max="7" width="9.7109375" style="1" customWidth="1" collapsed="1"/>
    <col min="8" max="15" width="9.7109375" style="1" hidden="1" customWidth="1" collapsed="1"/>
    <col min="16" max="16" width="11.42578125" style="1" customWidth="1" collapsed="1"/>
    <col min="17" max="18" width="11.42578125" style="67" hidden="1" customWidth="1" collapsed="1"/>
    <col min="19" max="19" width="11.42578125" style="1" hidden="1" customWidth="1" collapsed="1"/>
    <col min="20" max="21" width="11.42578125" style="67" hidden="1" customWidth="1" collapsed="1"/>
    <col min="22" max="24" width="11.42578125" style="1" customWidth="1" collapsed="1"/>
    <col min="25" max="26" width="11.42578125" style="67" customWidth="1" collapsed="1"/>
    <col min="27" max="27" width="11.42578125" style="67" hidden="1" customWidth="1" collapsed="1"/>
    <col min="28" max="28" width="11.42578125" style="67" customWidth="1" collapsed="1"/>
    <col min="29" max="29" width="11.42578125" style="68" customWidth="1" collapsed="1"/>
    <col min="30" max="30" width="11.42578125" style="68" hidden="1" customWidth="1" collapsed="1"/>
    <col min="31" max="31" width="60.7109375" style="1" bestFit="1" customWidth="1" collapsed="1"/>
    <col min="32" max="57" width="9.140625" style="1"/>
    <col min="58" max="16384" width="9.140625" style="1" collapsed="1"/>
  </cols>
  <sheetData>
    <row r="1" spans="1:31" ht="15.75">
      <c r="A1" s="120" t="s">
        <v>550</v>
      </c>
    </row>
    <row r="2" spans="1:31" ht="12.2" customHeight="1">
      <c r="A2" s="121" t="s">
        <v>50</v>
      </c>
    </row>
    <row r="3" spans="1:31" ht="12.2" customHeight="1">
      <c r="A3" s="121" t="s">
        <v>551</v>
      </c>
      <c r="C3" s="3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S3" s="306" t="s">
        <v>5</v>
      </c>
    </row>
    <row r="4" spans="1:31" ht="12.2" customHeight="1" thickBot="1">
      <c r="B4" s="58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60" t="s">
        <v>76</v>
      </c>
      <c r="Q4" s="71"/>
      <c r="R4" s="71"/>
      <c r="S4" s="60">
        <v>0</v>
      </c>
      <c r="T4" s="71"/>
      <c r="U4" s="71"/>
      <c r="V4" s="70"/>
      <c r="W4" s="70"/>
      <c r="X4" s="70"/>
      <c r="Y4" s="71"/>
      <c r="Z4" s="71"/>
      <c r="AA4" s="71"/>
      <c r="AB4" s="71"/>
      <c r="AC4" s="72"/>
      <c r="AD4" s="72"/>
    </row>
    <row r="5" spans="1:31" ht="12.2" customHeight="1" thickTop="1">
      <c r="C5" s="452" t="s">
        <v>0</v>
      </c>
      <c r="D5" s="452"/>
      <c r="E5" s="452"/>
      <c r="F5" s="452"/>
      <c r="G5" s="452"/>
      <c r="H5" s="452"/>
      <c r="I5" s="452"/>
      <c r="J5" s="452"/>
      <c r="K5" s="452"/>
      <c r="L5" s="452"/>
      <c r="M5" s="452"/>
      <c r="N5" s="452"/>
      <c r="O5" s="452"/>
      <c r="P5" s="453" t="s">
        <v>60</v>
      </c>
      <c r="Q5" s="452"/>
      <c r="R5" s="454"/>
      <c r="S5" s="453" t="s">
        <v>127</v>
      </c>
      <c r="T5" s="452"/>
      <c r="U5" s="454"/>
      <c r="V5" s="453" t="s">
        <v>158</v>
      </c>
      <c r="W5" s="452"/>
      <c r="X5" s="452"/>
      <c r="Y5" s="452"/>
      <c r="Z5" s="452"/>
      <c r="AA5" s="452"/>
      <c r="AB5" s="452"/>
      <c r="AC5" s="73"/>
      <c r="AD5" s="73"/>
    </row>
    <row r="6" spans="1:31" s="74" customFormat="1" ht="48">
      <c r="C6" s="75" t="s">
        <v>68</v>
      </c>
      <c r="D6" s="76" t="s">
        <v>2</v>
      </c>
      <c r="E6" s="76" t="s">
        <v>3</v>
      </c>
      <c r="F6" s="76" t="s">
        <v>4</v>
      </c>
      <c r="G6" s="76" t="s">
        <v>5</v>
      </c>
      <c r="H6" s="76" t="s">
        <v>6</v>
      </c>
      <c r="I6" s="76" t="s">
        <v>7</v>
      </c>
      <c r="J6" s="76" t="s">
        <v>8</v>
      </c>
      <c r="K6" s="76" t="s">
        <v>9</v>
      </c>
      <c r="L6" s="76" t="s">
        <v>10</v>
      </c>
      <c r="M6" s="76" t="s">
        <v>11</v>
      </c>
      <c r="N6" s="76" t="s">
        <v>12</v>
      </c>
      <c r="O6" s="76" t="s">
        <v>13</v>
      </c>
      <c r="P6" s="77" t="s">
        <v>14</v>
      </c>
      <c r="Q6" s="78" t="s">
        <v>15</v>
      </c>
      <c r="R6" s="79" t="s">
        <v>62</v>
      </c>
      <c r="S6" s="77" t="s">
        <v>0</v>
      </c>
      <c r="T6" s="78" t="s">
        <v>1</v>
      </c>
      <c r="U6" s="79" t="s">
        <v>62</v>
      </c>
      <c r="V6" s="243" t="s">
        <v>1106</v>
      </c>
      <c r="W6" s="75" t="s">
        <v>64</v>
      </c>
      <c r="X6" s="366" t="s">
        <v>1129</v>
      </c>
      <c r="Y6" s="242" t="s">
        <v>1107</v>
      </c>
      <c r="Z6" s="242" t="s">
        <v>1108</v>
      </c>
      <c r="AA6" s="242" t="s">
        <v>1109</v>
      </c>
      <c r="AB6" s="242" t="s">
        <v>1110</v>
      </c>
      <c r="AC6" s="244" t="s">
        <v>1111</v>
      </c>
      <c r="AD6" s="244" t="s">
        <v>1112</v>
      </c>
      <c r="AE6" s="450" t="s">
        <v>1130</v>
      </c>
    </row>
    <row r="7" spans="1:31" ht="12.2" hidden="1" customHeight="1">
      <c r="A7" s="74"/>
      <c r="B7" s="74"/>
      <c r="C7" s="255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62"/>
      <c r="Q7" s="261"/>
      <c r="R7" s="256"/>
      <c r="S7" s="262"/>
      <c r="T7" s="261"/>
      <c r="U7" s="256"/>
      <c r="V7" s="258"/>
      <c r="W7" s="255"/>
      <c r="X7" s="367"/>
      <c r="Y7" s="259"/>
      <c r="Z7" s="259"/>
      <c r="AA7" s="259"/>
      <c r="AB7" s="259"/>
      <c r="AC7" s="260"/>
      <c r="AD7" s="260"/>
    </row>
    <row r="8" spans="1:31" ht="12.2" hidden="1" customHeight="1">
      <c r="A8" s="74"/>
      <c r="B8" s="74"/>
      <c r="C8" s="255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62"/>
      <c r="Q8" s="261"/>
      <c r="R8" s="256"/>
      <c r="S8" s="262"/>
      <c r="T8" s="261"/>
      <c r="U8" s="256"/>
      <c r="V8" s="258"/>
      <c r="W8" s="255"/>
      <c r="X8" s="367"/>
      <c r="Y8" s="259"/>
      <c r="Z8" s="259"/>
      <c r="AA8" s="259"/>
      <c r="AB8" s="259"/>
      <c r="AC8" s="260"/>
      <c r="AD8" s="260"/>
    </row>
    <row r="9" spans="1:31" ht="12.2" hidden="1" customHeight="1">
      <c r="A9" s="74"/>
      <c r="B9" s="74"/>
      <c r="C9" s="255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62"/>
      <c r="Q9" s="261"/>
      <c r="R9" s="256"/>
      <c r="S9" s="262"/>
      <c r="T9" s="261"/>
      <c r="U9" s="256"/>
      <c r="V9" s="258"/>
      <c r="W9" s="255"/>
      <c r="X9" s="367"/>
      <c r="Y9" s="259"/>
      <c r="Z9" s="259"/>
      <c r="AA9" s="259"/>
      <c r="AB9" s="259"/>
      <c r="AC9" s="260"/>
      <c r="AD9" s="260"/>
    </row>
    <row r="10" spans="1:31" ht="12.2" customHeight="1">
      <c r="A10" s="58" t="s">
        <v>18</v>
      </c>
      <c r="P10" s="80"/>
      <c r="R10" s="81"/>
      <c r="S10" s="80"/>
      <c r="U10" s="81"/>
      <c r="V10" s="80"/>
      <c r="X10" s="2"/>
      <c r="AE10" s="449" t="s">
        <v>1126</v>
      </c>
    </row>
    <row r="11" spans="1:31" ht="12.2" customHeight="1">
      <c r="A11" s="58" t="s">
        <v>19</v>
      </c>
      <c r="P11" s="80"/>
      <c r="R11" s="81"/>
      <c r="S11" s="80"/>
      <c r="U11" s="81"/>
      <c r="V11" s="80"/>
      <c r="X11" s="2"/>
    </row>
    <row r="12" spans="1:31" ht="12.2" customHeight="1">
      <c r="B12" s="61" t="s">
        <v>107</v>
      </c>
      <c r="C12" s="82">
        <f t="shared" ref="C12:X12" si="0">+C102</f>
        <v>0</v>
      </c>
      <c r="D12" s="82">
        <f t="shared" si="0"/>
        <v>22995.86</v>
      </c>
      <c r="E12" s="82">
        <f t="shared" si="0"/>
        <v>11055.81</v>
      </c>
      <c r="F12" s="82">
        <f t="shared" si="0"/>
        <v>3238.5</v>
      </c>
      <c r="G12" s="82">
        <f t="shared" si="0"/>
        <v>12713.380000000001</v>
      </c>
      <c r="H12" s="82">
        <f t="shared" si="0"/>
        <v>0</v>
      </c>
      <c r="I12" s="82">
        <f t="shared" si="0"/>
        <v>0</v>
      </c>
      <c r="J12" s="82">
        <f t="shared" si="0"/>
        <v>0</v>
      </c>
      <c r="K12" s="82">
        <f t="shared" si="0"/>
        <v>0</v>
      </c>
      <c r="L12" s="82">
        <f t="shared" si="0"/>
        <v>0</v>
      </c>
      <c r="M12" s="82">
        <f t="shared" si="0"/>
        <v>0</v>
      </c>
      <c r="N12" s="82">
        <f t="shared" si="0"/>
        <v>0</v>
      </c>
      <c r="O12" s="82">
        <f t="shared" si="0"/>
        <v>0</v>
      </c>
      <c r="P12" s="83">
        <f t="shared" si="0"/>
        <v>50003.55</v>
      </c>
      <c r="Q12" s="84">
        <f t="shared" si="0"/>
        <v>14091.3516</v>
      </c>
      <c r="R12" s="85">
        <f t="shared" ref="R12:R18" si="1">P12-Q12</f>
        <v>35912.198400000001</v>
      </c>
      <c r="S12" s="83">
        <f t="shared" ref="S12:T12" si="2">+S102</f>
        <v>12713.380000000001</v>
      </c>
      <c r="T12" s="84">
        <f t="shared" si="2"/>
        <v>3522.8379</v>
      </c>
      <c r="U12" s="85">
        <f t="shared" ref="U12:U18" si="3">S12-T12</f>
        <v>9190.5421000000006</v>
      </c>
      <c r="V12" s="83">
        <f t="shared" si="0"/>
        <v>42274.054799999998</v>
      </c>
      <c r="W12" s="82">
        <f t="shared" si="0"/>
        <v>103332.54000000001</v>
      </c>
      <c r="X12" s="368">
        <f t="shared" si="0"/>
        <v>103332.54000000001</v>
      </c>
      <c r="Y12" s="84">
        <f t="shared" ref="Y12:Y18" si="4">X12-W12</f>
        <v>0</v>
      </c>
      <c r="Z12" s="84">
        <f>X12-V12</f>
        <v>61058.48520000001</v>
      </c>
      <c r="AA12" s="84">
        <f>V12-P12</f>
        <v>-7729.4952000000048</v>
      </c>
      <c r="AB12" s="84">
        <f>X12-P12</f>
        <v>53328.990000000005</v>
      </c>
      <c r="AC12" s="68">
        <f t="shared" ref="AC12:AC18" si="5">IFERROR((P12/X12)," ")</f>
        <v>0.48390903775325755</v>
      </c>
      <c r="AD12" s="68">
        <f t="shared" ref="AD12:AD18" si="6">IFERROR((P12/V12)," ")</f>
        <v>1.1828425315851179</v>
      </c>
      <c r="AE12" s="445" t="s">
        <v>1116</v>
      </c>
    </row>
    <row r="13" spans="1:31" ht="12.2" hidden="1" customHeight="1">
      <c r="B13" s="61" t="s">
        <v>108</v>
      </c>
      <c r="C13" s="82">
        <f t="shared" ref="C13:X13" si="7">+C111</f>
        <v>0</v>
      </c>
      <c r="D13" s="82">
        <f t="shared" si="7"/>
        <v>0</v>
      </c>
      <c r="E13" s="82">
        <f t="shared" si="7"/>
        <v>0</v>
      </c>
      <c r="F13" s="82">
        <f t="shared" si="7"/>
        <v>0</v>
      </c>
      <c r="G13" s="82">
        <f t="shared" si="7"/>
        <v>0</v>
      </c>
      <c r="H13" s="82">
        <f t="shared" si="7"/>
        <v>0</v>
      </c>
      <c r="I13" s="82">
        <f t="shared" si="7"/>
        <v>0</v>
      </c>
      <c r="J13" s="82">
        <f t="shared" si="7"/>
        <v>0</v>
      </c>
      <c r="K13" s="82">
        <f t="shared" si="7"/>
        <v>0</v>
      </c>
      <c r="L13" s="82">
        <f t="shared" si="7"/>
        <v>0</v>
      </c>
      <c r="M13" s="82">
        <f t="shared" si="7"/>
        <v>0</v>
      </c>
      <c r="N13" s="82">
        <f t="shared" si="7"/>
        <v>0</v>
      </c>
      <c r="O13" s="82">
        <f t="shared" si="7"/>
        <v>0</v>
      </c>
      <c r="P13" s="83">
        <f t="shared" si="7"/>
        <v>0</v>
      </c>
      <c r="Q13" s="84">
        <f t="shared" si="7"/>
        <v>0</v>
      </c>
      <c r="R13" s="85">
        <f t="shared" si="1"/>
        <v>0</v>
      </c>
      <c r="S13" s="83">
        <f t="shared" ref="S13:T13" si="8">+S111</f>
        <v>0</v>
      </c>
      <c r="T13" s="84">
        <f t="shared" si="8"/>
        <v>0</v>
      </c>
      <c r="U13" s="85">
        <f t="shared" si="3"/>
        <v>0</v>
      </c>
      <c r="V13" s="83">
        <f t="shared" si="7"/>
        <v>0</v>
      </c>
      <c r="W13" s="82">
        <f t="shared" si="7"/>
        <v>0</v>
      </c>
      <c r="X13" s="368">
        <f t="shared" si="7"/>
        <v>0</v>
      </c>
      <c r="Y13" s="84">
        <f t="shared" si="4"/>
        <v>0</v>
      </c>
      <c r="Z13" s="84">
        <f t="shared" ref="Z13:Z18" si="9">X13-V13</f>
        <v>0</v>
      </c>
      <c r="AA13" s="84">
        <f t="shared" ref="AA13:AA18" si="10">V13-P13</f>
        <v>0</v>
      </c>
      <c r="AB13" s="84">
        <f t="shared" ref="AB13:AB18" si="11">X13-P13</f>
        <v>0</v>
      </c>
      <c r="AC13" s="68" t="str">
        <f t="shared" si="5"/>
        <v xml:space="preserve"> </v>
      </c>
      <c r="AD13" s="68" t="str">
        <f t="shared" si="6"/>
        <v xml:space="preserve"> </v>
      </c>
      <c r="AE13" s="445" t="s">
        <v>1117</v>
      </c>
    </row>
    <row r="14" spans="1:31" ht="12.2" customHeight="1">
      <c r="B14" s="61" t="s">
        <v>109</v>
      </c>
      <c r="C14" s="82">
        <f t="shared" ref="C14:X14" si="12">+C134</f>
        <v>0</v>
      </c>
      <c r="D14" s="82">
        <f t="shared" si="12"/>
        <v>353694.18</v>
      </c>
      <c r="E14" s="82">
        <f t="shared" si="12"/>
        <v>324465.74</v>
      </c>
      <c r="F14" s="82">
        <f t="shared" si="12"/>
        <v>327678.22000000003</v>
      </c>
      <c r="G14" s="82">
        <f t="shared" si="12"/>
        <v>0</v>
      </c>
      <c r="H14" s="82">
        <f t="shared" si="12"/>
        <v>0</v>
      </c>
      <c r="I14" s="82">
        <f t="shared" si="12"/>
        <v>0</v>
      </c>
      <c r="J14" s="82">
        <f t="shared" si="12"/>
        <v>0</v>
      </c>
      <c r="K14" s="82">
        <f t="shared" si="12"/>
        <v>0</v>
      </c>
      <c r="L14" s="82">
        <f t="shared" si="12"/>
        <v>0</v>
      </c>
      <c r="M14" s="82">
        <f t="shared" si="12"/>
        <v>0</v>
      </c>
      <c r="N14" s="82">
        <f t="shared" si="12"/>
        <v>0</v>
      </c>
      <c r="O14" s="82">
        <f t="shared" si="12"/>
        <v>0</v>
      </c>
      <c r="P14" s="83">
        <f t="shared" si="12"/>
        <v>1005838.1399999999</v>
      </c>
      <c r="Q14" s="84">
        <f t="shared" si="12"/>
        <v>1414445.5000000002</v>
      </c>
      <c r="R14" s="85">
        <f t="shared" si="1"/>
        <v>-408607.36000000034</v>
      </c>
      <c r="S14" s="83">
        <f t="shared" ref="S14:T14" si="13">+S134</f>
        <v>0</v>
      </c>
      <c r="T14" s="84">
        <f t="shared" si="13"/>
        <v>347047.00000000006</v>
      </c>
      <c r="U14" s="85">
        <f t="shared" si="3"/>
        <v>-347047.00000000006</v>
      </c>
      <c r="V14" s="83">
        <f t="shared" si="12"/>
        <v>4269594</v>
      </c>
      <c r="W14" s="82">
        <f t="shared" si="12"/>
        <v>4352923.32</v>
      </c>
      <c r="X14" s="368">
        <f t="shared" si="12"/>
        <v>4352923.32</v>
      </c>
      <c r="Y14" s="84">
        <f t="shared" si="4"/>
        <v>0</v>
      </c>
      <c r="Z14" s="84">
        <f t="shared" si="9"/>
        <v>83329.320000000298</v>
      </c>
      <c r="AA14" s="84">
        <f t="shared" si="10"/>
        <v>3263755.8600000003</v>
      </c>
      <c r="AB14" s="84">
        <f t="shared" si="11"/>
        <v>3347085.1800000006</v>
      </c>
      <c r="AC14" s="68">
        <f t="shared" si="5"/>
        <v>0.23107187194834386</v>
      </c>
      <c r="AD14" s="68">
        <f t="shared" si="6"/>
        <v>0.23558168294221885</v>
      </c>
      <c r="AE14" s="445" t="s">
        <v>1117</v>
      </c>
    </row>
    <row r="15" spans="1:31" ht="12.2" customHeight="1">
      <c r="B15" s="61" t="s">
        <v>110</v>
      </c>
      <c r="C15" s="82">
        <f t="shared" ref="C15:X15" si="14">+C180</f>
        <v>0</v>
      </c>
      <c r="D15" s="82">
        <f t="shared" si="14"/>
        <v>6643.91</v>
      </c>
      <c r="E15" s="82">
        <f t="shared" si="14"/>
        <v>20299.099999999999</v>
      </c>
      <c r="F15" s="82">
        <f t="shared" si="14"/>
        <v>15584.66</v>
      </c>
      <c r="G15" s="82">
        <f t="shared" si="14"/>
        <v>0</v>
      </c>
      <c r="H15" s="82">
        <f t="shared" si="14"/>
        <v>0</v>
      </c>
      <c r="I15" s="82">
        <f t="shared" si="14"/>
        <v>0</v>
      </c>
      <c r="J15" s="82">
        <f t="shared" si="14"/>
        <v>0</v>
      </c>
      <c r="K15" s="82">
        <f t="shared" si="14"/>
        <v>0</v>
      </c>
      <c r="L15" s="82">
        <f t="shared" si="14"/>
        <v>0</v>
      </c>
      <c r="M15" s="82">
        <f t="shared" si="14"/>
        <v>0</v>
      </c>
      <c r="N15" s="82">
        <f t="shared" si="14"/>
        <v>0</v>
      </c>
      <c r="O15" s="82">
        <f t="shared" si="14"/>
        <v>0</v>
      </c>
      <c r="P15" s="83">
        <f t="shared" si="14"/>
        <v>42527.67</v>
      </c>
      <c r="Q15" s="84">
        <f t="shared" si="14"/>
        <v>93603.236363636286</v>
      </c>
      <c r="R15" s="85">
        <f t="shared" si="1"/>
        <v>-51075.566363636288</v>
      </c>
      <c r="S15" s="83">
        <f t="shared" ref="S15:T15" si="15">+S180</f>
        <v>0</v>
      </c>
      <c r="T15" s="84">
        <f t="shared" si="15"/>
        <v>36320.34545454543</v>
      </c>
      <c r="U15" s="85">
        <f t="shared" si="3"/>
        <v>-36320.34545454543</v>
      </c>
      <c r="V15" s="83">
        <f t="shared" si="14"/>
        <v>384166</v>
      </c>
      <c r="W15" s="82">
        <f t="shared" si="14"/>
        <v>398794.31</v>
      </c>
      <c r="X15" s="368">
        <f t="shared" si="14"/>
        <v>398794.31</v>
      </c>
      <c r="Y15" s="84">
        <f t="shared" si="4"/>
        <v>0</v>
      </c>
      <c r="Z15" s="84">
        <f t="shared" si="9"/>
        <v>14628.309999999998</v>
      </c>
      <c r="AA15" s="84">
        <f t="shared" si="10"/>
        <v>341638.33</v>
      </c>
      <c r="AB15" s="84">
        <f t="shared" si="11"/>
        <v>356266.64</v>
      </c>
      <c r="AC15" s="68">
        <f t="shared" si="5"/>
        <v>0.10664061380414379</v>
      </c>
      <c r="AD15" s="68">
        <f t="shared" si="6"/>
        <v>0.11070128538184014</v>
      </c>
      <c r="AE15" s="445" t="s">
        <v>1118</v>
      </c>
    </row>
    <row r="16" spans="1:31" ht="12.2" hidden="1" customHeight="1">
      <c r="B16" s="61" t="s">
        <v>111</v>
      </c>
      <c r="C16" s="82">
        <f t="shared" ref="C16:X16" si="16">+C188</f>
        <v>0</v>
      </c>
      <c r="D16" s="82">
        <f t="shared" si="16"/>
        <v>0</v>
      </c>
      <c r="E16" s="82">
        <f t="shared" si="16"/>
        <v>0</v>
      </c>
      <c r="F16" s="82">
        <f t="shared" si="16"/>
        <v>0</v>
      </c>
      <c r="G16" s="82">
        <f t="shared" si="16"/>
        <v>0</v>
      </c>
      <c r="H16" s="82">
        <f t="shared" si="16"/>
        <v>0</v>
      </c>
      <c r="I16" s="82">
        <f t="shared" si="16"/>
        <v>0</v>
      </c>
      <c r="J16" s="82">
        <f t="shared" si="16"/>
        <v>0</v>
      </c>
      <c r="K16" s="82">
        <f t="shared" si="16"/>
        <v>0</v>
      </c>
      <c r="L16" s="82">
        <f t="shared" si="16"/>
        <v>0</v>
      </c>
      <c r="M16" s="82">
        <f t="shared" si="16"/>
        <v>0</v>
      </c>
      <c r="N16" s="82">
        <f t="shared" si="16"/>
        <v>0</v>
      </c>
      <c r="O16" s="82">
        <f t="shared" si="16"/>
        <v>0</v>
      </c>
      <c r="P16" s="83">
        <f t="shared" si="16"/>
        <v>0</v>
      </c>
      <c r="Q16" s="84">
        <f t="shared" si="16"/>
        <v>0</v>
      </c>
      <c r="R16" s="85">
        <f t="shared" si="1"/>
        <v>0</v>
      </c>
      <c r="S16" s="83">
        <f t="shared" ref="S16:T16" si="17">+S188</f>
        <v>0</v>
      </c>
      <c r="T16" s="84">
        <f t="shared" si="17"/>
        <v>0</v>
      </c>
      <c r="U16" s="85">
        <f t="shared" si="3"/>
        <v>0</v>
      </c>
      <c r="V16" s="83">
        <f t="shared" si="16"/>
        <v>0</v>
      </c>
      <c r="W16" s="82">
        <f t="shared" si="16"/>
        <v>0</v>
      </c>
      <c r="X16" s="368">
        <f t="shared" si="16"/>
        <v>0</v>
      </c>
      <c r="Y16" s="84">
        <f t="shared" si="4"/>
        <v>0</v>
      </c>
      <c r="Z16" s="84">
        <f t="shared" si="9"/>
        <v>0</v>
      </c>
      <c r="AA16" s="84">
        <f t="shared" si="10"/>
        <v>0</v>
      </c>
      <c r="AB16" s="84">
        <f t="shared" si="11"/>
        <v>0</v>
      </c>
      <c r="AC16" s="68" t="str">
        <f t="shared" si="5"/>
        <v xml:space="preserve"> </v>
      </c>
      <c r="AD16" s="68" t="str">
        <f t="shared" si="6"/>
        <v xml:space="preserve"> </v>
      </c>
    </row>
    <row r="17" spans="1:31" ht="12.2" hidden="1" customHeight="1">
      <c r="B17" s="61" t="s">
        <v>112</v>
      </c>
      <c r="C17" s="82">
        <f>+C194</f>
        <v>0</v>
      </c>
      <c r="D17" s="82">
        <f t="shared" ref="D17:N17" si="18">+D194</f>
        <v>0</v>
      </c>
      <c r="E17" s="82">
        <f t="shared" si="18"/>
        <v>0</v>
      </c>
      <c r="F17" s="82">
        <f t="shared" si="18"/>
        <v>0</v>
      </c>
      <c r="G17" s="82">
        <f t="shared" si="18"/>
        <v>0</v>
      </c>
      <c r="H17" s="82">
        <f t="shared" si="18"/>
        <v>0</v>
      </c>
      <c r="I17" s="82">
        <f t="shared" si="18"/>
        <v>0</v>
      </c>
      <c r="J17" s="82">
        <f t="shared" si="18"/>
        <v>0</v>
      </c>
      <c r="K17" s="82">
        <f t="shared" si="18"/>
        <v>0</v>
      </c>
      <c r="L17" s="82">
        <f t="shared" si="18"/>
        <v>0</v>
      </c>
      <c r="M17" s="82">
        <f t="shared" si="18"/>
        <v>0</v>
      </c>
      <c r="N17" s="82">
        <f t="shared" si="18"/>
        <v>0</v>
      </c>
      <c r="O17" s="82">
        <f>+O194</f>
        <v>0</v>
      </c>
      <c r="P17" s="83">
        <f>+P194</f>
        <v>0</v>
      </c>
      <c r="Q17" s="84">
        <f>+Q194</f>
        <v>0</v>
      </c>
      <c r="R17" s="85">
        <f t="shared" si="1"/>
        <v>0</v>
      </c>
      <c r="S17" s="83">
        <f>+S194</f>
        <v>0</v>
      </c>
      <c r="T17" s="84">
        <f>+T194</f>
        <v>0</v>
      </c>
      <c r="U17" s="85">
        <f t="shared" si="3"/>
        <v>0</v>
      </c>
      <c r="V17" s="83">
        <f>+V194</f>
        <v>0</v>
      </c>
      <c r="W17" s="82">
        <f>+W194</f>
        <v>0</v>
      </c>
      <c r="X17" s="368">
        <f>+X194</f>
        <v>0</v>
      </c>
      <c r="Y17" s="84">
        <f t="shared" si="4"/>
        <v>0</v>
      </c>
      <c r="Z17" s="84">
        <f t="shared" si="9"/>
        <v>0</v>
      </c>
      <c r="AA17" s="84">
        <f t="shared" si="10"/>
        <v>0</v>
      </c>
      <c r="AB17" s="84">
        <f t="shared" si="11"/>
        <v>0</v>
      </c>
      <c r="AC17" s="68" t="str">
        <f t="shared" si="5"/>
        <v xml:space="preserve"> </v>
      </c>
      <c r="AD17" s="68" t="str">
        <f t="shared" si="6"/>
        <v xml:space="preserve"> </v>
      </c>
    </row>
    <row r="18" spans="1:31" ht="12.2" customHeight="1">
      <c r="A18" s="86"/>
      <c r="B18" s="62" t="s">
        <v>20</v>
      </c>
      <c r="C18" s="87">
        <f>SUM(C12:C17)</f>
        <v>0</v>
      </c>
      <c r="D18" s="87">
        <f>SUM(D12:D17)</f>
        <v>383333.94999999995</v>
      </c>
      <c r="E18" s="87">
        <f t="shared" ref="E18:N18" si="19">SUM(E12:E17)</f>
        <v>355820.64999999997</v>
      </c>
      <c r="F18" s="87">
        <f t="shared" si="19"/>
        <v>346501.38</v>
      </c>
      <c r="G18" s="87">
        <f t="shared" si="19"/>
        <v>12713.380000000001</v>
      </c>
      <c r="H18" s="87">
        <f t="shared" si="19"/>
        <v>0</v>
      </c>
      <c r="I18" s="87">
        <f t="shared" si="19"/>
        <v>0</v>
      </c>
      <c r="J18" s="87">
        <f t="shared" si="19"/>
        <v>0</v>
      </c>
      <c r="K18" s="87">
        <f t="shared" si="19"/>
        <v>0</v>
      </c>
      <c r="L18" s="87">
        <f>SUM(L12:L17)</f>
        <v>0</v>
      </c>
      <c r="M18" s="87">
        <f t="shared" si="19"/>
        <v>0</v>
      </c>
      <c r="N18" s="87">
        <f t="shared" si="19"/>
        <v>0</v>
      </c>
      <c r="O18" s="87">
        <f>SUM(O12:O17)</f>
        <v>0</v>
      </c>
      <c r="P18" s="88">
        <f>SUM(P12:P17)</f>
        <v>1098369.3599999999</v>
      </c>
      <c r="Q18" s="89">
        <f>SUM(Q12:Q17)</f>
        <v>1522140.0879636365</v>
      </c>
      <c r="R18" s="90">
        <f t="shared" si="1"/>
        <v>-423770.72796363663</v>
      </c>
      <c r="S18" s="88">
        <f>SUM(S12:S17)</f>
        <v>12713.380000000001</v>
      </c>
      <c r="T18" s="89">
        <f>SUM(T12:T17)</f>
        <v>386890.1833545455</v>
      </c>
      <c r="U18" s="90">
        <f t="shared" si="3"/>
        <v>-374176.8033545455</v>
      </c>
      <c r="V18" s="88">
        <f>SUM(V12:V17)</f>
        <v>4696034.0548</v>
      </c>
      <c r="W18" s="87">
        <f>SUM(W12:W17)</f>
        <v>4855050.17</v>
      </c>
      <c r="X18" s="369">
        <f>SUM(X12:X17)</f>
        <v>4855050.17</v>
      </c>
      <c r="Y18" s="89">
        <f t="shared" si="4"/>
        <v>0</v>
      </c>
      <c r="Z18" s="89">
        <f t="shared" si="9"/>
        <v>159016.11519999988</v>
      </c>
      <c r="AA18" s="89">
        <f t="shared" si="10"/>
        <v>3597664.6948000002</v>
      </c>
      <c r="AB18" s="89">
        <f t="shared" si="11"/>
        <v>3756680.81</v>
      </c>
      <c r="AC18" s="91">
        <f t="shared" si="5"/>
        <v>0.22623233984006388</v>
      </c>
      <c r="AD18" s="91">
        <f t="shared" si="6"/>
        <v>0.2338929716400403</v>
      </c>
    </row>
    <row r="19" spans="1:31" ht="12.2" customHeight="1">
      <c r="A19" s="63"/>
      <c r="P19" s="80"/>
      <c r="R19" s="81"/>
      <c r="S19" s="80"/>
      <c r="U19" s="81"/>
      <c r="V19" s="80"/>
      <c r="X19" s="2"/>
    </row>
    <row r="20" spans="1:31" ht="12.2" customHeight="1">
      <c r="A20" s="64" t="s">
        <v>21</v>
      </c>
      <c r="P20" s="80"/>
      <c r="R20" s="81"/>
      <c r="S20" s="80"/>
      <c r="U20" s="81"/>
      <c r="V20" s="80"/>
      <c r="X20" s="2"/>
    </row>
    <row r="21" spans="1:31" ht="12.2" customHeight="1">
      <c r="B21" s="61" t="s">
        <v>113</v>
      </c>
      <c r="C21" s="82">
        <f t="shared" ref="C21:Y21" si="20">C259</f>
        <v>0</v>
      </c>
      <c r="D21" s="82">
        <f t="shared" si="20"/>
        <v>151175.29999999999</v>
      </c>
      <c r="E21" s="82">
        <f t="shared" si="20"/>
        <v>156498.07</v>
      </c>
      <c r="F21" s="82">
        <f t="shared" si="20"/>
        <v>189627.24999999997</v>
      </c>
      <c r="G21" s="82">
        <f t="shared" si="20"/>
        <v>191879.08</v>
      </c>
      <c r="H21" s="82">
        <f t="shared" si="20"/>
        <v>0</v>
      </c>
      <c r="I21" s="82">
        <f t="shared" si="20"/>
        <v>0</v>
      </c>
      <c r="J21" s="82">
        <f t="shared" si="20"/>
        <v>0</v>
      </c>
      <c r="K21" s="82">
        <f t="shared" si="20"/>
        <v>0</v>
      </c>
      <c r="L21" s="82">
        <f t="shared" si="20"/>
        <v>0</v>
      </c>
      <c r="M21" s="82">
        <f t="shared" si="20"/>
        <v>0</v>
      </c>
      <c r="N21" s="82">
        <f t="shared" si="20"/>
        <v>0</v>
      </c>
      <c r="O21" s="82">
        <f t="shared" si="20"/>
        <v>0</v>
      </c>
      <c r="P21" s="83">
        <f t="shared" si="20"/>
        <v>689179.7</v>
      </c>
      <c r="Q21" s="84">
        <f t="shared" si="20"/>
        <v>639271.28677083377</v>
      </c>
      <c r="R21" s="85">
        <f>Q21-P21</f>
        <v>-49908.413229166181</v>
      </c>
      <c r="S21" s="83">
        <f t="shared" ref="S21:T21" si="21">S259</f>
        <v>191879.08</v>
      </c>
      <c r="T21" s="84">
        <f t="shared" si="21"/>
        <v>183417.24979166713</v>
      </c>
      <c r="U21" s="85">
        <f>T21-S21</f>
        <v>-8461.8302083328599</v>
      </c>
      <c r="V21" s="83">
        <f t="shared" si="20"/>
        <v>2223556.9975000001</v>
      </c>
      <c r="W21" s="82">
        <f t="shared" si="20"/>
        <v>2399454.2397499997</v>
      </c>
      <c r="X21" s="368">
        <f t="shared" si="20"/>
        <v>2352669.0677069901</v>
      </c>
      <c r="Y21" s="84">
        <f t="shared" si="20"/>
        <v>46785.172043009894</v>
      </c>
      <c r="Z21" s="84">
        <f>V21-X21</f>
        <v>-129112.07020699</v>
      </c>
      <c r="AA21" s="84">
        <f>V21-P21</f>
        <v>1534377.2975000001</v>
      </c>
      <c r="AB21" s="84">
        <f t="shared" ref="AB21:AB32" si="22">X21-P21</f>
        <v>1663489.3677069901</v>
      </c>
      <c r="AC21" s="68">
        <f t="shared" ref="AC21:AC30" si="23">IFERROR((P21/X21)," ")</f>
        <v>0.29293524935561949</v>
      </c>
      <c r="AD21" s="68">
        <f t="shared" ref="AD21:AD30" si="24">IFERROR((P21/V21)," ")</f>
        <v>0.30994469706639483</v>
      </c>
      <c r="AE21" s="445" t="s">
        <v>1120</v>
      </c>
    </row>
    <row r="22" spans="1:31" ht="12.2" customHeight="1">
      <c r="B22" s="61" t="s">
        <v>114</v>
      </c>
      <c r="C22" s="82">
        <f t="shared" ref="C22:Y22" si="25">C275</f>
        <v>0</v>
      </c>
      <c r="D22" s="82">
        <f t="shared" si="25"/>
        <v>58495.140000000007</v>
      </c>
      <c r="E22" s="82">
        <f t="shared" si="25"/>
        <v>75977.52</v>
      </c>
      <c r="F22" s="82">
        <f t="shared" si="25"/>
        <v>67173.009999999995</v>
      </c>
      <c r="G22" s="82">
        <f t="shared" si="25"/>
        <v>69124.899999999994</v>
      </c>
      <c r="H22" s="82">
        <f t="shared" si="25"/>
        <v>0</v>
      </c>
      <c r="I22" s="82">
        <f t="shared" si="25"/>
        <v>0</v>
      </c>
      <c r="J22" s="82">
        <f t="shared" si="25"/>
        <v>0</v>
      </c>
      <c r="K22" s="82">
        <f t="shared" si="25"/>
        <v>0</v>
      </c>
      <c r="L22" s="82">
        <f t="shared" si="25"/>
        <v>0</v>
      </c>
      <c r="M22" s="82">
        <f t="shared" si="25"/>
        <v>0</v>
      </c>
      <c r="N22" s="82">
        <f t="shared" si="25"/>
        <v>0</v>
      </c>
      <c r="O22" s="82">
        <f t="shared" si="25"/>
        <v>0</v>
      </c>
      <c r="P22" s="83">
        <f t="shared" si="25"/>
        <v>270770.57</v>
      </c>
      <c r="Q22" s="84">
        <f t="shared" si="25"/>
        <v>247824.74982346868</v>
      </c>
      <c r="R22" s="85">
        <f t="shared" ref="R22:R30" si="26">Q22-P22</f>
        <v>-22945.820176531328</v>
      </c>
      <c r="S22" s="83">
        <f t="shared" ref="S22:T22" si="27">S275</f>
        <v>69124.899999999994</v>
      </c>
      <c r="T22" s="84">
        <f t="shared" si="27"/>
        <v>67463.645919446673</v>
      </c>
      <c r="U22" s="85">
        <f t="shared" ref="U22:U30" si="28">T22-S22</f>
        <v>-1661.2540805533208</v>
      </c>
      <c r="V22" s="83">
        <f t="shared" si="25"/>
        <v>814826.30179657997</v>
      </c>
      <c r="W22" s="82">
        <f t="shared" si="25"/>
        <v>876272.76031040493</v>
      </c>
      <c r="X22" s="368">
        <f t="shared" si="25"/>
        <v>860010.58551893802</v>
      </c>
      <c r="Y22" s="84">
        <f t="shared" si="25"/>
        <v>16262.174791466823</v>
      </c>
      <c r="Z22" s="84">
        <f t="shared" ref="Z22:Z30" si="29">V22-X22</f>
        <v>-45184.283722358057</v>
      </c>
      <c r="AA22" s="84">
        <f t="shared" ref="AA22:AA30" si="30">V22-P22</f>
        <v>544055.7317965799</v>
      </c>
      <c r="AB22" s="84">
        <f t="shared" si="22"/>
        <v>589240.01551893796</v>
      </c>
      <c r="AC22" s="68">
        <f t="shared" si="23"/>
        <v>0.31484562464613691</v>
      </c>
      <c r="AD22" s="68">
        <f t="shared" si="24"/>
        <v>0.33230465119128844</v>
      </c>
      <c r="AE22" s="446" t="s">
        <v>1121</v>
      </c>
    </row>
    <row r="23" spans="1:31" ht="12.2" customHeight="1">
      <c r="B23" s="61" t="s">
        <v>115</v>
      </c>
      <c r="C23" s="82">
        <f t="shared" ref="C23:Y23" si="31">C300</f>
        <v>0</v>
      </c>
      <c r="D23" s="82">
        <f t="shared" si="31"/>
        <v>49761.54</v>
      </c>
      <c r="E23" s="82">
        <f t="shared" si="31"/>
        <v>34026.520000000004</v>
      </c>
      <c r="F23" s="82">
        <f t="shared" si="31"/>
        <v>49956.549999999996</v>
      </c>
      <c r="G23" s="82">
        <f t="shared" si="31"/>
        <v>33155.25</v>
      </c>
      <c r="H23" s="82">
        <f t="shared" si="31"/>
        <v>0</v>
      </c>
      <c r="I23" s="82">
        <f t="shared" si="31"/>
        <v>0</v>
      </c>
      <c r="J23" s="82">
        <f t="shared" si="31"/>
        <v>0</v>
      </c>
      <c r="K23" s="82">
        <f t="shared" si="31"/>
        <v>0</v>
      </c>
      <c r="L23" s="82">
        <f t="shared" si="31"/>
        <v>0</v>
      </c>
      <c r="M23" s="82">
        <f t="shared" si="31"/>
        <v>0</v>
      </c>
      <c r="N23" s="82">
        <f t="shared" si="31"/>
        <v>0</v>
      </c>
      <c r="O23" s="82">
        <f t="shared" si="31"/>
        <v>0</v>
      </c>
      <c r="P23" s="83">
        <f t="shared" si="31"/>
        <v>166899.86000000002</v>
      </c>
      <c r="Q23" s="84">
        <f t="shared" si="31"/>
        <v>95711.974696859776</v>
      </c>
      <c r="R23" s="85">
        <f t="shared" si="26"/>
        <v>-71187.88530314024</v>
      </c>
      <c r="S23" s="83">
        <f t="shared" ref="S23:T23" si="32">S300</f>
        <v>33155.25</v>
      </c>
      <c r="T23" s="84">
        <f t="shared" si="32"/>
        <v>31065.618068154348</v>
      </c>
      <c r="U23" s="85">
        <f t="shared" si="28"/>
        <v>-2089.6319318456517</v>
      </c>
      <c r="V23" s="83">
        <f t="shared" si="31"/>
        <v>353736.27469664003</v>
      </c>
      <c r="W23" s="82">
        <f t="shared" si="31"/>
        <v>369589.61</v>
      </c>
      <c r="X23" s="447">
        <f>X300-12000</f>
        <v>356989.91000000003</v>
      </c>
      <c r="Y23" s="84">
        <f t="shared" si="31"/>
        <v>599.70000000000073</v>
      </c>
      <c r="Z23" s="84">
        <f t="shared" si="29"/>
        <v>-3253.6353033600026</v>
      </c>
      <c r="AA23" s="84">
        <f t="shared" si="30"/>
        <v>186836.41469664001</v>
      </c>
      <c r="AB23" s="84">
        <f t="shared" si="22"/>
        <v>190090.05000000002</v>
      </c>
      <c r="AC23" s="68">
        <f t="shared" si="23"/>
        <v>0.46751982429979605</v>
      </c>
      <c r="AD23" s="68">
        <f t="shared" si="24"/>
        <v>0.4718200307365461</v>
      </c>
      <c r="AE23" s="446" t="s">
        <v>1122</v>
      </c>
    </row>
    <row r="24" spans="1:31" ht="12.2" customHeight="1">
      <c r="B24" s="61" t="s">
        <v>116</v>
      </c>
      <c r="C24" s="82">
        <f t="shared" ref="C24:Y24" si="33">C322</f>
        <v>0</v>
      </c>
      <c r="D24" s="82">
        <f t="shared" si="33"/>
        <v>40671.1</v>
      </c>
      <c r="E24" s="82">
        <f t="shared" si="33"/>
        <v>57429.56</v>
      </c>
      <c r="F24" s="82">
        <f t="shared" si="33"/>
        <v>48805.22</v>
      </c>
      <c r="G24" s="82">
        <f t="shared" si="33"/>
        <v>90670.89</v>
      </c>
      <c r="H24" s="82">
        <f t="shared" si="33"/>
        <v>0</v>
      </c>
      <c r="I24" s="82">
        <f t="shared" si="33"/>
        <v>0</v>
      </c>
      <c r="J24" s="82">
        <f t="shared" si="33"/>
        <v>0</v>
      </c>
      <c r="K24" s="82">
        <f t="shared" si="33"/>
        <v>0</v>
      </c>
      <c r="L24" s="82">
        <f t="shared" si="33"/>
        <v>0</v>
      </c>
      <c r="M24" s="82">
        <f t="shared" si="33"/>
        <v>0</v>
      </c>
      <c r="N24" s="82">
        <f t="shared" si="33"/>
        <v>0</v>
      </c>
      <c r="O24" s="82">
        <f t="shared" si="33"/>
        <v>0</v>
      </c>
      <c r="P24" s="83">
        <f t="shared" si="33"/>
        <v>237576.77</v>
      </c>
      <c r="Q24" s="84">
        <f t="shared" si="33"/>
        <v>240939.33537575757</v>
      </c>
      <c r="R24" s="85">
        <f t="shared" si="26"/>
        <v>3362.5653757575783</v>
      </c>
      <c r="S24" s="83">
        <f t="shared" ref="S24:T24" si="34">S322</f>
        <v>90670.89</v>
      </c>
      <c r="T24" s="84">
        <f t="shared" si="34"/>
        <v>53618.924753030304</v>
      </c>
      <c r="U24" s="85">
        <f t="shared" si="28"/>
        <v>-37051.965246969696</v>
      </c>
      <c r="V24" s="83">
        <f t="shared" si="33"/>
        <v>637546.73339999991</v>
      </c>
      <c r="W24" s="82">
        <f t="shared" si="33"/>
        <v>645883.73</v>
      </c>
      <c r="X24" s="368">
        <f t="shared" si="33"/>
        <v>626572.82000000007</v>
      </c>
      <c r="Y24" s="84">
        <f t="shared" si="33"/>
        <v>19310.909999999993</v>
      </c>
      <c r="Z24" s="84">
        <f t="shared" si="29"/>
        <v>10973.913399999845</v>
      </c>
      <c r="AA24" s="84">
        <f t="shared" si="30"/>
        <v>399969.96339999989</v>
      </c>
      <c r="AB24" s="84">
        <f t="shared" si="22"/>
        <v>388996.05000000005</v>
      </c>
      <c r="AC24" s="68">
        <f t="shared" si="23"/>
        <v>0.37916864954340018</v>
      </c>
      <c r="AD24" s="68">
        <f t="shared" si="24"/>
        <v>0.37264212575134187</v>
      </c>
      <c r="AE24" s="92"/>
    </row>
    <row r="25" spans="1:31" ht="12.2" customHeight="1">
      <c r="B25" s="61" t="s">
        <v>117</v>
      </c>
      <c r="C25" s="82">
        <f t="shared" ref="C25:Y25" si="35">C356</f>
        <v>0</v>
      </c>
      <c r="D25" s="82">
        <f t="shared" si="35"/>
        <v>6515.7099999999991</v>
      </c>
      <c r="E25" s="82">
        <f t="shared" si="35"/>
        <v>7854.31</v>
      </c>
      <c r="F25" s="82">
        <f t="shared" si="35"/>
        <v>17619.400000000001</v>
      </c>
      <c r="G25" s="82">
        <f t="shared" si="35"/>
        <v>12091.460000000001</v>
      </c>
      <c r="H25" s="82">
        <f t="shared" si="35"/>
        <v>0</v>
      </c>
      <c r="I25" s="82">
        <f t="shared" si="35"/>
        <v>0</v>
      </c>
      <c r="J25" s="82">
        <f t="shared" si="35"/>
        <v>0</v>
      </c>
      <c r="K25" s="82">
        <f t="shared" si="35"/>
        <v>0</v>
      </c>
      <c r="L25" s="82">
        <f t="shared" si="35"/>
        <v>0</v>
      </c>
      <c r="M25" s="82">
        <f t="shared" si="35"/>
        <v>0</v>
      </c>
      <c r="N25" s="82">
        <f t="shared" si="35"/>
        <v>0</v>
      </c>
      <c r="O25" s="82">
        <f t="shared" si="35"/>
        <v>0</v>
      </c>
      <c r="P25" s="83">
        <f t="shared" si="35"/>
        <v>44080.88</v>
      </c>
      <c r="Q25" s="84">
        <f t="shared" si="35"/>
        <v>75075.464716673974</v>
      </c>
      <c r="R25" s="85">
        <f t="shared" si="26"/>
        <v>30994.584716673977</v>
      </c>
      <c r="S25" s="83">
        <f t="shared" ref="S25:T25" si="36">S356</f>
        <v>12091.460000000001</v>
      </c>
      <c r="T25" s="84">
        <f t="shared" si="36"/>
        <v>8759.1196094802126</v>
      </c>
      <c r="U25" s="85">
        <f t="shared" si="28"/>
        <v>-3332.3403905197883</v>
      </c>
      <c r="V25" s="83">
        <f t="shared" si="35"/>
        <v>145148.42159251572</v>
      </c>
      <c r="W25" s="82">
        <f t="shared" si="35"/>
        <v>233837.89554395599</v>
      </c>
      <c r="X25" s="368">
        <f t="shared" si="35"/>
        <v>232955.68</v>
      </c>
      <c r="Y25" s="84">
        <f t="shared" si="35"/>
        <v>882.21554395599924</v>
      </c>
      <c r="Z25" s="84">
        <f t="shared" si="29"/>
        <v>-87807.258407484274</v>
      </c>
      <c r="AA25" s="84">
        <f t="shared" si="30"/>
        <v>101067.54159251571</v>
      </c>
      <c r="AB25" s="84">
        <f t="shared" si="22"/>
        <v>188874.8</v>
      </c>
      <c r="AC25" s="68">
        <f t="shared" si="23"/>
        <v>0.18922431940702197</v>
      </c>
      <c r="AD25" s="68">
        <f t="shared" si="24"/>
        <v>0.30369520740467315</v>
      </c>
      <c r="AE25" s="92"/>
    </row>
    <row r="26" spans="1:31" ht="12.2" customHeight="1">
      <c r="B26" s="61" t="s">
        <v>118</v>
      </c>
      <c r="C26" s="82">
        <f t="shared" ref="C26:Y26" si="37">C373</f>
        <v>0</v>
      </c>
      <c r="D26" s="82">
        <f t="shared" si="37"/>
        <v>87219.55</v>
      </c>
      <c r="E26" s="82">
        <f t="shared" si="37"/>
        <v>55461.34</v>
      </c>
      <c r="F26" s="82">
        <f t="shared" si="37"/>
        <v>21270.03</v>
      </c>
      <c r="G26" s="82">
        <f t="shared" si="37"/>
        <v>19971.84</v>
      </c>
      <c r="H26" s="82">
        <f t="shared" si="37"/>
        <v>0</v>
      </c>
      <c r="I26" s="82">
        <f t="shared" si="37"/>
        <v>0</v>
      </c>
      <c r="J26" s="82">
        <f t="shared" si="37"/>
        <v>0</v>
      </c>
      <c r="K26" s="82">
        <f t="shared" si="37"/>
        <v>0</v>
      </c>
      <c r="L26" s="82">
        <f t="shared" si="37"/>
        <v>0</v>
      </c>
      <c r="M26" s="82">
        <f t="shared" si="37"/>
        <v>0</v>
      </c>
      <c r="N26" s="82">
        <f t="shared" si="37"/>
        <v>0</v>
      </c>
      <c r="O26" s="82">
        <f t="shared" si="37"/>
        <v>0</v>
      </c>
      <c r="P26" s="83">
        <f t="shared" si="37"/>
        <v>183922.75999999995</v>
      </c>
      <c r="Q26" s="84">
        <f t="shared" si="37"/>
        <v>135362.01467844984</v>
      </c>
      <c r="R26" s="85">
        <f t="shared" si="26"/>
        <v>-48560.745321550115</v>
      </c>
      <c r="S26" s="83">
        <f t="shared" ref="S26:T26" si="38">S373</f>
        <v>19971.84</v>
      </c>
      <c r="T26" s="84">
        <f t="shared" si="38"/>
        <v>37024.391348339755</v>
      </c>
      <c r="U26" s="85">
        <f t="shared" si="28"/>
        <v>17052.551348339755</v>
      </c>
      <c r="V26" s="83">
        <f t="shared" si="37"/>
        <v>431557.145465168</v>
      </c>
      <c r="W26" s="82">
        <f t="shared" si="37"/>
        <v>388619.88393397245</v>
      </c>
      <c r="X26" s="368">
        <f t="shared" si="37"/>
        <v>364574.19457532244</v>
      </c>
      <c r="Y26" s="84">
        <f t="shared" si="37"/>
        <v>24045.689358650059</v>
      </c>
      <c r="Z26" s="84">
        <f t="shared" si="29"/>
        <v>66982.950889845553</v>
      </c>
      <c r="AA26" s="84">
        <f t="shared" si="30"/>
        <v>247634.38546516804</v>
      </c>
      <c r="AB26" s="84">
        <f t="shared" si="22"/>
        <v>180651.43457532249</v>
      </c>
      <c r="AC26" s="68">
        <f t="shared" si="23"/>
        <v>0.50448650161387332</v>
      </c>
      <c r="AD26" s="68">
        <f t="shared" si="24"/>
        <v>0.42618402205286809</v>
      </c>
      <c r="AE26" s="92"/>
    </row>
    <row r="27" spans="1:31" s="58" customFormat="1" ht="12.2" customHeight="1">
      <c r="A27" s="1"/>
      <c r="B27" s="61" t="s">
        <v>122</v>
      </c>
      <c r="C27" s="82">
        <f t="shared" ref="C27:Y27" si="39">C391</f>
        <v>0</v>
      </c>
      <c r="D27" s="82">
        <f t="shared" si="39"/>
        <v>0</v>
      </c>
      <c r="E27" s="82">
        <f t="shared" si="39"/>
        <v>106000</v>
      </c>
      <c r="F27" s="82">
        <f t="shared" si="39"/>
        <v>0</v>
      </c>
      <c r="G27" s="82">
        <f t="shared" si="39"/>
        <v>0</v>
      </c>
      <c r="H27" s="82">
        <f t="shared" si="39"/>
        <v>0</v>
      </c>
      <c r="I27" s="82">
        <f t="shared" si="39"/>
        <v>0</v>
      </c>
      <c r="J27" s="82">
        <f t="shared" si="39"/>
        <v>0</v>
      </c>
      <c r="K27" s="82">
        <f t="shared" si="39"/>
        <v>0</v>
      </c>
      <c r="L27" s="82">
        <f t="shared" si="39"/>
        <v>0</v>
      </c>
      <c r="M27" s="82">
        <f t="shared" si="39"/>
        <v>0</v>
      </c>
      <c r="N27" s="82">
        <f t="shared" si="39"/>
        <v>0</v>
      </c>
      <c r="O27" s="82">
        <f t="shared" si="39"/>
        <v>0</v>
      </c>
      <c r="P27" s="83">
        <f t="shared" si="39"/>
        <v>106000</v>
      </c>
      <c r="Q27" s="84">
        <f t="shared" si="39"/>
        <v>14521</v>
      </c>
      <c r="R27" s="85">
        <f t="shared" si="26"/>
        <v>-91479</v>
      </c>
      <c r="S27" s="83">
        <f t="shared" ref="S27:T27" si="40">S391</f>
        <v>0</v>
      </c>
      <c r="T27" s="84">
        <f t="shared" si="40"/>
        <v>3442.75</v>
      </c>
      <c r="U27" s="85">
        <f t="shared" si="28"/>
        <v>3442.75</v>
      </c>
      <c r="V27" s="83">
        <f t="shared" si="39"/>
        <v>44313</v>
      </c>
      <c r="W27" s="82">
        <f t="shared" si="39"/>
        <v>153813</v>
      </c>
      <c r="X27" s="447">
        <f>X391-112500</f>
        <v>41313</v>
      </c>
      <c r="Y27" s="84">
        <f t="shared" si="39"/>
        <v>0</v>
      </c>
      <c r="Z27" s="84">
        <f t="shared" si="29"/>
        <v>3000</v>
      </c>
      <c r="AA27" s="84">
        <f t="shared" si="30"/>
        <v>-61687</v>
      </c>
      <c r="AB27" s="84">
        <f t="shared" si="22"/>
        <v>-64687</v>
      </c>
      <c r="AC27" s="68">
        <f t="shared" si="23"/>
        <v>2.5657783264347782</v>
      </c>
      <c r="AD27" s="68">
        <f t="shared" si="24"/>
        <v>2.3920745605127163</v>
      </c>
      <c r="AE27" s="445" t="s">
        <v>1123</v>
      </c>
    </row>
    <row r="28" spans="1:31" ht="12.2" customHeight="1">
      <c r="B28" s="61" t="s">
        <v>119</v>
      </c>
      <c r="C28" s="82">
        <f t="shared" ref="C28:Y28" si="41">C410</f>
        <v>0</v>
      </c>
      <c r="D28" s="82">
        <f t="shared" si="41"/>
        <v>0</v>
      </c>
      <c r="E28" s="82">
        <f t="shared" si="41"/>
        <v>2040.3</v>
      </c>
      <c r="F28" s="82">
        <f t="shared" si="41"/>
        <v>25493.67</v>
      </c>
      <c r="G28" s="82">
        <f t="shared" si="41"/>
        <v>38995</v>
      </c>
      <c r="H28" s="82">
        <f t="shared" si="41"/>
        <v>0</v>
      </c>
      <c r="I28" s="82">
        <f t="shared" si="41"/>
        <v>0</v>
      </c>
      <c r="J28" s="82">
        <f t="shared" si="41"/>
        <v>0</v>
      </c>
      <c r="K28" s="82">
        <f t="shared" si="41"/>
        <v>0</v>
      </c>
      <c r="L28" s="82">
        <f t="shared" si="41"/>
        <v>0</v>
      </c>
      <c r="M28" s="82">
        <f t="shared" si="41"/>
        <v>0</v>
      </c>
      <c r="N28" s="82">
        <f t="shared" si="41"/>
        <v>0</v>
      </c>
      <c r="O28" s="82">
        <f t="shared" si="41"/>
        <v>0</v>
      </c>
      <c r="P28" s="83">
        <f t="shared" si="41"/>
        <v>66528.97</v>
      </c>
      <c r="Q28" s="84">
        <f t="shared" si="41"/>
        <v>1294.625652493733</v>
      </c>
      <c r="R28" s="85">
        <f t="shared" si="26"/>
        <v>-65234.344347506267</v>
      </c>
      <c r="S28" s="83">
        <f t="shared" ref="S28:T28" si="42">S410</f>
        <v>38995</v>
      </c>
      <c r="T28" s="84">
        <f t="shared" si="42"/>
        <v>323.65641312343331</v>
      </c>
      <c r="U28" s="85">
        <f t="shared" si="28"/>
        <v>-38671.343586876566</v>
      </c>
      <c r="V28" s="83">
        <f t="shared" si="41"/>
        <v>3883.8769574812</v>
      </c>
      <c r="W28" s="82">
        <f t="shared" si="41"/>
        <v>3883.8769574812</v>
      </c>
      <c r="X28" s="368">
        <f t="shared" si="41"/>
        <v>3337.5134574812</v>
      </c>
      <c r="Y28" s="84">
        <f t="shared" si="41"/>
        <v>546.36349999999993</v>
      </c>
      <c r="Z28" s="84">
        <f t="shared" si="29"/>
        <v>546.36349999999993</v>
      </c>
      <c r="AA28" s="84">
        <f t="shared" si="30"/>
        <v>-62645.093042518798</v>
      </c>
      <c r="AB28" s="84">
        <f t="shared" si="22"/>
        <v>-63191.456542518805</v>
      </c>
      <c r="AC28" s="68">
        <f t="shared" si="23"/>
        <v>19.933693406051159</v>
      </c>
      <c r="AD28" s="68">
        <f t="shared" si="24"/>
        <v>17.129525659109923</v>
      </c>
    </row>
    <row r="29" spans="1:31" ht="12.2" hidden="1" customHeight="1">
      <c r="B29" s="61" t="s">
        <v>120</v>
      </c>
      <c r="C29" s="82">
        <f>C419</f>
        <v>0</v>
      </c>
      <c r="D29" s="82">
        <f t="shared" ref="D29:N29" si="43">D419</f>
        <v>0</v>
      </c>
      <c r="E29" s="82">
        <f t="shared" si="43"/>
        <v>0</v>
      </c>
      <c r="F29" s="82">
        <f t="shared" si="43"/>
        <v>0</v>
      </c>
      <c r="G29" s="82">
        <f t="shared" si="43"/>
        <v>0</v>
      </c>
      <c r="H29" s="82">
        <f t="shared" si="43"/>
        <v>0</v>
      </c>
      <c r="I29" s="82">
        <f t="shared" si="43"/>
        <v>0</v>
      </c>
      <c r="J29" s="82">
        <f t="shared" si="43"/>
        <v>0</v>
      </c>
      <c r="K29" s="82">
        <f t="shared" si="43"/>
        <v>0</v>
      </c>
      <c r="L29" s="82">
        <f t="shared" si="43"/>
        <v>0</v>
      </c>
      <c r="M29" s="82">
        <f t="shared" si="43"/>
        <v>0</v>
      </c>
      <c r="N29" s="82">
        <f t="shared" si="43"/>
        <v>0</v>
      </c>
      <c r="O29" s="82">
        <f>O419</f>
        <v>0</v>
      </c>
      <c r="P29" s="83">
        <f>P419</f>
        <v>0</v>
      </c>
      <c r="Q29" s="84">
        <f>Q419</f>
        <v>0</v>
      </c>
      <c r="R29" s="85">
        <f t="shared" si="26"/>
        <v>0</v>
      </c>
      <c r="S29" s="83">
        <f>S419</f>
        <v>0</v>
      </c>
      <c r="T29" s="84">
        <f>T419</f>
        <v>0</v>
      </c>
      <c r="U29" s="85">
        <f t="shared" si="28"/>
        <v>0</v>
      </c>
      <c r="V29" s="83">
        <f>V419</f>
        <v>0</v>
      </c>
      <c r="W29" s="82">
        <f>W419</f>
        <v>0</v>
      </c>
      <c r="X29" s="368">
        <f>X419</f>
        <v>0</v>
      </c>
      <c r="Y29" s="84">
        <f>Y419</f>
        <v>0</v>
      </c>
      <c r="Z29" s="84">
        <f t="shared" si="29"/>
        <v>0</v>
      </c>
      <c r="AA29" s="84">
        <f t="shared" si="30"/>
        <v>0</v>
      </c>
      <c r="AB29" s="84">
        <f t="shared" si="22"/>
        <v>0</v>
      </c>
      <c r="AC29" s="68" t="str">
        <f t="shared" si="23"/>
        <v xml:space="preserve"> </v>
      </c>
      <c r="AD29" s="68" t="str">
        <f t="shared" si="24"/>
        <v xml:space="preserve"> </v>
      </c>
    </row>
    <row r="30" spans="1:31" ht="12.2" customHeight="1">
      <c r="A30" s="93"/>
      <c r="B30" s="62" t="s">
        <v>23</v>
      </c>
      <c r="C30" s="87">
        <f>SUM(C21:C29)</f>
        <v>0</v>
      </c>
      <c r="D30" s="87">
        <f t="shared" ref="D30:N30" si="44">SUM(D21:D29)</f>
        <v>393838.34</v>
      </c>
      <c r="E30" s="87">
        <f t="shared" si="44"/>
        <v>495287.62000000005</v>
      </c>
      <c r="F30" s="87">
        <f t="shared" si="44"/>
        <v>419945.12999999995</v>
      </c>
      <c r="G30" s="87">
        <f t="shared" si="44"/>
        <v>455888.42000000004</v>
      </c>
      <c r="H30" s="87">
        <f t="shared" si="44"/>
        <v>0</v>
      </c>
      <c r="I30" s="87">
        <f t="shared" si="44"/>
        <v>0</v>
      </c>
      <c r="J30" s="87">
        <f t="shared" si="44"/>
        <v>0</v>
      </c>
      <c r="K30" s="87">
        <f t="shared" si="44"/>
        <v>0</v>
      </c>
      <c r="L30" s="87">
        <f t="shared" si="44"/>
        <v>0</v>
      </c>
      <c r="M30" s="87">
        <f t="shared" si="44"/>
        <v>0</v>
      </c>
      <c r="N30" s="87">
        <f t="shared" si="44"/>
        <v>0</v>
      </c>
      <c r="O30" s="87">
        <f>SUM(O21:O29)</f>
        <v>0</v>
      </c>
      <c r="P30" s="88">
        <f>SUM(P21:P29)</f>
        <v>1764959.51</v>
      </c>
      <c r="Q30" s="89">
        <f>SUM(Q21:Q29)</f>
        <v>1450000.4517145373</v>
      </c>
      <c r="R30" s="90">
        <f t="shared" si="26"/>
        <v>-314959.05828546267</v>
      </c>
      <c r="S30" s="88">
        <f>SUM(S21:S29)</f>
        <v>455888.42000000004</v>
      </c>
      <c r="T30" s="89">
        <f>SUM(T21:T29)</f>
        <v>385115.35590324178</v>
      </c>
      <c r="U30" s="90">
        <f t="shared" si="28"/>
        <v>-70773.064096758259</v>
      </c>
      <c r="V30" s="88">
        <f>SUM(V21:V29)</f>
        <v>4654568.7514083851</v>
      </c>
      <c r="W30" s="87">
        <f>SUM(W21:W29)</f>
        <v>5071354.9964958141</v>
      </c>
      <c r="X30" s="369">
        <f>SUM(X21:X29)</f>
        <v>4838422.7712587314</v>
      </c>
      <c r="Y30" s="89">
        <f>SUM(Y21:Y29)</f>
        <v>108432.22523708278</v>
      </c>
      <c r="Z30" s="89">
        <f t="shared" si="29"/>
        <v>-183854.01985034626</v>
      </c>
      <c r="AA30" s="89">
        <f t="shared" si="30"/>
        <v>2889609.2414083853</v>
      </c>
      <c r="AB30" s="89">
        <f t="shared" si="22"/>
        <v>3073463.2612587316</v>
      </c>
      <c r="AC30" s="91">
        <f t="shared" si="23"/>
        <v>0.36477992797244546</v>
      </c>
      <c r="AD30" s="91">
        <f t="shared" si="24"/>
        <v>0.37918862181721052</v>
      </c>
    </row>
    <row r="31" spans="1:31" ht="12.2" customHeight="1">
      <c r="P31" s="80"/>
      <c r="R31" s="81"/>
      <c r="S31" s="80"/>
      <c r="U31" s="81"/>
      <c r="V31" s="80"/>
      <c r="X31" s="2"/>
    </row>
    <row r="32" spans="1:31" s="343" customFormat="1" ht="12.2" customHeight="1" thickBot="1">
      <c r="A32" s="422" t="s">
        <v>175</v>
      </c>
      <c r="B32" s="423"/>
      <c r="C32" s="424">
        <f t="shared" ref="C32:Q32" si="45">C18-C30</f>
        <v>0</v>
      </c>
      <c r="D32" s="424">
        <f t="shared" si="45"/>
        <v>-10504.390000000072</v>
      </c>
      <c r="E32" s="424">
        <f t="shared" si="45"/>
        <v>-139466.97000000009</v>
      </c>
      <c r="F32" s="424">
        <f t="shared" si="45"/>
        <v>-73443.749999999942</v>
      </c>
      <c r="G32" s="424">
        <f t="shared" si="45"/>
        <v>-443175.04000000004</v>
      </c>
      <c r="H32" s="424">
        <f t="shared" si="45"/>
        <v>0</v>
      </c>
      <c r="I32" s="424">
        <f t="shared" si="45"/>
        <v>0</v>
      </c>
      <c r="J32" s="424">
        <f t="shared" si="45"/>
        <v>0</v>
      </c>
      <c r="K32" s="424">
        <f t="shared" si="45"/>
        <v>0</v>
      </c>
      <c r="L32" s="424">
        <f t="shared" si="45"/>
        <v>0</v>
      </c>
      <c r="M32" s="424">
        <f t="shared" si="45"/>
        <v>0</v>
      </c>
      <c r="N32" s="424">
        <f t="shared" si="45"/>
        <v>0</v>
      </c>
      <c r="O32" s="424">
        <f t="shared" si="45"/>
        <v>0</v>
      </c>
      <c r="P32" s="425">
        <f t="shared" si="45"/>
        <v>-666590.15000000014</v>
      </c>
      <c r="Q32" s="426">
        <f t="shared" si="45"/>
        <v>72139.63624909916</v>
      </c>
      <c r="R32" s="427">
        <f>P32-Q32</f>
        <v>-738729.7862490993</v>
      </c>
      <c r="S32" s="425">
        <f t="shared" ref="S32:T32" si="46">S18-S30</f>
        <v>-443175.04000000004</v>
      </c>
      <c r="T32" s="426">
        <f t="shared" si="46"/>
        <v>1774.8274513037177</v>
      </c>
      <c r="U32" s="427">
        <f>S32-T32</f>
        <v>-444949.86745130375</v>
      </c>
      <c r="V32" s="425">
        <f>V18-V30</f>
        <v>41465.303391614929</v>
      </c>
      <c r="W32" s="424">
        <f>W18-W30</f>
        <v>-216304.82649581414</v>
      </c>
      <c r="X32" s="448">
        <f>X18-X30</f>
        <v>16627.398741268553</v>
      </c>
      <c r="Y32" s="426">
        <f>X32-W32</f>
        <v>232932.22523708269</v>
      </c>
      <c r="Z32" s="426">
        <f>X32-V32</f>
        <v>-24837.904650346376</v>
      </c>
      <c r="AA32" s="426">
        <f>V32-P32</f>
        <v>708055.45339161507</v>
      </c>
      <c r="AB32" s="426">
        <f t="shared" si="22"/>
        <v>683217.54874126869</v>
      </c>
      <c r="AC32" s="428"/>
      <c r="AD32" s="428"/>
      <c r="AE32" s="343" t="s">
        <v>1119</v>
      </c>
    </row>
    <row r="33" spans="1:31" ht="12.2" hidden="1" customHeight="1" thickTop="1">
      <c r="A33" s="412" t="s">
        <v>174</v>
      </c>
      <c r="B33" s="413"/>
      <c r="C33" s="413"/>
      <c r="D33" s="413"/>
      <c r="E33" s="413"/>
      <c r="F33" s="413"/>
      <c r="G33" s="413"/>
      <c r="H33" s="413"/>
      <c r="I33" s="413"/>
      <c r="J33" s="413"/>
      <c r="K33" s="413"/>
      <c r="L33" s="413"/>
      <c r="M33" s="413"/>
      <c r="N33" s="413"/>
      <c r="P33" s="83"/>
      <c r="Q33" s="413"/>
      <c r="R33" s="413"/>
      <c r="S33" s="83"/>
      <c r="T33" s="413"/>
      <c r="U33" s="413"/>
      <c r="V33" s="414">
        <f>V32+INDEX(V303:V321,MATCH("445",$A$303:$A$321,0),1)</f>
        <v>41465.303391614929</v>
      </c>
      <c r="W33" s="415">
        <f t="shared" ref="W33:X33" si="47">W32+INDEX(W303:W321,MATCH("445",$A$303:$A$321,0),1)</f>
        <v>-216304.82649581414</v>
      </c>
      <c r="X33" s="416">
        <f t="shared" si="47"/>
        <v>16627.398741268553</v>
      </c>
      <c r="Y33" s="415">
        <f>X33-W33</f>
        <v>232932.22523708269</v>
      </c>
      <c r="Z33" s="415">
        <f>X33-V33</f>
        <v>-24837.904650346376</v>
      </c>
      <c r="AA33" s="413"/>
      <c r="AB33" s="413"/>
      <c r="AC33" s="413"/>
      <c r="AD33" s="413"/>
      <c r="AE33" s="108"/>
    </row>
    <row r="34" spans="1:31" ht="12.2" customHeight="1" thickTop="1">
      <c r="P34" s="83"/>
      <c r="R34" s="81"/>
      <c r="S34" s="83"/>
      <c r="U34" s="81"/>
      <c r="V34" s="80"/>
      <c r="X34" s="2"/>
    </row>
    <row r="35" spans="1:31" ht="12.2" customHeight="1">
      <c r="A35" s="64" t="s">
        <v>24</v>
      </c>
      <c r="P35" s="94"/>
      <c r="R35" s="81"/>
      <c r="S35" s="94"/>
      <c r="U35" s="81"/>
      <c r="V35" s="80"/>
      <c r="X35" s="2"/>
    </row>
    <row r="36" spans="1:31" ht="12.2" customHeight="1">
      <c r="B36" s="63" t="s">
        <v>25</v>
      </c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3"/>
      <c r="Q36" s="84"/>
      <c r="R36" s="81"/>
      <c r="S36" s="83"/>
      <c r="T36" s="84"/>
      <c r="U36" s="81"/>
      <c r="V36" s="83">
        <v>2286648.7254327098</v>
      </c>
      <c r="W36" s="82">
        <v>2407148.61</v>
      </c>
      <c r="X36" s="368">
        <v>2427818.33</v>
      </c>
      <c r="Y36" s="84"/>
      <c r="Z36" s="84"/>
      <c r="AA36" s="84"/>
      <c r="AB36" s="84"/>
    </row>
    <row r="37" spans="1:31" ht="12.2" hidden="1" customHeight="1">
      <c r="A37" s="64"/>
      <c r="B37" s="63" t="s">
        <v>26</v>
      </c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3"/>
      <c r="Q37" s="84"/>
      <c r="R37" s="81"/>
      <c r="S37" s="83"/>
      <c r="T37" s="84"/>
      <c r="U37" s="81"/>
      <c r="V37" s="83">
        <v>0</v>
      </c>
      <c r="W37" s="82">
        <v>0</v>
      </c>
      <c r="X37" s="368">
        <v>0</v>
      </c>
      <c r="Y37" s="84"/>
      <c r="Z37" s="84"/>
      <c r="AA37" s="84"/>
      <c r="AB37" s="84"/>
    </row>
    <row r="38" spans="1:31" ht="12.2" hidden="1" customHeight="1">
      <c r="B38" s="63" t="s">
        <v>27</v>
      </c>
      <c r="D38" s="82"/>
      <c r="E38" s="82"/>
      <c r="F38" s="82"/>
      <c r="G38" s="82"/>
      <c r="H38" s="82"/>
      <c r="I38" s="82"/>
      <c r="J38" s="82"/>
      <c r="P38" s="83"/>
      <c r="Q38" s="84"/>
      <c r="R38" s="81"/>
      <c r="S38" s="83"/>
      <c r="T38" s="84"/>
      <c r="U38" s="81"/>
      <c r="V38" s="83">
        <f>SUM(V36:V37)</f>
        <v>2286648.7254327098</v>
      </c>
      <c r="W38" s="82">
        <f t="shared" ref="W38:X38" si="48">SUM(W36:W37)</f>
        <v>2407148.61</v>
      </c>
      <c r="X38" s="368">
        <f t="shared" si="48"/>
        <v>2427818.33</v>
      </c>
    </row>
    <row r="39" spans="1:31" ht="12.2" customHeight="1">
      <c r="B39" s="63" t="s">
        <v>175</v>
      </c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3"/>
      <c r="Q39" s="84"/>
      <c r="R39" s="85"/>
      <c r="S39" s="83"/>
      <c r="T39" s="84"/>
      <c r="U39" s="85"/>
      <c r="V39" s="83">
        <f>V32</f>
        <v>41465.303391614929</v>
      </c>
      <c r="W39" s="82">
        <f>W32</f>
        <v>-216304.82649581414</v>
      </c>
      <c r="X39" s="368">
        <f>+X32</f>
        <v>16627.398741268553</v>
      </c>
      <c r="Y39" s="84"/>
      <c r="Z39" s="84"/>
      <c r="AA39" s="84"/>
      <c r="AB39" s="84"/>
    </row>
    <row r="40" spans="1:31" ht="12.2" customHeight="1">
      <c r="B40" s="63"/>
      <c r="P40" s="80"/>
      <c r="R40" s="81"/>
      <c r="S40" s="80"/>
      <c r="U40" s="81"/>
      <c r="V40" s="80"/>
      <c r="X40" s="2"/>
    </row>
    <row r="41" spans="1:31" s="343" customFormat="1" ht="12.2" customHeight="1" thickBot="1">
      <c r="A41" s="429" t="s">
        <v>28</v>
      </c>
      <c r="B41" s="430"/>
      <c r="C41" s="431"/>
      <c r="D41" s="431"/>
      <c r="E41" s="431"/>
      <c r="F41" s="431"/>
      <c r="G41" s="431"/>
      <c r="H41" s="431"/>
      <c r="I41" s="431"/>
      <c r="J41" s="431"/>
      <c r="K41" s="431"/>
      <c r="L41" s="431"/>
      <c r="M41" s="431"/>
      <c r="N41" s="431"/>
      <c r="O41" s="431"/>
      <c r="P41" s="432"/>
      <c r="Q41" s="433"/>
      <c r="R41" s="434"/>
      <c r="S41" s="432"/>
      <c r="T41" s="433"/>
      <c r="U41" s="434"/>
      <c r="V41" s="432">
        <f>V38+V39</f>
        <v>2328114.0288243247</v>
      </c>
      <c r="W41" s="431">
        <f>W38+W39</f>
        <v>2190843.7835041857</v>
      </c>
      <c r="X41" s="435">
        <f>X38+X39</f>
        <v>2444445.7287412686</v>
      </c>
      <c r="Y41" s="433"/>
      <c r="Z41" s="433"/>
      <c r="AA41" s="433"/>
      <c r="AB41" s="433"/>
      <c r="AC41" s="436"/>
      <c r="AD41" s="436"/>
    </row>
    <row r="42" spans="1:31" ht="12.2" customHeight="1" thickTop="1">
      <c r="A42" s="247"/>
      <c r="B42" s="248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250"/>
      <c r="Q42" s="251"/>
      <c r="R42" s="251"/>
      <c r="S42" s="250"/>
      <c r="T42" s="251"/>
      <c r="U42" s="251"/>
      <c r="V42" s="250"/>
      <c r="W42" s="249"/>
      <c r="X42" s="370"/>
      <c r="Y42" s="251"/>
      <c r="Z42" s="251"/>
      <c r="AA42" s="251"/>
      <c r="AB42" s="251"/>
      <c r="AC42" s="252"/>
      <c r="AD42" s="252"/>
    </row>
    <row r="43" spans="1:31" ht="12.2" customHeight="1">
      <c r="A43" s="263" t="s">
        <v>123</v>
      </c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253"/>
      <c r="Q43" s="118"/>
      <c r="R43" s="118"/>
      <c r="S43" s="253"/>
      <c r="T43" s="118"/>
      <c r="U43" s="118"/>
      <c r="V43" s="83">
        <f>IFERROR(V18/V69,"")</f>
        <v>12041.112961025641</v>
      </c>
      <c r="W43" s="82">
        <f>IFERROR(W18/W69,"")</f>
        <v>13229.019536784741</v>
      </c>
      <c r="X43" s="368">
        <f>IFERROR(X18/X69,"")</f>
        <v>13229.019536784741</v>
      </c>
      <c r="Y43" s="118"/>
      <c r="Z43" s="118"/>
      <c r="AA43" s="118"/>
      <c r="AB43" s="118"/>
      <c r="AC43" s="254"/>
      <c r="AD43" s="254"/>
    </row>
    <row r="44" spans="1:31" ht="12.2" customHeight="1">
      <c r="A44" s="263" t="s">
        <v>124</v>
      </c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253"/>
      <c r="Q44" s="118"/>
      <c r="R44" s="118"/>
      <c r="S44" s="253"/>
      <c r="T44" s="118"/>
      <c r="U44" s="118"/>
      <c r="V44" s="83">
        <f>IFERROR(V30/V69,"")</f>
        <v>11934.791670277911</v>
      </c>
      <c r="W44" s="82">
        <f>IFERROR(W30/W69,"")</f>
        <v>13818.405985002219</v>
      </c>
      <c r="X44" s="368">
        <f>IFERROR(X30/X69,"")</f>
        <v>13183.713273184554</v>
      </c>
      <c r="Y44" s="118"/>
      <c r="Z44" s="118"/>
      <c r="AA44" s="118"/>
      <c r="AB44" s="118"/>
      <c r="AC44" s="254"/>
      <c r="AD44" s="254"/>
    </row>
    <row r="45" spans="1:31" ht="12.2" customHeight="1">
      <c r="A45" s="263" t="s">
        <v>173</v>
      </c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253"/>
      <c r="Q45" s="118"/>
      <c r="R45" s="118"/>
      <c r="S45" s="253"/>
      <c r="T45" s="118"/>
      <c r="U45" s="118"/>
      <c r="V45" s="83">
        <f>IFERROR(V32/V69,"")</f>
        <v>106.32129074773059</v>
      </c>
      <c r="W45" s="82">
        <f>IFERROR(W32/W69,"")</f>
        <v>-589.38644821747721</v>
      </c>
      <c r="X45" s="368">
        <f>IFERROR(X32/X69,"")</f>
        <v>45.306263600186796</v>
      </c>
      <c r="Y45" s="118"/>
      <c r="Z45" s="118"/>
      <c r="AA45" s="118"/>
      <c r="AB45" s="118"/>
      <c r="AC45" s="254"/>
      <c r="AD45" s="254"/>
    </row>
    <row r="46" spans="1:31" ht="12.2" customHeight="1">
      <c r="A46" s="263" t="s">
        <v>82</v>
      </c>
      <c r="B46" s="63"/>
      <c r="P46" s="80"/>
      <c r="S46" s="80"/>
      <c r="V46" s="246">
        <f>IFERROR(V41/V30,"")</f>
        <v>0.50017824489537965</v>
      </c>
      <c r="W46" s="233">
        <f>IFERROR(W41/W30,"")</f>
        <v>0.43200363315484852</v>
      </c>
      <c r="X46" s="371">
        <f>IFERROR(X41/X30,"")</f>
        <v>0.50521540681847821</v>
      </c>
    </row>
    <row r="47" spans="1:31" ht="12.2" customHeight="1">
      <c r="B47" s="63"/>
      <c r="P47" s="80"/>
      <c r="S47" s="80"/>
      <c r="V47" s="80"/>
      <c r="X47" s="2"/>
    </row>
    <row r="48" spans="1:31" ht="12.2" customHeight="1">
      <c r="A48" s="58" t="s">
        <v>77</v>
      </c>
      <c r="P48" s="80"/>
      <c r="R48" s="81"/>
      <c r="S48" s="80"/>
      <c r="U48" s="81"/>
      <c r="V48" s="80"/>
      <c r="X48" s="2"/>
    </row>
    <row r="49" spans="1:30" ht="12.2" customHeight="1">
      <c r="A49" s="58"/>
      <c r="P49" s="80"/>
      <c r="R49" s="81"/>
      <c r="S49" s="80"/>
      <c r="U49" s="81"/>
      <c r="V49" s="80"/>
      <c r="X49" s="2"/>
    </row>
    <row r="50" spans="1:30" ht="12.2" customHeight="1">
      <c r="A50" s="58" t="s">
        <v>30</v>
      </c>
      <c r="B50" s="82"/>
      <c r="P50" s="80"/>
      <c r="R50" s="81"/>
      <c r="S50" s="80"/>
      <c r="U50" s="81"/>
      <c r="V50" s="80"/>
      <c r="X50" s="2"/>
    </row>
    <row r="51" spans="1:30" ht="12.2" hidden="1" customHeight="1">
      <c r="A51" s="58"/>
      <c r="B51" s="55" t="s">
        <v>31</v>
      </c>
      <c r="C51" s="119"/>
      <c r="D51" s="95"/>
      <c r="P51" s="80"/>
      <c r="R51" s="81"/>
      <c r="S51" s="80"/>
      <c r="U51" s="81"/>
      <c r="V51" s="96">
        <v>90</v>
      </c>
      <c r="W51" s="95">
        <v>65</v>
      </c>
      <c r="X51" s="372">
        <v>65</v>
      </c>
      <c r="Y51" s="97">
        <f t="shared" ref="Y51:Y63" si="49">X51-W51</f>
        <v>0</v>
      </c>
      <c r="Z51" s="97">
        <f>X51-V51</f>
        <v>-25</v>
      </c>
    </row>
    <row r="52" spans="1:30" ht="12.2" hidden="1" customHeight="1">
      <c r="A52" s="58"/>
      <c r="B52" s="55">
        <v>1</v>
      </c>
      <c r="C52" s="119"/>
      <c r="D52" s="95"/>
      <c r="E52" s="95"/>
      <c r="P52" s="80"/>
      <c r="R52" s="81"/>
      <c r="S52" s="80"/>
      <c r="U52" s="81"/>
      <c r="V52" s="96">
        <v>60</v>
      </c>
      <c r="W52" s="95">
        <v>57</v>
      </c>
      <c r="X52" s="372">
        <v>57</v>
      </c>
      <c r="Y52" s="97">
        <f t="shared" si="49"/>
        <v>0</v>
      </c>
      <c r="Z52" s="97">
        <f t="shared" ref="Z52:Z63" si="50">X52-V52</f>
        <v>-3</v>
      </c>
    </row>
    <row r="53" spans="1:30" ht="12.2" hidden="1" customHeight="1">
      <c r="A53" s="58"/>
      <c r="B53" s="55">
        <v>2</v>
      </c>
      <c r="C53" s="119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80"/>
      <c r="R53" s="81"/>
      <c r="S53" s="80"/>
      <c r="U53" s="81"/>
      <c r="V53" s="96">
        <v>60</v>
      </c>
      <c r="W53" s="95">
        <v>59</v>
      </c>
      <c r="X53" s="372">
        <v>59</v>
      </c>
      <c r="Y53" s="97">
        <f t="shared" si="49"/>
        <v>0</v>
      </c>
      <c r="Z53" s="97">
        <f t="shared" si="50"/>
        <v>-1</v>
      </c>
    </row>
    <row r="54" spans="1:30" ht="12.2" hidden="1" customHeight="1">
      <c r="A54" s="58"/>
      <c r="B54" s="55">
        <v>3</v>
      </c>
      <c r="C54" s="119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80"/>
      <c r="R54" s="81"/>
      <c r="S54" s="80"/>
      <c r="U54" s="81"/>
      <c r="V54" s="96">
        <v>60</v>
      </c>
      <c r="W54" s="95">
        <v>61</v>
      </c>
      <c r="X54" s="372">
        <v>61</v>
      </c>
      <c r="Y54" s="97">
        <f t="shared" si="49"/>
        <v>0</v>
      </c>
      <c r="Z54" s="97">
        <f t="shared" si="50"/>
        <v>1</v>
      </c>
    </row>
    <row r="55" spans="1:30" ht="12.2" hidden="1" customHeight="1">
      <c r="A55" s="58"/>
      <c r="B55" s="55">
        <v>4</v>
      </c>
      <c r="C55" s="119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80"/>
      <c r="R55" s="81"/>
      <c r="S55" s="80"/>
      <c r="U55" s="81"/>
      <c r="V55" s="96">
        <v>60</v>
      </c>
      <c r="W55" s="95">
        <v>61</v>
      </c>
      <c r="X55" s="372">
        <v>61</v>
      </c>
      <c r="Y55" s="97">
        <f t="shared" si="49"/>
        <v>0</v>
      </c>
      <c r="Z55" s="97">
        <f t="shared" si="50"/>
        <v>1</v>
      </c>
    </row>
    <row r="56" spans="1:30" ht="12.2" hidden="1" customHeight="1">
      <c r="A56" s="58"/>
      <c r="B56" s="55">
        <v>5</v>
      </c>
      <c r="C56" s="119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80"/>
      <c r="R56" s="81"/>
      <c r="S56" s="80"/>
      <c r="U56" s="81"/>
      <c r="V56" s="96">
        <v>60</v>
      </c>
      <c r="W56" s="95">
        <v>64</v>
      </c>
      <c r="X56" s="372">
        <v>64</v>
      </c>
      <c r="Y56" s="97">
        <f t="shared" si="49"/>
        <v>0</v>
      </c>
      <c r="Z56" s="97">
        <f t="shared" si="50"/>
        <v>4</v>
      </c>
    </row>
    <row r="57" spans="1:30" ht="12.2" hidden="1" customHeight="1">
      <c r="A57" s="58"/>
      <c r="B57" s="55">
        <v>6</v>
      </c>
      <c r="C57" s="119"/>
      <c r="D57" s="95"/>
      <c r="P57" s="80"/>
      <c r="R57" s="81"/>
      <c r="S57" s="80"/>
      <c r="U57" s="81"/>
      <c r="V57" s="96">
        <v>0</v>
      </c>
      <c r="W57" s="95">
        <v>0</v>
      </c>
      <c r="X57" s="372">
        <v>0</v>
      </c>
      <c r="Y57" s="97">
        <f t="shared" si="49"/>
        <v>0</v>
      </c>
      <c r="Z57" s="97">
        <f t="shared" si="50"/>
        <v>0</v>
      </c>
    </row>
    <row r="58" spans="1:30" ht="12.2" hidden="1" customHeight="1">
      <c r="A58" s="58"/>
      <c r="B58" s="55">
        <v>7</v>
      </c>
      <c r="C58" s="119"/>
      <c r="D58" s="95"/>
      <c r="P58" s="80"/>
      <c r="R58" s="81"/>
      <c r="S58" s="80"/>
      <c r="U58" s="81"/>
      <c r="V58" s="96">
        <v>0</v>
      </c>
      <c r="W58" s="95">
        <v>0</v>
      </c>
      <c r="X58" s="372">
        <v>0</v>
      </c>
      <c r="Y58" s="97">
        <f t="shared" si="49"/>
        <v>0</v>
      </c>
      <c r="Z58" s="97">
        <f t="shared" si="50"/>
        <v>0</v>
      </c>
    </row>
    <row r="59" spans="1:30" ht="12.2" hidden="1" customHeight="1">
      <c r="A59" s="58"/>
      <c r="B59" s="55">
        <v>8</v>
      </c>
      <c r="C59" s="119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80"/>
      <c r="R59" s="81"/>
      <c r="S59" s="80"/>
      <c r="U59" s="81"/>
      <c r="V59" s="96">
        <v>0</v>
      </c>
      <c r="W59" s="95">
        <v>0</v>
      </c>
      <c r="X59" s="372">
        <v>0</v>
      </c>
      <c r="Y59" s="97">
        <f t="shared" si="49"/>
        <v>0</v>
      </c>
      <c r="Z59" s="97">
        <f t="shared" si="50"/>
        <v>0</v>
      </c>
    </row>
    <row r="60" spans="1:30" ht="12.2" hidden="1" customHeight="1">
      <c r="A60" s="58"/>
      <c r="B60" s="55">
        <v>9</v>
      </c>
      <c r="C60" s="119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80"/>
      <c r="R60" s="81"/>
      <c r="S60" s="80"/>
      <c r="U60" s="81"/>
      <c r="V60" s="96">
        <v>0</v>
      </c>
      <c r="W60" s="95">
        <v>0</v>
      </c>
      <c r="X60" s="372">
        <v>0</v>
      </c>
      <c r="Y60" s="97">
        <f t="shared" si="49"/>
        <v>0</v>
      </c>
      <c r="Z60" s="97">
        <f t="shared" si="50"/>
        <v>0</v>
      </c>
    </row>
    <row r="61" spans="1:30" ht="12.2" hidden="1" customHeight="1">
      <c r="A61" s="58"/>
      <c r="B61" s="55">
        <v>10</v>
      </c>
      <c r="C61" s="119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80"/>
      <c r="R61" s="81"/>
      <c r="S61" s="80"/>
      <c r="U61" s="81"/>
      <c r="V61" s="96">
        <v>0</v>
      </c>
      <c r="W61" s="95">
        <v>0</v>
      </c>
      <c r="X61" s="372">
        <v>0</v>
      </c>
      <c r="Y61" s="97">
        <f t="shared" si="49"/>
        <v>0</v>
      </c>
      <c r="Z61" s="97">
        <f t="shared" si="50"/>
        <v>0</v>
      </c>
    </row>
    <row r="62" spans="1:30" ht="12.2" hidden="1" customHeight="1">
      <c r="A62" s="58"/>
      <c r="B62" s="55">
        <v>11</v>
      </c>
      <c r="C62" s="119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80"/>
      <c r="R62" s="81"/>
      <c r="S62" s="80"/>
      <c r="U62" s="81"/>
      <c r="V62" s="96">
        <v>0</v>
      </c>
      <c r="W62" s="95">
        <v>0</v>
      </c>
      <c r="X62" s="372">
        <v>0</v>
      </c>
      <c r="Y62" s="97">
        <f t="shared" si="49"/>
        <v>0</v>
      </c>
      <c r="Z62" s="97">
        <f t="shared" si="50"/>
        <v>0</v>
      </c>
    </row>
    <row r="63" spans="1:30" ht="12.2" hidden="1" customHeight="1">
      <c r="A63" s="58"/>
      <c r="B63" s="55">
        <v>12</v>
      </c>
      <c r="C63" s="119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80"/>
      <c r="R63" s="81"/>
      <c r="S63" s="80"/>
      <c r="U63" s="81"/>
      <c r="V63" s="96">
        <v>0</v>
      </c>
      <c r="W63" s="95">
        <v>0</v>
      </c>
      <c r="X63" s="372">
        <v>0</v>
      </c>
      <c r="Y63" s="97">
        <f t="shared" si="49"/>
        <v>0</v>
      </c>
      <c r="Z63" s="97">
        <f t="shared" si="50"/>
        <v>0</v>
      </c>
    </row>
    <row r="64" spans="1:30" s="58" customFormat="1" ht="12.2" customHeight="1">
      <c r="A64" s="58" t="s">
        <v>32</v>
      </c>
      <c r="C64" s="128"/>
      <c r="P64" s="98"/>
      <c r="Q64" s="99"/>
      <c r="R64" s="100"/>
      <c r="S64" s="98"/>
      <c r="T64" s="99"/>
      <c r="U64" s="100"/>
      <c r="V64" s="98"/>
      <c r="X64" s="373"/>
      <c r="Y64" s="99"/>
      <c r="Z64" s="99"/>
      <c r="AA64" s="99"/>
      <c r="AB64" s="99"/>
      <c r="AC64" s="92"/>
      <c r="AD64" s="92"/>
    </row>
    <row r="65" spans="1:30" ht="12.2" customHeight="1">
      <c r="B65" s="1" t="s">
        <v>33</v>
      </c>
      <c r="C65" s="119"/>
      <c r="P65" s="80"/>
      <c r="R65" s="81"/>
      <c r="S65" s="80"/>
      <c r="U65" s="81"/>
      <c r="V65" s="96">
        <f>SUM(V51:V54)</f>
        <v>270</v>
      </c>
      <c r="W65" s="95">
        <f>SUM(W51:W54)</f>
        <v>242</v>
      </c>
      <c r="X65" s="372">
        <f>SUM(X51:X54)</f>
        <v>242</v>
      </c>
      <c r="Y65" s="97">
        <f>X65-W65</f>
        <v>0</v>
      </c>
      <c r="Z65" s="97">
        <f>X65-V65</f>
        <v>-28</v>
      </c>
    </row>
    <row r="66" spans="1:30" ht="12.2" customHeight="1">
      <c r="B66" s="1" t="s">
        <v>34</v>
      </c>
      <c r="C66" s="119"/>
      <c r="P66" s="80"/>
      <c r="R66" s="81"/>
      <c r="S66" s="80"/>
      <c r="U66" s="81"/>
      <c r="V66" s="96">
        <f>SUM(V55:V57)</f>
        <v>120</v>
      </c>
      <c r="W66" s="95">
        <f>SUM(W55:W57)</f>
        <v>125</v>
      </c>
      <c r="X66" s="372">
        <f>SUM(X55:X57)</f>
        <v>125</v>
      </c>
      <c r="Y66" s="97">
        <f>X66-W66</f>
        <v>0</v>
      </c>
      <c r="Z66" s="97">
        <f t="shared" ref="Z66:Z69" si="51">X66-V66</f>
        <v>5</v>
      </c>
    </row>
    <row r="67" spans="1:30" ht="12.2" hidden="1" customHeight="1">
      <c r="B67" s="1" t="s">
        <v>35</v>
      </c>
      <c r="C67" s="119"/>
      <c r="P67" s="80"/>
      <c r="R67" s="81"/>
      <c r="S67" s="80"/>
      <c r="U67" s="81"/>
      <c r="V67" s="96">
        <f>SUM(V58:V59)</f>
        <v>0</v>
      </c>
      <c r="W67" s="95">
        <f>SUM(W58:W59)</f>
        <v>0</v>
      </c>
      <c r="X67" s="372">
        <f>SUM(X58:X59)</f>
        <v>0</v>
      </c>
      <c r="Y67" s="97">
        <f>X67-W67</f>
        <v>0</v>
      </c>
      <c r="Z67" s="97">
        <f t="shared" si="51"/>
        <v>0</v>
      </c>
    </row>
    <row r="68" spans="1:30" ht="12.2" hidden="1" customHeight="1">
      <c r="B68" s="1" t="s">
        <v>36</v>
      </c>
      <c r="C68" s="119"/>
      <c r="P68" s="80"/>
      <c r="R68" s="81"/>
      <c r="S68" s="80"/>
      <c r="U68" s="81"/>
      <c r="V68" s="96">
        <f>SUM(V60:V63)</f>
        <v>0</v>
      </c>
      <c r="W68" s="95">
        <f>SUM(W60:W63)</f>
        <v>0</v>
      </c>
      <c r="X68" s="372">
        <f>SUM(X60:X63)</f>
        <v>0</v>
      </c>
      <c r="Y68" s="97">
        <f>X68-W68</f>
        <v>0</v>
      </c>
      <c r="Z68" s="97">
        <f t="shared" si="51"/>
        <v>0</v>
      </c>
    </row>
    <row r="69" spans="1:30" s="58" customFormat="1" ht="12.2" customHeight="1">
      <c r="A69" s="58" t="s">
        <v>121</v>
      </c>
      <c r="C69" s="128"/>
      <c r="P69" s="101"/>
      <c r="Q69" s="99"/>
      <c r="R69" s="100"/>
      <c r="S69" s="101"/>
      <c r="T69" s="99"/>
      <c r="U69" s="100"/>
      <c r="V69" s="101">
        <f>SUM(V65:V68)</f>
        <v>390</v>
      </c>
      <c r="W69" s="102">
        <f>SUM(W65:W68)</f>
        <v>367</v>
      </c>
      <c r="X69" s="374">
        <f>SUM(X65:X68)</f>
        <v>367</v>
      </c>
      <c r="Y69" s="103">
        <f>X69-W69</f>
        <v>0</v>
      </c>
      <c r="Z69" s="97">
        <f t="shared" si="51"/>
        <v>-23</v>
      </c>
      <c r="AA69" s="99"/>
      <c r="AB69" s="99"/>
      <c r="AC69" s="92"/>
      <c r="AD69" s="92"/>
    </row>
    <row r="70" spans="1:30" ht="12.2" customHeight="1" outlineLevel="1">
      <c r="B70" s="58"/>
      <c r="C70" s="119"/>
      <c r="P70" s="96"/>
      <c r="R70" s="81"/>
      <c r="S70" s="96"/>
      <c r="U70" s="81"/>
      <c r="V70" s="104"/>
      <c r="W70" s="105"/>
      <c r="X70" s="375"/>
      <c r="Y70" s="105"/>
      <c r="Z70" s="105"/>
    </row>
    <row r="71" spans="1:30" ht="12.2" hidden="1" customHeight="1" outlineLevel="1">
      <c r="A71" s="58" t="s">
        <v>37</v>
      </c>
      <c r="C71" s="119"/>
      <c r="P71" s="80"/>
      <c r="R71" s="81"/>
      <c r="S71" s="80"/>
      <c r="U71" s="81"/>
      <c r="V71" s="80"/>
      <c r="X71" s="2"/>
    </row>
    <row r="72" spans="1:30" ht="12.2" hidden="1" customHeight="1" outlineLevel="1">
      <c r="B72" s="55" t="s">
        <v>78</v>
      </c>
      <c r="C72" s="119"/>
      <c r="P72" s="80"/>
      <c r="R72" s="81"/>
      <c r="S72" s="80"/>
      <c r="U72" s="81"/>
      <c r="V72" s="96">
        <v>275</v>
      </c>
      <c r="W72" s="95">
        <v>259</v>
      </c>
      <c r="X72" s="372">
        <v>259</v>
      </c>
      <c r="Y72" s="97">
        <f>X72-W72</f>
        <v>0</v>
      </c>
      <c r="Z72" s="97">
        <f>X72-V72</f>
        <v>-16</v>
      </c>
    </row>
    <row r="73" spans="1:30" ht="12.2" hidden="1" customHeight="1" outlineLevel="1">
      <c r="B73" s="55" t="s">
        <v>79</v>
      </c>
      <c r="C73" s="119"/>
      <c r="P73" s="80"/>
      <c r="R73" s="81"/>
      <c r="S73" s="80"/>
      <c r="U73" s="81"/>
      <c r="V73" s="96">
        <v>49</v>
      </c>
      <c r="W73" s="95">
        <v>47</v>
      </c>
      <c r="X73" s="372">
        <v>47</v>
      </c>
      <c r="Y73" s="97">
        <f>X73-W73</f>
        <v>0</v>
      </c>
      <c r="Z73" s="97">
        <f>X73-V73</f>
        <v>-2</v>
      </c>
    </row>
    <row r="74" spans="1:30" ht="12.2" hidden="1" customHeight="1" outlineLevel="1">
      <c r="B74" s="55" t="s">
        <v>125</v>
      </c>
      <c r="C74" s="119"/>
      <c r="P74" s="80"/>
      <c r="R74" s="81"/>
      <c r="S74" s="80"/>
      <c r="U74" s="81"/>
      <c r="V74" s="96">
        <v>32</v>
      </c>
      <c r="W74" s="95">
        <v>38</v>
      </c>
      <c r="X74" s="372">
        <v>38</v>
      </c>
      <c r="Y74" s="97"/>
      <c r="Z74" s="97"/>
    </row>
    <row r="75" spans="1:30" ht="12.2" hidden="1" customHeight="1" outlineLevel="1">
      <c r="B75" s="55" t="s">
        <v>38</v>
      </c>
      <c r="C75" s="119"/>
      <c r="P75" s="80"/>
      <c r="R75" s="81"/>
      <c r="S75" s="80"/>
      <c r="U75" s="81"/>
      <c r="V75" s="96">
        <v>26</v>
      </c>
      <c r="W75" s="95">
        <v>5.9588000000000001</v>
      </c>
      <c r="X75" s="372">
        <v>5.9588000000000001</v>
      </c>
      <c r="Y75" s="97">
        <f>X75-W75</f>
        <v>0</v>
      </c>
      <c r="Z75" s="97">
        <f>X75-V75</f>
        <v>-20.0412</v>
      </c>
    </row>
    <row r="76" spans="1:30" ht="12.2" hidden="1" customHeight="1" outlineLevel="1">
      <c r="C76" s="119"/>
      <c r="P76" s="80"/>
      <c r="R76" s="81"/>
      <c r="S76" s="80"/>
      <c r="U76" s="81"/>
      <c r="V76" s="96"/>
      <c r="W76" s="95"/>
      <c r="X76" s="372"/>
    </row>
    <row r="77" spans="1:30" ht="12.2" hidden="1" customHeight="1" outlineLevel="1">
      <c r="A77" s="58" t="s">
        <v>39</v>
      </c>
      <c r="C77" s="119"/>
      <c r="P77" s="80"/>
      <c r="R77" s="81"/>
      <c r="S77" s="80"/>
      <c r="U77" s="81"/>
      <c r="V77" s="96"/>
      <c r="W77" s="95"/>
      <c r="X77" s="372"/>
    </row>
    <row r="78" spans="1:30" ht="12.2" hidden="1" customHeight="1" outlineLevel="1">
      <c r="B78" s="1" t="s">
        <v>40</v>
      </c>
      <c r="C78" s="119"/>
      <c r="D78" s="95"/>
      <c r="P78" s="80"/>
      <c r="R78" s="81"/>
      <c r="S78" s="80"/>
      <c r="U78" s="81"/>
      <c r="V78" s="96">
        <v>31.25</v>
      </c>
      <c r="W78" s="95">
        <v>31.375</v>
      </c>
      <c r="X78" s="372">
        <v>30.778225806451601</v>
      </c>
    </row>
    <row r="79" spans="1:30" ht="12.2" hidden="1" customHeight="1" outlineLevel="1">
      <c r="B79" s="1" t="s">
        <v>41</v>
      </c>
      <c r="C79" s="119"/>
      <c r="D79" s="95"/>
      <c r="P79" s="80"/>
      <c r="R79" s="81"/>
      <c r="S79" s="80"/>
      <c r="U79" s="81"/>
      <c r="V79" s="96">
        <v>22</v>
      </c>
      <c r="W79" s="95">
        <v>15</v>
      </c>
      <c r="X79" s="372">
        <v>14.944892473118299</v>
      </c>
    </row>
    <row r="80" spans="1:30" ht="12.2" hidden="1" customHeight="1" outlineLevel="1">
      <c r="B80" s="1" t="s">
        <v>42</v>
      </c>
      <c r="C80" s="119"/>
      <c r="D80" s="95"/>
      <c r="P80" s="80"/>
      <c r="R80" s="81"/>
      <c r="S80" s="80"/>
      <c r="U80" s="81"/>
      <c r="V80" s="96">
        <v>0</v>
      </c>
      <c r="W80" s="95">
        <v>0</v>
      </c>
      <c r="X80" s="372">
        <v>0</v>
      </c>
    </row>
    <row r="81" spans="1:30" ht="12.2" hidden="1" customHeight="1" outlineLevel="1">
      <c r="B81" s="1" t="s">
        <v>126</v>
      </c>
      <c r="C81" s="119"/>
      <c r="P81" s="80"/>
      <c r="R81" s="81"/>
      <c r="S81" s="80"/>
      <c r="U81" s="81"/>
      <c r="V81" s="106">
        <v>0</v>
      </c>
      <c r="W81" s="73">
        <v>0</v>
      </c>
      <c r="X81" s="376">
        <v>0</v>
      </c>
    </row>
    <row r="82" spans="1:30" ht="12.2" customHeight="1">
      <c r="A82" s="58"/>
      <c r="P82" s="80"/>
      <c r="R82" s="81"/>
      <c r="S82" s="80"/>
      <c r="U82" s="81"/>
      <c r="V82" s="80"/>
      <c r="X82" s="2"/>
    </row>
    <row r="83" spans="1:30" ht="12.2" customHeight="1">
      <c r="A83" s="107" t="s">
        <v>43</v>
      </c>
      <c r="B83" s="108"/>
      <c r="P83" s="80"/>
      <c r="R83" s="81"/>
      <c r="S83" s="80"/>
      <c r="U83" s="81"/>
      <c r="V83" s="80"/>
      <c r="X83" s="2"/>
    </row>
    <row r="84" spans="1:30" ht="12.2" customHeight="1">
      <c r="A84" s="279"/>
      <c r="B84" s="58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6"/>
      <c r="Q84" s="97"/>
      <c r="R84" s="109"/>
      <c r="S84" s="96"/>
      <c r="T84" s="97"/>
      <c r="U84" s="109"/>
      <c r="V84" s="96"/>
      <c r="W84" s="95"/>
      <c r="X84" s="372"/>
      <c r="Y84" s="97"/>
      <c r="Z84" s="97"/>
      <c r="AA84" s="97"/>
      <c r="AB84" s="97"/>
    </row>
    <row r="85" spans="1:30" ht="12.2" customHeight="1">
      <c r="A85" s="58" t="s">
        <v>107</v>
      </c>
      <c r="B85" s="58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6"/>
      <c r="Q85" s="97"/>
      <c r="R85" s="109"/>
      <c r="S85" s="96"/>
      <c r="T85" s="97"/>
      <c r="U85" s="109"/>
      <c r="V85" s="96"/>
      <c r="W85" s="95"/>
      <c r="X85" s="372"/>
      <c r="Y85" s="97"/>
      <c r="Z85" s="97"/>
      <c r="AA85" s="97"/>
      <c r="AB85" s="97"/>
    </row>
    <row r="86" spans="1:30" ht="12.2" hidden="1" customHeight="1">
      <c r="A86" s="55" t="s">
        <v>29</v>
      </c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83">
        <f>SUM(D86:O86)+SUMIF($P$4,"Yes",C86)</f>
        <v>0</v>
      </c>
      <c r="Q86" s="264">
        <v>0</v>
      </c>
      <c r="R86" s="265">
        <f t="shared" ref="R86:R100" si="52">P86-Q86</f>
        <v>0</v>
      </c>
      <c r="S86" s="83">
        <f t="shared" ref="S86:S100" si="53">INDEX(D86:O86,1,MATCH($S$3,$D$6:$O$6,0))</f>
        <v>0</v>
      </c>
      <c r="T86" s="264">
        <v>0</v>
      </c>
      <c r="U86" s="265">
        <f t="shared" ref="U86:U100" si="54">S86-T86</f>
        <v>0</v>
      </c>
      <c r="V86" s="266">
        <v>0</v>
      </c>
      <c r="W86" s="131">
        <v>0</v>
      </c>
      <c r="X86" s="377">
        <v>0</v>
      </c>
      <c r="Y86" s="264">
        <f t="shared" ref="Y86:Y100" si="55">X86-W86</f>
        <v>0</v>
      </c>
      <c r="Z86" s="264">
        <f t="shared" ref="Z86:Z100" si="56">X86-V86</f>
        <v>0</v>
      </c>
      <c r="AA86" s="264">
        <f t="shared" ref="AA86:AA100" si="57">V86-P86</f>
        <v>0</v>
      </c>
      <c r="AB86" s="264">
        <f t="shared" ref="AB86:AB100" si="58">X86-P86</f>
        <v>0</v>
      </c>
      <c r="AC86" s="68" t="str">
        <f t="shared" ref="AC86:AC100" si="59">IFERROR((P86/X86)," ")</f>
        <v xml:space="preserve"> </v>
      </c>
      <c r="AD86" s="68" t="str">
        <f t="shared" ref="AD86:AD100" si="60">IFERROR((P86/V86)," ")</f>
        <v xml:space="preserve"> </v>
      </c>
    </row>
    <row r="87" spans="1:30" ht="12.2" hidden="1" customHeight="1">
      <c r="A87" s="55" t="s">
        <v>552</v>
      </c>
      <c r="B87" s="1" t="s">
        <v>107</v>
      </c>
      <c r="C87" s="131"/>
      <c r="D87" s="131">
        <v>0</v>
      </c>
      <c r="E87" s="131">
        <v>0</v>
      </c>
      <c r="F87" s="131">
        <v>0</v>
      </c>
      <c r="G87" s="131">
        <v>0</v>
      </c>
      <c r="H87" s="131"/>
      <c r="I87" s="131"/>
      <c r="J87" s="131"/>
      <c r="K87" s="131"/>
      <c r="L87" s="131"/>
      <c r="M87" s="131"/>
      <c r="N87" s="131"/>
      <c r="O87" s="131"/>
      <c r="P87" s="83">
        <f t="shared" ref="P87:P100" si="61">SUM(D87:O87)+SUMIF($P$4,"Yes",C87)</f>
        <v>0</v>
      </c>
      <c r="Q87" s="264">
        <v>0</v>
      </c>
      <c r="R87" s="265">
        <f t="shared" si="52"/>
        <v>0</v>
      </c>
      <c r="S87" s="83">
        <f t="shared" si="53"/>
        <v>0</v>
      </c>
      <c r="T87" s="264">
        <v>0</v>
      </c>
      <c r="U87" s="265">
        <f t="shared" si="54"/>
        <v>0</v>
      </c>
      <c r="V87" s="266">
        <v>0</v>
      </c>
      <c r="W87" s="131">
        <v>0</v>
      </c>
      <c r="X87" s="377">
        <v>0</v>
      </c>
      <c r="Y87" s="264">
        <f t="shared" si="55"/>
        <v>0</v>
      </c>
      <c r="Z87" s="264">
        <f t="shared" si="56"/>
        <v>0</v>
      </c>
      <c r="AA87" s="264">
        <f t="shared" si="57"/>
        <v>0</v>
      </c>
      <c r="AB87" s="264">
        <f t="shared" si="58"/>
        <v>0</v>
      </c>
      <c r="AC87" s="68" t="str">
        <f t="shared" si="59"/>
        <v xml:space="preserve"> </v>
      </c>
      <c r="AD87" s="68" t="str">
        <f t="shared" si="60"/>
        <v xml:space="preserve"> </v>
      </c>
    </row>
    <row r="88" spans="1:30" ht="12.2" hidden="1" customHeight="1">
      <c r="A88" s="55" t="s">
        <v>553</v>
      </c>
      <c r="B88" s="1" t="s">
        <v>187</v>
      </c>
      <c r="C88" s="131"/>
      <c r="D88" s="131">
        <v>0</v>
      </c>
      <c r="E88" s="131">
        <v>0</v>
      </c>
      <c r="F88" s="131">
        <v>0</v>
      </c>
      <c r="G88" s="131">
        <v>0</v>
      </c>
      <c r="H88" s="131"/>
      <c r="I88" s="131"/>
      <c r="J88" s="131"/>
      <c r="K88" s="131"/>
      <c r="L88" s="131"/>
      <c r="M88" s="131"/>
      <c r="N88" s="131"/>
      <c r="O88" s="131"/>
      <c r="P88" s="83">
        <f t="shared" si="61"/>
        <v>0</v>
      </c>
      <c r="Q88" s="264">
        <v>0</v>
      </c>
      <c r="R88" s="265">
        <f t="shared" si="52"/>
        <v>0</v>
      </c>
      <c r="S88" s="83">
        <f t="shared" si="53"/>
        <v>0</v>
      </c>
      <c r="T88" s="264">
        <v>0</v>
      </c>
      <c r="U88" s="265">
        <f t="shared" si="54"/>
        <v>0</v>
      </c>
      <c r="V88" s="266">
        <v>0</v>
      </c>
      <c r="W88" s="131">
        <v>0</v>
      </c>
      <c r="X88" s="377">
        <v>0</v>
      </c>
      <c r="Y88" s="264">
        <f t="shared" si="55"/>
        <v>0</v>
      </c>
      <c r="Z88" s="264">
        <f t="shared" si="56"/>
        <v>0</v>
      </c>
      <c r="AA88" s="264">
        <f t="shared" si="57"/>
        <v>0</v>
      </c>
      <c r="AB88" s="264">
        <f t="shared" si="58"/>
        <v>0</v>
      </c>
      <c r="AC88" s="68" t="str">
        <f t="shared" si="59"/>
        <v xml:space="preserve"> </v>
      </c>
      <c r="AD88" s="68" t="str">
        <f t="shared" si="60"/>
        <v xml:space="preserve"> </v>
      </c>
    </row>
    <row r="89" spans="1:30" ht="12.2" hidden="1" customHeight="1">
      <c r="A89" s="55" t="s">
        <v>554</v>
      </c>
      <c r="B89" s="1" t="s">
        <v>188</v>
      </c>
      <c r="C89" s="131"/>
      <c r="D89" s="131">
        <v>0</v>
      </c>
      <c r="E89" s="131">
        <v>0</v>
      </c>
      <c r="F89" s="131">
        <v>0</v>
      </c>
      <c r="G89" s="131">
        <v>0</v>
      </c>
      <c r="H89" s="131"/>
      <c r="I89" s="131"/>
      <c r="J89" s="131"/>
      <c r="K89" s="131"/>
      <c r="L89" s="131"/>
      <c r="M89" s="131"/>
      <c r="N89" s="131"/>
      <c r="O89" s="131"/>
      <c r="P89" s="83">
        <f t="shared" si="61"/>
        <v>0</v>
      </c>
      <c r="Q89" s="264">
        <v>0</v>
      </c>
      <c r="R89" s="265">
        <f t="shared" si="52"/>
        <v>0</v>
      </c>
      <c r="S89" s="83">
        <f t="shared" si="53"/>
        <v>0</v>
      </c>
      <c r="T89" s="264">
        <v>0</v>
      </c>
      <c r="U89" s="265">
        <f t="shared" si="54"/>
        <v>0</v>
      </c>
      <c r="V89" s="266">
        <v>0</v>
      </c>
      <c r="W89" s="131">
        <v>0</v>
      </c>
      <c r="X89" s="377">
        <v>0</v>
      </c>
      <c r="Y89" s="264">
        <f t="shared" si="55"/>
        <v>0</v>
      </c>
      <c r="Z89" s="264">
        <f t="shared" si="56"/>
        <v>0</v>
      </c>
      <c r="AA89" s="264">
        <f t="shared" si="57"/>
        <v>0</v>
      </c>
      <c r="AB89" s="264">
        <f t="shared" si="58"/>
        <v>0</v>
      </c>
      <c r="AC89" s="68" t="str">
        <f t="shared" si="59"/>
        <v xml:space="preserve"> </v>
      </c>
      <c r="AD89" s="68" t="str">
        <f t="shared" si="60"/>
        <v xml:space="preserve"> </v>
      </c>
    </row>
    <row r="90" spans="1:30" ht="12.2" customHeight="1">
      <c r="A90" s="55" t="s">
        <v>555</v>
      </c>
      <c r="B90" s="1" t="s">
        <v>189</v>
      </c>
      <c r="C90" s="131"/>
      <c r="D90" s="131">
        <v>1505.86</v>
      </c>
      <c r="E90" s="131">
        <v>1620.81</v>
      </c>
      <c r="F90" s="131">
        <v>1483.5</v>
      </c>
      <c r="G90" s="131">
        <v>0</v>
      </c>
      <c r="H90" s="131"/>
      <c r="I90" s="131"/>
      <c r="J90" s="131"/>
      <c r="K90" s="131"/>
      <c r="L90" s="131"/>
      <c r="M90" s="131"/>
      <c r="N90" s="131"/>
      <c r="O90" s="131"/>
      <c r="P90" s="83">
        <f t="shared" si="61"/>
        <v>4610.17</v>
      </c>
      <c r="Q90" s="264">
        <v>7717.28</v>
      </c>
      <c r="R90" s="265">
        <f t="shared" si="52"/>
        <v>-3107.1099999999997</v>
      </c>
      <c r="S90" s="83">
        <f t="shared" si="53"/>
        <v>0</v>
      </c>
      <c r="T90" s="264">
        <v>1929.32</v>
      </c>
      <c r="U90" s="265">
        <f t="shared" si="54"/>
        <v>-1929.32</v>
      </c>
      <c r="V90" s="266">
        <v>23151.84</v>
      </c>
      <c r="W90" s="131">
        <v>24247</v>
      </c>
      <c r="X90" s="377">
        <v>24247</v>
      </c>
      <c r="Y90" s="264">
        <f t="shared" si="55"/>
        <v>0</v>
      </c>
      <c r="Z90" s="264">
        <f t="shared" si="56"/>
        <v>1095.1599999999999</v>
      </c>
      <c r="AA90" s="264">
        <f t="shared" si="57"/>
        <v>18541.669999999998</v>
      </c>
      <c r="AB90" s="264">
        <f t="shared" si="58"/>
        <v>19636.830000000002</v>
      </c>
      <c r="AC90" s="68">
        <f t="shared" si="59"/>
        <v>0.1901336247783231</v>
      </c>
      <c r="AD90" s="68">
        <f t="shared" si="60"/>
        <v>0.19912758553963747</v>
      </c>
    </row>
    <row r="91" spans="1:30" ht="12.2" hidden="1" customHeight="1">
      <c r="A91" s="55" t="s">
        <v>556</v>
      </c>
      <c r="B91" s="1" t="s">
        <v>190</v>
      </c>
      <c r="C91" s="131"/>
      <c r="D91" s="131">
        <v>0</v>
      </c>
      <c r="E91" s="131">
        <v>0</v>
      </c>
      <c r="F91" s="131">
        <v>0</v>
      </c>
      <c r="G91" s="131">
        <v>0</v>
      </c>
      <c r="H91" s="131"/>
      <c r="I91" s="131"/>
      <c r="J91" s="131"/>
      <c r="K91" s="131"/>
      <c r="L91" s="131"/>
      <c r="M91" s="131"/>
      <c r="N91" s="131"/>
      <c r="O91" s="131"/>
      <c r="P91" s="83">
        <f t="shared" si="61"/>
        <v>0</v>
      </c>
      <c r="Q91" s="264">
        <v>0</v>
      </c>
      <c r="R91" s="265">
        <f t="shared" si="52"/>
        <v>0</v>
      </c>
      <c r="S91" s="83">
        <f t="shared" si="53"/>
        <v>0</v>
      </c>
      <c r="T91" s="264">
        <v>0</v>
      </c>
      <c r="U91" s="265">
        <f t="shared" si="54"/>
        <v>0</v>
      </c>
      <c r="V91" s="266">
        <v>0</v>
      </c>
      <c r="W91" s="131">
        <v>0</v>
      </c>
      <c r="X91" s="377">
        <v>0</v>
      </c>
      <c r="Y91" s="264">
        <f t="shared" si="55"/>
        <v>0</v>
      </c>
      <c r="Z91" s="264">
        <f t="shared" si="56"/>
        <v>0</v>
      </c>
      <c r="AA91" s="264">
        <f t="shared" si="57"/>
        <v>0</v>
      </c>
      <c r="AB91" s="264">
        <f t="shared" si="58"/>
        <v>0</v>
      </c>
      <c r="AC91" s="68" t="str">
        <f t="shared" si="59"/>
        <v xml:space="preserve"> </v>
      </c>
      <c r="AD91" s="68" t="str">
        <f t="shared" si="60"/>
        <v xml:space="preserve"> </v>
      </c>
    </row>
    <row r="92" spans="1:30" ht="12.2" hidden="1" customHeight="1">
      <c r="A92" s="55" t="s">
        <v>557</v>
      </c>
      <c r="B92" s="1" t="s">
        <v>191</v>
      </c>
      <c r="C92" s="131"/>
      <c r="D92" s="131">
        <v>0</v>
      </c>
      <c r="E92" s="131">
        <v>0</v>
      </c>
      <c r="F92" s="131">
        <v>0</v>
      </c>
      <c r="G92" s="131">
        <v>0</v>
      </c>
      <c r="H92" s="131"/>
      <c r="I92" s="131"/>
      <c r="J92" s="131"/>
      <c r="K92" s="131"/>
      <c r="L92" s="131"/>
      <c r="M92" s="131"/>
      <c r="N92" s="131"/>
      <c r="O92" s="131"/>
      <c r="P92" s="83">
        <f t="shared" si="61"/>
        <v>0</v>
      </c>
      <c r="Q92" s="264">
        <v>0</v>
      </c>
      <c r="R92" s="265">
        <f t="shared" si="52"/>
        <v>0</v>
      </c>
      <c r="S92" s="83">
        <f t="shared" si="53"/>
        <v>0</v>
      </c>
      <c r="T92" s="264">
        <v>0</v>
      </c>
      <c r="U92" s="265">
        <f t="shared" si="54"/>
        <v>0</v>
      </c>
      <c r="V92" s="266">
        <v>0</v>
      </c>
      <c r="W92" s="131">
        <v>0</v>
      </c>
      <c r="X92" s="377">
        <v>0</v>
      </c>
      <c r="Y92" s="264">
        <f t="shared" si="55"/>
        <v>0</v>
      </c>
      <c r="Z92" s="264">
        <f t="shared" si="56"/>
        <v>0</v>
      </c>
      <c r="AA92" s="264">
        <f t="shared" si="57"/>
        <v>0</v>
      </c>
      <c r="AB92" s="264">
        <f t="shared" si="58"/>
        <v>0</v>
      </c>
      <c r="AC92" s="68" t="str">
        <f t="shared" si="59"/>
        <v xml:space="preserve"> </v>
      </c>
      <c r="AD92" s="68" t="str">
        <f t="shared" si="60"/>
        <v xml:space="preserve"> </v>
      </c>
    </row>
    <row r="93" spans="1:30" ht="12.2" customHeight="1">
      <c r="A93" s="55" t="s">
        <v>558</v>
      </c>
      <c r="B93" s="1" t="s">
        <v>192</v>
      </c>
      <c r="C93" s="131"/>
      <c r="D93" s="131">
        <v>0</v>
      </c>
      <c r="E93" s="131">
        <v>9235</v>
      </c>
      <c r="F93" s="131">
        <v>1040</v>
      </c>
      <c r="G93" s="131">
        <v>918.34</v>
      </c>
      <c r="H93" s="131"/>
      <c r="I93" s="131"/>
      <c r="J93" s="131"/>
      <c r="K93" s="131"/>
      <c r="L93" s="131"/>
      <c r="M93" s="131"/>
      <c r="N93" s="131"/>
      <c r="O93" s="131"/>
      <c r="P93" s="83">
        <f t="shared" si="61"/>
        <v>11193.34</v>
      </c>
      <c r="Q93" s="264">
        <v>6374.0716000000002</v>
      </c>
      <c r="R93" s="265">
        <f t="shared" si="52"/>
        <v>4819.2683999999999</v>
      </c>
      <c r="S93" s="83">
        <f t="shared" si="53"/>
        <v>918.34</v>
      </c>
      <c r="T93" s="264">
        <v>1593.5179000000001</v>
      </c>
      <c r="U93" s="265">
        <f t="shared" si="54"/>
        <v>-675.17790000000002</v>
      </c>
      <c r="V93" s="266">
        <v>19122.214800000002</v>
      </c>
      <c r="W93" s="131">
        <v>21085.54</v>
      </c>
      <c r="X93" s="377">
        <v>21085.54</v>
      </c>
      <c r="Y93" s="264">
        <f t="shared" si="55"/>
        <v>0</v>
      </c>
      <c r="Z93" s="264">
        <f t="shared" si="56"/>
        <v>1963.3251999999993</v>
      </c>
      <c r="AA93" s="264">
        <f t="shared" si="57"/>
        <v>7928.8748000000014</v>
      </c>
      <c r="AB93" s="264">
        <f t="shared" si="58"/>
        <v>9892.2000000000007</v>
      </c>
      <c r="AC93" s="68">
        <f t="shared" si="59"/>
        <v>0.53085384581092065</v>
      </c>
      <c r="AD93" s="68">
        <f t="shared" si="60"/>
        <v>0.5853579262167895</v>
      </c>
    </row>
    <row r="94" spans="1:30" ht="12.2" hidden="1" customHeight="1">
      <c r="A94" s="55" t="s">
        <v>559</v>
      </c>
      <c r="B94" s="1" t="s">
        <v>193</v>
      </c>
      <c r="C94" s="131"/>
      <c r="D94" s="131">
        <v>0</v>
      </c>
      <c r="E94" s="131">
        <v>0</v>
      </c>
      <c r="F94" s="131">
        <v>0</v>
      </c>
      <c r="G94" s="131">
        <v>0</v>
      </c>
      <c r="H94" s="131"/>
      <c r="I94" s="131"/>
      <c r="J94" s="131"/>
      <c r="K94" s="131"/>
      <c r="L94" s="131"/>
      <c r="M94" s="131"/>
      <c r="N94" s="131"/>
      <c r="O94" s="131"/>
      <c r="P94" s="83">
        <f t="shared" si="61"/>
        <v>0</v>
      </c>
      <c r="Q94" s="264">
        <v>0</v>
      </c>
      <c r="R94" s="265">
        <f t="shared" si="52"/>
        <v>0</v>
      </c>
      <c r="S94" s="83">
        <f t="shared" si="53"/>
        <v>0</v>
      </c>
      <c r="T94" s="264">
        <v>0</v>
      </c>
      <c r="U94" s="265">
        <f t="shared" si="54"/>
        <v>0</v>
      </c>
      <c r="V94" s="266">
        <v>0</v>
      </c>
      <c r="W94" s="131">
        <v>0</v>
      </c>
      <c r="X94" s="377">
        <v>0</v>
      </c>
      <c r="Y94" s="264">
        <f t="shared" si="55"/>
        <v>0</v>
      </c>
      <c r="Z94" s="264">
        <f t="shared" si="56"/>
        <v>0</v>
      </c>
      <c r="AA94" s="264">
        <f t="shared" si="57"/>
        <v>0</v>
      </c>
      <c r="AB94" s="264">
        <f t="shared" si="58"/>
        <v>0</v>
      </c>
      <c r="AC94" s="68" t="str">
        <f t="shared" si="59"/>
        <v xml:space="preserve"> </v>
      </c>
      <c r="AD94" s="68" t="str">
        <f t="shared" si="60"/>
        <v xml:space="preserve"> </v>
      </c>
    </row>
    <row r="95" spans="1:30" ht="12.2" customHeight="1">
      <c r="A95" s="55" t="s">
        <v>560</v>
      </c>
      <c r="B95" s="1" t="s">
        <v>194</v>
      </c>
      <c r="C95" s="131"/>
      <c r="D95" s="131">
        <v>21490</v>
      </c>
      <c r="E95" s="131">
        <v>200</v>
      </c>
      <c r="F95" s="131">
        <v>715</v>
      </c>
      <c r="G95" s="131">
        <v>0</v>
      </c>
      <c r="H95" s="131"/>
      <c r="I95" s="131"/>
      <c r="J95" s="131"/>
      <c r="K95" s="131"/>
      <c r="L95" s="131"/>
      <c r="M95" s="131"/>
      <c r="N95" s="131"/>
      <c r="O95" s="131"/>
      <c r="P95" s="83">
        <f t="shared" si="61"/>
        <v>22405</v>
      </c>
      <c r="Q95" s="264">
        <v>0</v>
      </c>
      <c r="R95" s="265">
        <f t="shared" si="52"/>
        <v>22405</v>
      </c>
      <c r="S95" s="83">
        <f t="shared" si="53"/>
        <v>0</v>
      </c>
      <c r="T95" s="264">
        <v>0</v>
      </c>
      <c r="U95" s="265">
        <f t="shared" si="54"/>
        <v>0</v>
      </c>
      <c r="V95" s="266">
        <v>0</v>
      </c>
      <c r="W95" s="131">
        <v>58000</v>
      </c>
      <c r="X95" s="377">
        <v>58000</v>
      </c>
      <c r="Y95" s="264">
        <f t="shared" si="55"/>
        <v>0</v>
      </c>
      <c r="Z95" s="264">
        <f t="shared" si="56"/>
        <v>58000</v>
      </c>
      <c r="AA95" s="264">
        <f t="shared" si="57"/>
        <v>-22405</v>
      </c>
      <c r="AB95" s="264">
        <f t="shared" si="58"/>
        <v>35595</v>
      </c>
      <c r="AC95" s="68">
        <f t="shared" si="59"/>
        <v>0.38629310344827589</v>
      </c>
      <c r="AD95" s="68" t="str">
        <f t="shared" si="60"/>
        <v xml:space="preserve"> </v>
      </c>
    </row>
    <row r="96" spans="1:30" ht="12.2" hidden="1" customHeight="1">
      <c r="A96" s="55" t="s">
        <v>561</v>
      </c>
      <c r="B96" s="1" t="s">
        <v>195</v>
      </c>
      <c r="C96" s="131"/>
      <c r="D96" s="131">
        <v>0</v>
      </c>
      <c r="E96" s="131"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83">
        <f t="shared" si="61"/>
        <v>0</v>
      </c>
      <c r="Q96" s="264">
        <v>0</v>
      </c>
      <c r="R96" s="265">
        <f t="shared" si="52"/>
        <v>0</v>
      </c>
      <c r="S96" s="83">
        <f t="shared" si="53"/>
        <v>0</v>
      </c>
      <c r="T96" s="264">
        <v>0</v>
      </c>
      <c r="U96" s="265">
        <f t="shared" si="54"/>
        <v>0</v>
      </c>
      <c r="V96" s="266">
        <v>0</v>
      </c>
      <c r="W96" s="131">
        <v>0</v>
      </c>
      <c r="X96" s="377">
        <v>0</v>
      </c>
      <c r="Y96" s="264">
        <f t="shared" si="55"/>
        <v>0</v>
      </c>
      <c r="Z96" s="264">
        <f t="shared" si="56"/>
        <v>0</v>
      </c>
      <c r="AA96" s="264">
        <f t="shared" si="57"/>
        <v>0</v>
      </c>
      <c r="AB96" s="264">
        <f t="shared" si="58"/>
        <v>0</v>
      </c>
      <c r="AC96" s="68" t="str">
        <f t="shared" si="59"/>
        <v xml:space="preserve"> </v>
      </c>
      <c r="AD96" s="68" t="str">
        <f t="shared" si="60"/>
        <v xml:space="preserve"> </v>
      </c>
    </row>
    <row r="97" spans="1:30" ht="12.2" hidden="1" customHeight="1">
      <c r="A97" s="55" t="s">
        <v>562</v>
      </c>
      <c r="B97" s="1" t="s">
        <v>196</v>
      </c>
      <c r="C97" s="131"/>
      <c r="D97" s="131">
        <v>0</v>
      </c>
      <c r="E97" s="131">
        <v>0</v>
      </c>
      <c r="F97" s="131">
        <v>0</v>
      </c>
      <c r="G97" s="131">
        <v>0</v>
      </c>
      <c r="H97" s="131"/>
      <c r="I97" s="131"/>
      <c r="J97" s="131"/>
      <c r="K97" s="131"/>
      <c r="L97" s="131"/>
      <c r="M97" s="131"/>
      <c r="N97" s="131"/>
      <c r="O97" s="131"/>
      <c r="P97" s="83">
        <f t="shared" si="61"/>
        <v>0</v>
      </c>
      <c r="Q97" s="264">
        <v>0</v>
      </c>
      <c r="R97" s="265">
        <f t="shared" si="52"/>
        <v>0</v>
      </c>
      <c r="S97" s="83">
        <f t="shared" si="53"/>
        <v>0</v>
      </c>
      <c r="T97" s="264">
        <v>0</v>
      </c>
      <c r="U97" s="265">
        <f t="shared" si="54"/>
        <v>0</v>
      </c>
      <c r="V97" s="266">
        <v>0</v>
      </c>
      <c r="W97" s="131">
        <v>0</v>
      </c>
      <c r="X97" s="377">
        <v>0</v>
      </c>
      <c r="Y97" s="264">
        <f t="shared" si="55"/>
        <v>0</v>
      </c>
      <c r="Z97" s="264">
        <f t="shared" si="56"/>
        <v>0</v>
      </c>
      <c r="AA97" s="264">
        <f t="shared" si="57"/>
        <v>0</v>
      </c>
      <c r="AB97" s="264">
        <f t="shared" si="58"/>
        <v>0</v>
      </c>
      <c r="AC97" s="68" t="str">
        <f t="shared" si="59"/>
        <v xml:space="preserve"> </v>
      </c>
      <c r="AD97" s="68" t="str">
        <f t="shared" si="60"/>
        <v xml:space="preserve"> </v>
      </c>
    </row>
    <row r="98" spans="1:30" ht="12.2" hidden="1" customHeight="1">
      <c r="A98" s="55" t="s">
        <v>563</v>
      </c>
      <c r="B98" s="1" t="s">
        <v>197</v>
      </c>
      <c r="C98" s="131"/>
      <c r="D98" s="131">
        <v>0</v>
      </c>
      <c r="E98" s="131">
        <v>0</v>
      </c>
      <c r="F98" s="131">
        <v>0</v>
      </c>
      <c r="G98" s="131">
        <v>0</v>
      </c>
      <c r="H98" s="131"/>
      <c r="I98" s="131"/>
      <c r="J98" s="131"/>
      <c r="K98" s="131"/>
      <c r="L98" s="131"/>
      <c r="M98" s="131"/>
      <c r="N98" s="131"/>
      <c r="O98" s="131"/>
      <c r="P98" s="83">
        <f t="shared" si="61"/>
        <v>0</v>
      </c>
      <c r="Q98" s="264">
        <v>0</v>
      </c>
      <c r="R98" s="265">
        <f t="shared" si="52"/>
        <v>0</v>
      </c>
      <c r="S98" s="83">
        <f t="shared" si="53"/>
        <v>0</v>
      </c>
      <c r="T98" s="264">
        <v>0</v>
      </c>
      <c r="U98" s="265">
        <f t="shared" si="54"/>
        <v>0</v>
      </c>
      <c r="V98" s="266">
        <v>0</v>
      </c>
      <c r="W98" s="131">
        <v>0</v>
      </c>
      <c r="X98" s="377">
        <v>0</v>
      </c>
      <c r="Y98" s="264">
        <f t="shared" si="55"/>
        <v>0</v>
      </c>
      <c r="Z98" s="264">
        <f t="shared" si="56"/>
        <v>0</v>
      </c>
      <c r="AA98" s="264">
        <f t="shared" si="57"/>
        <v>0</v>
      </c>
      <c r="AB98" s="264">
        <f t="shared" si="58"/>
        <v>0</v>
      </c>
      <c r="AC98" s="68" t="str">
        <f t="shared" si="59"/>
        <v xml:space="preserve"> </v>
      </c>
      <c r="AD98" s="68" t="str">
        <f t="shared" si="60"/>
        <v xml:space="preserve"> </v>
      </c>
    </row>
    <row r="99" spans="1:30" ht="12.2" customHeight="1">
      <c r="A99" s="55" t="s">
        <v>564</v>
      </c>
      <c r="B99" s="1" t="s">
        <v>198</v>
      </c>
      <c r="C99" s="131"/>
      <c r="D99" s="131">
        <v>0</v>
      </c>
      <c r="E99" s="131">
        <v>0</v>
      </c>
      <c r="F99" s="131">
        <v>0</v>
      </c>
      <c r="G99" s="131">
        <v>11795.04</v>
      </c>
      <c r="H99" s="131"/>
      <c r="I99" s="131"/>
      <c r="J99" s="131"/>
      <c r="K99" s="131"/>
      <c r="L99" s="131"/>
      <c r="M99" s="131"/>
      <c r="N99" s="131"/>
      <c r="O99" s="131"/>
      <c r="P99" s="83">
        <f t="shared" si="61"/>
        <v>11795.04</v>
      </c>
      <c r="Q99" s="264">
        <v>0</v>
      </c>
      <c r="R99" s="265">
        <f t="shared" si="52"/>
        <v>11795.04</v>
      </c>
      <c r="S99" s="83">
        <f t="shared" si="53"/>
        <v>11795.04</v>
      </c>
      <c r="T99" s="264">
        <v>0</v>
      </c>
      <c r="U99" s="265">
        <f t="shared" si="54"/>
        <v>11795.04</v>
      </c>
      <c r="V99" s="266">
        <v>0</v>
      </c>
      <c r="W99" s="131">
        <v>0</v>
      </c>
      <c r="X99" s="377">
        <v>0</v>
      </c>
      <c r="Y99" s="264">
        <f t="shared" si="55"/>
        <v>0</v>
      </c>
      <c r="Z99" s="264">
        <f t="shared" si="56"/>
        <v>0</v>
      </c>
      <c r="AA99" s="264">
        <f t="shared" si="57"/>
        <v>-11795.04</v>
      </c>
      <c r="AB99" s="264">
        <f t="shared" si="58"/>
        <v>-11795.04</v>
      </c>
      <c r="AC99" s="68" t="str">
        <f t="shared" si="59"/>
        <v xml:space="preserve"> </v>
      </c>
      <c r="AD99" s="68" t="str">
        <f t="shared" si="60"/>
        <v xml:space="preserve"> </v>
      </c>
    </row>
    <row r="100" spans="1:30" ht="12.2" hidden="1" customHeight="1">
      <c r="A100" s="55" t="s">
        <v>565</v>
      </c>
      <c r="B100" s="1" t="s">
        <v>199</v>
      </c>
      <c r="C100" s="131"/>
      <c r="D100" s="131">
        <v>0</v>
      </c>
      <c r="E100" s="131">
        <v>0</v>
      </c>
      <c r="F100" s="131">
        <v>0</v>
      </c>
      <c r="G100" s="131">
        <v>0</v>
      </c>
      <c r="H100" s="131"/>
      <c r="I100" s="131"/>
      <c r="J100" s="131"/>
      <c r="K100" s="131"/>
      <c r="L100" s="131"/>
      <c r="M100" s="131"/>
      <c r="N100" s="131"/>
      <c r="O100" s="131"/>
      <c r="P100" s="83">
        <f t="shared" si="61"/>
        <v>0</v>
      </c>
      <c r="Q100" s="264">
        <v>0</v>
      </c>
      <c r="R100" s="265">
        <f t="shared" si="52"/>
        <v>0</v>
      </c>
      <c r="S100" s="83">
        <f t="shared" si="53"/>
        <v>0</v>
      </c>
      <c r="T100" s="264">
        <v>0</v>
      </c>
      <c r="U100" s="265">
        <f t="shared" si="54"/>
        <v>0</v>
      </c>
      <c r="V100" s="266">
        <v>0</v>
      </c>
      <c r="W100" s="131">
        <v>0</v>
      </c>
      <c r="X100" s="377">
        <v>0</v>
      </c>
      <c r="Y100" s="264">
        <f t="shared" si="55"/>
        <v>0</v>
      </c>
      <c r="Z100" s="264">
        <f t="shared" si="56"/>
        <v>0</v>
      </c>
      <c r="AA100" s="264">
        <f t="shared" si="57"/>
        <v>0</v>
      </c>
      <c r="AB100" s="264">
        <f t="shared" si="58"/>
        <v>0</v>
      </c>
      <c r="AC100" s="68" t="str">
        <f t="shared" si="59"/>
        <v xml:space="preserve"> </v>
      </c>
      <c r="AD100" s="68" t="str">
        <f t="shared" si="60"/>
        <v xml:space="preserve"> </v>
      </c>
    </row>
    <row r="101" spans="1:30" ht="12.2" hidden="1" customHeight="1">
      <c r="A101" s="55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83"/>
      <c r="Q101" s="264"/>
      <c r="R101" s="265"/>
      <c r="S101" s="83"/>
      <c r="T101" s="264"/>
      <c r="U101" s="265"/>
      <c r="V101" s="266"/>
      <c r="W101" s="131"/>
      <c r="X101" s="377"/>
      <c r="Y101" s="264"/>
      <c r="Z101" s="264"/>
      <c r="AA101" s="264"/>
      <c r="AB101" s="264"/>
    </row>
    <row r="102" spans="1:30" ht="12.2" customHeight="1">
      <c r="A102" s="55"/>
      <c r="B102" s="65" t="s">
        <v>566</v>
      </c>
      <c r="C102" s="267">
        <f t="shared" ref="C102:AB102" si="62">SUM(C86:C101)</f>
        <v>0</v>
      </c>
      <c r="D102" s="267">
        <f t="shared" si="62"/>
        <v>22995.86</v>
      </c>
      <c r="E102" s="267">
        <f t="shared" si="62"/>
        <v>11055.81</v>
      </c>
      <c r="F102" s="267">
        <f t="shared" si="62"/>
        <v>3238.5</v>
      </c>
      <c r="G102" s="267">
        <f t="shared" si="62"/>
        <v>12713.380000000001</v>
      </c>
      <c r="H102" s="267">
        <f t="shared" si="62"/>
        <v>0</v>
      </c>
      <c r="I102" s="267">
        <f t="shared" si="62"/>
        <v>0</v>
      </c>
      <c r="J102" s="267">
        <f t="shared" si="62"/>
        <v>0</v>
      </c>
      <c r="K102" s="267">
        <f t="shared" si="62"/>
        <v>0</v>
      </c>
      <c r="L102" s="267">
        <f t="shared" si="62"/>
        <v>0</v>
      </c>
      <c r="M102" s="267">
        <f t="shared" si="62"/>
        <v>0</v>
      </c>
      <c r="N102" s="267">
        <f t="shared" si="62"/>
        <v>0</v>
      </c>
      <c r="O102" s="267">
        <f t="shared" si="62"/>
        <v>0</v>
      </c>
      <c r="P102" s="268">
        <f t="shared" si="62"/>
        <v>50003.55</v>
      </c>
      <c r="Q102" s="269">
        <f t="shared" si="62"/>
        <v>14091.3516</v>
      </c>
      <c r="R102" s="270">
        <f t="shared" si="62"/>
        <v>35912.198400000001</v>
      </c>
      <c r="S102" s="268">
        <f t="shared" si="62"/>
        <v>12713.380000000001</v>
      </c>
      <c r="T102" s="269">
        <f t="shared" si="62"/>
        <v>3522.8379</v>
      </c>
      <c r="U102" s="270">
        <f t="shared" si="62"/>
        <v>9190.5421000000006</v>
      </c>
      <c r="V102" s="268">
        <f t="shared" si="62"/>
        <v>42274.054799999998</v>
      </c>
      <c r="W102" s="267">
        <f t="shared" si="62"/>
        <v>103332.54000000001</v>
      </c>
      <c r="X102" s="378">
        <f t="shared" si="62"/>
        <v>103332.54000000001</v>
      </c>
      <c r="Y102" s="269">
        <f t="shared" si="62"/>
        <v>0</v>
      </c>
      <c r="Z102" s="269">
        <f t="shared" si="62"/>
        <v>61058.485199999996</v>
      </c>
      <c r="AA102" s="269">
        <f t="shared" si="62"/>
        <v>-7729.4952000000012</v>
      </c>
      <c r="AB102" s="269">
        <f t="shared" si="62"/>
        <v>53328.99</v>
      </c>
      <c r="AC102" s="111">
        <f>IFERROR((P102/X102)," ")</f>
        <v>0.48390903775325755</v>
      </c>
      <c r="AD102" s="111">
        <f>IFERROR((P102/V102)," ")</f>
        <v>1.1828425315851179</v>
      </c>
    </row>
    <row r="103" spans="1:30" ht="12.2" customHeight="1">
      <c r="A103" s="55"/>
      <c r="B103" s="82"/>
      <c r="C103" s="131"/>
      <c r="D103" s="82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266"/>
      <c r="Q103" s="264"/>
      <c r="R103" s="265"/>
      <c r="S103" s="266"/>
      <c r="T103" s="264"/>
      <c r="U103" s="265"/>
      <c r="V103" s="266"/>
      <c r="W103" s="131"/>
      <c r="X103" s="377"/>
      <c r="Y103" s="264"/>
      <c r="Z103" s="264"/>
      <c r="AA103" s="264"/>
      <c r="AB103" s="264"/>
    </row>
    <row r="104" spans="1:30" ht="12.2" customHeight="1">
      <c r="A104" s="66" t="s">
        <v>108</v>
      </c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266"/>
      <c r="Q104" s="264"/>
      <c r="R104" s="265"/>
      <c r="S104" s="266"/>
      <c r="T104" s="264"/>
      <c r="U104" s="265"/>
      <c r="V104" s="266"/>
      <c r="W104" s="131"/>
      <c r="X104" s="377"/>
      <c r="Y104" s="264"/>
      <c r="Z104" s="264"/>
      <c r="AA104" s="264"/>
      <c r="AB104" s="264"/>
    </row>
    <row r="105" spans="1:30" ht="12.2" hidden="1" customHeight="1">
      <c r="A105" s="55" t="s">
        <v>29</v>
      </c>
      <c r="B105" s="55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83">
        <f t="shared" ref="P105:P109" si="63">SUM(D105:O105)+SUMIF($P$4,"Yes",C105)</f>
        <v>0</v>
      </c>
      <c r="Q105" s="264">
        <v>0</v>
      </c>
      <c r="R105" s="265">
        <f t="shared" ref="R105:R109" si="64">P105-Q105</f>
        <v>0</v>
      </c>
      <c r="S105" s="83">
        <f>INDEX(D105:O105,1,MATCH($S$3,$D$6:$O$6,0))</f>
        <v>0</v>
      </c>
      <c r="T105" s="264">
        <v>0</v>
      </c>
      <c r="U105" s="265">
        <f t="shared" ref="U105:U109" si="65">S105-T105</f>
        <v>0</v>
      </c>
      <c r="V105" s="266">
        <v>0</v>
      </c>
      <c r="W105" s="131">
        <v>0</v>
      </c>
      <c r="X105" s="377">
        <v>0</v>
      </c>
      <c r="Y105" s="264">
        <f t="shared" ref="Y105:Y109" si="66">X105-W105</f>
        <v>0</v>
      </c>
      <c r="Z105" s="264">
        <f t="shared" ref="Z105:Z109" si="67">X105-V105</f>
        <v>0</v>
      </c>
      <c r="AA105" s="264">
        <f t="shared" ref="AA105:AA109" si="68">V105-P105</f>
        <v>0</v>
      </c>
      <c r="AB105" s="264">
        <f t="shared" ref="AB105:AB109" si="69">X105-P105</f>
        <v>0</v>
      </c>
      <c r="AC105" s="68" t="str">
        <f t="shared" ref="AC105:AC109" si="70">IFERROR((P105/X105)," ")</f>
        <v xml:space="preserve"> </v>
      </c>
      <c r="AD105" s="68" t="str">
        <f>IFERROR((P105/V105)," ")</f>
        <v xml:space="preserve"> </v>
      </c>
    </row>
    <row r="106" spans="1:30" ht="12.2" hidden="1" customHeight="1">
      <c r="A106" s="55" t="s">
        <v>567</v>
      </c>
      <c r="B106" s="55" t="s">
        <v>108</v>
      </c>
      <c r="C106" s="131"/>
      <c r="D106" s="131">
        <v>0</v>
      </c>
      <c r="E106" s="131">
        <v>0</v>
      </c>
      <c r="F106" s="131">
        <v>0</v>
      </c>
      <c r="G106" s="131">
        <v>0</v>
      </c>
      <c r="H106" s="131"/>
      <c r="I106" s="131"/>
      <c r="J106" s="131"/>
      <c r="K106" s="131"/>
      <c r="L106" s="131"/>
      <c r="M106" s="131"/>
      <c r="N106" s="131"/>
      <c r="O106" s="131"/>
      <c r="P106" s="83">
        <f t="shared" si="63"/>
        <v>0</v>
      </c>
      <c r="Q106" s="264">
        <v>0</v>
      </c>
      <c r="R106" s="265">
        <f t="shared" si="64"/>
        <v>0</v>
      </c>
      <c r="S106" s="83">
        <f t="shared" ref="S106:S109" si="71">INDEX(D106:O106,1,MATCH($S$3,$D$6:$O$6,0))</f>
        <v>0</v>
      </c>
      <c r="T106" s="264">
        <v>0</v>
      </c>
      <c r="U106" s="265">
        <f t="shared" si="65"/>
        <v>0</v>
      </c>
      <c r="V106" s="266">
        <v>0</v>
      </c>
      <c r="W106" s="131">
        <v>0</v>
      </c>
      <c r="X106" s="377">
        <v>0</v>
      </c>
      <c r="Y106" s="264">
        <f t="shared" si="66"/>
        <v>0</v>
      </c>
      <c r="Z106" s="264">
        <f t="shared" si="67"/>
        <v>0</v>
      </c>
      <c r="AA106" s="264">
        <f t="shared" si="68"/>
        <v>0</v>
      </c>
      <c r="AB106" s="264">
        <f t="shared" si="69"/>
        <v>0</v>
      </c>
      <c r="AC106" s="68" t="str">
        <f t="shared" si="70"/>
        <v xml:space="preserve"> </v>
      </c>
      <c r="AD106" s="68" t="str">
        <f t="shared" ref="AD106:AD109" si="72">IFERROR((P106/V106)," ")</f>
        <v xml:space="preserve"> </v>
      </c>
    </row>
    <row r="107" spans="1:30" ht="12.2" hidden="1" customHeight="1">
      <c r="A107" s="55" t="s">
        <v>568</v>
      </c>
      <c r="B107" s="55" t="s">
        <v>200</v>
      </c>
      <c r="C107" s="131"/>
      <c r="D107" s="131">
        <v>0</v>
      </c>
      <c r="E107" s="131">
        <v>0</v>
      </c>
      <c r="F107" s="131">
        <v>0</v>
      </c>
      <c r="G107" s="131">
        <v>0</v>
      </c>
      <c r="H107" s="131"/>
      <c r="I107" s="131"/>
      <c r="J107" s="131"/>
      <c r="K107" s="131"/>
      <c r="L107" s="131"/>
      <c r="M107" s="131"/>
      <c r="N107" s="131"/>
      <c r="O107" s="131"/>
      <c r="P107" s="83">
        <f t="shared" si="63"/>
        <v>0</v>
      </c>
      <c r="Q107" s="264">
        <v>0</v>
      </c>
      <c r="R107" s="265">
        <f t="shared" si="64"/>
        <v>0</v>
      </c>
      <c r="S107" s="83">
        <f t="shared" si="71"/>
        <v>0</v>
      </c>
      <c r="T107" s="264">
        <v>0</v>
      </c>
      <c r="U107" s="265">
        <f t="shared" si="65"/>
        <v>0</v>
      </c>
      <c r="V107" s="266">
        <v>0</v>
      </c>
      <c r="W107" s="131">
        <v>0</v>
      </c>
      <c r="X107" s="377">
        <v>0</v>
      </c>
      <c r="Y107" s="264">
        <f t="shared" si="66"/>
        <v>0</v>
      </c>
      <c r="Z107" s="264">
        <f t="shared" si="67"/>
        <v>0</v>
      </c>
      <c r="AA107" s="264">
        <f t="shared" si="68"/>
        <v>0</v>
      </c>
      <c r="AB107" s="264">
        <f t="shared" si="69"/>
        <v>0</v>
      </c>
      <c r="AC107" s="68" t="str">
        <f t="shared" si="70"/>
        <v xml:space="preserve"> </v>
      </c>
      <c r="AD107" s="68" t="str">
        <f t="shared" si="72"/>
        <v xml:space="preserve"> </v>
      </c>
    </row>
    <row r="108" spans="1:30" ht="12.2" hidden="1" customHeight="1">
      <c r="A108" s="55" t="s">
        <v>569</v>
      </c>
      <c r="B108" s="55" t="s">
        <v>201</v>
      </c>
      <c r="C108" s="131"/>
      <c r="D108" s="131">
        <v>0</v>
      </c>
      <c r="E108" s="131">
        <v>0</v>
      </c>
      <c r="F108" s="131">
        <v>0</v>
      </c>
      <c r="G108" s="131">
        <v>0</v>
      </c>
      <c r="H108" s="131"/>
      <c r="I108" s="131"/>
      <c r="J108" s="131"/>
      <c r="K108" s="131"/>
      <c r="L108" s="131"/>
      <c r="M108" s="131"/>
      <c r="N108" s="131"/>
      <c r="O108" s="131"/>
      <c r="P108" s="83">
        <f t="shared" si="63"/>
        <v>0</v>
      </c>
      <c r="Q108" s="264">
        <v>0</v>
      </c>
      <c r="R108" s="265">
        <f t="shared" si="64"/>
        <v>0</v>
      </c>
      <c r="S108" s="83">
        <f t="shared" si="71"/>
        <v>0</v>
      </c>
      <c r="T108" s="264">
        <v>0</v>
      </c>
      <c r="U108" s="265">
        <f t="shared" si="65"/>
        <v>0</v>
      </c>
      <c r="V108" s="266">
        <v>0</v>
      </c>
      <c r="W108" s="131">
        <v>0</v>
      </c>
      <c r="X108" s="377">
        <v>0</v>
      </c>
      <c r="Y108" s="264">
        <f t="shared" si="66"/>
        <v>0</v>
      </c>
      <c r="Z108" s="264">
        <f t="shared" si="67"/>
        <v>0</v>
      </c>
      <c r="AA108" s="264">
        <f t="shared" si="68"/>
        <v>0</v>
      </c>
      <c r="AB108" s="264">
        <f t="shared" si="69"/>
        <v>0</v>
      </c>
      <c r="AC108" s="68" t="str">
        <f t="shared" si="70"/>
        <v xml:space="preserve"> </v>
      </c>
      <c r="AD108" s="68" t="str">
        <f t="shared" si="72"/>
        <v xml:space="preserve"> </v>
      </c>
    </row>
    <row r="109" spans="1:30" ht="12.2" hidden="1" customHeight="1">
      <c r="A109" s="55" t="s">
        <v>570</v>
      </c>
      <c r="B109" s="55" t="s">
        <v>202</v>
      </c>
      <c r="C109" s="131"/>
      <c r="D109" s="131">
        <v>0</v>
      </c>
      <c r="E109" s="131">
        <v>0</v>
      </c>
      <c r="F109" s="131">
        <v>0</v>
      </c>
      <c r="G109" s="131">
        <v>0</v>
      </c>
      <c r="H109" s="131"/>
      <c r="I109" s="131"/>
      <c r="J109" s="131"/>
      <c r="K109" s="131"/>
      <c r="L109" s="131"/>
      <c r="M109" s="131"/>
      <c r="N109" s="131"/>
      <c r="O109" s="131"/>
      <c r="P109" s="83">
        <f t="shared" si="63"/>
        <v>0</v>
      </c>
      <c r="Q109" s="264">
        <v>0</v>
      </c>
      <c r="R109" s="265">
        <f t="shared" si="64"/>
        <v>0</v>
      </c>
      <c r="S109" s="83">
        <f t="shared" si="71"/>
        <v>0</v>
      </c>
      <c r="T109" s="264">
        <v>0</v>
      </c>
      <c r="U109" s="265">
        <f t="shared" si="65"/>
        <v>0</v>
      </c>
      <c r="V109" s="266">
        <v>0</v>
      </c>
      <c r="W109" s="131">
        <v>0</v>
      </c>
      <c r="X109" s="377">
        <v>0</v>
      </c>
      <c r="Y109" s="264">
        <f t="shared" si="66"/>
        <v>0</v>
      </c>
      <c r="Z109" s="264">
        <f t="shared" si="67"/>
        <v>0</v>
      </c>
      <c r="AA109" s="264">
        <f t="shared" si="68"/>
        <v>0</v>
      </c>
      <c r="AB109" s="264">
        <f t="shared" si="69"/>
        <v>0</v>
      </c>
      <c r="AC109" s="68" t="str">
        <f t="shared" si="70"/>
        <v xml:space="preserve"> </v>
      </c>
      <c r="AD109" s="68" t="str">
        <f t="shared" si="72"/>
        <v xml:space="preserve"> </v>
      </c>
    </row>
    <row r="110" spans="1:30" ht="12.2" hidden="1" customHeight="1">
      <c r="A110" s="55"/>
      <c r="B110" s="55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83"/>
      <c r="Q110" s="264"/>
      <c r="R110" s="265"/>
      <c r="S110" s="83"/>
      <c r="T110" s="264"/>
      <c r="U110" s="265"/>
      <c r="V110" s="266"/>
      <c r="W110" s="131"/>
      <c r="X110" s="377"/>
      <c r="Y110" s="264"/>
      <c r="Z110" s="264"/>
      <c r="AA110" s="264"/>
      <c r="AB110" s="264"/>
    </row>
    <row r="111" spans="1:30" ht="12.2" customHeight="1">
      <c r="A111" s="66"/>
      <c r="B111" s="65" t="s">
        <v>571</v>
      </c>
      <c r="C111" s="267">
        <f t="shared" ref="C111:AB111" si="73">SUM(C105:C110)</f>
        <v>0</v>
      </c>
      <c r="D111" s="267">
        <f t="shared" si="73"/>
        <v>0</v>
      </c>
      <c r="E111" s="267">
        <f t="shared" si="73"/>
        <v>0</v>
      </c>
      <c r="F111" s="267">
        <f t="shared" si="73"/>
        <v>0</v>
      </c>
      <c r="G111" s="267">
        <f t="shared" si="73"/>
        <v>0</v>
      </c>
      <c r="H111" s="267">
        <f t="shared" si="73"/>
        <v>0</v>
      </c>
      <c r="I111" s="267">
        <f t="shared" si="73"/>
        <v>0</v>
      </c>
      <c r="J111" s="267">
        <f t="shared" si="73"/>
        <v>0</v>
      </c>
      <c r="K111" s="267">
        <f t="shared" si="73"/>
        <v>0</v>
      </c>
      <c r="L111" s="267">
        <f t="shared" si="73"/>
        <v>0</v>
      </c>
      <c r="M111" s="267">
        <f t="shared" si="73"/>
        <v>0</v>
      </c>
      <c r="N111" s="267">
        <f t="shared" si="73"/>
        <v>0</v>
      </c>
      <c r="O111" s="267">
        <f t="shared" si="73"/>
        <v>0</v>
      </c>
      <c r="P111" s="268">
        <f t="shared" si="73"/>
        <v>0</v>
      </c>
      <c r="Q111" s="269">
        <f t="shared" si="73"/>
        <v>0</v>
      </c>
      <c r="R111" s="270">
        <f t="shared" si="73"/>
        <v>0</v>
      </c>
      <c r="S111" s="268">
        <f t="shared" si="73"/>
        <v>0</v>
      </c>
      <c r="T111" s="269">
        <f t="shared" si="73"/>
        <v>0</v>
      </c>
      <c r="U111" s="270">
        <f t="shared" si="73"/>
        <v>0</v>
      </c>
      <c r="V111" s="268">
        <f t="shared" si="73"/>
        <v>0</v>
      </c>
      <c r="W111" s="267">
        <f t="shared" si="73"/>
        <v>0</v>
      </c>
      <c r="X111" s="378">
        <f t="shared" si="73"/>
        <v>0</v>
      </c>
      <c r="Y111" s="269">
        <f t="shared" si="73"/>
        <v>0</v>
      </c>
      <c r="Z111" s="269">
        <f t="shared" si="73"/>
        <v>0</v>
      </c>
      <c r="AA111" s="269">
        <f t="shared" si="73"/>
        <v>0</v>
      </c>
      <c r="AB111" s="269">
        <f t="shared" si="73"/>
        <v>0</v>
      </c>
      <c r="AC111" s="111" t="str">
        <f>IFERROR((P111/X111)," ")</f>
        <v xml:space="preserve"> </v>
      </c>
      <c r="AD111" s="111" t="str">
        <f>IFERROR((P111/V111)," ")</f>
        <v xml:space="preserve"> </v>
      </c>
    </row>
    <row r="112" spans="1:30" ht="12.2" customHeight="1">
      <c r="A112" s="55"/>
      <c r="B112" s="66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266"/>
      <c r="Q112" s="264"/>
      <c r="R112" s="265"/>
      <c r="S112" s="266"/>
      <c r="T112" s="264"/>
      <c r="U112" s="265"/>
      <c r="V112" s="266"/>
      <c r="W112" s="131"/>
      <c r="X112" s="377"/>
      <c r="Y112" s="264"/>
      <c r="Z112" s="264"/>
      <c r="AA112" s="264"/>
      <c r="AB112" s="264"/>
    </row>
    <row r="113" spans="1:30" ht="12.2" customHeight="1">
      <c r="A113" s="66" t="s">
        <v>109</v>
      </c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266"/>
      <c r="Q113" s="264"/>
      <c r="R113" s="265"/>
      <c r="S113" s="266"/>
      <c r="T113" s="264"/>
      <c r="U113" s="265"/>
      <c r="V113" s="266"/>
      <c r="W113" s="131"/>
      <c r="X113" s="377"/>
      <c r="Y113" s="264"/>
      <c r="Z113" s="264"/>
      <c r="AA113" s="264"/>
      <c r="AB113" s="264"/>
    </row>
    <row r="114" spans="1:30" ht="12.2" hidden="1" customHeight="1">
      <c r="A114" s="55" t="s">
        <v>29</v>
      </c>
      <c r="B114" s="55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83">
        <f>SUM(D114:O114)+SUMIF($P$4,"Yes",C114)</f>
        <v>0</v>
      </c>
      <c r="Q114" s="264">
        <v>0</v>
      </c>
      <c r="R114" s="265">
        <f t="shared" ref="R114:R132" si="74">P114-Q114</f>
        <v>0</v>
      </c>
      <c r="S114" s="83">
        <f t="shared" ref="S114:S132" si="75">INDEX(D114:O114,1,MATCH($S$3,$D$6:$O$6,0))</f>
        <v>0</v>
      </c>
      <c r="T114" s="264">
        <v>0</v>
      </c>
      <c r="U114" s="265">
        <f t="shared" ref="U114:U132" si="76">S114-T114</f>
        <v>0</v>
      </c>
      <c r="V114" s="266">
        <v>0</v>
      </c>
      <c r="W114" s="131">
        <v>0</v>
      </c>
      <c r="X114" s="377">
        <v>0</v>
      </c>
      <c r="Y114" s="264">
        <f t="shared" ref="Y114:Y132" si="77">X114-W114</f>
        <v>0</v>
      </c>
      <c r="Z114" s="264">
        <f t="shared" ref="Z114:Z132" si="78">X114-V114</f>
        <v>0</v>
      </c>
      <c r="AA114" s="264">
        <f t="shared" ref="AA114:AA132" si="79">V114-P114</f>
        <v>0</v>
      </c>
      <c r="AB114" s="264">
        <f t="shared" ref="AB114:AB132" si="80">X114-P114</f>
        <v>0</v>
      </c>
      <c r="AC114" s="68" t="str">
        <f t="shared" ref="AC114:AC132" si="81">IFERROR((P114/X114)," ")</f>
        <v xml:space="preserve"> </v>
      </c>
      <c r="AD114" s="68" t="str">
        <f t="shared" ref="AD114:AD132" si="82">IFERROR((P114/V114)," ")</f>
        <v xml:space="preserve"> </v>
      </c>
    </row>
    <row r="115" spans="1:30" ht="12.2" hidden="1" customHeight="1">
      <c r="A115" s="55" t="s">
        <v>572</v>
      </c>
      <c r="B115" s="55" t="s">
        <v>109</v>
      </c>
      <c r="C115" s="131"/>
      <c r="D115" s="131">
        <v>0</v>
      </c>
      <c r="E115" s="131">
        <v>0</v>
      </c>
      <c r="F115" s="131">
        <v>0</v>
      </c>
      <c r="G115" s="131">
        <v>0</v>
      </c>
      <c r="H115" s="131"/>
      <c r="I115" s="131"/>
      <c r="J115" s="131"/>
      <c r="K115" s="131"/>
      <c r="L115" s="131"/>
      <c r="M115" s="131"/>
      <c r="N115" s="131"/>
      <c r="O115" s="131"/>
      <c r="P115" s="83">
        <f t="shared" ref="P115:P132" si="83">SUM(D115:O115)+SUMIF($P$4,"Yes",C115)</f>
        <v>0</v>
      </c>
      <c r="Q115" s="264">
        <v>0</v>
      </c>
      <c r="R115" s="265">
        <f t="shared" si="74"/>
        <v>0</v>
      </c>
      <c r="S115" s="83">
        <f t="shared" si="75"/>
        <v>0</v>
      </c>
      <c r="T115" s="264">
        <v>0</v>
      </c>
      <c r="U115" s="265">
        <f t="shared" si="76"/>
        <v>0</v>
      </c>
      <c r="V115" s="266">
        <v>0</v>
      </c>
      <c r="W115" s="131">
        <v>0</v>
      </c>
      <c r="X115" s="377">
        <v>0</v>
      </c>
      <c r="Y115" s="264">
        <f t="shared" si="77"/>
        <v>0</v>
      </c>
      <c r="Z115" s="264">
        <f t="shared" si="78"/>
        <v>0</v>
      </c>
      <c r="AA115" s="264">
        <f t="shared" si="79"/>
        <v>0</v>
      </c>
      <c r="AB115" s="264">
        <f t="shared" si="80"/>
        <v>0</v>
      </c>
      <c r="AC115" s="68" t="str">
        <f t="shared" si="81"/>
        <v xml:space="preserve"> </v>
      </c>
      <c r="AD115" s="68" t="str">
        <f t="shared" si="82"/>
        <v xml:space="preserve"> </v>
      </c>
    </row>
    <row r="116" spans="1:30" ht="12.2" hidden="1" customHeight="1">
      <c r="A116" s="55" t="s">
        <v>573</v>
      </c>
      <c r="B116" s="55" t="s">
        <v>203</v>
      </c>
      <c r="C116" s="131"/>
      <c r="D116" s="131">
        <v>0</v>
      </c>
      <c r="E116" s="131">
        <v>0</v>
      </c>
      <c r="F116" s="131">
        <v>0</v>
      </c>
      <c r="G116" s="131">
        <v>0</v>
      </c>
      <c r="H116" s="131"/>
      <c r="I116" s="131"/>
      <c r="J116" s="131"/>
      <c r="K116" s="131"/>
      <c r="L116" s="131"/>
      <c r="M116" s="131"/>
      <c r="N116" s="131"/>
      <c r="O116" s="131"/>
      <c r="P116" s="83">
        <f t="shared" si="83"/>
        <v>0</v>
      </c>
      <c r="Q116" s="264">
        <v>0</v>
      </c>
      <c r="R116" s="265">
        <f t="shared" si="74"/>
        <v>0</v>
      </c>
      <c r="S116" s="83">
        <f t="shared" si="75"/>
        <v>0</v>
      </c>
      <c r="T116" s="264">
        <v>0</v>
      </c>
      <c r="U116" s="265">
        <f t="shared" si="76"/>
        <v>0</v>
      </c>
      <c r="V116" s="266">
        <v>0</v>
      </c>
      <c r="W116" s="131">
        <v>0</v>
      </c>
      <c r="X116" s="377">
        <v>0</v>
      </c>
      <c r="Y116" s="264">
        <f t="shared" si="77"/>
        <v>0</v>
      </c>
      <c r="Z116" s="264">
        <f t="shared" si="78"/>
        <v>0</v>
      </c>
      <c r="AA116" s="264">
        <f t="shared" si="79"/>
        <v>0</v>
      </c>
      <c r="AB116" s="264">
        <f t="shared" si="80"/>
        <v>0</v>
      </c>
      <c r="AC116" s="68" t="str">
        <f t="shared" si="81"/>
        <v xml:space="preserve"> </v>
      </c>
      <c r="AD116" s="68" t="str">
        <f t="shared" si="82"/>
        <v xml:space="preserve"> </v>
      </c>
    </row>
    <row r="117" spans="1:30" ht="12.2" hidden="1" customHeight="1">
      <c r="A117" s="55" t="s">
        <v>574</v>
      </c>
      <c r="B117" s="55" t="s">
        <v>204</v>
      </c>
      <c r="C117" s="131"/>
      <c r="D117" s="131">
        <v>0</v>
      </c>
      <c r="E117" s="131">
        <v>0</v>
      </c>
      <c r="F117" s="131">
        <v>0</v>
      </c>
      <c r="G117" s="131">
        <v>0</v>
      </c>
      <c r="H117" s="131"/>
      <c r="I117" s="131"/>
      <c r="J117" s="131"/>
      <c r="K117" s="131"/>
      <c r="L117" s="131"/>
      <c r="M117" s="131"/>
      <c r="N117" s="131"/>
      <c r="O117" s="131"/>
      <c r="P117" s="83">
        <f t="shared" si="83"/>
        <v>0</v>
      </c>
      <c r="Q117" s="264">
        <v>0</v>
      </c>
      <c r="R117" s="265">
        <f t="shared" si="74"/>
        <v>0</v>
      </c>
      <c r="S117" s="83">
        <f t="shared" si="75"/>
        <v>0</v>
      </c>
      <c r="T117" s="264">
        <v>0</v>
      </c>
      <c r="U117" s="265">
        <f t="shared" si="76"/>
        <v>0</v>
      </c>
      <c r="V117" s="266">
        <v>0</v>
      </c>
      <c r="W117" s="131">
        <v>0</v>
      </c>
      <c r="X117" s="377">
        <v>0</v>
      </c>
      <c r="Y117" s="264">
        <f t="shared" si="77"/>
        <v>0</v>
      </c>
      <c r="Z117" s="264">
        <f t="shared" si="78"/>
        <v>0</v>
      </c>
      <c r="AA117" s="264">
        <f t="shared" si="79"/>
        <v>0</v>
      </c>
      <c r="AB117" s="264">
        <f t="shared" si="80"/>
        <v>0</v>
      </c>
      <c r="AC117" s="68" t="str">
        <f t="shared" si="81"/>
        <v xml:space="preserve"> </v>
      </c>
      <c r="AD117" s="68" t="str">
        <f t="shared" si="82"/>
        <v xml:space="preserve"> </v>
      </c>
    </row>
    <row r="118" spans="1:30" ht="12.2" customHeight="1">
      <c r="A118" s="55" t="s">
        <v>575</v>
      </c>
      <c r="B118" s="55" t="s">
        <v>205</v>
      </c>
      <c r="C118" s="131"/>
      <c r="D118" s="131">
        <v>279615.96999999997</v>
      </c>
      <c r="E118" s="131">
        <v>279615.96999999997</v>
      </c>
      <c r="F118" s="131">
        <v>279615.96999999997</v>
      </c>
      <c r="G118" s="131">
        <v>0</v>
      </c>
      <c r="H118" s="131"/>
      <c r="I118" s="131"/>
      <c r="J118" s="131"/>
      <c r="K118" s="131"/>
      <c r="L118" s="131"/>
      <c r="M118" s="131"/>
      <c r="N118" s="131"/>
      <c r="O118" s="131"/>
      <c r="P118" s="83">
        <f t="shared" si="83"/>
        <v>838847.90999999992</v>
      </c>
      <c r="Q118" s="264">
        <v>1224080</v>
      </c>
      <c r="R118" s="265">
        <f t="shared" si="74"/>
        <v>-385232.09000000008</v>
      </c>
      <c r="S118" s="83">
        <f t="shared" si="75"/>
        <v>0</v>
      </c>
      <c r="T118" s="264">
        <v>306020</v>
      </c>
      <c r="U118" s="265">
        <f t="shared" si="76"/>
        <v>-306020</v>
      </c>
      <c r="V118" s="266">
        <v>3672240</v>
      </c>
      <c r="W118" s="131">
        <v>3455672</v>
      </c>
      <c r="X118" s="377">
        <v>3455672</v>
      </c>
      <c r="Y118" s="264">
        <f t="shared" si="77"/>
        <v>0</v>
      </c>
      <c r="Z118" s="264">
        <f t="shared" si="78"/>
        <v>-216568</v>
      </c>
      <c r="AA118" s="264">
        <f t="shared" si="79"/>
        <v>2833392.09</v>
      </c>
      <c r="AB118" s="264">
        <f t="shared" si="80"/>
        <v>2616824.09</v>
      </c>
      <c r="AC118" s="68">
        <f t="shared" si="81"/>
        <v>0.24274523450142257</v>
      </c>
      <c r="AD118" s="68">
        <f t="shared" si="82"/>
        <v>0.22842948990262071</v>
      </c>
    </row>
    <row r="119" spans="1:30" ht="12.2" hidden="1" customHeight="1">
      <c r="A119" s="55" t="s">
        <v>576</v>
      </c>
      <c r="B119" s="55" t="s">
        <v>206</v>
      </c>
      <c r="C119" s="131"/>
      <c r="D119" s="131">
        <v>0</v>
      </c>
      <c r="E119" s="131">
        <v>0</v>
      </c>
      <c r="F119" s="131">
        <v>0</v>
      </c>
      <c r="G119" s="131">
        <v>0</v>
      </c>
      <c r="H119" s="131"/>
      <c r="I119" s="131"/>
      <c r="J119" s="131"/>
      <c r="K119" s="131"/>
      <c r="L119" s="131"/>
      <c r="M119" s="131"/>
      <c r="N119" s="131"/>
      <c r="O119" s="131"/>
      <c r="P119" s="83">
        <f t="shared" si="83"/>
        <v>0</v>
      </c>
      <c r="Q119" s="264">
        <v>0</v>
      </c>
      <c r="R119" s="265">
        <f t="shared" si="74"/>
        <v>0</v>
      </c>
      <c r="S119" s="83">
        <f t="shared" si="75"/>
        <v>0</v>
      </c>
      <c r="T119" s="264">
        <v>0</v>
      </c>
      <c r="U119" s="265">
        <f t="shared" si="76"/>
        <v>0</v>
      </c>
      <c r="V119" s="266">
        <v>0</v>
      </c>
      <c r="W119" s="131">
        <v>0</v>
      </c>
      <c r="X119" s="377">
        <v>0</v>
      </c>
      <c r="Y119" s="264">
        <f t="shared" si="77"/>
        <v>0</v>
      </c>
      <c r="Z119" s="264">
        <f t="shared" si="78"/>
        <v>0</v>
      </c>
      <c r="AA119" s="264">
        <f t="shared" si="79"/>
        <v>0</v>
      </c>
      <c r="AB119" s="264">
        <f t="shared" si="80"/>
        <v>0</v>
      </c>
      <c r="AC119" s="68" t="str">
        <f t="shared" si="81"/>
        <v xml:space="preserve"> </v>
      </c>
      <c r="AD119" s="68" t="str">
        <f t="shared" si="82"/>
        <v xml:space="preserve"> </v>
      </c>
    </row>
    <row r="120" spans="1:30" ht="12.2" hidden="1" customHeight="1">
      <c r="A120" s="55" t="s">
        <v>577</v>
      </c>
      <c r="B120" s="55" t="s">
        <v>207</v>
      </c>
      <c r="C120" s="131"/>
      <c r="D120" s="131">
        <v>0</v>
      </c>
      <c r="E120" s="131">
        <v>0</v>
      </c>
      <c r="F120" s="131">
        <v>0</v>
      </c>
      <c r="G120" s="131">
        <v>0</v>
      </c>
      <c r="H120" s="131"/>
      <c r="I120" s="131"/>
      <c r="J120" s="131"/>
      <c r="K120" s="131"/>
      <c r="L120" s="131"/>
      <c r="M120" s="131"/>
      <c r="N120" s="131"/>
      <c r="O120" s="131"/>
      <c r="P120" s="83">
        <f t="shared" si="83"/>
        <v>0</v>
      </c>
      <c r="Q120" s="264">
        <v>0</v>
      </c>
      <c r="R120" s="265">
        <f t="shared" si="74"/>
        <v>0</v>
      </c>
      <c r="S120" s="83">
        <f t="shared" si="75"/>
        <v>0</v>
      </c>
      <c r="T120" s="264">
        <v>0</v>
      </c>
      <c r="U120" s="265">
        <f t="shared" si="76"/>
        <v>0</v>
      </c>
      <c r="V120" s="266">
        <v>0</v>
      </c>
      <c r="W120" s="131">
        <v>0</v>
      </c>
      <c r="X120" s="377">
        <v>0</v>
      </c>
      <c r="Y120" s="264">
        <f t="shared" si="77"/>
        <v>0</v>
      </c>
      <c r="Z120" s="264">
        <f t="shared" si="78"/>
        <v>0</v>
      </c>
      <c r="AA120" s="264">
        <f t="shared" si="79"/>
        <v>0</v>
      </c>
      <c r="AB120" s="264">
        <f t="shared" si="80"/>
        <v>0</v>
      </c>
      <c r="AC120" s="68" t="str">
        <f t="shared" si="81"/>
        <v xml:space="preserve"> </v>
      </c>
      <c r="AD120" s="68" t="str">
        <f t="shared" si="82"/>
        <v xml:space="preserve"> </v>
      </c>
    </row>
    <row r="121" spans="1:30" ht="12.2" hidden="1" customHeight="1">
      <c r="A121" s="55" t="s">
        <v>578</v>
      </c>
      <c r="B121" s="55" t="s">
        <v>208</v>
      </c>
      <c r="C121" s="131"/>
      <c r="D121" s="131">
        <v>0</v>
      </c>
      <c r="E121" s="131">
        <v>0</v>
      </c>
      <c r="F121" s="131">
        <v>0</v>
      </c>
      <c r="G121" s="131">
        <v>0</v>
      </c>
      <c r="H121" s="131"/>
      <c r="I121" s="131"/>
      <c r="J121" s="131"/>
      <c r="K121" s="131"/>
      <c r="L121" s="131"/>
      <c r="M121" s="131"/>
      <c r="N121" s="131"/>
      <c r="O121" s="131"/>
      <c r="P121" s="83">
        <f t="shared" si="83"/>
        <v>0</v>
      </c>
      <c r="Q121" s="264">
        <v>0</v>
      </c>
      <c r="R121" s="265">
        <f t="shared" si="74"/>
        <v>0</v>
      </c>
      <c r="S121" s="83">
        <f t="shared" si="75"/>
        <v>0</v>
      </c>
      <c r="T121" s="264">
        <v>0</v>
      </c>
      <c r="U121" s="265">
        <f t="shared" si="76"/>
        <v>0</v>
      </c>
      <c r="V121" s="266">
        <v>0</v>
      </c>
      <c r="W121" s="131">
        <v>0</v>
      </c>
      <c r="X121" s="377">
        <v>0</v>
      </c>
      <c r="Y121" s="264">
        <f t="shared" si="77"/>
        <v>0</v>
      </c>
      <c r="Z121" s="264">
        <f t="shared" si="78"/>
        <v>0</v>
      </c>
      <c r="AA121" s="264">
        <f t="shared" si="79"/>
        <v>0</v>
      </c>
      <c r="AB121" s="264">
        <f t="shared" si="80"/>
        <v>0</v>
      </c>
      <c r="AC121" s="68" t="str">
        <f t="shared" si="81"/>
        <v xml:space="preserve"> </v>
      </c>
      <c r="AD121" s="68" t="str">
        <f t="shared" si="82"/>
        <v xml:space="preserve"> </v>
      </c>
    </row>
    <row r="122" spans="1:30" ht="12.2" hidden="1" customHeight="1">
      <c r="A122" s="55" t="s">
        <v>579</v>
      </c>
      <c r="B122" s="55" t="s">
        <v>209</v>
      </c>
      <c r="C122" s="131"/>
      <c r="D122" s="131">
        <v>0</v>
      </c>
      <c r="E122" s="131">
        <v>0</v>
      </c>
      <c r="F122" s="131">
        <v>0</v>
      </c>
      <c r="G122" s="131">
        <v>0</v>
      </c>
      <c r="H122" s="131"/>
      <c r="I122" s="131"/>
      <c r="J122" s="131"/>
      <c r="K122" s="131"/>
      <c r="L122" s="131"/>
      <c r="M122" s="131"/>
      <c r="N122" s="131"/>
      <c r="O122" s="131"/>
      <c r="P122" s="83">
        <f t="shared" si="83"/>
        <v>0</v>
      </c>
      <c r="Q122" s="264">
        <v>0</v>
      </c>
      <c r="R122" s="265">
        <f t="shared" si="74"/>
        <v>0</v>
      </c>
      <c r="S122" s="83">
        <f t="shared" si="75"/>
        <v>0</v>
      </c>
      <c r="T122" s="264">
        <v>0</v>
      </c>
      <c r="U122" s="265">
        <f t="shared" si="76"/>
        <v>0</v>
      </c>
      <c r="V122" s="266">
        <v>0</v>
      </c>
      <c r="W122" s="131">
        <v>0</v>
      </c>
      <c r="X122" s="377">
        <v>0</v>
      </c>
      <c r="Y122" s="264">
        <f t="shared" si="77"/>
        <v>0</v>
      </c>
      <c r="Z122" s="264">
        <f t="shared" si="78"/>
        <v>0</v>
      </c>
      <c r="AA122" s="264">
        <f t="shared" si="79"/>
        <v>0</v>
      </c>
      <c r="AB122" s="264">
        <f t="shared" si="80"/>
        <v>0</v>
      </c>
      <c r="AC122" s="68" t="str">
        <f t="shared" si="81"/>
        <v xml:space="preserve"> </v>
      </c>
      <c r="AD122" s="68" t="str">
        <f t="shared" si="82"/>
        <v xml:space="preserve"> </v>
      </c>
    </row>
    <row r="123" spans="1:30" ht="12.2" hidden="1" customHeight="1">
      <c r="A123" s="55" t="s">
        <v>580</v>
      </c>
      <c r="B123" s="55"/>
      <c r="C123" s="131"/>
      <c r="D123" s="131">
        <v>0</v>
      </c>
      <c r="E123" s="131">
        <v>0</v>
      </c>
      <c r="F123" s="131">
        <v>0</v>
      </c>
      <c r="G123" s="131">
        <v>0</v>
      </c>
      <c r="H123" s="131"/>
      <c r="I123" s="131"/>
      <c r="J123" s="131"/>
      <c r="K123" s="131"/>
      <c r="L123" s="131"/>
      <c r="M123" s="131"/>
      <c r="N123" s="131"/>
      <c r="O123" s="131"/>
      <c r="P123" s="83">
        <f>SUM(D123:O123)+SUMIF($P$4,"Yes",C123)</f>
        <v>0</v>
      </c>
      <c r="Q123" s="264">
        <v>0</v>
      </c>
      <c r="R123" s="265">
        <f t="shared" si="74"/>
        <v>0</v>
      </c>
      <c r="S123" s="83">
        <f t="shared" si="75"/>
        <v>0</v>
      </c>
      <c r="T123" s="264">
        <v>0</v>
      </c>
      <c r="U123" s="265">
        <f t="shared" si="76"/>
        <v>0</v>
      </c>
      <c r="V123" s="266">
        <v>0</v>
      </c>
      <c r="W123" s="131">
        <v>0</v>
      </c>
      <c r="X123" s="377">
        <v>0</v>
      </c>
      <c r="Y123" s="264">
        <f t="shared" si="77"/>
        <v>0</v>
      </c>
      <c r="Z123" s="264">
        <f t="shared" si="78"/>
        <v>0</v>
      </c>
      <c r="AA123" s="264">
        <f t="shared" si="79"/>
        <v>0</v>
      </c>
      <c r="AB123" s="264">
        <f t="shared" si="80"/>
        <v>0</v>
      </c>
      <c r="AC123" s="68" t="str">
        <f t="shared" si="81"/>
        <v xml:space="preserve"> </v>
      </c>
      <c r="AD123" s="68" t="str">
        <f t="shared" si="82"/>
        <v xml:space="preserve"> </v>
      </c>
    </row>
    <row r="124" spans="1:30" ht="12.2" customHeight="1">
      <c r="A124" s="55" t="s">
        <v>581</v>
      </c>
      <c r="B124" s="55" t="s">
        <v>210</v>
      </c>
      <c r="C124" s="131"/>
      <c r="D124" s="131">
        <v>27837.75</v>
      </c>
      <c r="E124" s="131">
        <v>27837.75</v>
      </c>
      <c r="F124" s="131">
        <v>27837.75</v>
      </c>
      <c r="G124" s="131">
        <v>0</v>
      </c>
      <c r="H124" s="131"/>
      <c r="I124" s="131"/>
      <c r="J124" s="131"/>
      <c r="K124" s="131"/>
      <c r="L124" s="131"/>
      <c r="M124" s="131"/>
      <c r="N124" s="131"/>
      <c r="O124" s="131"/>
      <c r="P124" s="83">
        <f t="shared" si="83"/>
        <v>83513.25</v>
      </c>
      <c r="Q124" s="264">
        <v>54827.666666666802</v>
      </c>
      <c r="R124" s="265">
        <f t="shared" si="74"/>
        <v>28685.583333333198</v>
      </c>
      <c r="S124" s="83">
        <f t="shared" si="75"/>
        <v>0</v>
      </c>
      <c r="T124" s="264">
        <v>13706.916666666701</v>
      </c>
      <c r="U124" s="265">
        <f t="shared" si="76"/>
        <v>-13706.916666666701</v>
      </c>
      <c r="V124" s="266">
        <v>164483</v>
      </c>
      <c r="W124" s="131">
        <v>334053</v>
      </c>
      <c r="X124" s="377">
        <v>334053</v>
      </c>
      <c r="Y124" s="264">
        <f t="shared" si="77"/>
        <v>0</v>
      </c>
      <c r="Z124" s="264">
        <f t="shared" si="78"/>
        <v>169570</v>
      </c>
      <c r="AA124" s="264">
        <f t="shared" si="79"/>
        <v>80969.75</v>
      </c>
      <c r="AB124" s="264">
        <f t="shared" si="80"/>
        <v>250539.75</v>
      </c>
      <c r="AC124" s="68">
        <f t="shared" si="81"/>
        <v>0.25</v>
      </c>
      <c r="AD124" s="68">
        <f t="shared" si="82"/>
        <v>0.50773180207073076</v>
      </c>
    </row>
    <row r="125" spans="1:30" ht="12.2" customHeight="1">
      <c r="A125" s="55" t="s">
        <v>582</v>
      </c>
      <c r="B125" s="55" t="s">
        <v>211</v>
      </c>
      <c r="C125" s="131"/>
      <c r="D125" s="131">
        <v>0</v>
      </c>
      <c r="E125" s="131">
        <v>4378.8599999999997</v>
      </c>
      <c r="F125" s="131">
        <v>6635.28</v>
      </c>
      <c r="G125" s="131">
        <v>0</v>
      </c>
      <c r="H125" s="131"/>
      <c r="I125" s="131"/>
      <c r="J125" s="131"/>
      <c r="K125" s="131"/>
      <c r="L125" s="131"/>
      <c r="M125" s="131"/>
      <c r="N125" s="131"/>
      <c r="O125" s="131"/>
      <c r="P125" s="83">
        <f t="shared" si="83"/>
        <v>11014.14</v>
      </c>
      <c r="Q125" s="264">
        <v>0</v>
      </c>
      <c r="R125" s="265">
        <f t="shared" si="74"/>
        <v>11014.14</v>
      </c>
      <c r="S125" s="83">
        <f t="shared" si="75"/>
        <v>0</v>
      </c>
      <c r="T125" s="264">
        <v>0</v>
      </c>
      <c r="U125" s="265">
        <f t="shared" si="76"/>
        <v>0</v>
      </c>
      <c r="V125" s="266">
        <v>0</v>
      </c>
      <c r="W125" s="131">
        <v>170755</v>
      </c>
      <c r="X125" s="377">
        <v>170755</v>
      </c>
      <c r="Y125" s="264">
        <f t="shared" si="77"/>
        <v>0</v>
      </c>
      <c r="Z125" s="264">
        <f t="shared" si="78"/>
        <v>170755</v>
      </c>
      <c r="AA125" s="264">
        <f t="shared" si="79"/>
        <v>-11014.14</v>
      </c>
      <c r="AB125" s="264">
        <f t="shared" si="80"/>
        <v>159740.85999999999</v>
      </c>
      <c r="AC125" s="68">
        <f t="shared" si="81"/>
        <v>6.4502591432168896E-2</v>
      </c>
      <c r="AD125" s="68" t="str">
        <f t="shared" si="82"/>
        <v xml:space="preserve"> </v>
      </c>
    </row>
    <row r="126" spans="1:30" ht="12.2" hidden="1" customHeight="1">
      <c r="A126" s="55" t="s">
        <v>583</v>
      </c>
      <c r="B126" s="55" t="s">
        <v>212</v>
      </c>
      <c r="C126" s="131"/>
      <c r="D126" s="131">
        <v>0</v>
      </c>
      <c r="E126" s="131">
        <v>0</v>
      </c>
      <c r="F126" s="131">
        <v>0</v>
      </c>
      <c r="G126" s="131">
        <v>0</v>
      </c>
      <c r="H126" s="131"/>
      <c r="I126" s="131"/>
      <c r="J126" s="131"/>
      <c r="K126" s="131"/>
      <c r="L126" s="131"/>
      <c r="M126" s="131"/>
      <c r="N126" s="131"/>
      <c r="O126" s="131"/>
      <c r="P126" s="83">
        <f t="shared" si="83"/>
        <v>0</v>
      </c>
      <c r="Q126" s="264">
        <v>0</v>
      </c>
      <c r="R126" s="265">
        <f t="shared" si="74"/>
        <v>0</v>
      </c>
      <c r="S126" s="83">
        <f t="shared" si="75"/>
        <v>0</v>
      </c>
      <c r="T126" s="264">
        <v>0</v>
      </c>
      <c r="U126" s="265">
        <f t="shared" si="76"/>
        <v>0</v>
      </c>
      <c r="V126" s="266">
        <v>0</v>
      </c>
      <c r="W126" s="131">
        <v>0</v>
      </c>
      <c r="X126" s="377">
        <v>0</v>
      </c>
      <c r="Y126" s="264">
        <f t="shared" si="77"/>
        <v>0</v>
      </c>
      <c r="Z126" s="264">
        <f t="shared" si="78"/>
        <v>0</v>
      </c>
      <c r="AA126" s="264">
        <f t="shared" si="79"/>
        <v>0</v>
      </c>
      <c r="AB126" s="264">
        <f t="shared" si="80"/>
        <v>0</v>
      </c>
      <c r="AC126" s="68" t="str">
        <f t="shared" si="81"/>
        <v xml:space="preserve"> </v>
      </c>
      <c r="AD126" s="68" t="str">
        <f t="shared" si="82"/>
        <v xml:space="preserve"> </v>
      </c>
    </row>
    <row r="127" spans="1:30" ht="12.2" customHeight="1">
      <c r="A127" s="55" t="s">
        <v>584</v>
      </c>
      <c r="B127" s="55" t="s">
        <v>213</v>
      </c>
      <c r="C127" s="131"/>
      <c r="D127" s="131">
        <v>12358.58</v>
      </c>
      <c r="E127" s="131">
        <v>12358.58</v>
      </c>
      <c r="F127" s="131">
        <v>12358.58</v>
      </c>
      <c r="G127" s="131">
        <v>0</v>
      </c>
      <c r="H127" s="131"/>
      <c r="I127" s="131"/>
      <c r="J127" s="131"/>
      <c r="K127" s="131"/>
      <c r="L127" s="131"/>
      <c r="M127" s="131"/>
      <c r="N127" s="131"/>
      <c r="O127" s="131"/>
      <c r="P127" s="83">
        <f t="shared" si="83"/>
        <v>37075.74</v>
      </c>
      <c r="Q127" s="264">
        <v>78528</v>
      </c>
      <c r="R127" s="265">
        <f t="shared" si="74"/>
        <v>-41452.26</v>
      </c>
      <c r="S127" s="83">
        <f t="shared" si="75"/>
        <v>0</v>
      </c>
      <c r="T127" s="264">
        <v>19632</v>
      </c>
      <c r="U127" s="265">
        <f t="shared" si="76"/>
        <v>-19632</v>
      </c>
      <c r="V127" s="266">
        <v>235584</v>
      </c>
      <c r="W127" s="131">
        <v>148303</v>
      </c>
      <c r="X127" s="377">
        <v>148303</v>
      </c>
      <c r="Y127" s="264">
        <f t="shared" si="77"/>
        <v>0</v>
      </c>
      <c r="Z127" s="264">
        <f t="shared" si="78"/>
        <v>-87281</v>
      </c>
      <c r="AA127" s="264">
        <f t="shared" si="79"/>
        <v>198508.26</v>
      </c>
      <c r="AB127" s="264">
        <f t="shared" si="80"/>
        <v>111227.26000000001</v>
      </c>
      <c r="AC127" s="68">
        <f t="shared" si="81"/>
        <v>0.2499999325704807</v>
      </c>
      <c r="AD127" s="68">
        <f t="shared" si="82"/>
        <v>0.15737800529747351</v>
      </c>
    </row>
    <row r="128" spans="1:30" ht="12.2" customHeight="1">
      <c r="A128" s="55" t="s">
        <v>585</v>
      </c>
      <c r="B128" s="55" t="s">
        <v>214</v>
      </c>
      <c r="C128" s="131"/>
      <c r="D128" s="131">
        <v>274.58</v>
      </c>
      <c r="E128" s="131">
        <v>274.58</v>
      </c>
      <c r="F128" s="131">
        <v>274.58</v>
      </c>
      <c r="G128" s="131">
        <v>0</v>
      </c>
      <c r="H128" s="131"/>
      <c r="I128" s="131"/>
      <c r="J128" s="131"/>
      <c r="K128" s="131"/>
      <c r="L128" s="131"/>
      <c r="M128" s="131"/>
      <c r="N128" s="131"/>
      <c r="O128" s="131"/>
      <c r="P128" s="83">
        <f t="shared" si="83"/>
        <v>823.74</v>
      </c>
      <c r="Q128" s="264">
        <v>30752.333333333401</v>
      </c>
      <c r="R128" s="265">
        <f t="shared" si="74"/>
        <v>-29928.5933333334</v>
      </c>
      <c r="S128" s="83">
        <f t="shared" si="75"/>
        <v>0</v>
      </c>
      <c r="T128" s="264">
        <v>7688.0833333333503</v>
      </c>
      <c r="U128" s="265">
        <f t="shared" si="76"/>
        <v>-7688.0833333333503</v>
      </c>
      <c r="V128" s="266">
        <v>92257.000000000204</v>
      </c>
      <c r="W128" s="131">
        <v>3295</v>
      </c>
      <c r="X128" s="377">
        <v>3295</v>
      </c>
      <c r="Y128" s="264">
        <f t="shared" si="77"/>
        <v>0</v>
      </c>
      <c r="Z128" s="264">
        <f t="shared" si="78"/>
        <v>-88962.000000000204</v>
      </c>
      <c r="AA128" s="264">
        <f t="shared" si="79"/>
        <v>91433.260000000198</v>
      </c>
      <c r="AB128" s="264">
        <f t="shared" si="80"/>
        <v>2471.2600000000002</v>
      </c>
      <c r="AC128" s="68">
        <f t="shared" si="81"/>
        <v>0.24999696509863431</v>
      </c>
      <c r="AD128" s="68">
        <f t="shared" si="82"/>
        <v>8.92875337372772E-3</v>
      </c>
    </row>
    <row r="129" spans="1:30" ht="12.2" hidden="1" customHeight="1">
      <c r="A129" s="55" t="s">
        <v>586</v>
      </c>
      <c r="B129" s="55" t="s">
        <v>215</v>
      </c>
      <c r="C129" s="131"/>
      <c r="D129" s="131">
        <v>0</v>
      </c>
      <c r="E129" s="131">
        <v>0</v>
      </c>
      <c r="F129" s="131">
        <v>0</v>
      </c>
      <c r="G129" s="131">
        <v>0</v>
      </c>
      <c r="H129" s="131"/>
      <c r="I129" s="131"/>
      <c r="J129" s="131"/>
      <c r="K129" s="131"/>
      <c r="L129" s="131"/>
      <c r="M129" s="131"/>
      <c r="N129" s="131"/>
      <c r="O129" s="131"/>
      <c r="P129" s="83">
        <f t="shared" si="83"/>
        <v>0</v>
      </c>
      <c r="Q129" s="264">
        <v>0</v>
      </c>
      <c r="R129" s="265">
        <f t="shared" si="74"/>
        <v>0</v>
      </c>
      <c r="S129" s="83">
        <f t="shared" si="75"/>
        <v>0</v>
      </c>
      <c r="T129" s="264">
        <v>0</v>
      </c>
      <c r="U129" s="265">
        <f t="shared" si="76"/>
        <v>0</v>
      </c>
      <c r="V129" s="266">
        <v>0</v>
      </c>
      <c r="W129" s="131">
        <v>0</v>
      </c>
      <c r="X129" s="377">
        <v>0</v>
      </c>
      <c r="Y129" s="264">
        <f t="shared" si="77"/>
        <v>0</v>
      </c>
      <c r="Z129" s="264">
        <f t="shared" si="78"/>
        <v>0</v>
      </c>
      <c r="AA129" s="264">
        <f t="shared" si="79"/>
        <v>0</v>
      </c>
      <c r="AB129" s="264">
        <f t="shared" si="80"/>
        <v>0</v>
      </c>
      <c r="AC129" s="68" t="str">
        <f t="shared" si="81"/>
        <v xml:space="preserve"> </v>
      </c>
      <c r="AD129" s="68" t="str">
        <f t="shared" si="82"/>
        <v xml:space="preserve"> </v>
      </c>
    </row>
    <row r="130" spans="1:30" ht="12.2" customHeight="1">
      <c r="A130" s="55" t="s">
        <v>587</v>
      </c>
      <c r="B130" s="55" t="s">
        <v>216</v>
      </c>
      <c r="C130" s="131"/>
      <c r="D130" s="131">
        <v>33607.300000000003</v>
      </c>
      <c r="E130" s="131">
        <v>0</v>
      </c>
      <c r="F130" s="131">
        <v>956.06</v>
      </c>
      <c r="G130" s="131">
        <v>0</v>
      </c>
      <c r="H130" s="131"/>
      <c r="I130" s="131"/>
      <c r="J130" s="131"/>
      <c r="K130" s="131"/>
      <c r="L130" s="131"/>
      <c r="M130" s="131"/>
      <c r="N130" s="131"/>
      <c r="O130" s="131"/>
      <c r="P130" s="83">
        <f t="shared" si="83"/>
        <v>34563.360000000001</v>
      </c>
      <c r="Q130" s="264">
        <v>26257.5</v>
      </c>
      <c r="R130" s="265">
        <f t="shared" si="74"/>
        <v>8305.86</v>
      </c>
      <c r="S130" s="83">
        <f t="shared" si="75"/>
        <v>0</v>
      </c>
      <c r="T130" s="264">
        <v>0</v>
      </c>
      <c r="U130" s="265">
        <f t="shared" si="76"/>
        <v>0</v>
      </c>
      <c r="V130" s="266">
        <v>105030</v>
      </c>
      <c r="W130" s="131">
        <v>138245.32</v>
      </c>
      <c r="X130" s="377">
        <v>138245.32</v>
      </c>
      <c r="Y130" s="264">
        <f t="shared" si="77"/>
        <v>0</v>
      </c>
      <c r="Z130" s="264">
        <f t="shared" si="78"/>
        <v>33215.320000000007</v>
      </c>
      <c r="AA130" s="264">
        <f t="shared" si="79"/>
        <v>70466.64</v>
      </c>
      <c r="AB130" s="264">
        <f t="shared" si="80"/>
        <v>103681.96</v>
      </c>
      <c r="AC130" s="68">
        <f t="shared" si="81"/>
        <v>0.25001468404138383</v>
      </c>
      <c r="AD130" s="68">
        <f t="shared" si="82"/>
        <v>0.32908083404741501</v>
      </c>
    </row>
    <row r="131" spans="1:30" ht="12.2" customHeight="1">
      <c r="A131" s="55" t="s">
        <v>588</v>
      </c>
      <c r="B131" s="55" t="s">
        <v>217</v>
      </c>
      <c r="C131" s="131"/>
      <c r="D131" s="131">
        <v>0</v>
      </c>
      <c r="E131" s="131">
        <v>0</v>
      </c>
      <c r="F131" s="131">
        <v>0</v>
      </c>
      <c r="G131" s="131">
        <v>0</v>
      </c>
      <c r="H131" s="131"/>
      <c r="I131" s="131"/>
      <c r="J131" s="131"/>
      <c r="K131" s="131"/>
      <c r="L131" s="131"/>
      <c r="M131" s="131"/>
      <c r="N131" s="131"/>
      <c r="O131" s="131"/>
      <c r="P131" s="83">
        <f>SUM(D131:O131)+SUMIF($P$4,"Yes",C131)</f>
        <v>0</v>
      </c>
      <c r="Q131" s="264">
        <v>0</v>
      </c>
      <c r="R131" s="265">
        <f t="shared" si="74"/>
        <v>0</v>
      </c>
      <c r="S131" s="83">
        <f t="shared" si="75"/>
        <v>0</v>
      </c>
      <c r="T131" s="264">
        <v>0</v>
      </c>
      <c r="U131" s="265">
        <f t="shared" si="76"/>
        <v>0</v>
      </c>
      <c r="V131" s="266">
        <v>0</v>
      </c>
      <c r="W131" s="131">
        <v>102600</v>
      </c>
      <c r="X131" s="377">
        <v>102600</v>
      </c>
      <c r="Y131" s="264">
        <f t="shared" si="77"/>
        <v>0</v>
      </c>
      <c r="Z131" s="264">
        <f t="shared" si="78"/>
        <v>102600</v>
      </c>
      <c r="AA131" s="264">
        <f t="shared" si="79"/>
        <v>0</v>
      </c>
      <c r="AB131" s="264">
        <f t="shared" si="80"/>
        <v>102600</v>
      </c>
      <c r="AC131" s="68">
        <f t="shared" si="81"/>
        <v>0</v>
      </c>
      <c r="AD131" s="68" t="str">
        <f t="shared" si="82"/>
        <v xml:space="preserve"> </v>
      </c>
    </row>
    <row r="132" spans="1:30" ht="12.2" hidden="1" customHeight="1">
      <c r="A132" s="55" t="s">
        <v>589</v>
      </c>
      <c r="B132" s="55" t="s">
        <v>218</v>
      </c>
      <c r="C132" s="131"/>
      <c r="D132" s="131">
        <v>0</v>
      </c>
      <c r="E132" s="131">
        <v>0</v>
      </c>
      <c r="F132" s="131">
        <v>0</v>
      </c>
      <c r="G132" s="131">
        <v>0</v>
      </c>
      <c r="H132" s="131"/>
      <c r="I132" s="131"/>
      <c r="J132" s="131"/>
      <c r="K132" s="131"/>
      <c r="L132" s="131"/>
      <c r="M132" s="131"/>
      <c r="N132" s="131"/>
      <c r="O132" s="131"/>
      <c r="P132" s="83">
        <f t="shared" si="83"/>
        <v>0</v>
      </c>
      <c r="Q132" s="264">
        <v>0</v>
      </c>
      <c r="R132" s="265">
        <f t="shared" si="74"/>
        <v>0</v>
      </c>
      <c r="S132" s="83">
        <f t="shared" si="75"/>
        <v>0</v>
      </c>
      <c r="T132" s="264">
        <v>0</v>
      </c>
      <c r="U132" s="265">
        <f t="shared" si="76"/>
        <v>0</v>
      </c>
      <c r="V132" s="266">
        <v>0</v>
      </c>
      <c r="W132" s="131">
        <v>0</v>
      </c>
      <c r="X132" s="377">
        <v>0</v>
      </c>
      <c r="Y132" s="264">
        <f t="shared" si="77"/>
        <v>0</v>
      </c>
      <c r="Z132" s="264">
        <f t="shared" si="78"/>
        <v>0</v>
      </c>
      <c r="AA132" s="264">
        <f t="shared" si="79"/>
        <v>0</v>
      </c>
      <c r="AB132" s="264">
        <f t="shared" si="80"/>
        <v>0</v>
      </c>
      <c r="AC132" s="68" t="str">
        <f t="shared" si="81"/>
        <v xml:space="preserve"> </v>
      </c>
      <c r="AD132" s="68" t="str">
        <f t="shared" si="82"/>
        <v xml:space="preserve"> </v>
      </c>
    </row>
    <row r="133" spans="1:30" ht="11.45" hidden="1" customHeight="1">
      <c r="A133" s="55"/>
      <c r="B133" s="55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83"/>
      <c r="Q133" s="264"/>
      <c r="R133" s="265"/>
      <c r="S133" s="83"/>
      <c r="T133" s="264"/>
      <c r="U133" s="265"/>
      <c r="V133" s="266"/>
      <c r="W133" s="131"/>
      <c r="X133" s="377"/>
      <c r="Y133" s="264"/>
      <c r="Z133" s="264"/>
      <c r="AA133" s="264"/>
      <c r="AB133" s="264"/>
    </row>
    <row r="134" spans="1:30" ht="12.2" customHeight="1">
      <c r="A134" s="66"/>
      <c r="B134" s="65" t="s">
        <v>590</v>
      </c>
      <c r="C134" s="267">
        <f t="shared" ref="C134:AB134" si="84">SUM(C114:C133)</f>
        <v>0</v>
      </c>
      <c r="D134" s="267">
        <f t="shared" si="84"/>
        <v>353694.18</v>
      </c>
      <c r="E134" s="267">
        <f t="shared" si="84"/>
        <v>324465.74</v>
      </c>
      <c r="F134" s="267">
        <f t="shared" si="84"/>
        <v>327678.22000000003</v>
      </c>
      <c r="G134" s="267">
        <f t="shared" si="84"/>
        <v>0</v>
      </c>
      <c r="H134" s="267">
        <f t="shared" si="84"/>
        <v>0</v>
      </c>
      <c r="I134" s="267">
        <f t="shared" si="84"/>
        <v>0</v>
      </c>
      <c r="J134" s="267">
        <f t="shared" si="84"/>
        <v>0</v>
      </c>
      <c r="K134" s="267">
        <f t="shared" si="84"/>
        <v>0</v>
      </c>
      <c r="L134" s="267">
        <f t="shared" si="84"/>
        <v>0</v>
      </c>
      <c r="M134" s="267">
        <f t="shared" si="84"/>
        <v>0</v>
      </c>
      <c r="N134" s="267">
        <f t="shared" si="84"/>
        <v>0</v>
      </c>
      <c r="O134" s="267">
        <f t="shared" si="84"/>
        <v>0</v>
      </c>
      <c r="P134" s="268">
        <f t="shared" si="84"/>
        <v>1005838.1399999999</v>
      </c>
      <c r="Q134" s="269">
        <f t="shared" si="84"/>
        <v>1414445.5000000002</v>
      </c>
      <c r="R134" s="270">
        <f t="shared" si="84"/>
        <v>-408607.36000000028</v>
      </c>
      <c r="S134" s="268">
        <f t="shared" si="84"/>
        <v>0</v>
      </c>
      <c r="T134" s="269">
        <f t="shared" si="84"/>
        <v>347047.00000000006</v>
      </c>
      <c r="U134" s="270">
        <f t="shared" si="84"/>
        <v>-347047.00000000006</v>
      </c>
      <c r="V134" s="268">
        <f t="shared" si="84"/>
        <v>4269594</v>
      </c>
      <c r="W134" s="267">
        <f t="shared" si="84"/>
        <v>4352923.32</v>
      </c>
      <c r="X134" s="378">
        <f t="shared" si="84"/>
        <v>4352923.32</v>
      </c>
      <c r="Y134" s="269">
        <f t="shared" si="84"/>
        <v>0</v>
      </c>
      <c r="Z134" s="269">
        <f t="shared" si="84"/>
        <v>83329.319999999803</v>
      </c>
      <c r="AA134" s="269">
        <f t="shared" si="84"/>
        <v>3263755.8600000003</v>
      </c>
      <c r="AB134" s="269">
        <f t="shared" si="84"/>
        <v>3347085.1799999997</v>
      </c>
      <c r="AC134" s="111">
        <f t="shared" ref="AC134:AC180" si="85">IFERROR((P134/X134)," ")</f>
        <v>0.23107187194834386</v>
      </c>
      <c r="AD134" s="111">
        <f>IFERROR((P134/V134)," ")</f>
        <v>0.23558168294221885</v>
      </c>
    </row>
    <row r="135" spans="1:30" ht="12.2" customHeight="1">
      <c r="A135" s="55"/>
      <c r="B135" s="66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266"/>
      <c r="Q135" s="264"/>
      <c r="R135" s="265"/>
      <c r="S135" s="266"/>
      <c r="T135" s="264"/>
      <c r="U135" s="265"/>
      <c r="V135" s="266"/>
      <c r="W135" s="131"/>
      <c r="X135" s="377"/>
      <c r="Y135" s="264"/>
      <c r="Z135" s="264"/>
      <c r="AA135" s="264"/>
      <c r="AB135" s="264"/>
    </row>
    <row r="136" spans="1:30" ht="12.2" customHeight="1">
      <c r="A136" s="66" t="s">
        <v>110</v>
      </c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266"/>
      <c r="Q136" s="264"/>
      <c r="R136" s="265"/>
      <c r="S136" s="266"/>
      <c r="T136" s="264"/>
      <c r="U136" s="265"/>
      <c r="V136" s="266"/>
      <c r="W136" s="131"/>
      <c r="X136" s="377"/>
      <c r="Y136" s="264"/>
      <c r="Z136" s="264"/>
      <c r="AA136" s="264"/>
      <c r="AB136" s="264"/>
    </row>
    <row r="137" spans="1:30" ht="12.2" hidden="1" customHeight="1">
      <c r="A137" s="55" t="s">
        <v>29</v>
      </c>
      <c r="B137" s="55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83">
        <f t="shared" ref="P137:P178" si="86">SUM(D137:O137)+SUMIF($P$4,"Yes",C137)</f>
        <v>0</v>
      </c>
      <c r="Q137" s="264">
        <v>0</v>
      </c>
      <c r="R137" s="265">
        <f t="shared" ref="R137:R178" si="87">P137-Q137</f>
        <v>0</v>
      </c>
      <c r="S137" s="83">
        <f t="shared" ref="S137:S178" si="88">INDEX(D137:O137,1,MATCH($S$3,$D$6:$O$6,0))</f>
        <v>0</v>
      </c>
      <c r="T137" s="264">
        <v>0</v>
      </c>
      <c r="U137" s="265">
        <f t="shared" ref="U137:U178" si="89">S137-T137</f>
        <v>0</v>
      </c>
      <c r="V137" s="266">
        <v>0</v>
      </c>
      <c r="W137" s="131">
        <v>0</v>
      </c>
      <c r="X137" s="377">
        <v>0</v>
      </c>
      <c r="Y137" s="264">
        <f t="shared" ref="Y137:Y178" si="90">X137-W137</f>
        <v>0</v>
      </c>
      <c r="Z137" s="264">
        <f t="shared" ref="Z137:Z178" si="91">X137-V137</f>
        <v>0</v>
      </c>
      <c r="AA137" s="264">
        <f t="shared" ref="AA137:AA178" si="92">V137-P137</f>
        <v>0</v>
      </c>
      <c r="AB137" s="264">
        <f t="shared" ref="AB137:AB178" si="93">X137-P137</f>
        <v>0</v>
      </c>
      <c r="AC137" s="68" t="str">
        <f t="shared" ref="AC137:AC178" si="94">IFERROR((P137/X137)," ")</f>
        <v xml:space="preserve"> </v>
      </c>
      <c r="AD137" s="68" t="str">
        <f t="shared" ref="AD137:AD178" si="95">IFERROR((P137/V137)," ")</f>
        <v xml:space="preserve"> </v>
      </c>
    </row>
    <row r="138" spans="1:30" ht="12.2" hidden="1" customHeight="1">
      <c r="A138" s="55" t="s">
        <v>591</v>
      </c>
      <c r="B138" s="55" t="s">
        <v>110</v>
      </c>
      <c r="C138" s="131"/>
      <c r="D138" s="131">
        <v>0</v>
      </c>
      <c r="E138" s="131">
        <v>0</v>
      </c>
      <c r="F138" s="131">
        <v>0</v>
      </c>
      <c r="G138" s="131">
        <v>0</v>
      </c>
      <c r="H138" s="131"/>
      <c r="I138" s="131"/>
      <c r="J138" s="131"/>
      <c r="K138" s="131"/>
      <c r="L138" s="131"/>
      <c r="M138" s="131"/>
      <c r="N138" s="131"/>
      <c r="O138" s="131"/>
      <c r="P138" s="83">
        <f t="shared" si="86"/>
        <v>0</v>
      </c>
      <c r="Q138" s="264">
        <v>0</v>
      </c>
      <c r="R138" s="265">
        <f t="shared" si="87"/>
        <v>0</v>
      </c>
      <c r="S138" s="83">
        <f t="shared" si="88"/>
        <v>0</v>
      </c>
      <c r="T138" s="264">
        <v>0</v>
      </c>
      <c r="U138" s="265">
        <f t="shared" si="89"/>
        <v>0</v>
      </c>
      <c r="V138" s="266">
        <v>0</v>
      </c>
      <c r="W138" s="131">
        <v>0</v>
      </c>
      <c r="X138" s="377">
        <v>0</v>
      </c>
      <c r="Y138" s="264">
        <f t="shared" si="90"/>
        <v>0</v>
      </c>
      <c r="Z138" s="264">
        <f t="shared" si="91"/>
        <v>0</v>
      </c>
      <c r="AA138" s="264">
        <f t="shared" si="92"/>
        <v>0</v>
      </c>
      <c r="AB138" s="264">
        <f t="shared" si="93"/>
        <v>0</v>
      </c>
      <c r="AC138" s="68" t="str">
        <f t="shared" si="94"/>
        <v xml:space="preserve"> </v>
      </c>
      <c r="AD138" s="68" t="str">
        <f t="shared" si="95"/>
        <v xml:space="preserve"> </v>
      </c>
    </row>
    <row r="139" spans="1:30" ht="12.2" hidden="1" customHeight="1">
      <c r="A139" s="55" t="s">
        <v>592</v>
      </c>
      <c r="B139" s="55" t="s">
        <v>219</v>
      </c>
      <c r="C139" s="131"/>
      <c r="D139" s="131">
        <v>0</v>
      </c>
      <c r="E139" s="131">
        <v>0</v>
      </c>
      <c r="F139" s="131">
        <v>0</v>
      </c>
      <c r="G139" s="131">
        <v>0</v>
      </c>
      <c r="H139" s="131"/>
      <c r="I139" s="131"/>
      <c r="J139" s="131"/>
      <c r="K139" s="131"/>
      <c r="L139" s="131"/>
      <c r="M139" s="131"/>
      <c r="N139" s="131"/>
      <c r="O139" s="131"/>
      <c r="P139" s="83">
        <f t="shared" si="86"/>
        <v>0</v>
      </c>
      <c r="Q139" s="264">
        <v>0</v>
      </c>
      <c r="R139" s="265">
        <f t="shared" si="87"/>
        <v>0</v>
      </c>
      <c r="S139" s="83">
        <f t="shared" si="88"/>
        <v>0</v>
      </c>
      <c r="T139" s="264">
        <v>0</v>
      </c>
      <c r="U139" s="265">
        <f t="shared" si="89"/>
        <v>0</v>
      </c>
      <c r="V139" s="266">
        <v>0</v>
      </c>
      <c r="W139" s="131">
        <v>0</v>
      </c>
      <c r="X139" s="377">
        <v>0</v>
      </c>
      <c r="Y139" s="264">
        <f t="shared" si="90"/>
        <v>0</v>
      </c>
      <c r="Z139" s="264">
        <f t="shared" si="91"/>
        <v>0</v>
      </c>
      <c r="AA139" s="264">
        <f t="shared" si="92"/>
        <v>0</v>
      </c>
      <c r="AB139" s="264">
        <f t="shared" si="93"/>
        <v>0</v>
      </c>
      <c r="AC139" s="68" t="str">
        <f t="shared" si="94"/>
        <v xml:space="preserve"> </v>
      </c>
      <c r="AD139" s="68" t="str">
        <f t="shared" si="95"/>
        <v xml:space="preserve"> </v>
      </c>
    </row>
    <row r="140" spans="1:30" ht="12.2" hidden="1" customHeight="1">
      <c r="A140" s="55" t="s">
        <v>593</v>
      </c>
      <c r="B140" s="55" t="s">
        <v>220</v>
      </c>
      <c r="C140" s="131"/>
      <c r="D140" s="131">
        <v>0</v>
      </c>
      <c r="E140" s="131">
        <v>0</v>
      </c>
      <c r="F140" s="131">
        <v>0</v>
      </c>
      <c r="G140" s="131">
        <v>0</v>
      </c>
      <c r="H140" s="131"/>
      <c r="I140" s="131"/>
      <c r="J140" s="131"/>
      <c r="K140" s="131"/>
      <c r="L140" s="131"/>
      <c r="M140" s="131"/>
      <c r="N140" s="131"/>
      <c r="O140" s="131"/>
      <c r="P140" s="83">
        <f t="shared" si="86"/>
        <v>0</v>
      </c>
      <c r="Q140" s="264">
        <v>0</v>
      </c>
      <c r="R140" s="265">
        <f t="shared" si="87"/>
        <v>0</v>
      </c>
      <c r="S140" s="83">
        <f t="shared" si="88"/>
        <v>0</v>
      </c>
      <c r="T140" s="264">
        <v>0</v>
      </c>
      <c r="U140" s="265">
        <f t="shared" si="89"/>
        <v>0</v>
      </c>
      <c r="V140" s="266">
        <v>0</v>
      </c>
      <c r="W140" s="131">
        <v>0</v>
      </c>
      <c r="X140" s="377">
        <v>0</v>
      </c>
      <c r="Y140" s="264">
        <f t="shared" si="90"/>
        <v>0</v>
      </c>
      <c r="Z140" s="264">
        <f t="shared" si="91"/>
        <v>0</v>
      </c>
      <c r="AA140" s="264">
        <f t="shared" si="92"/>
        <v>0</v>
      </c>
      <c r="AB140" s="264">
        <f t="shared" si="93"/>
        <v>0</v>
      </c>
      <c r="AC140" s="68" t="str">
        <f t="shared" si="94"/>
        <v xml:space="preserve"> </v>
      </c>
      <c r="AD140" s="68" t="str">
        <f t="shared" si="95"/>
        <v xml:space="preserve"> </v>
      </c>
    </row>
    <row r="141" spans="1:30" ht="12.2" hidden="1" customHeight="1">
      <c r="A141" s="55" t="s">
        <v>594</v>
      </c>
      <c r="B141" s="55" t="s">
        <v>221</v>
      </c>
      <c r="C141" s="131"/>
      <c r="D141" s="131">
        <v>0</v>
      </c>
      <c r="E141" s="131">
        <v>0</v>
      </c>
      <c r="F141" s="131">
        <v>0</v>
      </c>
      <c r="G141" s="131">
        <v>0</v>
      </c>
      <c r="H141" s="131"/>
      <c r="I141" s="131"/>
      <c r="J141" s="131"/>
      <c r="K141" s="131"/>
      <c r="L141" s="131"/>
      <c r="M141" s="131"/>
      <c r="N141" s="131"/>
      <c r="O141" s="131"/>
      <c r="P141" s="83">
        <f t="shared" si="86"/>
        <v>0</v>
      </c>
      <c r="Q141" s="264">
        <v>0</v>
      </c>
      <c r="R141" s="265">
        <f t="shared" si="87"/>
        <v>0</v>
      </c>
      <c r="S141" s="83">
        <f t="shared" si="88"/>
        <v>0</v>
      </c>
      <c r="T141" s="264">
        <v>0</v>
      </c>
      <c r="U141" s="265">
        <f t="shared" si="89"/>
        <v>0</v>
      </c>
      <c r="V141" s="266">
        <v>0</v>
      </c>
      <c r="W141" s="131">
        <v>0</v>
      </c>
      <c r="X141" s="377">
        <v>0</v>
      </c>
      <c r="Y141" s="264">
        <f t="shared" si="90"/>
        <v>0</v>
      </c>
      <c r="Z141" s="264">
        <f t="shared" si="91"/>
        <v>0</v>
      </c>
      <c r="AA141" s="264">
        <f t="shared" si="92"/>
        <v>0</v>
      </c>
      <c r="AB141" s="264">
        <f t="shared" si="93"/>
        <v>0</v>
      </c>
      <c r="AC141" s="68" t="str">
        <f t="shared" si="94"/>
        <v xml:space="preserve"> </v>
      </c>
      <c r="AD141" s="68" t="str">
        <f t="shared" si="95"/>
        <v xml:space="preserve"> </v>
      </c>
    </row>
    <row r="142" spans="1:30" ht="12.2" hidden="1" customHeight="1">
      <c r="A142" s="55" t="s">
        <v>595</v>
      </c>
      <c r="B142" s="55" t="s">
        <v>222</v>
      </c>
      <c r="C142" s="131"/>
      <c r="D142" s="131">
        <v>0</v>
      </c>
      <c r="E142" s="131">
        <v>0</v>
      </c>
      <c r="F142" s="131">
        <v>0</v>
      </c>
      <c r="G142" s="131">
        <v>0</v>
      </c>
      <c r="H142" s="131"/>
      <c r="I142" s="131"/>
      <c r="J142" s="131"/>
      <c r="K142" s="131"/>
      <c r="L142" s="131"/>
      <c r="M142" s="131"/>
      <c r="N142" s="131"/>
      <c r="O142" s="131"/>
      <c r="P142" s="83">
        <f t="shared" si="86"/>
        <v>0</v>
      </c>
      <c r="Q142" s="264">
        <v>0</v>
      </c>
      <c r="R142" s="265">
        <f t="shared" si="87"/>
        <v>0</v>
      </c>
      <c r="S142" s="83">
        <f t="shared" si="88"/>
        <v>0</v>
      </c>
      <c r="T142" s="264">
        <v>0</v>
      </c>
      <c r="U142" s="265">
        <f t="shared" si="89"/>
        <v>0</v>
      </c>
      <c r="V142" s="266">
        <v>0</v>
      </c>
      <c r="W142" s="131">
        <v>0</v>
      </c>
      <c r="X142" s="377">
        <v>0</v>
      </c>
      <c r="Y142" s="264">
        <f t="shared" si="90"/>
        <v>0</v>
      </c>
      <c r="Z142" s="264">
        <f t="shared" si="91"/>
        <v>0</v>
      </c>
      <c r="AA142" s="264">
        <f t="shared" si="92"/>
        <v>0</v>
      </c>
      <c r="AB142" s="264">
        <f t="shared" si="93"/>
        <v>0</v>
      </c>
      <c r="AC142" s="68" t="str">
        <f t="shared" si="94"/>
        <v xml:space="preserve"> </v>
      </c>
      <c r="AD142" s="68" t="str">
        <f t="shared" si="95"/>
        <v xml:space="preserve"> </v>
      </c>
    </row>
    <row r="143" spans="1:30" ht="12.2" hidden="1" customHeight="1">
      <c r="A143" s="55" t="s">
        <v>596</v>
      </c>
      <c r="B143" s="55" t="s">
        <v>223</v>
      </c>
      <c r="C143" s="131"/>
      <c r="D143" s="131">
        <v>0</v>
      </c>
      <c r="E143" s="131">
        <v>0</v>
      </c>
      <c r="F143" s="131">
        <v>0</v>
      </c>
      <c r="G143" s="131">
        <v>0</v>
      </c>
      <c r="H143" s="131"/>
      <c r="I143" s="131"/>
      <c r="J143" s="131"/>
      <c r="K143" s="131"/>
      <c r="L143" s="131"/>
      <c r="M143" s="131"/>
      <c r="N143" s="131"/>
      <c r="O143" s="131"/>
      <c r="P143" s="83">
        <f t="shared" si="86"/>
        <v>0</v>
      </c>
      <c r="Q143" s="264">
        <v>0</v>
      </c>
      <c r="R143" s="265">
        <f t="shared" si="87"/>
        <v>0</v>
      </c>
      <c r="S143" s="83">
        <f t="shared" si="88"/>
        <v>0</v>
      </c>
      <c r="T143" s="264">
        <v>0</v>
      </c>
      <c r="U143" s="265">
        <f t="shared" si="89"/>
        <v>0</v>
      </c>
      <c r="V143" s="266">
        <v>0</v>
      </c>
      <c r="W143" s="131">
        <v>0</v>
      </c>
      <c r="X143" s="377">
        <v>0</v>
      </c>
      <c r="Y143" s="264">
        <f t="shared" si="90"/>
        <v>0</v>
      </c>
      <c r="Z143" s="264">
        <f t="shared" si="91"/>
        <v>0</v>
      </c>
      <c r="AA143" s="264">
        <f t="shared" si="92"/>
        <v>0</v>
      </c>
      <c r="AB143" s="264">
        <f t="shared" si="93"/>
        <v>0</v>
      </c>
      <c r="AC143" s="68" t="str">
        <f t="shared" si="94"/>
        <v xml:space="preserve"> </v>
      </c>
      <c r="AD143" s="68" t="str">
        <f t="shared" si="95"/>
        <v xml:space="preserve"> </v>
      </c>
    </row>
    <row r="144" spans="1:30" ht="12.2" hidden="1" customHeight="1">
      <c r="A144" s="55" t="s">
        <v>597</v>
      </c>
      <c r="B144" s="55" t="s">
        <v>224</v>
      </c>
      <c r="C144" s="131"/>
      <c r="D144" s="131">
        <v>0</v>
      </c>
      <c r="E144" s="131">
        <v>0</v>
      </c>
      <c r="F144" s="131">
        <v>0</v>
      </c>
      <c r="G144" s="131">
        <v>0</v>
      </c>
      <c r="H144" s="131"/>
      <c r="I144" s="131"/>
      <c r="J144" s="131"/>
      <c r="K144" s="131"/>
      <c r="L144" s="131"/>
      <c r="M144" s="131"/>
      <c r="N144" s="131"/>
      <c r="O144" s="131"/>
      <c r="P144" s="83">
        <f t="shared" si="86"/>
        <v>0</v>
      </c>
      <c r="Q144" s="264">
        <v>0</v>
      </c>
      <c r="R144" s="265">
        <f t="shared" si="87"/>
        <v>0</v>
      </c>
      <c r="S144" s="83">
        <f t="shared" si="88"/>
        <v>0</v>
      </c>
      <c r="T144" s="264">
        <v>0</v>
      </c>
      <c r="U144" s="265">
        <f t="shared" si="89"/>
        <v>0</v>
      </c>
      <c r="V144" s="266">
        <v>0</v>
      </c>
      <c r="W144" s="131">
        <v>0</v>
      </c>
      <c r="X144" s="377">
        <v>0</v>
      </c>
      <c r="Y144" s="264">
        <f t="shared" si="90"/>
        <v>0</v>
      </c>
      <c r="Z144" s="264">
        <f t="shared" si="91"/>
        <v>0</v>
      </c>
      <c r="AA144" s="264">
        <f t="shared" si="92"/>
        <v>0</v>
      </c>
      <c r="AB144" s="264">
        <f t="shared" si="93"/>
        <v>0</v>
      </c>
      <c r="AC144" s="68" t="str">
        <f t="shared" si="94"/>
        <v xml:space="preserve"> </v>
      </c>
      <c r="AD144" s="68" t="str">
        <f t="shared" si="95"/>
        <v xml:space="preserve"> </v>
      </c>
    </row>
    <row r="145" spans="1:30" ht="12.2" hidden="1" customHeight="1">
      <c r="A145" s="55" t="s">
        <v>598</v>
      </c>
      <c r="B145" s="55" t="s">
        <v>225</v>
      </c>
      <c r="C145" s="131"/>
      <c r="D145" s="131">
        <v>0</v>
      </c>
      <c r="E145" s="131">
        <v>0</v>
      </c>
      <c r="F145" s="131">
        <v>0</v>
      </c>
      <c r="G145" s="131">
        <v>0</v>
      </c>
      <c r="H145" s="131"/>
      <c r="I145" s="131"/>
      <c r="J145" s="131"/>
      <c r="K145" s="131"/>
      <c r="L145" s="131"/>
      <c r="M145" s="131"/>
      <c r="N145" s="131"/>
      <c r="O145" s="131"/>
      <c r="P145" s="83">
        <f t="shared" si="86"/>
        <v>0</v>
      </c>
      <c r="Q145" s="264">
        <v>0</v>
      </c>
      <c r="R145" s="265">
        <f t="shared" si="87"/>
        <v>0</v>
      </c>
      <c r="S145" s="83">
        <f t="shared" si="88"/>
        <v>0</v>
      </c>
      <c r="T145" s="264">
        <v>0</v>
      </c>
      <c r="U145" s="265">
        <f t="shared" si="89"/>
        <v>0</v>
      </c>
      <c r="V145" s="266">
        <v>0</v>
      </c>
      <c r="W145" s="131">
        <v>0</v>
      </c>
      <c r="X145" s="377">
        <v>0</v>
      </c>
      <c r="Y145" s="264">
        <f t="shared" si="90"/>
        <v>0</v>
      </c>
      <c r="Z145" s="264">
        <f t="shared" si="91"/>
        <v>0</v>
      </c>
      <c r="AA145" s="264">
        <f t="shared" si="92"/>
        <v>0</v>
      </c>
      <c r="AB145" s="264">
        <f t="shared" si="93"/>
        <v>0</v>
      </c>
      <c r="AC145" s="68" t="str">
        <f t="shared" si="94"/>
        <v xml:space="preserve"> </v>
      </c>
      <c r="AD145" s="68" t="str">
        <f t="shared" si="95"/>
        <v xml:space="preserve"> </v>
      </c>
    </row>
    <row r="146" spans="1:30" ht="12.2" customHeight="1">
      <c r="A146" s="55" t="s">
        <v>599</v>
      </c>
      <c r="B146" s="55" t="s">
        <v>226</v>
      </c>
      <c r="C146" s="131"/>
      <c r="D146" s="131">
        <v>6643.91</v>
      </c>
      <c r="E146" s="131">
        <v>12716.46</v>
      </c>
      <c r="F146" s="131">
        <v>7740</v>
      </c>
      <c r="G146" s="131">
        <v>0</v>
      </c>
      <c r="H146" s="131"/>
      <c r="I146" s="131"/>
      <c r="J146" s="131"/>
      <c r="K146" s="131"/>
      <c r="L146" s="131"/>
      <c r="M146" s="131"/>
      <c r="N146" s="131"/>
      <c r="O146" s="131"/>
      <c r="P146" s="83">
        <f t="shared" si="86"/>
        <v>27100.37</v>
      </c>
      <c r="Q146" s="264">
        <v>25472</v>
      </c>
      <c r="R146" s="265">
        <f t="shared" si="87"/>
        <v>1628.369999999999</v>
      </c>
      <c r="S146" s="83">
        <f t="shared" si="88"/>
        <v>0</v>
      </c>
      <c r="T146" s="264">
        <v>12736</v>
      </c>
      <c r="U146" s="265">
        <f t="shared" si="89"/>
        <v>-12736</v>
      </c>
      <c r="V146" s="266">
        <v>127360</v>
      </c>
      <c r="W146" s="131">
        <v>148557.07</v>
      </c>
      <c r="X146" s="377">
        <v>148557.07</v>
      </c>
      <c r="Y146" s="264">
        <f t="shared" si="90"/>
        <v>0</v>
      </c>
      <c r="Z146" s="264">
        <f t="shared" si="91"/>
        <v>21197.070000000007</v>
      </c>
      <c r="AA146" s="264">
        <f t="shared" si="92"/>
        <v>100259.63</v>
      </c>
      <c r="AB146" s="264">
        <f t="shared" si="93"/>
        <v>121456.70000000001</v>
      </c>
      <c r="AC146" s="68">
        <f t="shared" si="94"/>
        <v>0.18242396676240313</v>
      </c>
      <c r="AD146" s="68">
        <f t="shared" si="95"/>
        <v>0.21278556846733668</v>
      </c>
    </row>
    <row r="147" spans="1:30" ht="12.2" customHeight="1">
      <c r="A147" s="55" t="s">
        <v>600</v>
      </c>
      <c r="B147" s="55" t="s">
        <v>227</v>
      </c>
      <c r="C147" s="131"/>
      <c r="D147" s="131">
        <v>0</v>
      </c>
      <c r="E147" s="131">
        <v>0</v>
      </c>
      <c r="F147" s="131">
        <v>7257</v>
      </c>
      <c r="G147" s="131">
        <v>0</v>
      </c>
      <c r="H147" s="131"/>
      <c r="I147" s="131"/>
      <c r="J147" s="131"/>
      <c r="K147" s="131"/>
      <c r="L147" s="131"/>
      <c r="M147" s="131"/>
      <c r="N147" s="131"/>
      <c r="O147" s="131"/>
      <c r="P147" s="83">
        <f t="shared" si="86"/>
        <v>7257</v>
      </c>
      <c r="Q147" s="264">
        <v>9705.8181818181893</v>
      </c>
      <c r="R147" s="265">
        <f t="shared" si="87"/>
        <v>-2448.8181818181893</v>
      </c>
      <c r="S147" s="83">
        <f t="shared" si="88"/>
        <v>0</v>
      </c>
      <c r="T147" s="264">
        <v>3235.2727272727302</v>
      </c>
      <c r="U147" s="265">
        <f t="shared" si="89"/>
        <v>-3235.2727272727302</v>
      </c>
      <c r="V147" s="266">
        <v>35588</v>
      </c>
      <c r="W147" s="131">
        <v>35588</v>
      </c>
      <c r="X147" s="377">
        <v>35588</v>
      </c>
      <c r="Y147" s="264">
        <f t="shared" si="90"/>
        <v>0</v>
      </c>
      <c r="Z147" s="264">
        <f t="shared" si="91"/>
        <v>0</v>
      </c>
      <c r="AA147" s="264">
        <f t="shared" si="92"/>
        <v>28331</v>
      </c>
      <c r="AB147" s="264">
        <f t="shared" si="93"/>
        <v>28331</v>
      </c>
      <c r="AC147" s="68">
        <f t="shared" si="94"/>
        <v>0.20391705069124424</v>
      </c>
      <c r="AD147" s="68">
        <f t="shared" si="95"/>
        <v>0.20391705069124424</v>
      </c>
    </row>
    <row r="148" spans="1:30" ht="12.2" customHeight="1">
      <c r="A148" s="55" t="s">
        <v>601</v>
      </c>
      <c r="B148" s="55" t="s">
        <v>228</v>
      </c>
      <c r="C148" s="131"/>
      <c r="D148" s="131">
        <v>0</v>
      </c>
      <c r="E148" s="131">
        <v>3485</v>
      </c>
      <c r="F148" s="131">
        <v>0</v>
      </c>
      <c r="G148" s="131">
        <v>0</v>
      </c>
      <c r="H148" s="131"/>
      <c r="I148" s="131"/>
      <c r="J148" s="131"/>
      <c r="K148" s="131"/>
      <c r="L148" s="131"/>
      <c r="M148" s="131"/>
      <c r="N148" s="131"/>
      <c r="O148" s="131"/>
      <c r="P148" s="83">
        <f t="shared" si="86"/>
        <v>3485</v>
      </c>
      <c r="Q148" s="264">
        <v>1249.2</v>
      </c>
      <c r="R148" s="265">
        <f t="shared" si="87"/>
        <v>2235.8000000000002</v>
      </c>
      <c r="S148" s="83">
        <f t="shared" si="88"/>
        <v>0</v>
      </c>
      <c r="T148" s="264">
        <v>624.6</v>
      </c>
      <c r="U148" s="265">
        <f t="shared" si="89"/>
        <v>-624.6</v>
      </c>
      <c r="V148" s="266">
        <v>6246</v>
      </c>
      <c r="W148" s="131">
        <v>7826.24</v>
      </c>
      <c r="X148" s="377">
        <v>7826.24</v>
      </c>
      <c r="Y148" s="264">
        <f t="shared" si="90"/>
        <v>0</v>
      </c>
      <c r="Z148" s="264">
        <f t="shared" si="91"/>
        <v>1580.2399999999998</v>
      </c>
      <c r="AA148" s="264">
        <f t="shared" si="92"/>
        <v>2761</v>
      </c>
      <c r="AB148" s="264">
        <f t="shared" si="93"/>
        <v>4341.24</v>
      </c>
      <c r="AC148" s="68">
        <f t="shared" si="94"/>
        <v>0.445296847528315</v>
      </c>
      <c r="AD148" s="68">
        <f t="shared" si="95"/>
        <v>0.5579570925392251</v>
      </c>
    </row>
    <row r="149" spans="1:30" ht="12.2" hidden="1" customHeight="1">
      <c r="A149" s="55" t="s">
        <v>602</v>
      </c>
      <c r="B149" s="55" t="s">
        <v>229</v>
      </c>
      <c r="C149" s="131"/>
      <c r="D149" s="131">
        <v>0</v>
      </c>
      <c r="E149" s="131">
        <v>0</v>
      </c>
      <c r="F149" s="131">
        <v>0</v>
      </c>
      <c r="G149" s="131">
        <v>0</v>
      </c>
      <c r="H149" s="131"/>
      <c r="I149" s="131"/>
      <c r="J149" s="131"/>
      <c r="K149" s="131"/>
      <c r="L149" s="131"/>
      <c r="M149" s="131"/>
      <c r="N149" s="131"/>
      <c r="O149" s="131"/>
      <c r="P149" s="83">
        <f t="shared" si="86"/>
        <v>0</v>
      </c>
      <c r="Q149" s="264">
        <v>0</v>
      </c>
      <c r="R149" s="265">
        <f t="shared" si="87"/>
        <v>0</v>
      </c>
      <c r="S149" s="83">
        <f t="shared" si="88"/>
        <v>0</v>
      </c>
      <c r="T149" s="264">
        <v>0</v>
      </c>
      <c r="U149" s="265">
        <f t="shared" si="89"/>
        <v>0</v>
      </c>
      <c r="V149" s="266">
        <v>0</v>
      </c>
      <c r="W149" s="131">
        <v>0</v>
      </c>
      <c r="X149" s="377">
        <v>0</v>
      </c>
      <c r="Y149" s="264">
        <f t="shared" si="90"/>
        <v>0</v>
      </c>
      <c r="Z149" s="264">
        <f t="shared" si="91"/>
        <v>0</v>
      </c>
      <c r="AA149" s="264">
        <f t="shared" si="92"/>
        <v>0</v>
      </c>
      <c r="AB149" s="264">
        <f t="shared" si="93"/>
        <v>0</v>
      </c>
      <c r="AC149" s="68" t="str">
        <f t="shared" si="94"/>
        <v xml:space="preserve"> </v>
      </c>
      <c r="AD149" s="68" t="str">
        <f t="shared" si="95"/>
        <v xml:space="preserve"> </v>
      </c>
    </row>
    <row r="150" spans="1:30" ht="12.2" hidden="1" customHeight="1">
      <c r="A150" s="55" t="s">
        <v>603</v>
      </c>
      <c r="B150" s="55" t="s">
        <v>230</v>
      </c>
      <c r="C150" s="131"/>
      <c r="D150" s="131">
        <v>0</v>
      </c>
      <c r="E150" s="131">
        <v>0</v>
      </c>
      <c r="F150" s="131">
        <v>0</v>
      </c>
      <c r="G150" s="131">
        <v>0</v>
      </c>
      <c r="H150" s="131"/>
      <c r="I150" s="131"/>
      <c r="J150" s="131"/>
      <c r="K150" s="131"/>
      <c r="L150" s="131"/>
      <c r="M150" s="131"/>
      <c r="N150" s="131"/>
      <c r="O150" s="131"/>
      <c r="P150" s="83">
        <f t="shared" si="86"/>
        <v>0</v>
      </c>
      <c r="Q150" s="264">
        <v>0</v>
      </c>
      <c r="R150" s="265">
        <f t="shared" si="87"/>
        <v>0</v>
      </c>
      <c r="S150" s="83">
        <f t="shared" si="88"/>
        <v>0</v>
      </c>
      <c r="T150" s="264">
        <v>0</v>
      </c>
      <c r="U150" s="265">
        <f t="shared" si="89"/>
        <v>0</v>
      </c>
      <c r="V150" s="266">
        <v>0</v>
      </c>
      <c r="W150" s="131">
        <v>0</v>
      </c>
      <c r="X150" s="377">
        <v>0</v>
      </c>
      <c r="Y150" s="264">
        <f t="shared" si="90"/>
        <v>0</v>
      </c>
      <c r="Z150" s="264">
        <f t="shared" si="91"/>
        <v>0</v>
      </c>
      <c r="AA150" s="264">
        <f t="shared" si="92"/>
        <v>0</v>
      </c>
      <c r="AB150" s="264">
        <f t="shared" si="93"/>
        <v>0</v>
      </c>
      <c r="AC150" s="68" t="str">
        <f t="shared" si="94"/>
        <v xml:space="preserve"> </v>
      </c>
      <c r="AD150" s="68" t="str">
        <f t="shared" si="95"/>
        <v xml:space="preserve"> </v>
      </c>
    </row>
    <row r="151" spans="1:30" ht="12.2" hidden="1" customHeight="1">
      <c r="A151" s="55" t="s">
        <v>604</v>
      </c>
      <c r="B151" s="55" t="s">
        <v>231</v>
      </c>
      <c r="C151" s="131"/>
      <c r="D151" s="131">
        <v>0</v>
      </c>
      <c r="E151" s="131">
        <v>0</v>
      </c>
      <c r="F151" s="131">
        <v>0</v>
      </c>
      <c r="G151" s="131">
        <v>0</v>
      </c>
      <c r="H151" s="131"/>
      <c r="I151" s="131"/>
      <c r="J151" s="131"/>
      <c r="K151" s="131"/>
      <c r="L151" s="131"/>
      <c r="M151" s="131"/>
      <c r="N151" s="131"/>
      <c r="O151" s="131"/>
      <c r="P151" s="83">
        <f t="shared" si="86"/>
        <v>0</v>
      </c>
      <c r="Q151" s="264">
        <v>0</v>
      </c>
      <c r="R151" s="265">
        <f t="shared" si="87"/>
        <v>0</v>
      </c>
      <c r="S151" s="83">
        <f t="shared" si="88"/>
        <v>0</v>
      </c>
      <c r="T151" s="264">
        <v>0</v>
      </c>
      <c r="U151" s="265">
        <f t="shared" si="89"/>
        <v>0</v>
      </c>
      <c r="V151" s="266">
        <v>0</v>
      </c>
      <c r="W151" s="131">
        <v>0</v>
      </c>
      <c r="X151" s="377">
        <v>0</v>
      </c>
      <c r="Y151" s="264">
        <f t="shared" si="90"/>
        <v>0</v>
      </c>
      <c r="Z151" s="264">
        <f t="shared" si="91"/>
        <v>0</v>
      </c>
      <c r="AA151" s="264">
        <f t="shared" si="92"/>
        <v>0</v>
      </c>
      <c r="AB151" s="264">
        <f t="shared" si="93"/>
        <v>0</v>
      </c>
      <c r="AC151" s="68" t="str">
        <f t="shared" si="94"/>
        <v xml:space="preserve"> </v>
      </c>
      <c r="AD151" s="68" t="str">
        <f t="shared" si="95"/>
        <v xml:space="preserve"> </v>
      </c>
    </row>
    <row r="152" spans="1:30" ht="12.2" hidden="1" customHeight="1">
      <c r="A152" s="55" t="s">
        <v>605</v>
      </c>
      <c r="B152" s="55" t="s">
        <v>232</v>
      </c>
      <c r="C152" s="131"/>
      <c r="D152" s="131">
        <v>0</v>
      </c>
      <c r="E152" s="131">
        <v>0</v>
      </c>
      <c r="F152" s="131">
        <v>0</v>
      </c>
      <c r="G152" s="131">
        <v>0</v>
      </c>
      <c r="H152" s="131"/>
      <c r="I152" s="131"/>
      <c r="J152" s="131"/>
      <c r="K152" s="131"/>
      <c r="L152" s="131"/>
      <c r="M152" s="131"/>
      <c r="N152" s="131"/>
      <c r="O152" s="131"/>
      <c r="P152" s="83">
        <f t="shared" si="86"/>
        <v>0</v>
      </c>
      <c r="Q152" s="264">
        <v>0</v>
      </c>
      <c r="R152" s="265">
        <f t="shared" si="87"/>
        <v>0</v>
      </c>
      <c r="S152" s="83">
        <f t="shared" si="88"/>
        <v>0</v>
      </c>
      <c r="T152" s="264">
        <v>0</v>
      </c>
      <c r="U152" s="265">
        <f t="shared" si="89"/>
        <v>0</v>
      </c>
      <c r="V152" s="266">
        <v>0</v>
      </c>
      <c r="W152" s="131">
        <v>0</v>
      </c>
      <c r="X152" s="377">
        <v>0</v>
      </c>
      <c r="Y152" s="264">
        <f t="shared" si="90"/>
        <v>0</v>
      </c>
      <c r="Z152" s="264">
        <f t="shared" si="91"/>
        <v>0</v>
      </c>
      <c r="AA152" s="264">
        <f t="shared" si="92"/>
        <v>0</v>
      </c>
      <c r="AB152" s="264">
        <f t="shared" si="93"/>
        <v>0</v>
      </c>
      <c r="AC152" s="68" t="str">
        <f t="shared" si="94"/>
        <v xml:space="preserve"> </v>
      </c>
      <c r="AD152" s="68" t="str">
        <f t="shared" si="95"/>
        <v xml:space="preserve"> </v>
      </c>
    </row>
    <row r="153" spans="1:30" ht="12.2" hidden="1" customHeight="1">
      <c r="A153" s="55" t="s">
        <v>606</v>
      </c>
      <c r="B153" s="55" t="s">
        <v>233</v>
      </c>
      <c r="C153" s="131"/>
      <c r="D153" s="131">
        <v>0</v>
      </c>
      <c r="E153" s="131">
        <v>0</v>
      </c>
      <c r="F153" s="131">
        <v>0</v>
      </c>
      <c r="G153" s="131">
        <v>0</v>
      </c>
      <c r="H153" s="131"/>
      <c r="I153" s="131"/>
      <c r="J153" s="131"/>
      <c r="K153" s="131"/>
      <c r="L153" s="131"/>
      <c r="M153" s="131"/>
      <c r="N153" s="131"/>
      <c r="O153" s="131"/>
      <c r="P153" s="83">
        <f t="shared" si="86"/>
        <v>0</v>
      </c>
      <c r="Q153" s="264">
        <v>0</v>
      </c>
      <c r="R153" s="265">
        <f t="shared" si="87"/>
        <v>0</v>
      </c>
      <c r="S153" s="83">
        <f t="shared" si="88"/>
        <v>0</v>
      </c>
      <c r="T153" s="264">
        <v>0</v>
      </c>
      <c r="U153" s="265">
        <f t="shared" si="89"/>
        <v>0</v>
      </c>
      <c r="V153" s="266">
        <v>0</v>
      </c>
      <c r="W153" s="131">
        <v>0</v>
      </c>
      <c r="X153" s="377">
        <v>0</v>
      </c>
      <c r="Y153" s="264">
        <f t="shared" si="90"/>
        <v>0</v>
      </c>
      <c r="Z153" s="264">
        <f t="shared" si="91"/>
        <v>0</v>
      </c>
      <c r="AA153" s="264">
        <f t="shared" si="92"/>
        <v>0</v>
      </c>
      <c r="AB153" s="264">
        <f t="shared" si="93"/>
        <v>0</v>
      </c>
      <c r="AC153" s="68" t="str">
        <f t="shared" si="94"/>
        <v xml:space="preserve"> </v>
      </c>
      <c r="AD153" s="68" t="str">
        <f t="shared" si="95"/>
        <v xml:space="preserve"> </v>
      </c>
    </row>
    <row r="154" spans="1:30" ht="12.2" customHeight="1">
      <c r="A154" s="55" t="s">
        <v>607</v>
      </c>
      <c r="B154" s="55" t="s">
        <v>234</v>
      </c>
      <c r="C154" s="131"/>
      <c r="D154" s="131">
        <v>0</v>
      </c>
      <c r="E154" s="131">
        <v>0</v>
      </c>
      <c r="F154" s="131">
        <v>0</v>
      </c>
      <c r="G154" s="131">
        <v>0</v>
      </c>
      <c r="H154" s="131"/>
      <c r="I154" s="131"/>
      <c r="J154" s="131"/>
      <c r="K154" s="131"/>
      <c r="L154" s="131"/>
      <c r="M154" s="131"/>
      <c r="N154" s="131"/>
      <c r="O154" s="131"/>
      <c r="P154" s="83">
        <f t="shared" si="86"/>
        <v>0</v>
      </c>
      <c r="Q154" s="264">
        <v>2453</v>
      </c>
      <c r="R154" s="265">
        <f t="shared" si="87"/>
        <v>-2453</v>
      </c>
      <c r="S154" s="83">
        <f t="shared" si="88"/>
        <v>0</v>
      </c>
      <c r="T154" s="264">
        <v>1226.5</v>
      </c>
      <c r="U154" s="265">
        <f t="shared" si="89"/>
        <v>-1226.5</v>
      </c>
      <c r="V154" s="266">
        <v>12265</v>
      </c>
      <c r="W154" s="131">
        <v>12265</v>
      </c>
      <c r="X154" s="377">
        <v>12265</v>
      </c>
      <c r="Y154" s="264">
        <f t="shared" si="90"/>
        <v>0</v>
      </c>
      <c r="Z154" s="264">
        <f t="shared" si="91"/>
        <v>0</v>
      </c>
      <c r="AA154" s="264">
        <f t="shared" si="92"/>
        <v>12265</v>
      </c>
      <c r="AB154" s="264">
        <f t="shared" si="93"/>
        <v>12265</v>
      </c>
      <c r="AC154" s="68">
        <f t="shared" si="94"/>
        <v>0</v>
      </c>
      <c r="AD154" s="68">
        <f t="shared" si="95"/>
        <v>0</v>
      </c>
    </row>
    <row r="155" spans="1:30" ht="12.2" customHeight="1">
      <c r="A155" s="55" t="s">
        <v>608</v>
      </c>
      <c r="B155" s="55" t="s">
        <v>235</v>
      </c>
      <c r="C155" s="131"/>
      <c r="D155" s="131">
        <v>0</v>
      </c>
      <c r="E155" s="131">
        <v>0</v>
      </c>
      <c r="F155" s="131">
        <v>0</v>
      </c>
      <c r="G155" s="131">
        <v>0</v>
      </c>
      <c r="H155" s="131"/>
      <c r="I155" s="131"/>
      <c r="J155" s="131"/>
      <c r="K155" s="131"/>
      <c r="L155" s="131"/>
      <c r="M155" s="131"/>
      <c r="N155" s="131"/>
      <c r="O155" s="131"/>
      <c r="P155" s="83">
        <f t="shared" si="86"/>
        <v>0</v>
      </c>
      <c r="Q155" s="264">
        <v>1541.4</v>
      </c>
      <c r="R155" s="265">
        <f t="shared" si="87"/>
        <v>-1541.4</v>
      </c>
      <c r="S155" s="83">
        <f t="shared" si="88"/>
        <v>0</v>
      </c>
      <c r="T155" s="264">
        <v>770.7</v>
      </c>
      <c r="U155" s="265">
        <f t="shared" si="89"/>
        <v>-770.7</v>
      </c>
      <c r="V155" s="266">
        <v>7707</v>
      </c>
      <c r="W155" s="131">
        <v>11058</v>
      </c>
      <c r="X155" s="377">
        <v>11058</v>
      </c>
      <c r="Y155" s="264">
        <f t="shared" si="90"/>
        <v>0</v>
      </c>
      <c r="Z155" s="264">
        <f t="shared" si="91"/>
        <v>3351</v>
      </c>
      <c r="AA155" s="264">
        <f t="shared" si="92"/>
        <v>7707</v>
      </c>
      <c r="AB155" s="264">
        <f t="shared" si="93"/>
        <v>11058</v>
      </c>
      <c r="AC155" s="68">
        <f t="shared" si="94"/>
        <v>0</v>
      </c>
      <c r="AD155" s="68">
        <f t="shared" si="95"/>
        <v>0</v>
      </c>
    </row>
    <row r="156" spans="1:30" ht="12.2" hidden="1" customHeight="1">
      <c r="A156" s="55" t="s">
        <v>609</v>
      </c>
      <c r="B156" s="55" t="s">
        <v>236</v>
      </c>
      <c r="C156" s="131"/>
      <c r="D156" s="131">
        <v>0</v>
      </c>
      <c r="E156" s="131">
        <v>0</v>
      </c>
      <c r="F156" s="131">
        <v>0</v>
      </c>
      <c r="G156" s="131">
        <v>0</v>
      </c>
      <c r="H156" s="131"/>
      <c r="I156" s="131"/>
      <c r="J156" s="131"/>
      <c r="K156" s="131"/>
      <c r="L156" s="131"/>
      <c r="M156" s="131"/>
      <c r="N156" s="131"/>
      <c r="O156" s="131"/>
      <c r="P156" s="83">
        <f t="shared" si="86"/>
        <v>0</v>
      </c>
      <c r="Q156" s="264">
        <v>0</v>
      </c>
      <c r="R156" s="265">
        <f t="shared" si="87"/>
        <v>0</v>
      </c>
      <c r="S156" s="83">
        <f t="shared" si="88"/>
        <v>0</v>
      </c>
      <c r="T156" s="264">
        <v>0</v>
      </c>
      <c r="U156" s="265">
        <f t="shared" si="89"/>
        <v>0</v>
      </c>
      <c r="V156" s="266">
        <v>0</v>
      </c>
      <c r="W156" s="131">
        <v>0</v>
      </c>
      <c r="X156" s="377">
        <v>0</v>
      </c>
      <c r="Y156" s="264">
        <f t="shared" si="90"/>
        <v>0</v>
      </c>
      <c r="Z156" s="264">
        <f t="shared" si="91"/>
        <v>0</v>
      </c>
      <c r="AA156" s="264">
        <f t="shared" si="92"/>
        <v>0</v>
      </c>
      <c r="AB156" s="264">
        <f t="shared" si="93"/>
        <v>0</v>
      </c>
      <c r="AC156" s="68" t="str">
        <f t="shared" si="94"/>
        <v xml:space="preserve"> </v>
      </c>
      <c r="AD156" s="68" t="str">
        <f t="shared" si="95"/>
        <v xml:space="preserve"> </v>
      </c>
    </row>
    <row r="157" spans="1:30" ht="12.2" hidden="1" customHeight="1">
      <c r="A157" s="55" t="s">
        <v>610</v>
      </c>
      <c r="B157" s="55" t="s">
        <v>237</v>
      </c>
      <c r="C157" s="131"/>
      <c r="D157" s="131">
        <v>0</v>
      </c>
      <c r="E157" s="131">
        <v>0</v>
      </c>
      <c r="F157" s="131">
        <v>0</v>
      </c>
      <c r="G157" s="131">
        <v>0</v>
      </c>
      <c r="H157" s="131"/>
      <c r="I157" s="131"/>
      <c r="J157" s="131"/>
      <c r="K157" s="131"/>
      <c r="L157" s="131"/>
      <c r="M157" s="131"/>
      <c r="N157" s="131"/>
      <c r="O157" s="131"/>
      <c r="P157" s="83">
        <f t="shared" si="86"/>
        <v>0</v>
      </c>
      <c r="Q157" s="264">
        <v>0</v>
      </c>
      <c r="R157" s="265">
        <f t="shared" si="87"/>
        <v>0</v>
      </c>
      <c r="S157" s="83">
        <f t="shared" si="88"/>
        <v>0</v>
      </c>
      <c r="T157" s="264">
        <v>0</v>
      </c>
      <c r="U157" s="265">
        <f t="shared" si="89"/>
        <v>0</v>
      </c>
      <c r="V157" s="266">
        <v>0</v>
      </c>
      <c r="W157" s="131">
        <v>0</v>
      </c>
      <c r="X157" s="377">
        <v>0</v>
      </c>
      <c r="Y157" s="264">
        <f t="shared" si="90"/>
        <v>0</v>
      </c>
      <c r="Z157" s="264">
        <f t="shared" si="91"/>
        <v>0</v>
      </c>
      <c r="AA157" s="264">
        <f t="shared" si="92"/>
        <v>0</v>
      </c>
      <c r="AB157" s="264">
        <f t="shared" si="93"/>
        <v>0</v>
      </c>
      <c r="AC157" s="68" t="str">
        <f t="shared" si="94"/>
        <v xml:space="preserve"> </v>
      </c>
      <c r="AD157" s="68" t="str">
        <f t="shared" si="95"/>
        <v xml:space="preserve"> </v>
      </c>
    </row>
    <row r="158" spans="1:30" ht="12.2" hidden="1" customHeight="1">
      <c r="A158" s="55" t="s">
        <v>611</v>
      </c>
      <c r="B158" s="55" t="s">
        <v>238</v>
      </c>
      <c r="C158" s="131"/>
      <c r="D158" s="131">
        <v>0</v>
      </c>
      <c r="E158" s="131">
        <v>0</v>
      </c>
      <c r="F158" s="131">
        <v>0</v>
      </c>
      <c r="G158" s="131">
        <v>0</v>
      </c>
      <c r="H158" s="131"/>
      <c r="I158" s="131"/>
      <c r="J158" s="131"/>
      <c r="K158" s="131"/>
      <c r="L158" s="131"/>
      <c r="M158" s="131"/>
      <c r="N158" s="131"/>
      <c r="O158" s="131"/>
      <c r="P158" s="83">
        <f t="shared" si="86"/>
        <v>0</v>
      </c>
      <c r="Q158" s="264">
        <v>0</v>
      </c>
      <c r="R158" s="265">
        <f t="shared" si="87"/>
        <v>0</v>
      </c>
      <c r="S158" s="83">
        <f t="shared" si="88"/>
        <v>0</v>
      </c>
      <c r="T158" s="264">
        <v>0</v>
      </c>
      <c r="U158" s="265">
        <f t="shared" si="89"/>
        <v>0</v>
      </c>
      <c r="V158" s="266">
        <v>0</v>
      </c>
      <c r="W158" s="131">
        <v>0</v>
      </c>
      <c r="X158" s="377">
        <v>0</v>
      </c>
      <c r="Y158" s="264">
        <f t="shared" si="90"/>
        <v>0</v>
      </c>
      <c r="Z158" s="264">
        <f t="shared" si="91"/>
        <v>0</v>
      </c>
      <c r="AA158" s="264">
        <f t="shared" si="92"/>
        <v>0</v>
      </c>
      <c r="AB158" s="264">
        <f t="shared" si="93"/>
        <v>0</v>
      </c>
      <c r="AC158" s="68" t="str">
        <f t="shared" si="94"/>
        <v xml:space="preserve"> </v>
      </c>
      <c r="AD158" s="68" t="str">
        <f t="shared" si="95"/>
        <v xml:space="preserve"> </v>
      </c>
    </row>
    <row r="159" spans="1:30" ht="12.2" hidden="1" customHeight="1">
      <c r="A159" s="55" t="s">
        <v>612</v>
      </c>
      <c r="B159" s="55" t="s">
        <v>239</v>
      </c>
      <c r="C159" s="131"/>
      <c r="D159" s="131">
        <v>0</v>
      </c>
      <c r="E159" s="131">
        <v>0</v>
      </c>
      <c r="F159" s="131">
        <v>0</v>
      </c>
      <c r="G159" s="131">
        <v>0</v>
      </c>
      <c r="H159" s="131"/>
      <c r="I159" s="131"/>
      <c r="J159" s="131"/>
      <c r="K159" s="131"/>
      <c r="L159" s="131"/>
      <c r="M159" s="131"/>
      <c r="N159" s="131"/>
      <c r="O159" s="131"/>
      <c r="P159" s="83">
        <f t="shared" si="86"/>
        <v>0</v>
      </c>
      <c r="Q159" s="264">
        <v>0</v>
      </c>
      <c r="R159" s="265">
        <f t="shared" si="87"/>
        <v>0</v>
      </c>
      <c r="S159" s="83">
        <f t="shared" si="88"/>
        <v>0</v>
      </c>
      <c r="T159" s="264">
        <v>0</v>
      </c>
      <c r="U159" s="265">
        <f t="shared" si="89"/>
        <v>0</v>
      </c>
      <c r="V159" s="266">
        <v>0</v>
      </c>
      <c r="W159" s="131">
        <v>0</v>
      </c>
      <c r="X159" s="377">
        <v>0</v>
      </c>
      <c r="Y159" s="264">
        <f t="shared" si="90"/>
        <v>0</v>
      </c>
      <c r="Z159" s="264">
        <f t="shared" si="91"/>
        <v>0</v>
      </c>
      <c r="AA159" s="264">
        <f t="shared" si="92"/>
        <v>0</v>
      </c>
      <c r="AB159" s="264">
        <f t="shared" si="93"/>
        <v>0</v>
      </c>
      <c r="AC159" s="68" t="str">
        <f t="shared" si="94"/>
        <v xml:space="preserve"> </v>
      </c>
      <c r="AD159" s="68" t="str">
        <f t="shared" si="95"/>
        <v xml:space="preserve"> </v>
      </c>
    </row>
    <row r="160" spans="1:30" ht="12.2" hidden="1" customHeight="1">
      <c r="A160" s="55" t="s">
        <v>613</v>
      </c>
      <c r="B160" s="55" t="s">
        <v>179</v>
      </c>
      <c r="C160" s="131"/>
      <c r="D160" s="131">
        <v>0</v>
      </c>
      <c r="E160" s="131">
        <v>0</v>
      </c>
      <c r="F160" s="131">
        <v>0</v>
      </c>
      <c r="G160" s="131">
        <v>0</v>
      </c>
      <c r="H160" s="131"/>
      <c r="I160" s="131"/>
      <c r="J160" s="131"/>
      <c r="K160" s="131"/>
      <c r="L160" s="131"/>
      <c r="M160" s="131"/>
      <c r="N160" s="131"/>
      <c r="O160" s="131"/>
      <c r="P160" s="83">
        <f t="shared" si="86"/>
        <v>0</v>
      </c>
      <c r="Q160" s="264">
        <v>0</v>
      </c>
      <c r="R160" s="265">
        <f t="shared" si="87"/>
        <v>0</v>
      </c>
      <c r="S160" s="83">
        <f t="shared" si="88"/>
        <v>0</v>
      </c>
      <c r="T160" s="264">
        <v>0</v>
      </c>
      <c r="U160" s="265">
        <f t="shared" si="89"/>
        <v>0</v>
      </c>
      <c r="V160" s="266">
        <v>0</v>
      </c>
      <c r="W160" s="131">
        <v>0</v>
      </c>
      <c r="X160" s="377">
        <v>0</v>
      </c>
      <c r="Y160" s="264">
        <f t="shared" si="90"/>
        <v>0</v>
      </c>
      <c r="Z160" s="264">
        <f t="shared" si="91"/>
        <v>0</v>
      </c>
      <c r="AA160" s="264">
        <f t="shared" si="92"/>
        <v>0</v>
      </c>
      <c r="AB160" s="264">
        <f t="shared" si="93"/>
        <v>0</v>
      </c>
      <c r="AC160" s="68" t="str">
        <f t="shared" si="94"/>
        <v xml:space="preserve"> </v>
      </c>
      <c r="AD160" s="68" t="str">
        <f t="shared" si="95"/>
        <v xml:space="preserve"> </v>
      </c>
    </row>
    <row r="161" spans="1:30" ht="12.2" hidden="1" customHeight="1">
      <c r="A161" s="55" t="s">
        <v>614</v>
      </c>
      <c r="B161" s="55" t="s">
        <v>240</v>
      </c>
      <c r="C161" s="131"/>
      <c r="D161" s="131">
        <v>0</v>
      </c>
      <c r="E161" s="131">
        <v>0</v>
      </c>
      <c r="F161" s="131">
        <v>0</v>
      </c>
      <c r="G161" s="131">
        <v>0</v>
      </c>
      <c r="H161" s="131"/>
      <c r="I161" s="131"/>
      <c r="J161" s="131"/>
      <c r="K161" s="131"/>
      <c r="L161" s="131"/>
      <c r="M161" s="131"/>
      <c r="N161" s="131"/>
      <c r="O161" s="131"/>
      <c r="P161" s="83">
        <f t="shared" si="86"/>
        <v>0</v>
      </c>
      <c r="Q161" s="264">
        <v>0</v>
      </c>
      <c r="R161" s="265">
        <f t="shared" si="87"/>
        <v>0</v>
      </c>
      <c r="S161" s="83">
        <f t="shared" si="88"/>
        <v>0</v>
      </c>
      <c r="T161" s="264">
        <v>0</v>
      </c>
      <c r="U161" s="265">
        <f t="shared" si="89"/>
        <v>0</v>
      </c>
      <c r="V161" s="266">
        <v>0</v>
      </c>
      <c r="W161" s="131">
        <v>0</v>
      </c>
      <c r="X161" s="377">
        <v>0</v>
      </c>
      <c r="Y161" s="264">
        <f t="shared" si="90"/>
        <v>0</v>
      </c>
      <c r="Z161" s="264">
        <f t="shared" si="91"/>
        <v>0</v>
      </c>
      <c r="AA161" s="264">
        <f t="shared" si="92"/>
        <v>0</v>
      </c>
      <c r="AB161" s="264">
        <f t="shared" si="93"/>
        <v>0</v>
      </c>
      <c r="AC161" s="68" t="str">
        <f t="shared" si="94"/>
        <v xml:space="preserve"> </v>
      </c>
      <c r="AD161" s="68" t="str">
        <f t="shared" si="95"/>
        <v xml:space="preserve"> </v>
      </c>
    </row>
    <row r="162" spans="1:30" ht="12.2" hidden="1" customHeight="1">
      <c r="A162" s="55" t="s">
        <v>615</v>
      </c>
      <c r="B162" s="55" t="s">
        <v>241</v>
      </c>
      <c r="C162" s="131"/>
      <c r="D162" s="131">
        <v>0</v>
      </c>
      <c r="E162" s="131">
        <v>0</v>
      </c>
      <c r="F162" s="131">
        <v>0</v>
      </c>
      <c r="G162" s="131">
        <v>0</v>
      </c>
      <c r="H162" s="131"/>
      <c r="I162" s="131"/>
      <c r="J162" s="131"/>
      <c r="K162" s="131"/>
      <c r="L162" s="131"/>
      <c r="M162" s="131"/>
      <c r="N162" s="131"/>
      <c r="O162" s="131"/>
      <c r="P162" s="83">
        <f t="shared" si="86"/>
        <v>0</v>
      </c>
      <c r="Q162" s="264">
        <v>0</v>
      </c>
      <c r="R162" s="265">
        <f t="shared" si="87"/>
        <v>0</v>
      </c>
      <c r="S162" s="83">
        <f t="shared" si="88"/>
        <v>0</v>
      </c>
      <c r="T162" s="264">
        <v>0</v>
      </c>
      <c r="U162" s="265">
        <f t="shared" si="89"/>
        <v>0</v>
      </c>
      <c r="V162" s="266">
        <v>0</v>
      </c>
      <c r="W162" s="131">
        <v>0</v>
      </c>
      <c r="X162" s="377">
        <v>0</v>
      </c>
      <c r="Y162" s="264">
        <f t="shared" si="90"/>
        <v>0</v>
      </c>
      <c r="Z162" s="264">
        <f t="shared" si="91"/>
        <v>0</v>
      </c>
      <c r="AA162" s="264">
        <f t="shared" si="92"/>
        <v>0</v>
      </c>
      <c r="AB162" s="264">
        <f t="shared" si="93"/>
        <v>0</v>
      </c>
      <c r="AC162" s="68" t="str">
        <f t="shared" si="94"/>
        <v xml:space="preserve"> </v>
      </c>
      <c r="AD162" s="68" t="str">
        <f t="shared" si="95"/>
        <v xml:space="preserve"> </v>
      </c>
    </row>
    <row r="163" spans="1:30" ht="12.2" hidden="1" customHeight="1">
      <c r="A163" s="55" t="s">
        <v>616</v>
      </c>
      <c r="B163" s="55" t="s">
        <v>242</v>
      </c>
      <c r="C163" s="131"/>
      <c r="D163" s="131">
        <v>0</v>
      </c>
      <c r="E163" s="131">
        <v>0</v>
      </c>
      <c r="F163" s="131">
        <v>0</v>
      </c>
      <c r="G163" s="131">
        <v>0</v>
      </c>
      <c r="H163" s="131"/>
      <c r="I163" s="131"/>
      <c r="J163" s="131"/>
      <c r="K163" s="131"/>
      <c r="L163" s="131"/>
      <c r="M163" s="131"/>
      <c r="N163" s="131"/>
      <c r="O163" s="131"/>
      <c r="P163" s="83">
        <f t="shared" si="86"/>
        <v>0</v>
      </c>
      <c r="Q163" s="264">
        <v>0</v>
      </c>
      <c r="R163" s="265">
        <f t="shared" si="87"/>
        <v>0</v>
      </c>
      <c r="S163" s="83">
        <f t="shared" si="88"/>
        <v>0</v>
      </c>
      <c r="T163" s="264">
        <v>0</v>
      </c>
      <c r="U163" s="265">
        <f t="shared" si="89"/>
        <v>0</v>
      </c>
      <c r="V163" s="266">
        <v>0</v>
      </c>
      <c r="W163" s="131">
        <v>0</v>
      </c>
      <c r="X163" s="377">
        <v>0</v>
      </c>
      <c r="Y163" s="264">
        <f t="shared" si="90"/>
        <v>0</v>
      </c>
      <c r="Z163" s="264">
        <f t="shared" si="91"/>
        <v>0</v>
      </c>
      <c r="AA163" s="264">
        <f t="shared" si="92"/>
        <v>0</v>
      </c>
      <c r="AB163" s="264">
        <f t="shared" si="93"/>
        <v>0</v>
      </c>
      <c r="AC163" s="68" t="str">
        <f t="shared" si="94"/>
        <v xml:space="preserve"> </v>
      </c>
      <c r="AD163" s="68" t="str">
        <f t="shared" si="95"/>
        <v xml:space="preserve"> </v>
      </c>
    </row>
    <row r="164" spans="1:30" ht="12.2" hidden="1" customHeight="1">
      <c r="A164" s="55" t="s">
        <v>617</v>
      </c>
      <c r="B164" s="55" t="s">
        <v>243</v>
      </c>
      <c r="C164" s="131"/>
      <c r="D164" s="131">
        <v>0</v>
      </c>
      <c r="E164" s="131">
        <v>0</v>
      </c>
      <c r="F164" s="131">
        <v>0</v>
      </c>
      <c r="G164" s="131">
        <v>0</v>
      </c>
      <c r="H164" s="131"/>
      <c r="I164" s="131"/>
      <c r="J164" s="131"/>
      <c r="K164" s="131"/>
      <c r="L164" s="131"/>
      <c r="M164" s="131"/>
      <c r="N164" s="131"/>
      <c r="O164" s="131"/>
      <c r="P164" s="83">
        <f t="shared" si="86"/>
        <v>0</v>
      </c>
      <c r="Q164" s="264">
        <v>0</v>
      </c>
      <c r="R164" s="265">
        <f t="shared" si="87"/>
        <v>0</v>
      </c>
      <c r="S164" s="83">
        <f t="shared" si="88"/>
        <v>0</v>
      </c>
      <c r="T164" s="264">
        <v>0</v>
      </c>
      <c r="U164" s="265">
        <f t="shared" si="89"/>
        <v>0</v>
      </c>
      <c r="V164" s="266">
        <v>0</v>
      </c>
      <c r="W164" s="131">
        <v>0</v>
      </c>
      <c r="X164" s="377">
        <v>0</v>
      </c>
      <c r="Y164" s="264">
        <f t="shared" si="90"/>
        <v>0</v>
      </c>
      <c r="Z164" s="264">
        <f t="shared" si="91"/>
        <v>0</v>
      </c>
      <c r="AA164" s="264">
        <f t="shared" si="92"/>
        <v>0</v>
      </c>
      <c r="AB164" s="264">
        <f t="shared" si="93"/>
        <v>0</v>
      </c>
      <c r="AC164" s="68" t="str">
        <f t="shared" si="94"/>
        <v xml:space="preserve"> </v>
      </c>
      <c r="AD164" s="68" t="str">
        <f t="shared" si="95"/>
        <v xml:space="preserve"> </v>
      </c>
    </row>
    <row r="165" spans="1:30" ht="12.2" hidden="1" customHeight="1">
      <c r="A165" s="55" t="s">
        <v>618</v>
      </c>
      <c r="B165" s="55" t="s">
        <v>244</v>
      </c>
      <c r="C165" s="131"/>
      <c r="D165" s="131">
        <v>0</v>
      </c>
      <c r="E165" s="131">
        <v>0</v>
      </c>
      <c r="F165" s="131">
        <v>0</v>
      </c>
      <c r="G165" s="131">
        <v>0</v>
      </c>
      <c r="H165" s="131"/>
      <c r="I165" s="131"/>
      <c r="J165" s="131"/>
      <c r="K165" s="131"/>
      <c r="L165" s="131"/>
      <c r="M165" s="131"/>
      <c r="N165" s="131"/>
      <c r="O165" s="131"/>
      <c r="P165" s="83">
        <f t="shared" si="86"/>
        <v>0</v>
      </c>
      <c r="Q165" s="264">
        <v>0</v>
      </c>
      <c r="R165" s="265">
        <f t="shared" si="87"/>
        <v>0</v>
      </c>
      <c r="S165" s="83">
        <f t="shared" si="88"/>
        <v>0</v>
      </c>
      <c r="T165" s="264">
        <v>0</v>
      </c>
      <c r="U165" s="265">
        <f t="shared" si="89"/>
        <v>0</v>
      </c>
      <c r="V165" s="266">
        <v>0</v>
      </c>
      <c r="W165" s="131">
        <v>0</v>
      </c>
      <c r="X165" s="377">
        <v>0</v>
      </c>
      <c r="Y165" s="264">
        <f t="shared" si="90"/>
        <v>0</v>
      </c>
      <c r="Z165" s="264">
        <f t="shared" si="91"/>
        <v>0</v>
      </c>
      <c r="AA165" s="264">
        <f t="shared" si="92"/>
        <v>0</v>
      </c>
      <c r="AB165" s="264">
        <f t="shared" si="93"/>
        <v>0</v>
      </c>
      <c r="AC165" s="68" t="str">
        <f t="shared" si="94"/>
        <v xml:space="preserve"> </v>
      </c>
      <c r="AD165" s="68" t="str">
        <f t="shared" si="95"/>
        <v xml:space="preserve"> </v>
      </c>
    </row>
    <row r="166" spans="1:30" ht="12.2" hidden="1" customHeight="1">
      <c r="A166" s="55" t="s">
        <v>619</v>
      </c>
      <c r="B166" s="55" t="s">
        <v>245</v>
      </c>
      <c r="C166" s="131"/>
      <c r="D166" s="131">
        <v>0</v>
      </c>
      <c r="E166" s="131">
        <v>0</v>
      </c>
      <c r="F166" s="131">
        <v>0</v>
      </c>
      <c r="G166" s="131">
        <v>0</v>
      </c>
      <c r="H166" s="131"/>
      <c r="I166" s="131"/>
      <c r="J166" s="131"/>
      <c r="K166" s="131"/>
      <c r="L166" s="131"/>
      <c r="M166" s="131"/>
      <c r="N166" s="131"/>
      <c r="O166" s="131"/>
      <c r="P166" s="83">
        <f t="shared" si="86"/>
        <v>0</v>
      </c>
      <c r="Q166" s="264">
        <v>0</v>
      </c>
      <c r="R166" s="265">
        <f t="shared" si="87"/>
        <v>0</v>
      </c>
      <c r="S166" s="83">
        <f t="shared" si="88"/>
        <v>0</v>
      </c>
      <c r="T166" s="264">
        <v>0</v>
      </c>
      <c r="U166" s="265">
        <f t="shared" si="89"/>
        <v>0</v>
      </c>
      <c r="V166" s="266">
        <v>0</v>
      </c>
      <c r="W166" s="131">
        <v>0</v>
      </c>
      <c r="X166" s="377">
        <v>0</v>
      </c>
      <c r="Y166" s="264">
        <f t="shared" si="90"/>
        <v>0</v>
      </c>
      <c r="Z166" s="264">
        <f t="shared" si="91"/>
        <v>0</v>
      </c>
      <c r="AA166" s="264">
        <f t="shared" si="92"/>
        <v>0</v>
      </c>
      <c r="AB166" s="264">
        <f t="shared" si="93"/>
        <v>0</v>
      </c>
      <c r="AC166" s="68" t="str">
        <f t="shared" si="94"/>
        <v xml:space="preserve"> </v>
      </c>
      <c r="AD166" s="68" t="str">
        <f t="shared" si="95"/>
        <v xml:space="preserve"> </v>
      </c>
    </row>
    <row r="167" spans="1:30" ht="12.2" hidden="1" customHeight="1">
      <c r="A167" s="55" t="s">
        <v>620</v>
      </c>
      <c r="B167" s="55" t="s">
        <v>246</v>
      </c>
      <c r="C167" s="131"/>
      <c r="D167" s="131">
        <v>0</v>
      </c>
      <c r="E167" s="131">
        <v>0</v>
      </c>
      <c r="F167" s="131">
        <v>0</v>
      </c>
      <c r="G167" s="131">
        <v>0</v>
      </c>
      <c r="H167" s="131"/>
      <c r="I167" s="131"/>
      <c r="J167" s="131"/>
      <c r="K167" s="131"/>
      <c r="L167" s="131"/>
      <c r="M167" s="131"/>
      <c r="N167" s="131"/>
      <c r="O167" s="131"/>
      <c r="P167" s="83">
        <f t="shared" si="86"/>
        <v>0</v>
      </c>
      <c r="Q167" s="264">
        <v>0</v>
      </c>
      <c r="R167" s="265">
        <f t="shared" si="87"/>
        <v>0</v>
      </c>
      <c r="S167" s="83">
        <f t="shared" si="88"/>
        <v>0</v>
      </c>
      <c r="T167" s="264">
        <v>0</v>
      </c>
      <c r="U167" s="265">
        <f t="shared" si="89"/>
        <v>0</v>
      </c>
      <c r="V167" s="266">
        <v>0</v>
      </c>
      <c r="W167" s="131">
        <v>0</v>
      </c>
      <c r="X167" s="377">
        <v>0</v>
      </c>
      <c r="Y167" s="264">
        <f t="shared" si="90"/>
        <v>0</v>
      </c>
      <c r="Z167" s="264">
        <f t="shared" si="91"/>
        <v>0</v>
      </c>
      <c r="AA167" s="264">
        <f t="shared" si="92"/>
        <v>0</v>
      </c>
      <c r="AB167" s="264">
        <f t="shared" si="93"/>
        <v>0</v>
      </c>
      <c r="AC167" s="68" t="str">
        <f t="shared" si="94"/>
        <v xml:space="preserve"> </v>
      </c>
      <c r="AD167" s="68" t="str">
        <f t="shared" si="95"/>
        <v xml:space="preserve"> </v>
      </c>
    </row>
    <row r="168" spans="1:30" ht="12.2" hidden="1" customHeight="1">
      <c r="A168" s="55" t="s">
        <v>621</v>
      </c>
      <c r="B168" s="55" t="s">
        <v>247</v>
      </c>
      <c r="C168" s="131"/>
      <c r="D168" s="131">
        <v>0</v>
      </c>
      <c r="E168" s="131">
        <v>0</v>
      </c>
      <c r="F168" s="131">
        <v>0</v>
      </c>
      <c r="G168" s="131">
        <v>0</v>
      </c>
      <c r="H168" s="131"/>
      <c r="I168" s="131"/>
      <c r="J168" s="131"/>
      <c r="K168" s="131"/>
      <c r="L168" s="131"/>
      <c r="M168" s="131"/>
      <c r="N168" s="131"/>
      <c r="O168" s="131"/>
      <c r="P168" s="83">
        <f t="shared" si="86"/>
        <v>0</v>
      </c>
      <c r="Q168" s="264">
        <v>0</v>
      </c>
      <c r="R168" s="265">
        <f t="shared" si="87"/>
        <v>0</v>
      </c>
      <c r="S168" s="83">
        <f t="shared" si="88"/>
        <v>0</v>
      </c>
      <c r="T168" s="264">
        <v>0</v>
      </c>
      <c r="U168" s="265">
        <f t="shared" si="89"/>
        <v>0</v>
      </c>
      <c r="V168" s="266">
        <v>0</v>
      </c>
      <c r="W168" s="131">
        <v>0</v>
      </c>
      <c r="X168" s="377">
        <v>0</v>
      </c>
      <c r="Y168" s="264">
        <f t="shared" si="90"/>
        <v>0</v>
      </c>
      <c r="Z168" s="264">
        <f t="shared" si="91"/>
        <v>0</v>
      </c>
      <c r="AA168" s="264">
        <f t="shared" si="92"/>
        <v>0</v>
      </c>
      <c r="AB168" s="264">
        <f t="shared" si="93"/>
        <v>0</v>
      </c>
      <c r="AC168" s="68" t="str">
        <f t="shared" si="94"/>
        <v xml:space="preserve"> </v>
      </c>
      <c r="AD168" s="68" t="str">
        <f t="shared" si="95"/>
        <v xml:space="preserve"> </v>
      </c>
    </row>
    <row r="169" spans="1:30" ht="12.2" hidden="1" customHeight="1">
      <c r="A169" s="55" t="s">
        <v>622</v>
      </c>
      <c r="B169" s="55" t="s">
        <v>248</v>
      </c>
      <c r="C169" s="131"/>
      <c r="D169" s="131">
        <v>0</v>
      </c>
      <c r="E169" s="131">
        <v>0</v>
      </c>
      <c r="F169" s="131">
        <v>0</v>
      </c>
      <c r="G169" s="131">
        <v>0</v>
      </c>
      <c r="H169" s="131"/>
      <c r="I169" s="131"/>
      <c r="J169" s="131"/>
      <c r="K169" s="131"/>
      <c r="L169" s="131"/>
      <c r="M169" s="131"/>
      <c r="N169" s="131"/>
      <c r="O169" s="131"/>
      <c r="P169" s="83">
        <f t="shared" si="86"/>
        <v>0</v>
      </c>
      <c r="Q169" s="264">
        <v>0</v>
      </c>
      <c r="R169" s="265">
        <f t="shared" si="87"/>
        <v>0</v>
      </c>
      <c r="S169" s="83">
        <f t="shared" si="88"/>
        <v>0</v>
      </c>
      <c r="T169" s="264">
        <v>0</v>
      </c>
      <c r="U169" s="265">
        <f t="shared" si="89"/>
        <v>0</v>
      </c>
      <c r="V169" s="266">
        <v>0</v>
      </c>
      <c r="W169" s="131">
        <v>0</v>
      </c>
      <c r="X169" s="377">
        <v>0</v>
      </c>
      <c r="Y169" s="264">
        <f t="shared" si="90"/>
        <v>0</v>
      </c>
      <c r="Z169" s="264">
        <f t="shared" si="91"/>
        <v>0</v>
      </c>
      <c r="AA169" s="264">
        <f t="shared" si="92"/>
        <v>0</v>
      </c>
      <c r="AB169" s="264">
        <f t="shared" si="93"/>
        <v>0</v>
      </c>
      <c r="AC169" s="68" t="str">
        <f t="shared" si="94"/>
        <v xml:space="preserve"> </v>
      </c>
      <c r="AD169" s="68" t="str">
        <f t="shared" si="95"/>
        <v xml:space="preserve"> </v>
      </c>
    </row>
    <row r="170" spans="1:30" ht="12.2" customHeight="1">
      <c r="A170" s="55" t="s">
        <v>623</v>
      </c>
      <c r="B170" s="55" t="s">
        <v>249</v>
      </c>
      <c r="C170" s="131"/>
      <c r="D170" s="131">
        <v>0</v>
      </c>
      <c r="E170" s="131">
        <v>4097.6400000000003</v>
      </c>
      <c r="F170" s="131">
        <v>587.66</v>
      </c>
      <c r="G170" s="131">
        <v>0</v>
      </c>
      <c r="H170" s="131"/>
      <c r="I170" s="131"/>
      <c r="J170" s="131"/>
      <c r="K170" s="131"/>
      <c r="L170" s="131"/>
      <c r="M170" s="131"/>
      <c r="N170" s="131"/>
      <c r="O170" s="131"/>
      <c r="P170" s="83">
        <f t="shared" si="86"/>
        <v>4685.3</v>
      </c>
      <c r="Q170" s="264">
        <v>53181.818181818096</v>
      </c>
      <c r="R170" s="265">
        <f t="shared" si="87"/>
        <v>-48496.518181818094</v>
      </c>
      <c r="S170" s="83">
        <f t="shared" si="88"/>
        <v>0</v>
      </c>
      <c r="T170" s="264">
        <v>17727.272727272699</v>
      </c>
      <c r="U170" s="265">
        <f t="shared" si="89"/>
        <v>-17727.272727272699</v>
      </c>
      <c r="V170" s="266">
        <v>195000</v>
      </c>
      <c r="W170" s="131">
        <v>183500</v>
      </c>
      <c r="X170" s="377">
        <v>183500</v>
      </c>
      <c r="Y170" s="264">
        <f t="shared" si="90"/>
        <v>0</v>
      </c>
      <c r="Z170" s="264">
        <f t="shared" si="91"/>
        <v>-11500</v>
      </c>
      <c r="AA170" s="264">
        <f t="shared" si="92"/>
        <v>190314.7</v>
      </c>
      <c r="AB170" s="264">
        <f t="shared" si="93"/>
        <v>178814.7</v>
      </c>
      <c r="AC170" s="68">
        <f t="shared" si="94"/>
        <v>2.5532970027247956E-2</v>
      </c>
      <c r="AD170" s="68">
        <f t="shared" si="95"/>
        <v>2.4027179487179487E-2</v>
      </c>
    </row>
    <row r="171" spans="1:30" ht="12.2" hidden="1" customHeight="1">
      <c r="A171" s="55" t="s">
        <v>624</v>
      </c>
      <c r="B171" s="55" t="s">
        <v>250</v>
      </c>
      <c r="C171" s="131"/>
      <c r="D171" s="131">
        <v>0</v>
      </c>
      <c r="E171" s="131">
        <v>0</v>
      </c>
      <c r="F171" s="131">
        <v>0</v>
      </c>
      <c r="G171" s="131">
        <v>0</v>
      </c>
      <c r="H171" s="131"/>
      <c r="I171" s="131"/>
      <c r="J171" s="131"/>
      <c r="K171" s="131"/>
      <c r="L171" s="131"/>
      <c r="M171" s="131"/>
      <c r="N171" s="131"/>
      <c r="O171" s="131"/>
      <c r="P171" s="83">
        <f t="shared" si="86"/>
        <v>0</v>
      </c>
      <c r="Q171" s="264">
        <v>0</v>
      </c>
      <c r="R171" s="265">
        <f t="shared" si="87"/>
        <v>0</v>
      </c>
      <c r="S171" s="83">
        <f t="shared" si="88"/>
        <v>0</v>
      </c>
      <c r="T171" s="264">
        <v>0</v>
      </c>
      <c r="U171" s="265">
        <f t="shared" si="89"/>
        <v>0</v>
      </c>
      <c r="V171" s="266">
        <v>0</v>
      </c>
      <c r="W171" s="131">
        <v>0</v>
      </c>
      <c r="X171" s="377">
        <v>0</v>
      </c>
      <c r="Y171" s="264">
        <f t="shared" si="90"/>
        <v>0</v>
      </c>
      <c r="Z171" s="264">
        <f t="shared" si="91"/>
        <v>0</v>
      </c>
      <c r="AA171" s="264">
        <f t="shared" si="92"/>
        <v>0</v>
      </c>
      <c r="AB171" s="264">
        <f t="shared" si="93"/>
        <v>0</v>
      </c>
      <c r="AC171" s="68" t="str">
        <f t="shared" si="94"/>
        <v xml:space="preserve"> </v>
      </c>
      <c r="AD171" s="68" t="str">
        <f t="shared" si="95"/>
        <v xml:space="preserve"> </v>
      </c>
    </row>
    <row r="172" spans="1:30" ht="12.2" hidden="1" customHeight="1">
      <c r="A172" s="55" t="s">
        <v>625</v>
      </c>
      <c r="B172" s="55" t="s">
        <v>251</v>
      </c>
      <c r="C172" s="131"/>
      <c r="D172" s="131">
        <v>0</v>
      </c>
      <c r="E172" s="131">
        <v>0</v>
      </c>
      <c r="F172" s="131">
        <v>0</v>
      </c>
      <c r="G172" s="131">
        <v>0</v>
      </c>
      <c r="H172" s="131"/>
      <c r="I172" s="131"/>
      <c r="J172" s="131"/>
      <c r="K172" s="131"/>
      <c r="L172" s="131"/>
      <c r="M172" s="131"/>
      <c r="N172" s="131"/>
      <c r="O172" s="131"/>
      <c r="P172" s="83">
        <f t="shared" si="86"/>
        <v>0</v>
      </c>
      <c r="Q172" s="264">
        <v>0</v>
      </c>
      <c r="R172" s="265">
        <f t="shared" si="87"/>
        <v>0</v>
      </c>
      <c r="S172" s="83">
        <f t="shared" si="88"/>
        <v>0</v>
      </c>
      <c r="T172" s="264">
        <v>0</v>
      </c>
      <c r="U172" s="265">
        <f t="shared" si="89"/>
        <v>0</v>
      </c>
      <c r="V172" s="266">
        <v>0</v>
      </c>
      <c r="W172" s="131">
        <v>0</v>
      </c>
      <c r="X172" s="377">
        <v>0</v>
      </c>
      <c r="Y172" s="264">
        <f t="shared" si="90"/>
        <v>0</v>
      </c>
      <c r="Z172" s="264">
        <f t="shared" si="91"/>
        <v>0</v>
      </c>
      <c r="AA172" s="264">
        <f t="shared" si="92"/>
        <v>0</v>
      </c>
      <c r="AB172" s="264">
        <f t="shared" si="93"/>
        <v>0</v>
      </c>
      <c r="AC172" s="68" t="str">
        <f t="shared" si="94"/>
        <v xml:space="preserve"> </v>
      </c>
      <c r="AD172" s="68" t="str">
        <f t="shared" si="95"/>
        <v xml:space="preserve"> </v>
      </c>
    </row>
    <row r="173" spans="1:30" ht="12.2" hidden="1" customHeight="1">
      <c r="A173" s="55" t="s">
        <v>626</v>
      </c>
      <c r="B173" s="55" t="s">
        <v>252</v>
      </c>
      <c r="C173" s="131"/>
      <c r="D173" s="131">
        <v>0</v>
      </c>
      <c r="E173" s="131">
        <v>0</v>
      </c>
      <c r="F173" s="131">
        <v>0</v>
      </c>
      <c r="G173" s="131">
        <v>0</v>
      </c>
      <c r="H173" s="131"/>
      <c r="I173" s="131"/>
      <c r="J173" s="131"/>
      <c r="K173" s="131"/>
      <c r="L173" s="131"/>
      <c r="M173" s="131"/>
      <c r="N173" s="131"/>
      <c r="O173" s="131"/>
      <c r="P173" s="83">
        <f t="shared" si="86"/>
        <v>0</v>
      </c>
      <c r="Q173" s="264">
        <v>0</v>
      </c>
      <c r="R173" s="265">
        <f t="shared" si="87"/>
        <v>0</v>
      </c>
      <c r="S173" s="83">
        <f t="shared" si="88"/>
        <v>0</v>
      </c>
      <c r="T173" s="264">
        <v>0</v>
      </c>
      <c r="U173" s="265">
        <f t="shared" si="89"/>
        <v>0</v>
      </c>
      <c r="V173" s="266">
        <v>0</v>
      </c>
      <c r="W173" s="131">
        <v>0</v>
      </c>
      <c r="X173" s="377">
        <v>0</v>
      </c>
      <c r="Y173" s="264">
        <f t="shared" si="90"/>
        <v>0</v>
      </c>
      <c r="Z173" s="264">
        <f t="shared" si="91"/>
        <v>0</v>
      </c>
      <c r="AA173" s="264">
        <f t="shared" si="92"/>
        <v>0</v>
      </c>
      <c r="AB173" s="264">
        <f t="shared" si="93"/>
        <v>0</v>
      </c>
      <c r="AC173" s="68" t="str">
        <f t="shared" si="94"/>
        <v xml:space="preserve"> </v>
      </c>
      <c r="AD173" s="68" t="str">
        <f t="shared" si="95"/>
        <v xml:space="preserve"> </v>
      </c>
    </row>
    <row r="174" spans="1:30" ht="12.2" hidden="1" customHeight="1">
      <c r="A174" s="55" t="s">
        <v>627</v>
      </c>
      <c r="B174" s="55" t="s">
        <v>253</v>
      </c>
      <c r="C174" s="131"/>
      <c r="D174" s="131">
        <v>0</v>
      </c>
      <c r="E174" s="131">
        <v>0</v>
      </c>
      <c r="F174" s="131">
        <v>0</v>
      </c>
      <c r="G174" s="131">
        <v>0</v>
      </c>
      <c r="H174" s="131"/>
      <c r="I174" s="131"/>
      <c r="J174" s="131"/>
      <c r="K174" s="131"/>
      <c r="L174" s="131"/>
      <c r="M174" s="131"/>
      <c r="N174" s="131"/>
      <c r="O174" s="131"/>
      <c r="P174" s="83">
        <f t="shared" si="86"/>
        <v>0</v>
      </c>
      <c r="Q174" s="264">
        <v>0</v>
      </c>
      <c r="R174" s="265">
        <f t="shared" si="87"/>
        <v>0</v>
      </c>
      <c r="S174" s="83">
        <f t="shared" si="88"/>
        <v>0</v>
      </c>
      <c r="T174" s="264">
        <v>0</v>
      </c>
      <c r="U174" s="265">
        <f t="shared" si="89"/>
        <v>0</v>
      </c>
      <c r="V174" s="266">
        <v>0</v>
      </c>
      <c r="W174" s="131">
        <v>0</v>
      </c>
      <c r="X174" s="377">
        <v>0</v>
      </c>
      <c r="Y174" s="264">
        <f t="shared" si="90"/>
        <v>0</v>
      </c>
      <c r="Z174" s="264">
        <f t="shared" si="91"/>
        <v>0</v>
      </c>
      <c r="AA174" s="264">
        <f t="shared" si="92"/>
        <v>0</v>
      </c>
      <c r="AB174" s="264">
        <f t="shared" si="93"/>
        <v>0</v>
      </c>
      <c r="AC174" s="68" t="str">
        <f t="shared" si="94"/>
        <v xml:space="preserve"> </v>
      </c>
      <c r="AD174" s="68" t="str">
        <f t="shared" si="95"/>
        <v xml:space="preserve"> </v>
      </c>
    </row>
    <row r="175" spans="1:30" ht="12.2" hidden="1" customHeight="1">
      <c r="A175" s="55" t="s">
        <v>628</v>
      </c>
      <c r="B175" s="55" t="s">
        <v>254</v>
      </c>
      <c r="C175" s="131"/>
      <c r="D175" s="131">
        <v>0</v>
      </c>
      <c r="E175" s="131">
        <v>0</v>
      </c>
      <c r="F175" s="131">
        <v>0</v>
      </c>
      <c r="G175" s="131">
        <v>0</v>
      </c>
      <c r="H175" s="131"/>
      <c r="I175" s="131"/>
      <c r="J175" s="131"/>
      <c r="K175" s="131"/>
      <c r="L175" s="131"/>
      <c r="M175" s="131"/>
      <c r="N175" s="131"/>
      <c r="O175" s="131"/>
      <c r="P175" s="83">
        <f t="shared" si="86"/>
        <v>0</v>
      </c>
      <c r="Q175" s="264">
        <v>0</v>
      </c>
      <c r="R175" s="265">
        <f t="shared" si="87"/>
        <v>0</v>
      </c>
      <c r="S175" s="83">
        <f t="shared" si="88"/>
        <v>0</v>
      </c>
      <c r="T175" s="264">
        <v>0</v>
      </c>
      <c r="U175" s="265">
        <f t="shared" si="89"/>
        <v>0</v>
      </c>
      <c r="V175" s="266">
        <v>0</v>
      </c>
      <c r="W175" s="131">
        <v>0</v>
      </c>
      <c r="X175" s="377">
        <v>0</v>
      </c>
      <c r="Y175" s="264">
        <f t="shared" si="90"/>
        <v>0</v>
      </c>
      <c r="Z175" s="264">
        <f t="shared" si="91"/>
        <v>0</v>
      </c>
      <c r="AA175" s="264">
        <f t="shared" si="92"/>
        <v>0</v>
      </c>
      <c r="AB175" s="264">
        <f t="shared" si="93"/>
        <v>0</v>
      </c>
      <c r="AC175" s="68" t="str">
        <f t="shared" si="94"/>
        <v xml:space="preserve"> </v>
      </c>
      <c r="AD175" s="68" t="str">
        <f t="shared" si="95"/>
        <v xml:space="preserve"> </v>
      </c>
    </row>
    <row r="176" spans="1:30" ht="12.2" hidden="1" customHeight="1">
      <c r="A176" s="55" t="s">
        <v>629</v>
      </c>
      <c r="B176" s="55" t="s">
        <v>255</v>
      </c>
      <c r="C176" s="131"/>
      <c r="D176" s="131">
        <v>0</v>
      </c>
      <c r="E176" s="131">
        <v>0</v>
      </c>
      <c r="F176" s="131">
        <v>0</v>
      </c>
      <c r="G176" s="131">
        <v>0</v>
      </c>
      <c r="H176" s="131"/>
      <c r="I176" s="131"/>
      <c r="J176" s="131"/>
      <c r="K176" s="131"/>
      <c r="L176" s="131"/>
      <c r="M176" s="131"/>
      <c r="N176" s="131"/>
      <c r="O176" s="131"/>
      <c r="P176" s="83">
        <f t="shared" si="86"/>
        <v>0</v>
      </c>
      <c r="Q176" s="264">
        <v>0</v>
      </c>
      <c r="R176" s="265">
        <f t="shared" si="87"/>
        <v>0</v>
      </c>
      <c r="S176" s="83">
        <f t="shared" si="88"/>
        <v>0</v>
      </c>
      <c r="T176" s="264">
        <v>0</v>
      </c>
      <c r="U176" s="265">
        <f t="shared" si="89"/>
        <v>0</v>
      </c>
      <c r="V176" s="266">
        <v>0</v>
      </c>
      <c r="W176" s="131">
        <v>0</v>
      </c>
      <c r="X176" s="377">
        <v>0</v>
      </c>
      <c r="Y176" s="264">
        <f t="shared" si="90"/>
        <v>0</v>
      </c>
      <c r="Z176" s="264">
        <f t="shared" si="91"/>
        <v>0</v>
      </c>
      <c r="AA176" s="264">
        <f t="shared" si="92"/>
        <v>0</v>
      </c>
      <c r="AB176" s="264">
        <f t="shared" si="93"/>
        <v>0</v>
      </c>
      <c r="AC176" s="68" t="str">
        <f t="shared" si="94"/>
        <v xml:space="preserve"> </v>
      </c>
      <c r="AD176" s="68" t="str">
        <f t="shared" si="95"/>
        <v xml:space="preserve"> </v>
      </c>
    </row>
    <row r="177" spans="1:30" ht="12.2" hidden="1" customHeight="1">
      <c r="A177" s="55" t="s">
        <v>630</v>
      </c>
      <c r="B177" s="55" t="s">
        <v>256</v>
      </c>
      <c r="C177" s="131"/>
      <c r="D177" s="131">
        <v>0</v>
      </c>
      <c r="E177" s="131">
        <v>0</v>
      </c>
      <c r="F177" s="131">
        <v>0</v>
      </c>
      <c r="G177" s="131">
        <v>0</v>
      </c>
      <c r="H177" s="131"/>
      <c r="I177" s="131"/>
      <c r="J177" s="131"/>
      <c r="K177" s="131"/>
      <c r="L177" s="131"/>
      <c r="M177" s="131"/>
      <c r="N177" s="131"/>
      <c r="O177" s="131"/>
      <c r="P177" s="83">
        <f t="shared" si="86"/>
        <v>0</v>
      </c>
      <c r="Q177" s="264">
        <v>0</v>
      </c>
      <c r="R177" s="265">
        <f t="shared" si="87"/>
        <v>0</v>
      </c>
      <c r="S177" s="83">
        <f t="shared" si="88"/>
        <v>0</v>
      </c>
      <c r="T177" s="264">
        <v>0</v>
      </c>
      <c r="U177" s="265">
        <f t="shared" si="89"/>
        <v>0</v>
      </c>
      <c r="V177" s="266">
        <v>0</v>
      </c>
      <c r="W177" s="131">
        <v>0</v>
      </c>
      <c r="X177" s="377">
        <v>0</v>
      </c>
      <c r="Y177" s="264">
        <f t="shared" si="90"/>
        <v>0</v>
      </c>
      <c r="Z177" s="264">
        <f t="shared" si="91"/>
        <v>0</v>
      </c>
      <c r="AA177" s="264">
        <f t="shared" si="92"/>
        <v>0</v>
      </c>
      <c r="AB177" s="264">
        <f t="shared" si="93"/>
        <v>0</v>
      </c>
      <c r="AC177" s="68" t="str">
        <f t="shared" si="94"/>
        <v xml:space="preserve"> </v>
      </c>
      <c r="AD177" s="68" t="str">
        <f t="shared" si="95"/>
        <v xml:space="preserve"> </v>
      </c>
    </row>
    <row r="178" spans="1:30" ht="12.2" hidden="1" customHeight="1">
      <c r="A178" s="55" t="s">
        <v>631</v>
      </c>
      <c r="B178" s="55" t="s">
        <v>257</v>
      </c>
      <c r="C178" s="131"/>
      <c r="D178" s="131">
        <v>0</v>
      </c>
      <c r="E178" s="131">
        <v>0</v>
      </c>
      <c r="F178" s="131">
        <v>0</v>
      </c>
      <c r="G178" s="131">
        <v>0</v>
      </c>
      <c r="H178" s="131"/>
      <c r="I178" s="131"/>
      <c r="J178" s="131"/>
      <c r="K178" s="131"/>
      <c r="L178" s="131"/>
      <c r="M178" s="131"/>
      <c r="N178" s="131"/>
      <c r="O178" s="131"/>
      <c r="P178" s="83">
        <f t="shared" si="86"/>
        <v>0</v>
      </c>
      <c r="Q178" s="264">
        <v>0</v>
      </c>
      <c r="R178" s="265">
        <f t="shared" si="87"/>
        <v>0</v>
      </c>
      <c r="S178" s="83">
        <f t="shared" si="88"/>
        <v>0</v>
      </c>
      <c r="T178" s="264">
        <v>0</v>
      </c>
      <c r="U178" s="265">
        <f t="shared" si="89"/>
        <v>0</v>
      </c>
      <c r="V178" s="266">
        <v>0</v>
      </c>
      <c r="W178" s="131">
        <v>0</v>
      </c>
      <c r="X178" s="377">
        <v>0</v>
      </c>
      <c r="Y178" s="264">
        <f t="shared" si="90"/>
        <v>0</v>
      </c>
      <c r="Z178" s="264">
        <f t="shared" si="91"/>
        <v>0</v>
      </c>
      <c r="AA178" s="264">
        <f t="shared" si="92"/>
        <v>0</v>
      </c>
      <c r="AB178" s="264">
        <f t="shared" si="93"/>
        <v>0</v>
      </c>
      <c r="AC178" s="68" t="str">
        <f t="shared" si="94"/>
        <v xml:space="preserve"> </v>
      </c>
      <c r="AD178" s="68" t="str">
        <f t="shared" si="95"/>
        <v xml:space="preserve"> </v>
      </c>
    </row>
    <row r="179" spans="1:30" ht="12.2" hidden="1" customHeight="1">
      <c r="A179" s="55"/>
      <c r="B179" s="55"/>
      <c r="C179" s="131"/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83"/>
      <c r="Q179" s="264"/>
      <c r="R179" s="265"/>
      <c r="S179" s="83"/>
      <c r="T179" s="264"/>
      <c r="U179" s="265"/>
      <c r="V179" s="266"/>
      <c r="W179" s="131"/>
      <c r="X179" s="377"/>
      <c r="Y179" s="264"/>
      <c r="Z179" s="264"/>
      <c r="AA179" s="264"/>
      <c r="AB179" s="264"/>
    </row>
    <row r="180" spans="1:30" ht="12.2" customHeight="1">
      <c r="A180" s="66"/>
      <c r="B180" s="65" t="s">
        <v>632</v>
      </c>
      <c r="C180" s="267">
        <f t="shared" ref="C180:AB180" si="96">SUM(C137:C179)</f>
        <v>0</v>
      </c>
      <c r="D180" s="267">
        <f t="shared" si="96"/>
        <v>6643.91</v>
      </c>
      <c r="E180" s="267">
        <f t="shared" si="96"/>
        <v>20299.099999999999</v>
      </c>
      <c r="F180" s="267">
        <f t="shared" si="96"/>
        <v>15584.66</v>
      </c>
      <c r="G180" s="267">
        <f t="shared" si="96"/>
        <v>0</v>
      </c>
      <c r="H180" s="267">
        <f t="shared" si="96"/>
        <v>0</v>
      </c>
      <c r="I180" s="267">
        <f t="shared" si="96"/>
        <v>0</v>
      </c>
      <c r="J180" s="267">
        <f t="shared" si="96"/>
        <v>0</v>
      </c>
      <c r="K180" s="267">
        <f t="shared" si="96"/>
        <v>0</v>
      </c>
      <c r="L180" s="267">
        <f t="shared" si="96"/>
        <v>0</v>
      </c>
      <c r="M180" s="267">
        <f t="shared" si="96"/>
        <v>0</v>
      </c>
      <c r="N180" s="267">
        <f t="shared" si="96"/>
        <v>0</v>
      </c>
      <c r="O180" s="267">
        <f t="shared" si="96"/>
        <v>0</v>
      </c>
      <c r="P180" s="268">
        <f t="shared" si="96"/>
        <v>42527.67</v>
      </c>
      <c r="Q180" s="269">
        <f t="shared" si="96"/>
        <v>93603.236363636286</v>
      </c>
      <c r="R180" s="270">
        <f t="shared" si="96"/>
        <v>-51075.566363636281</v>
      </c>
      <c r="S180" s="268">
        <f t="shared" si="96"/>
        <v>0</v>
      </c>
      <c r="T180" s="269">
        <f t="shared" si="96"/>
        <v>36320.34545454543</v>
      </c>
      <c r="U180" s="270">
        <f t="shared" si="96"/>
        <v>-36320.34545454543</v>
      </c>
      <c r="V180" s="268">
        <f t="shared" si="96"/>
        <v>384166</v>
      </c>
      <c r="W180" s="267">
        <f t="shared" si="96"/>
        <v>398794.31</v>
      </c>
      <c r="X180" s="378">
        <f t="shared" si="96"/>
        <v>398794.31</v>
      </c>
      <c r="Y180" s="269">
        <f t="shared" si="96"/>
        <v>0</v>
      </c>
      <c r="Z180" s="269">
        <f t="shared" si="96"/>
        <v>14628.310000000005</v>
      </c>
      <c r="AA180" s="269">
        <f t="shared" si="96"/>
        <v>341638.33</v>
      </c>
      <c r="AB180" s="269">
        <f t="shared" si="96"/>
        <v>356266.64</v>
      </c>
      <c r="AC180" s="111">
        <f t="shared" si="85"/>
        <v>0.10664061380414379</v>
      </c>
      <c r="AD180" s="111">
        <f>IFERROR((P180/V180)," ")</f>
        <v>0.11070128538184014</v>
      </c>
    </row>
    <row r="181" spans="1:30" ht="12.2" customHeight="1">
      <c r="A181" s="66"/>
      <c r="B181" s="66"/>
      <c r="C181" s="131"/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266"/>
      <c r="Q181" s="264"/>
      <c r="R181" s="265"/>
      <c r="S181" s="266"/>
      <c r="T181" s="264"/>
      <c r="U181" s="265"/>
      <c r="V181" s="266"/>
      <c r="W181" s="131"/>
      <c r="X181" s="377"/>
      <c r="Y181" s="264"/>
      <c r="Z181" s="264"/>
      <c r="AA181" s="264"/>
      <c r="AB181" s="264"/>
    </row>
    <row r="182" spans="1:30" ht="12.2" hidden="1" customHeight="1">
      <c r="A182" s="66" t="s">
        <v>111</v>
      </c>
      <c r="C182" s="131"/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  <c r="N182" s="131"/>
      <c r="O182" s="131"/>
      <c r="P182" s="266"/>
      <c r="Q182" s="264"/>
      <c r="R182" s="265"/>
      <c r="S182" s="266"/>
      <c r="T182" s="264"/>
      <c r="U182" s="265"/>
      <c r="V182" s="266"/>
      <c r="W182" s="131"/>
      <c r="X182" s="377"/>
      <c r="Y182" s="264"/>
      <c r="Z182" s="264"/>
      <c r="AA182" s="264"/>
      <c r="AB182" s="264"/>
    </row>
    <row r="183" spans="1:30" ht="12.2" hidden="1" customHeight="1">
      <c r="A183" s="55" t="s">
        <v>29</v>
      </c>
      <c r="C183" s="131"/>
      <c r="D183" s="131"/>
      <c r="E183" s="131"/>
      <c r="F183" s="131"/>
      <c r="G183" s="131"/>
      <c r="H183" s="131"/>
      <c r="I183" s="131"/>
      <c r="J183" s="131"/>
      <c r="K183" s="131"/>
      <c r="L183" s="131"/>
      <c r="M183" s="131"/>
      <c r="N183" s="131"/>
      <c r="O183" s="131"/>
      <c r="P183" s="83">
        <f t="shared" ref="P183:P186" si="97">SUM(D183:O183)+SUMIF($P$4,"Yes",C183)</f>
        <v>0</v>
      </c>
      <c r="Q183" s="264">
        <v>0</v>
      </c>
      <c r="R183" s="265">
        <f t="shared" ref="R183:R186" si="98">P183-Q183</f>
        <v>0</v>
      </c>
      <c r="S183" s="83">
        <f>INDEX(D183:O183,1,MATCH($S$3,$D$6:$O$6,0))</f>
        <v>0</v>
      </c>
      <c r="T183" s="264">
        <v>0</v>
      </c>
      <c r="U183" s="265">
        <f t="shared" ref="U183:U186" si="99">S183-T183</f>
        <v>0</v>
      </c>
      <c r="V183" s="266">
        <v>0</v>
      </c>
      <c r="W183" s="131">
        <v>0</v>
      </c>
      <c r="X183" s="377">
        <v>0</v>
      </c>
      <c r="Y183" s="264">
        <f t="shared" ref="Y183:Y186" si="100">X183-W183</f>
        <v>0</v>
      </c>
      <c r="Z183" s="264">
        <f t="shared" ref="Z183:Z186" si="101">X183-V183</f>
        <v>0</v>
      </c>
      <c r="AA183" s="264">
        <f t="shared" ref="AA183:AA186" si="102">V183-P183</f>
        <v>0</v>
      </c>
      <c r="AB183" s="264">
        <f t="shared" ref="AB183:AB186" si="103">X183-P183</f>
        <v>0</v>
      </c>
      <c r="AC183" s="68" t="str">
        <f t="shared" ref="AC183:AC186" si="104">IFERROR((P183/X183)," ")</f>
        <v xml:space="preserve"> </v>
      </c>
      <c r="AD183" s="68" t="str">
        <f>IFERROR((P183/V183)," ")</f>
        <v xml:space="preserve"> </v>
      </c>
    </row>
    <row r="184" spans="1:30" ht="12.2" hidden="1" customHeight="1">
      <c r="A184" s="55" t="s">
        <v>633</v>
      </c>
      <c r="B184" s="1" t="s">
        <v>111</v>
      </c>
      <c r="C184" s="131"/>
      <c r="D184" s="131">
        <v>0</v>
      </c>
      <c r="E184" s="131">
        <v>0</v>
      </c>
      <c r="F184" s="131">
        <v>0</v>
      </c>
      <c r="G184" s="131">
        <v>0</v>
      </c>
      <c r="H184" s="131"/>
      <c r="I184" s="131"/>
      <c r="J184" s="131"/>
      <c r="K184" s="131"/>
      <c r="L184" s="131"/>
      <c r="M184" s="131"/>
      <c r="N184" s="131"/>
      <c r="O184" s="131"/>
      <c r="P184" s="83">
        <f t="shared" si="97"/>
        <v>0</v>
      </c>
      <c r="Q184" s="264">
        <v>0</v>
      </c>
      <c r="R184" s="265">
        <f t="shared" si="98"/>
        <v>0</v>
      </c>
      <c r="S184" s="83">
        <f t="shared" ref="S184:S186" si="105">INDEX(D184:O184,1,MATCH($S$3,$D$6:$O$6,0))</f>
        <v>0</v>
      </c>
      <c r="T184" s="264">
        <v>0</v>
      </c>
      <c r="U184" s="265">
        <f t="shared" si="99"/>
        <v>0</v>
      </c>
      <c r="V184" s="266">
        <v>0</v>
      </c>
      <c r="W184" s="131">
        <v>0</v>
      </c>
      <c r="X184" s="377">
        <v>0</v>
      </c>
      <c r="Y184" s="264">
        <f t="shared" si="100"/>
        <v>0</v>
      </c>
      <c r="Z184" s="264">
        <f t="shared" si="101"/>
        <v>0</v>
      </c>
      <c r="AA184" s="264">
        <f t="shared" si="102"/>
        <v>0</v>
      </c>
      <c r="AB184" s="264">
        <f t="shared" si="103"/>
        <v>0</v>
      </c>
      <c r="AC184" s="68" t="str">
        <f t="shared" si="104"/>
        <v xml:space="preserve"> </v>
      </c>
      <c r="AD184" s="68" t="str">
        <f t="shared" ref="AD184:AD186" si="106">IFERROR((P184/V184)," ")</f>
        <v xml:space="preserve"> </v>
      </c>
    </row>
    <row r="185" spans="1:30" ht="12.2" hidden="1" customHeight="1">
      <c r="A185" s="55" t="s">
        <v>634</v>
      </c>
      <c r="B185" s="1" t="s">
        <v>258</v>
      </c>
      <c r="C185" s="131"/>
      <c r="D185" s="131">
        <v>0</v>
      </c>
      <c r="E185" s="131">
        <v>0</v>
      </c>
      <c r="F185" s="131">
        <v>0</v>
      </c>
      <c r="G185" s="131">
        <v>0</v>
      </c>
      <c r="H185" s="131"/>
      <c r="I185" s="131"/>
      <c r="J185" s="131"/>
      <c r="K185" s="131"/>
      <c r="L185" s="131"/>
      <c r="M185" s="131"/>
      <c r="N185" s="131"/>
      <c r="O185" s="131"/>
      <c r="P185" s="83">
        <f t="shared" si="97"/>
        <v>0</v>
      </c>
      <c r="Q185" s="264">
        <v>0</v>
      </c>
      <c r="R185" s="265">
        <f t="shared" si="98"/>
        <v>0</v>
      </c>
      <c r="S185" s="83">
        <f t="shared" si="105"/>
        <v>0</v>
      </c>
      <c r="T185" s="264">
        <v>0</v>
      </c>
      <c r="U185" s="265">
        <f t="shared" si="99"/>
        <v>0</v>
      </c>
      <c r="V185" s="266">
        <v>0</v>
      </c>
      <c r="W185" s="131">
        <v>0</v>
      </c>
      <c r="X185" s="377">
        <v>0</v>
      </c>
      <c r="Y185" s="264">
        <f t="shared" si="100"/>
        <v>0</v>
      </c>
      <c r="Z185" s="264">
        <f t="shared" si="101"/>
        <v>0</v>
      </c>
      <c r="AA185" s="264">
        <f t="shared" si="102"/>
        <v>0</v>
      </c>
      <c r="AB185" s="264">
        <f t="shared" si="103"/>
        <v>0</v>
      </c>
      <c r="AC185" s="68" t="str">
        <f t="shared" si="104"/>
        <v xml:space="preserve"> </v>
      </c>
      <c r="AD185" s="68" t="str">
        <f t="shared" si="106"/>
        <v xml:space="preserve"> </v>
      </c>
    </row>
    <row r="186" spans="1:30" ht="12.2" hidden="1" customHeight="1">
      <c r="A186" s="55" t="s">
        <v>635</v>
      </c>
      <c r="B186" s="1" t="s">
        <v>259</v>
      </c>
      <c r="C186" s="131"/>
      <c r="D186" s="131">
        <v>0</v>
      </c>
      <c r="E186" s="131">
        <v>0</v>
      </c>
      <c r="F186" s="131">
        <v>0</v>
      </c>
      <c r="G186" s="131">
        <v>0</v>
      </c>
      <c r="H186" s="131"/>
      <c r="I186" s="131"/>
      <c r="J186" s="131"/>
      <c r="K186" s="131"/>
      <c r="L186" s="131"/>
      <c r="M186" s="131"/>
      <c r="N186" s="131"/>
      <c r="O186" s="131"/>
      <c r="P186" s="83">
        <f t="shared" si="97"/>
        <v>0</v>
      </c>
      <c r="Q186" s="264">
        <v>0</v>
      </c>
      <c r="R186" s="265">
        <f t="shared" si="98"/>
        <v>0</v>
      </c>
      <c r="S186" s="83">
        <f t="shared" si="105"/>
        <v>0</v>
      </c>
      <c r="T186" s="264">
        <v>0</v>
      </c>
      <c r="U186" s="265">
        <f t="shared" si="99"/>
        <v>0</v>
      </c>
      <c r="V186" s="266">
        <v>0</v>
      </c>
      <c r="W186" s="131">
        <v>0</v>
      </c>
      <c r="X186" s="377">
        <v>0</v>
      </c>
      <c r="Y186" s="264">
        <f t="shared" si="100"/>
        <v>0</v>
      </c>
      <c r="Z186" s="264">
        <f t="shared" si="101"/>
        <v>0</v>
      </c>
      <c r="AA186" s="264">
        <f t="shared" si="102"/>
        <v>0</v>
      </c>
      <c r="AB186" s="264">
        <f t="shared" si="103"/>
        <v>0</v>
      </c>
      <c r="AC186" s="68" t="str">
        <f t="shared" si="104"/>
        <v xml:space="preserve"> </v>
      </c>
      <c r="AD186" s="68" t="str">
        <f t="shared" si="106"/>
        <v xml:space="preserve"> </v>
      </c>
    </row>
    <row r="187" spans="1:30" ht="12.2" hidden="1" customHeight="1">
      <c r="A187" s="55"/>
      <c r="B187" s="55"/>
      <c r="C187" s="131"/>
      <c r="D187" s="131"/>
      <c r="E187" s="131"/>
      <c r="F187" s="131"/>
      <c r="G187" s="131"/>
      <c r="H187" s="131"/>
      <c r="I187" s="131"/>
      <c r="J187" s="131"/>
      <c r="K187" s="131"/>
      <c r="L187" s="131"/>
      <c r="M187" s="131"/>
      <c r="N187" s="131"/>
      <c r="O187" s="131"/>
      <c r="P187" s="83"/>
      <c r="Q187" s="264"/>
      <c r="R187" s="265"/>
      <c r="S187" s="83"/>
      <c r="T187" s="264"/>
      <c r="U187" s="265"/>
      <c r="V187" s="266"/>
      <c r="W187" s="131"/>
      <c r="X187" s="377"/>
      <c r="Y187" s="264"/>
      <c r="Z187" s="264"/>
      <c r="AA187" s="264"/>
      <c r="AB187" s="264"/>
    </row>
    <row r="188" spans="1:30" ht="12.2" hidden="1" customHeight="1">
      <c r="A188" s="55"/>
      <c r="B188" s="65" t="s">
        <v>636</v>
      </c>
      <c r="C188" s="267">
        <f t="shared" ref="C188:AB188" si="107">SUM(C183:C187)</f>
        <v>0</v>
      </c>
      <c r="D188" s="267">
        <f t="shared" si="107"/>
        <v>0</v>
      </c>
      <c r="E188" s="267">
        <f t="shared" si="107"/>
        <v>0</v>
      </c>
      <c r="F188" s="267">
        <f t="shared" si="107"/>
        <v>0</v>
      </c>
      <c r="G188" s="267">
        <f t="shared" si="107"/>
        <v>0</v>
      </c>
      <c r="H188" s="267">
        <f t="shared" si="107"/>
        <v>0</v>
      </c>
      <c r="I188" s="267">
        <f t="shared" si="107"/>
        <v>0</v>
      </c>
      <c r="J188" s="267">
        <f t="shared" si="107"/>
        <v>0</v>
      </c>
      <c r="K188" s="267">
        <f t="shared" si="107"/>
        <v>0</v>
      </c>
      <c r="L188" s="267">
        <f t="shared" si="107"/>
        <v>0</v>
      </c>
      <c r="M188" s="267">
        <f t="shared" si="107"/>
        <v>0</v>
      </c>
      <c r="N188" s="267">
        <f t="shared" si="107"/>
        <v>0</v>
      </c>
      <c r="O188" s="267">
        <f t="shared" si="107"/>
        <v>0</v>
      </c>
      <c r="P188" s="268">
        <f t="shared" si="107"/>
        <v>0</v>
      </c>
      <c r="Q188" s="269">
        <f t="shared" si="107"/>
        <v>0</v>
      </c>
      <c r="R188" s="270">
        <f t="shared" si="107"/>
        <v>0</v>
      </c>
      <c r="S188" s="268">
        <f t="shared" si="107"/>
        <v>0</v>
      </c>
      <c r="T188" s="269">
        <f t="shared" si="107"/>
        <v>0</v>
      </c>
      <c r="U188" s="270">
        <f t="shared" si="107"/>
        <v>0</v>
      </c>
      <c r="V188" s="268">
        <f t="shared" si="107"/>
        <v>0</v>
      </c>
      <c r="W188" s="267">
        <f t="shared" si="107"/>
        <v>0</v>
      </c>
      <c r="X188" s="378">
        <f t="shared" si="107"/>
        <v>0</v>
      </c>
      <c r="Y188" s="269">
        <f t="shared" si="107"/>
        <v>0</v>
      </c>
      <c r="Z188" s="269">
        <f t="shared" si="107"/>
        <v>0</v>
      </c>
      <c r="AA188" s="269">
        <f t="shared" si="107"/>
        <v>0</v>
      </c>
      <c r="AB188" s="269">
        <f t="shared" si="107"/>
        <v>0</v>
      </c>
      <c r="AC188" s="111" t="str">
        <f>IFERROR((P188/X188)," ")</f>
        <v xml:space="preserve"> </v>
      </c>
      <c r="AD188" s="111" t="str">
        <f>IFERROR((P188/V188)," ")</f>
        <v xml:space="preserve"> </v>
      </c>
    </row>
    <row r="189" spans="1:30" ht="12.2" customHeight="1">
      <c r="A189" s="55"/>
      <c r="B189" s="65"/>
      <c r="C189" s="271"/>
      <c r="D189" s="271"/>
      <c r="E189" s="271"/>
      <c r="F189" s="271"/>
      <c r="G189" s="271"/>
      <c r="H189" s="271"/>
      <c r="I189" s="271"/>
      <c r="J189" s="271"/>
      <c r="K189" s="271"/>
      <c r="L189" s="271"/>
      <c r="M189" s="271"/>
      <c r="N189" s="271"/>
      <c r="O189" s="271"/>
      <c r="P189" s="272"/>
      <c r="Q189" s="273"/>
      <c r="R189" s="274"/>
      <c r="S189" s="272"/>
      <c r="T189" s="273"/>
      <c r="U189" s="274"/>
      <c r="V189" s="272"/>
      <c r="W189" s="271"/>
      <c r="X189" s="379"/>
      <c r="Y189" s="273"/>
      <c r="Z189" s="273"/>
      <c r="AA189" s="273"/>
      <c r="AB189" s="273"/>
      <c r="AC189" s="238"/>
      <c r="AD189" s="238"/>
    </row>
    <row r="190" spans="1:30" ht="12.2" hidden="1" customHeight="1">
      <c r="A190" s="66" t="s">
        <v>112</v>
      </c>
      <c r="C190" s="131"/>
      <c r="D190" s="131"/>
      <c r="E190" s="131"/>
      <c r="F190" s="131"/>
      <c r="G190" s="131"/>
      <c r="H190" s="131"/>
      <c r="I190" s="131"/>
      <c r="J190" s="131"/>
      <c r="K190" s="131"/>
      <c r="L190" s="131"/>
      <c r="M190" s="131"/>
      <c r="N190" s="131"/>
      <c r="O190" s="131"/>
      <c r="P190" s="266"/>
      <c r="Q190" s="264"/>
      <c r="R190" s="265"/>
      <c r="S190" s="266"/>
      <c r="T190" s="264"/>
      <c r="U190" s="265"/>
      <c r="V190" s="266"/>
      <c r="W190" s="131"/>
      <c r="X190" s="377"/>
      <c r="Y190" s="264"/>
      <c r="Z190" s="264"/>
      <c r="AA190" s="264"/>
      <c r="AB190" s="264"/>
    </row>
    <row r="191" spans="1:30" ht="12.2" hidden="1" customHeight="1">
      <c r="A191" s="55" t="s">
        <v>29</v>
      </c>
      <c r="C191" s="131"/>
      <c r="D191" s="131"/>
      <c r="E191" s="131"/>
      <c r="F191" s="131"/>
      <c r="G191" s="131"/>
      <c r="H191" s="131"/>
      <c r="I191" s="131"/>
      <c r="J191" s="131"/>
      <c r="K191" s="131"/>
      <c r="L191" s="131"/>
      <c r="M191" s="131"/>
      <c r="N191" s="131"/>
      <c r="O191" s="131"/>
      <c r="P191" s="83">
        <f t="shared" ref="P191:P192" si="108">SUM(D191:O191)+SUMIF($P$4,"Yes",C191)</f>
        <v>0</v>
      </c>
      <c r="Q191" s="264">
        <v>0</v>
      </c>
      <c r="R191" s="265">
        <f t="shared" ref="R191:R192" si="109">P191-Q191</f>
        <v>0</v>
      </c>
      <c r="S191" s="83">
        <f>INDEX(D191:O191,1,MATCH($S$3,$D$6:$O$6,0))</f>
        <v>0</v>
      </c>
      <c r="T191" s="264">
        <v>0</v>
      </c>
      <c r="U191" s="265">
        <f t="shared" ref="U191:U192" si="110">S191-T191</f>
        <v>0</v>
      </c>
      <c r="V191" s="266">
        <v>0</v>
      </c>
      <c r="W191" s="131">
        <v>0</v>
      </c>
      <c r="X191" s="377">
        <v>0</v>
      </c>
      <c r="Y191" s="264">
        <f t="shared" ref="Y191:Y192" si="111">X191-W191</f>
        <v>0</v>
      </c>
      <c r="Z191" s="264">
        <f t="shared" ref="Z191:Z192" si="112">X191-V191</f>
        <v>0</v>
      </c>
      <c r="AA191" s="264">
        <f t="shared" ref="AA191:AA192" si="113">V191-P191</f>
        <v>0</v>
      </c>
      <c r="AB191" s="264">
        <f t="shared" ref="AB191:AB192" si="114">X191-P191</f>
        <v>0</v>
      </c>
      <c r="AC191" s="68" t="str">
        <f t="shared" ref="AC191:AC192" si="115">IFERROR((P191/X191)," ")</f>
        <v xml:space="preserve"> </v>
      </c>
      <c r="AD191" s="68" t="str">
        <f>IFERROR((P191/V191)," ")</f>
        <v xml:space="preserve"> </v>
      </c>
    </row>
    <row r="192" spans="1:30" ht="12.2" hidden="1" customHeight="1">
      <c r="A192" s="55" t="s">
        <v>637</v>
      </c>
      <c r="B192" s="1" t="s">
        <v>112</v>
      </c>
      <c r="C192" s="131"/>
      <c r="D192" s="131">
        <v>0</v>
      </c>
      <c r="E192" s="131">
        <v>0</v>
      </c>
      <c r="F192" s="131">
        <v>0</v>
      </c>
      <c r="G192" s="131">
        <v>0</v>
      </c>
      <c r="H192" s="131"/>
      <c r="I192" s="131"/>
      <c r="J192" s="131"/>
      <c r="K192" s="131"/>
      <c r="L192" s="131"/>
      <c r="M192" s="131"/>
      <c r="N192" s="131"/>
      <c r="O192" s="131"/>
      <c r="P192" s="83">
        <f t="shared" si="108"/>
        <v>0</v>
      </c>
      <c r="Q192" s="264">
        <v>0</v>
      </c>
      <c r="R192" s="265">
        <f t="shared" si="109"/>
        <v>0</v>
      </c>
      <c r="S192" s="83">
        <f>INDEX(D192:O192,1,MATCH($S$3,$D$6:$O$6,0))</f>
        <v>0</v>
      </c>
      <c r="T192" s="264">
        <v>0</v>
      </c>
      <c r="U192" s="265">
        <f t="shared" si="110"/>
        <v>0</v>
      </c>
      <c r="V192" s="266">
        <v>0</v>
      </c>
      <c r="W192" s="131">
        <v>0</v>
      </c>
      <c r="X192" s="377">
        <v>0</v>
      </c>
      <c r="Y192" s="264">
        <f t="shared" si="111"/>
        <v>0</v>
      </c>
      <c r="Z192" s="264">
        <f t="shared" si="112"/>
        <v>0</v>
      </c>
      <c r="AA192" s="264">
        <f t="shared" si="113"/>
        <v>0</v>
      </c>
      <c r="AB192" s="264">
        <f t="shared" si="114"/>
        <v>0</v>
      </c>
      <c r="AC192" s="68" t="str">
        <f t="shared" si="115"/>
        <v xml:space="preserve"> </v>
      </c>
      <c r="AD192" s="68" t="str">
        <f>IFERROR((P192/V192)," ")</f>
        <v xml:space="preserve"> </v>
      </c>
    </row>
    <row r="193" spans="1:30" ht="12.2" hidden="1" customHeight="1">
      <c r="A193" s="55"/>
      <c r="B193" s="55"/>
      <c r="C193" s="131"/>
      <c r="D193" s="131"/>
      <c r="E193" s="131"/>
      <c r="F193" s="131"/>
      <c r="G193" s="131"/>
      <c r="H193" s="131"/>
      <c r="I193" s="131"/>
      <c r="J193" s="131"/>
      <c r="K193" s="131"/>
      <c r="L193" s="131"/>
      <c r="M193" s="131"/>
      <c r="N193" s="131"/>
      <c r="O193" s="131"/>
      <c r="P193" s="83"/>
      <c r="Q193" s="264"/>
      <c r="R193" s="265"/>
      <c r="S193" s="83"/>
      <c r="T193" s="264"/>
      <c r="U193" s="265"/>
      <c r="V193" s="266"/>
      <c r="W193" s="131"/>
      <c r="X193" s="377"/>
      <c r="Y193" s="264"/>
      <c r="Z193" s="264"/>
      <c r="AA193" s="264"/>
      <c r="AB193" s="264"/>
    </row>
    <row r="194" spans="1:30" ht="12.2" hidden="1" customHeight="1">
      <c r="A194" s="55"/>
      <c r="B194" s="65" t="s">
        <v>638</v>
      </c>
      <c r="C194" s="267">
        <f t="shared" ref="C194:AB194" si="116">SUM(C191:C193)</f>
        <v>0</v>
      </c>
      <c r="D194" s="267">
        <f t="shared" si="116"/>
        <v>0</v>
      </c>
      <c r="E194" s="267">
        <f t="shared" si="116"/>
        <v>0</v>
      </c>
      <c r="F194" s="267">
        <f t="shared" si="116"/>
        <v>0</v>
      </c>
      <c r="G194" s="267">
        <f t="shared" si="116"/>
        <v>0</v>
      </c>
      <c r="H194" s="267">
        <f t="shared" si="116"/>
        <v>0</v>
      </c>
      <c r="I194" s="267">
        <f t="shared" si="116"/>
        <v>0</v>
      </c>
      <c r="J194" s="267">
        <f t="shared" si="116"/>
        <v>0</v>
      </c>
      <c r="K194" s="267">
        <f t="shared" si="116"/>
        <v>0</v>
      </c>
      <c r="L194" s="267">
        <f t="shared" si="116"/>
        <v>0</v>
      </c>
      <c r="M194" s="267">
        <f t="shared" si="116"/>
        <v>0</v>
      </c>
      <c r="N194" s="267">
        <f t="shared" si="116"/>
        <v>0</v>
      </c>
      <c r="O194" s="267">
        <f t="shared" si="116"/>
        <v>0</v>
      </c>
      <c r="P194" s="268">
        <f t="shared" si="116"/>
        <v>0</v>
      </c>
      <c r="Q194" s="269">
        <f t="shared" si="116"/>
        <v>0</v>
      </c>
      <c r="R194" s="270">
        <f t="shared" si="116"/>
        <v>0</v>
      </c>
      <c r="S194" s="268">
        <f t="shared" si="116"/>
        <v>0</v>
      </c>
      <c r="T194" s="269">
        <f t="shared" si="116"/>
        <v>0</v>
      </c>
      <c r="U194" s="270">
        <f t="shared" si="116"/>
        <v>0</v>
      </c>
      <c r="V194" s="268">
        <f t="shared" si="116"/>
        <v>0</v>
      </c>
      <c r="W194" s="267">
        <f t="shared" si="116"/>
        <v>0</v>
      </c>
      <c r="X194" s="378">
        <f t="shared" si="116"/>
        <v>0</v>
      </c>
      <c r="Y194" s="269">
        <f t="shared" si="116"/>
        <v>0</v>
      </c>
      <c r="Z194" s="269">
        <f t="shared" si="116"/>
        <v>0</v>
      </c>
      <c r="AA194" s="269">
        <f t="shared" si="116"/>
        <v>0</v>
      </c>
      <c r="AB194" s="269">
        <f t="shared" si="116"/>
        <v>0</v>
      </c>
      <c r="AC194" s="111" t="str">
        <f>IFERROR((P194/X194)," ")</f>
        <v xml:space="preserve"> </v>
      </c>
      <c r="AD194" s="111" t="str">
        <f>IFERROR((P194/V194)," ")</f>
        <v xml:space="preserve"> </v>
      </c>
    </row>
    <row r="195" spans="1:30" ht="12.2" hidden="1" customHeight="1">
      <c r="A195" s="55"/>
      <c r="B195" s="66"/>
      <c r="C195" s="131"/>
      <c r="D195" s="131"/>
      <c r="E195" s="131"/>
      <c r="F195" s="131"/>
      <c r="G195" s="131"/>
      <c r="H195" s="131"/>
      <c r="I195" s="131"/>
      <c r="J195" s="131"/>
      <c r="K195" s="131"/>
      <c r="L195" s="131"/>
      <c r="M195" s="131"/>
      <c r="N195" s="131"/>
      <c r="O195" s="131"/>
      <c r="P195" s="266"/>
      <c r="Q195" s="264"/>
      <c r="R195" s="265"/>
      <c r="S195" s="266"/>
      <c r="T195" s="264"/>
      <c r="U195" s="265"/>
      <c r="V195" s="266"/>
      <c r="W195" s="131" t="s">
        <v>29</v>
      </c>
      <c r="X195" s="377"/>
      <c r="Y195" s="264"/>
      <c r="Z195" s="264"/>
      <c r="AA195" s="264"/>
      <c r="AB195" s="264"/>
    </row>
    <row r="196" spans="1:30" s="58" customFormat="1" ht="12.2" customHeight="1">
      <c r="A196" s="66" t="s">
        <v>44</v>
      </c>
      <c r="B196" s="66"/>
      <c r="C196" s="267">
        <f t="shared" ref="C196:AB196" si="117">SUM(C188,C180,C134,C111,C102,C194)</f>
        <v>0</v>
      </c>
      <c r="D196" s="267">
        <f t="shared" si="117"/>
        <v>383333.94999999995</v>
      </c>
      <c r="E196" s="267">
        <f t="shared" si="117"/>
        <v>355820.64999999997</v>
      </c>
      <c r="F196" s="267">
        <f t="shared" si="117"/>
        <v>346501.38</v>
      </c>
      <c r="G196" s="267">
        <f t="shared" si="117"/>
        <v>12713.380000000001</v>
      </c>
      <c r="H196" s="267">
        <f t="shared" si="117"/>
        <v>0</v>
      </c>
      <c r="I196" s="267">
        <f t="shared" si="117"/>
        <v>0</v>
      </c>
      <c r="J196" s="267">
        <f t="shared" si="117"/>
        <v>0</v>
      </c>
      <c r="K196" s="267">
        <f t="shared" si="117"/>
        <v>0</v>
      </c>
      <c r="L196" s="267">
        <f t="shared" si="117"/>
        <v>0</v>
      </c>
      <c r="M196" s="267">
        <f t="shared" si="117"/>
        <v>0</v>
      </c>
      <c r="N196" s="267">
        <f t="shared" si="117"/>
        <v>0</v>
      </c>
      <c r="O196" s="267">
        <f t="shared" si="117"/>
        <v>0</v>
      </c>
      <c r="P196" s="268">
        <f t="shared" si="117"/>
        <v>1098369.3599999999</v>
      </c>
      <c r="Q196" s="269">
        <f t="shared" si="117"/>
        <v>1522140.0879636365</v>
      </c>
      <c r="R196" s="270">
        <f t="shared" si="117"/>
        <v>-423770.72796363657</v>
      </c>
      <c r="S196" s="268">
        <f t="shared" si="117"/>
        <v>12713.380000000001</v>
      </c>
      <c r="T196" s="269">
        <f t="shared" si="117"/>
        <v>386890.18335454544</v>
      </c>
      <c r="U196" s="270">
        <f t="shared" si="117"/>
        <v>-374176.80335454544</v>
      </c>
      <c r="V196" s="268">
        <f t="shared" si="117"/>
        <v>4696034.0548</v>
      </c>
      <c r="W196" s="267">
        <f t="shared" si="117"/>
        <v>4855050.17</v>
      </c>
      <c r="X196" s="378">
        <f t="shared" si="117"/>
        <v>4855050.17</v>
      </c>
      <c r="Y196" s="269">
        <f t="shared" si="117"/>
        <v>0</v>
      </c>
      <c r="Z196" s="269">
        <f t="shared" si="117"/>
        <v>159016.1151999998</v>
      </c>
      <c r="AA196" s="269">
        <f t="shared" si="117"/>
        <v>3597664.6948000006</v>
      </c>
      <c r="AB196" s="269">
        <f t="shared" si="117"/>
        <v>3756680.81</v>
      </c>
      <c r="AC196" s="111">
        <f>IFERROR((P196/X196)," ")</f>
        <v>0.22623233984006388</v>
      </c>
      <c r="AD196" s="111">
        <f>IFERROR((P196/V196)," ")</f>
        <v>0.2338929716400403</v>
      </c>
    </row>
    <row r="197" spans="1:30" s="58" customFormat="1" ht="12.2" customHeight="1">
      <c r="A197" s="66"/>
      <c r="B197" s="66"/>
      <c r="C197" s="275"/>
      <c r="D197" s="275"/>
      <c r="E197" s="275"/>
      <c r="F197" s="275"/>
      <c r="G197" s="275"/>
      <c r="H197" s="275"/>
      <c r="I197" s="275"/>
      <c r="J197" s="275"/>
      <c r="K197" s="275"/>
      <c r="L197" s="275"/>
      <c r="M197" s="275"/>
      <c r="N197" s="275"/>
      <c r="O197" s="275"/>
      <c r="P197" s="272"/>
      <c r="Q197" s="276"/>
      <c r="R197" s="274"/>
      <c r="S197" s="272"/>
      <c r="T197" s="276"/>
      <c r="U197" s="274"/>
      <c r="V197" s="277"/>
      <c r="W197" s="278"/>
      <c r="X197" s="380"/>
      <c r="Y197" s="276"/>
      <c r="Z197" s="276"/>
      <c r="AA197" s="276"/>
      <c r="AB197" s="276"/>
      <c r="AC197" s="92"/>
      <c r="AD197" s="92"/>
    </row>
    <row r="198" spans="1:30" s="58" customFormat="1" ht="12.2" customHeight="1">
      <c r="A198" s="66" t="s">
        <v>45</v>
      </c>
      <c r="B198" s="66"/>
      <c r="C198" s="275"/>
      <c r="D198" s="275"/>
      <c r="E198" s="275"/>
      <c r="F198" s="275"/>
      <c r="G198" s="275"/>
      <c r="H198" s="275"/>
      <c r="I198" s="275"/>
      <c r="J198" s="275"/>
      <c r="K198" s="275"/>
      <c r="L198" s="275"/>
      <c r="M198" s="275"/>
      <c r="N198" s="275"/>
      <c r="O198" s="275"/>
      <c r="P198" s="272"/>
      <c r="Q198" s="276"/>
      <c r="R198" s="274"/>
      <c r="S198" s="272"/>
      <c r="T198" s="276"/>
      <c r="U198" s="274"/>
      <c r="V198" s="277"/>
      <c r="W198" s="278"/>
      <c r="X198" s="380"/>
      <c r="Y198" s="276"/>
      <c r="Z198" s="276"/>
      <c r="AA198" s="276"/>
      <c r="AB198" s="276"/>
      <c r="AC198" s="92"/>
      <c r="AD198" s="92"/>
    </row>
    <row r="199" spans="1:30" s="58" customFormat="1" ht="12.2" customHeight="1">
      <c r="A199" s="66"/>
      <c r="B199" s="66"/>
      <c r="C199" s="275"/>
      <c r="D199" s="275"/>
      <c r="E199" s="275"/>
      <c r="F199" s="275"/>
      <c r="G199" s="275"/>
      <c r="H199" s="275"/>
      <c r="I199" s="275"/>
      <c r="J199" s="275"/>
      <c r="K199" s="275"/>
      <c r="L199" s="275"/>
      <c r="M199" s="275"/>
      <c r="N199" s="275"/>
      <c r="O199" s="275"/>
      <c r="P199" s="272"/>
      <c r="Q199" s="276"/>
      <c r="R199" s="274"/>
      <c r="S199" s="272"/>
      <c r="T199" s="276"/>
      <c r="U199" s="274"/>
      <c r="V199" s="272"/>
      <c r="W199" s="275"/>
      <c r="X199" s="381"/>
      <c r="Y199" s="276"/>
      <c r="Z199" s="276"/>
      <c r="AA199" s="276"/>
      <c r="AB199" s="276"/>
      <c r="AC199" s="92"/>
      <c r="AD199" s="92"/>
    </row>
    <row r="200" spans="1:30" ht="12.2" customHeight="1">
      <c r="A200" s="66" t="s">
        <v>113</v>
      </c>
      <c r="C200" s="131"/>
      <c r="D200" s="131"/>
      <c r="E200" s="131"/>
      <c r="F200" s="131"/>
      <c r="G200" s="131"/>
      <c r="H200" s="131"/>
      <c r="I200" s="131"/>
      <c r="J200" s="131"/>
      <c r="K200" s="131"/>
      <c r="L200" s="131"/>
      <c r="M200" s="131"/>
      <c r="N200" s="131"/>
      <c r="O200" s="131"/>
      <c r="P200" s="266"/>
      <c r="Q200" s="264"/>
      <c r="R200" s="265"/>
      <c r="S200" s="266"/>
      <c r="T200" s="264"/>
      <c r="U200" s="265"/>
      <c r="V200" s="266"/>
      <c r="W200" s="131"/>
      <c r="X200" s="377"/>
      <c r="Y200" s="264"/>
      <c r="Z200" s="264"/>
      <c r="AA200" s="264"/>
      <c r="AB200" s="264"/>
    </row>
    <row r="201" spans="1:30" ht="12.2" hidden="1" customHeight="1">
      <c r="A201" s="55" t="s">
        <v>29</v>
      </c>
      <c r="B201" s="55"/>
      <c r="C201" s="131"/>
      <c r="D201" s="131"/>
      <c r="E201" s="131"/>
      <c r="F201" s="131"/>
      <c r="G201" s="131"/>
      <c r="H201" s="131"/>
      <c r="I201" s="131"/>
      <c r="J201" s="131"/>
      <c r="K201" s="131"/>
      <c r="L201" s="131"/>
      <c r="M201" s="131"/>
      <c r="N201" s="131"/>
      <c r="O201" s="131"/>
      <c r="P201" s="83">
        <f t="shared" ref="P201:P257" si="118">SUM(D201:O201)+SUMIF($P$4,"Yes",C201)</f>
        <v>0</v>
      </c>
      <c r="Q201" s="264">
        <v>0</v>
      </c>
      <c r="R201" s="265">
        <f t="shared" ref="R201:R257" si="119">Q201-P201</f>
        <v>0</v>
      </c>
      <c r="S201" s="83">
        <f t="shared" ref="S201:S257" si="120">INDEX(D201:O201,1,MATCH($S$3,$D$6:$O$6,0))</f>
        <v>0</v>
      </c>
      <c r="T201" s="264">
        <v>0</v>
      </c>
      <c r="U201" s="265">
        <f t="shared" ref="U201:U257" si="121">T201-S201</f>
        <v>0</v>
      </c>
      <c r="V201" s="266">
        <v>0</v>
      </c>
      <c r="W201" s="131">
        <v>0</v>
      </c>
      <c r="X201" s="377">
        <v>0</v>
      </c>
      <c r="Y201" s="264">
        <f t="shared" ref="Y201:Y257" si="122">W201-X201</f>
        <v>0</v>
      </c>
      <c r="Z201" s="264">
        <f t="shared" ref="Z201:Z257" si="123">V201-X201</f>
        <v>0</v>
      </c>
      <c r="AA201" s="264">
        <f t="shared" ref="AA201:AA257" si="124">V201-P201</f>
        <v>0</v>
      </c>
      <c r="AB201" s="264">
        <f t="shared" ref="AB201:AB257" si="125">X201-P201</f>
        <v>0</v>
      </c>
      <c r="AC201" s="68" t="str">
        <f t="shared" ref="AC201:AC257" si="126">IFERROR((P201/X201)," ")</f>
        <v xml:space="preserve"> </v>
      </c>
      <c r="AD201" s="68" t="str">
        <f t="shared" ref="AD201:AD257" si="127">IFERROR((P201/V201)," ")</f>
        <v xml:space="preserve"> </v>
      </c>
    </row>
    <row r="202" spans="1:30" ht="12.2" hidden="1" customHeight="1">
      <c r="A202" s="55" t="s">
        <v>639</v>
      </c>
      <c r="B202" s="55" t="s">
        <v>113</v>
      </c>
      <c r="C202" s="131"/>
      <c r="D202" s="131">
        <v>0</v>
      </c>
      <c r="E202" s="131">
        <v>0</v>
      </c>
      <c r="F202" s="131">
        <v>0</v>
      </c>
      <c r="G202" s="131">
        <v>0</v>
      </c>
      <c r="H202" s="131"/>
      <c r="I202" s="131"/>
      <c r="J202" s="131"/>
      <c r="K202" s="131"/>
      <c r="L202" s="131"/>
      <c r="M202" s="131"/>
      <c r="N202" s="131"/>
      <c r="O202" s="131"/>
      <c r="P202" s="83">
        <f t="shared" si="118"/>
        <v>0</v>
      </c>
      <c r="Q202" s="264">
        <v>0</v>
      </c>
      <c r="R202" s="265">
        <f t="shared" si="119"/>
        <v>0</v>
      </c>
      <c r="S202" s="83">
        <f t="shared" si="120"/>
        <v>0</v>
      </c>
      <c r="T202" s="264">
        <v>0</v>
      </c>
      <c r="U202" s="265">
        <f t="shared" si="121"/>
        <v>0</v>
      </c>
      <c r="V202" s="266">
        <v>0</v>
      </c>
      <c r="W202" s="131">
        <v>0</v>
      </c>
      <c r="X202" s="377">
        <v>0</v>
      </c>
      <c r="Y202" s="264">
        <f t="shared" si="122"/>
        <v>0</v>
      </c>
      <c r="Z202" s="264">
        <f t="shared" si="123"/>
        <v>0</v>
      </c>
      <c r="AA202" s="264">
        <f t="shared" si="124"/>
        <v>0</v>
      </c>
      <c r="AB202" s="264">
        <f t="shared" si="125"/>
        <v>0</v>
      </c>
      <c r="AC202" s="68" t="str">
        <f t="shared" si="126"/>
        <v xml:space="preserve"> </v>
      </c>
      <c r="AD202" s="68" t="str">
        <f t="shared" si="127"/>
        <v xml:space="preserve"> </v>
      </c>
    </row>
    <row r="203" spans="1:30" ht="12.2" customHeight="1">
      <c r="A203" s="55" t="s">
        <v>640</v>
      </c>
      <c r="B203" s="55" t="s">
        <v>260</v>
      </c>
      <c r="C203" s="131"/>
      <c r="D203" s="131">
        <v>42426.94</v>
      </c>
      <c r="E203" s="131">
        <v>63421.26</v>
      </c>
      <c r="F203" s="131">
        <v>82818.149999999994</v>
      </c>
      <c r="G203" s="131">
        <v>86371.15</v>
      </c>
      <c r="H203" s="131"/>
      <c r="I203" s="131"/>
      <c r="J203" s="131"/>
      <c r="K203" s="131"/>
      <c r="L203" s="131"/>
      <c r="M203" s="131"/>
      <c r="N203" s="131"/>
      <c r="O203" s="131"/>
      <c r="P203" s="83">
        <f t="shared" si="118"/>
        <v>275037.5</v>
      </c>
      <c r="Q203" s="264">
        <v>448368.56020833401</v>
      </c>
      <c r="R203" s="265">
        <f t="shared" si="119"/>
        <v>173331.06020833401</v>
      </c>
      <c r="S203" s="83">
        <f t="shared" si="120"/>
        <v>86371.15</v>
      </c>
      <c r="T203" s="264">
        <v>128105.302916667</v>
      </c>
      <c r="U203" s="265">
        <f t="shared" si="121"/>
        <v>41734.152916667008</v>
      </c>
      <c r="V203" s="266">
        <v>1537263.635</v>
      </c>
      <c r="W203" s="131">
        <v>1083803</v>
      </c>
      <c r="X203" s="377">
        <v>1062217.8279569901</v>
      </c>
      <c r="Y203" s="264">
        <f t="shared" si="122"/>
        <v>21585.172043009894</v>
      </c>
      <c r="Z203" s="264">
        <f t="shared" si="123"/>
        <v>475045.8070430099</v>
      </c>
      <c r="AA203" s="264">
        <f t="shared" si="124"/>
        <v>1262226.135</v>
      </c>
      <c r="AB203" s="264">
        <f t="shared" si="125"/>
        <v>787180.32795699011</v>
      </c>
      <c r="AC203" s="68">
        <f t="shared" si="126"/>
        <v>0.25892758788373155</v>
      </c>
      <c r="AD203" s="68">
        <f t="shared" si="127"/>
        <v>0.17891368385878717</v>
      </c>
    </row>
    <row r="204" spans="1:30" ht="12.2" customHeight="1">
      <c r="A204" s="55" t="s">
        <v>641</v>
      </c>
      <c r="B204" s="55" t="s">
        <v>261</v>
      </c>
      <c r="C204" s="131"/>
      <c r="D204" s="131">
        <v>27163.72</v>
      </c>
      <c r="E204" s="131">
        <v>20986.98</v>
      </c>
      <c r="F204" s="131">
        <v>27647.34</v>
      </c>
      <c r="G204" s="131">
        <v>28685.34</v>
      </c>
      <c r="H204" s="131"/>
      <c r="I204" s="131"/>
      <c r="J204" s="131"/>
      <c r="K204" s="131"/>
      <c r="L204" s="131"/>
      <c r="M204" s="131"/>
      <c r="N204" s="131"/>
      <c r="O204" s="131"/>
      <c r="P204" s="83">
        <f t="shared" si="118"/>
        <v>104483.37999999999</v>
      </c>
      <c r="Q204" s="264">
        <v>42216.845833333398</v>
      </c>
      <c r="R204" s="265">
        <f t="shared" si="119"/>
        <v>-62266.534166666592</v>
      </c>
      <c r="S204" s="83">
        <f t="shared" si="120"/>
        <v>28685.34</v>
      </c>
      <c r="T204" s="264">
        <v>12830.266666666699</v>
      </c>
      <c r="U204" s="265">
        <f t="shared" si="121"/>
        <v>-15855.073333333301</v>
      </c>
      <c r="V204" s="266">
        <v>153963.20000000001</v>
      </c>
      <c r="W204" s="131">
        <v>399824</v>
      </c>
      <c r="X204" s="377">
        <v>388624</v>
      </c>
      <c r="Y204" s="264">
        <f t="shared" si="122"/>
        <v>11200</v>
      </c>
      <c r="Z204" s="264">
        <f t="shared" si="123"/>
        <v>-234660.8</v>
      </c>
      <c r="AA204" s="264">
        <f t="shared" si="124"/>
        <v>49479.820000000022</v>
      </c>
      <c r="AB204" s="264">
        <f t="shared" si="125"/>
        <v>284140.62</v>
      </c>
      <c r="AC204" s="68">
        <f t="shared" si="126"/>
        <v>0.26885467701428628</v>
      </c>
      <c r="AD204" s="68">
        <f t="shared" si="127"/>
        <v>0.67862567158905496</v>
      </c>
    </row>
    <row r="205" spans="1:30" ht="12.2" customHeight="1">
      <c r="A205" s="55" t="s">
        <v>642</v>
      </c>
      <c r="B205" s="55" t="s">
        <v>262</v>
      </c>
      <c r="C205" s="131"/>
      <c r="D205" s="131">
        <v>7984.84</v>
      </c>
      <c r="E205" s="131">
        <v>4381.62</v>
      </c>
      <c r="F205" s="131">
        <v>6240</v>
      </c>
      <c r="G205" s="131">
        <v>6240</v>
      </c>
      <c r="H205" s="131"/>
      <c r="I205" s="131"/>
      <c r="J205" s="131"/>
      <c r="K205" s="131"/>
      <c r="L205" s="131"/>
      <c r="M205" s="131"/>
      <c r="N205" s="131"/>
      <c r="O205" s="131"/>
      <c r="P205" s="83">
        <f t="shared" si="118"/>
        <v>24846.46</v>
      </c>
      <c r="Q205" s="264">
        <v>0</v>
      </c>
      <c r="R205" s="265">
        <f t="shared" si="119"/>
        <v>-24846.46</v>
      </c>
      <c r="S205" s="83">
        <f t="shared" si="120"/>
        <v>6240</v>
      </c>
      <c r="T205" s="264">
        <v>0</v>
      </c>
      <c r="U205" s="265">
        <f t="shared" si="121"/>
        <v>-6240</v>
      </c>
      <c r="V205" s="266">
        <v>0</v>
      </c>
      <c r="W205" s="131">
        <v>74880</v>
      </c>
      <c r="X205" s="377">
        <v>74880</v>
      </c>
      <c r="Y205" s="264">
        <f t="shared" si="122"/>
        <v>0</v>
      </c>
      <c r="Z205" s="264">
        <f t="shared" si="123"/>
        <v>-74880</v>
      </c>
      <c r="AA205" s="264">
        <f t="shared" si="124"/>
        <v>-24846.46</v>
      </c>
      <c r="AB205" s="264">
        <f t="shared" si="125"/>
        <v>50033.54</v>
      </c>
      <c r="AC205" s="68">
        <f t="shared" si="126"/>
        <v>0.33181704059829059</v>
      </c>
      <c r="AD205" s="68" t="str">
        <f t="shared" si="127"/>
        <v xml:space="preserve"> </v>
      </c>
    </row>
    <row r="206" spans="1:30" ht="12.2" customHeight="1">
      <c r="A206" s="55" t="s">
        <v>643</v>
      </c>
      <c r="B206" s="55" t="s">
        <v>263</v>
      </c>
      <c r="C206" s="131"/>
      <c r="D206" s="131">
        <v>47028.72</v>
      </c>
      <c r="E206" s="131">
        <v>47803.12</v>
      </c>
      <c r="F206" s="131">
        <v>47415.92</v>
      </c>
      <c r="G206" s="131">
        <v>47415.92</v>
      </c>
      <c r="H206" s="131"/>
      <c r="I206" s="131"/>
      <c r="J206" s="131"/>
      <c r="K206" s="131"/>
      <c r="L206" s="131"/>
      <c r="M206" s="131"/>
      <c r="N206" s="131"/>
      <c r="O206" s="131"/>
      <c r="P206" s="83">
        <f t="shared" si="118"/>
        <v>189663.68</v>
      </c>
      <c r="Q206" s="264">
        <v>105717.64583333299</v>
      </c>
      <c r="R206" s="265">
        <f t="shared" si="119"/>
        <v>-83946.034166666999</v>
      </c>
      <c r="S206" s="83">
        <f t="shared" si="120"/>
        <v>47415.92</v>
      </c>
      <c r="T206" s="264">
        <v>30205.041666666701</v>
      </c>
      <c r="U206" s="265">
        <f t="shared" si="121"/>
        <v>-17210.878333333298</v>
      </c>
      <c r="V206" s="266">
        <v>362460.5</v>
      </c>
      <c r="W206" s="131">
        <v>473716</v>
      </c>
      <c r="X206" s="377">
        <v>473716</v>
      </c>
      <c r="Y206" s="264">
        <f t="shared" si="122"/>
        <v>0</v>
      </c>
      <c r="Z206" s="264">
        <f t="shared" si="123"/>
        <v>-111255.5</v>
      </c>
      <c r="AA206" s="264">
        <f t="shared" si="124"/>
        <v>172796.82</v>
      </c>
      <c r="AB206" s="264">
        <f t="shared" si="125"/>
        <v>284052.32</v>
      </c>
      <c r="AC206" s="68">
        <f t="shared" si="126"/>
        <v>0.40037423266260797</v>
      </c>
      <c r="AD206" s="68">
        <f t="shared" si="127"/>
        <v>0.52326716980195076</v>
      </c>
    </row>
    <row r="207" spans="1:30" ht="12.2" customHeight="1">
      <c r="A207" s="55" t="s">
        <v>644</v>
      </c>
      <c r="B207" s="55" t="s">
        <v>264</v>
      </c>
      <c r="C207" s="131"/>
      <c r="D207" s="131">
        <v>6972.9</v>
      </c>
      <c r="E207" s="131">
        <v>3868.97</v>
      </c>
      <c r="F207" s="131">
        <v>5500</v>
      </c>
      <c r="G207" s="131">
        <v>5500</v>
      </c>
      <c r="H207" s="131"/>
      <c r="I207" s="131"/>
      <c r="J207" s="131"/>
      <c r="K207" s="131"/>
      <c r="L207" s="131"/>
      <c r="M207" s="131"/>
      <c r="N207" s="131"/>
      <c r="O207" s="131"/>
      <c r="P207" s="83">
        <f t="shared" si="118"/>
        <v>21841.87</v>
      </c>
      <c r="Q207" s="264">
        <v>0</v>
      </c>
      <c r="R207" s="265">
        <f t="shared" si="119"/>
        <v>-21841.87</v>
      </c>
      <c r="S207" s="83">
        <f t="shared" si="120"/>
        <v>5500</v>
      </c>
      <c r="T207" s="264">
        <v>0</v>
      </c>
      <c r="U207" s="265">
        <f t="shared" si="121"/>
        <v>-5500</v>
      </c>
      <c r="V207" s="266">
        <v>0</v>
      </c>
      <c r="W207" s="131">
        <v>161275</v>
      </c>
      <c r="X207" s="377">
        <v>161275</v>
      </c>
      <c r="Y207" s="264">
        <f t="shared" si="122"/>
        <v>0</v>
      </c>
      <c r="Z207" s="264">
        <f t="shared" si="123"/>
        <v>-161275</v>
      </c>
      <c r="AA207" s="264">
        <f t="shared" si="124"/>
        <v>-21841.87</v>
      </c>
      <c r="AB207" s="264">
        <f t="shared" si="125"/>
        <v>139433.13</v>
      </c>
      <c r="AC207" s="68">
        <f t="shared" si="126"/>
        <v>0.13543246008370793</v>
      </c>
      <c r="AD207" s="68" t="str">
        <f t="shared" si="127"/>
        <v xml:space="preserve"> </v>
      </c>
    </row>
    <row r="208" spans="1:30" ht="12.2" customHeight="1">
      <c r="A208" s="55" t="s">
        <v>645</v>
      </c>
      <c r="B208" s="55" t="s">
        <v>265</v>
      </c>
      <c r="C208" s="131"/>
      <c r="D208" s="131">
        <v>6972.9</v>
      </c>
      <c r="E208" s="131">
        <v>3868.97</v>
      </c>
      <c r="F208" s="131">
        <v>5500</v>
      </c>
      <c r="G208" s="131">
        <v>5500</v>
      </c>
      <c r="H208" s="131"/>
      <c r="I208" s="131"/>
      <c r="J208" s="131"/>
      <c r="K208" s="131"/>
      <c r="L208" s="131"/>
      <c r="M208" s="131"/>
      <c r="N208" s="131"/>
      <c r="O208" s="131"/>
      <c r="P208" s="83">
        <f t="shared" si="118"/>
        <v>21841.87</v>
      </c>
      <c r="Q208" s="264">
        <v>0</v>
      </c>
      <c r="R208" s="265">
        <f t="shared" si="119"/>
        <v>-21841.87</v>
      </c>
      <c r="S208" s="83">
        <f t="shared" si="120"/>
        <v>5500</v>
      </c>
      <c r="T208" s="264">
        <v>0</v>
      </c>
      <c r="U208" s="265">
        <f t="shared" si="121"/>
        <v>-5500</v>
      </c>
      <c r="V208" s="266">
        <v>0</v>
      </c>
      <c r="W208" s="131">
        <v>66000</v>
      </c>
      <c r="X208" s="377">
        <v>66000</v>
      </c>
      <c r="Y208" s="264">
        <f t="shared" si="122"/>
        <v>0</v>
      </c>
      <c r="Z208" s="264">
        <f t="shared" si="123"/>
        <v>-66000</v>
      </c>
      <c r="AA208" s="264">
        <f t="shared" si="124"/>
        <v>-21841.87</v>
      </c>
      <c r="AB208" s="264">
        <f t="shared" si="125"/>
        <v>44158.130000000005</v>
      </c>
      <c r="AC208" s="68">
        <f t="shared" si="126"/>
        <v>0.33093742424242423</v>
      </c>
      <c r="AD208" s="68" t="str">
        <f t="shared" si="127"/>
        <v xml:space="preserve"> </v>
      </c>
    </row>
    <row r="209" spans="1:30" ht="12.2" customHeight="1">
      <c r="A209" s="55" t="s">
        <v>646</v>
      </c>
      <c r="B209" s="55" t="s">
        <v>266</v>
      </c>
      <c r="C209" s="131"/>
      <c r="D209" s="131">
        <v>12625.28</v>
      </c>
      <c r="E209" s="131">
        <v>12167.15</v>
      </c>
      <c r="F209" s="131">
        <v>14505.84</v>
      </c>
      <c r="G209" s="131">
        <v>12166.67</v>
      </c>
      <c r="H209" s="131"/>
      <c r="I209" s="131"/>
      <c r="J209" s="131"/>
      <c r="K209" s="131"/>
      <c r="L209" s="131"/>
      <c r="M209" s="131"/>
      <c r="N209" s="131"/>
      <c r="O209" s="131"/>
      <c r="P209" s="83">
        <f t="shared" si="118"/>
        <v>51464.94</v>
      </c>
      <c r="Q209" s="264">
        <v>42968.234895833397</v>
      </c>
      <c r="R209" s="265">
        <f t="shared" si="119"/>
        <v>-8496.7051041666055</v>
      </c>
      <c r="S209" s="83">
        <f t="shared" si="120"/>
        <v>12166.67</v>
      </c>
      <c r="T209" s="264">
        <v>12276.6385416667</v>
      </c>
      <c r="U209" s="265">
        <f t="shared" si="121"/>
        <v>109.96854166669982</v>
      </c>
      <c r="V209" s="266">
        <v>147319.66250000001</v>
      </c>
      <c r="W209" s="131">
        <v>104850</v>
      </c>
      <c r="X209" s="377">
        <v>90850</v>
      </c>
      <c r="Y209" s="264">
        <f t="shared" si="122"/>
        <v>14000</v>
      </c>
      <c r="Z209" s="264">
        <f t="shared" si="123"/>
        <v>56469.662500000006</v>
      </c>
      <c r="AA209" s="264">
        <f t="shared" si="124"/>
        <v>95854.722500000003</v>
      </c>
      <c r="AB209" s="264">
        <f t="shared" si="125"/>
        <v>39385.06</v>
      </c>
      <c r="AC209" s="68">
        <f t="shared" si="126"/>
        <v>0.56648255365987898</v>
      </c>
      <c r="AD209" s="68">
        <f t="shared" si="127"/>
        <v>0.34934196241455551</v>
      </c>
    </row>
    <row r="210" spans="1:30" ht="12.2" hidden="1" customHeight="1">
      <c r="A210" s="55" t="s">
        <v>647</v>
      </c>
      <c r="B210" s="55" t="s">
        <v>267</v>
      </c>
      <c r="C210" s="131"/>
      <c r="D210" s="131">
        <v>0</v>
      </c>
      <c r="E210" s="131">
        <v>0</v>
      </c>
      <c r="F210" s="131">
        <v>0</v>
      </c>
      <c r="G210" s="131">
        <v>0</v>
      </c>
      <c r="H210" s="131"/>
      <c r="I210" s="131"/>
      <c r="J210" s="131"/>
      <c r="K210" s="131"/>
      <c r="L210" s="131"/>
      <c r="M210" s="131"/>
      <c r="N210" s="131"/>
      <c r="O210" s="131"/>
      <c r="P210" s="83">
        <f t="shared" si="118"/>
        <v>0</v>
      </c>
      <c r="Q210" s="264">
        <v>0</v>
      </c>
      <c r="R210" s="265">
        <f t="shared" si="119"/>
        <v>0</v>
      </c>
      <c r="S210" s="83">
        <f t="shared" si="120"/>
        <v>0</v>
      </c>
      <c r="T210" s="264">
        <v>0</v>
      </c>
      <c r="U210" s="265">
        <f t="shared" si="121"/>
        <v>0</v>
      </c>
      <c r="V210" s="266">
        <v>0</v>
      </c>
      <c r="W210" s="131">
        <v>0</v>
      </c>
      <c r="X210" s="377">
        <v>0</v>
      </c>
      <c r="Y210" s="264">
        <f t="shared" si="122"/>
        <v>0</v>
      </c>
      <c r="Z210" s="264">
        <f t="shared" si="123"/>
        <v>0</v>
      </c>
      <c r="AA210" s="264">
        <f t="shared" si="124"/>
        <v>0</v>
      </c>
      <c r="AB210" s="264">
        <f t="shared" si="125"/>
        <v>0</v>
      </c>
      <c r="AC210" s="68" t="str">
        <f t="shared" si="126"/>
        <v xml:space="preserve"> </v>
      </c>
      <c r="AD210" s="68" t="str">
        <f t="shared" si="127"/>
        <v xml:space="preserve"> </v>
      </c>
    </row>
    <row r="211" spans="1:30" ht="12.2" hidden="1" customHeight="1">
      <c r="A211" s="55" t="s">
        <v>648</v>
      </c>
      <c r="B211" s="55" t="s">
        <v>268</v>
      </c>
      <c r="C211" s="131"/>
      <c r="D211" s="131">
        <v>0</v>
      </c>
      <c r="E211" s="131">
        <v>0</v>
      </c>
      <c r="F211" s="131">
        <v>0</v>
      </c>
      <c r="G211" s="131">
        <v>0</v>
      </c>
      <c r="H211" s="131"/>
      <c r="I211" s="131"/>
      <c r="J211" s="131"/>
      <c r="K211" s="131"/>
      <c r="L211" s="131"/>
      <c r="M211" s="131"/>
      <c r="N211" s="131"/>
      <c r="O211" s="131"/>
      <c r="P211" s="83">
        <f t="shared" si="118"/>
        <v>0</v>
      </c>
      <c r="Q211" s="264">
        <v>0</v>
      </c>
      <c r="R211" s="265">
        <f t="shared" si="119"/>
        <v>0</v>
      </c>
      <c r="S211" s="83">
        <f t="shared" si="120"/>
        <v>0</v>
      </c>
      <c r="T211" s="264">
        <v>0</v>
      </c>
      <c r="U211" s="265">
        <f t="shared" si="121"/>
        <v>0</v>
      </c>
      <c r="V211" s="266">
        <v>0</v>
      </c>
      <c r="W211" s="131">
        <v>0</v>
      </c>
      <c r="X211" s="377">
        <v>0</v>
      </c>
      <c r="Y211" s="264">
        <f t="shared" si="122"/>
        <v>0</v>
      </c>
      <c r="Z211" s="264">
        <f t="shared" si="123"/>
        <v>0</v>
      </c>
      <c r="AA211" s="264">
        <f t="shared" si="124"/>
        <v>0</v>
      </c>
      <c r="AB211" s="264">
        <f t="shared" si="125"/>
        <v>0</v>
      </c>
      <c r="AC211" s="68" t="str">
        <f t="shared" si="126"/>
        <v xml:space="preserve"> </v>
      </c>
      <c r="AD211" s="68" t="str">
        <f t="shared" si="127"/>
        <v xml:space="preserve"> </v>
      </c>
    </row>
    <row r="212" spans="1:30" ht="12.2" hidden="1" customHeight="1">
      <c r="A212" s="55" t="s">
        <v>649</v>
      </c>
      <c r="B212" s="55" t="s">
        <v>269</v>
      </c>
      <c r="C212" s="131"/>
      <c r="D212" s="131">
        <v>0</v>
      </c>
      <c r="E212" s="131">
        <v>0</v>
      </c>
      <c r="F212" s="131">
        <v>0</v>
      </c>
      <c r="G212" s="131">
        <v>0</v>
      </c>
      <c r="H212" s="131"/>
      <c r="I212" s="131"/>
      <c r="J212" s="131"/>
      <c r="K212" s="131"/>
      <c r="L212" s="131"/>
      <c r="M212" s="131"/>
      <c r="N212" s="131"/>
      <c r="O212" s="131"/>
      <c r="P212" s="83">
        <f t="shared" si="118"/>
        <v>0</v>
      </c>
      <c r="Q212" s="264">
        <v>0</v>
      </c>
      <c r="R212" s="265">
        <f t="shared" si="119"/>
        <v>0</v>
      </c>
      <c r="S212" s="83">
        <f t="shared" si="120"/>
        <v>0</v>
      </c>
      <c r="T212" s="264">
        <v>0</v>
      </c>
      <c r="U212" s="265">
        <f t="shared" si="121"/>
        <v>0</v>
      </c>
      <c r="V212" s="266">
        <v>0</v>
      </c>
      <c r="W212" s="131">
        <v>0</v>
      </c>
      <c r="X212" s="377">
        <v>0</v>
      </c>
      <c r="Y212" s="264">
        <f t="shared" si="122"/>
        <v>0</v>
      </c>
      <c r="Z212" s="264">
        <f t="shared" si="123"/>
        <v>0</v>
      </c>
      <c r="AA212" s="264">
        <f t="shared" si="124"/>
        <v>0</v>
      </c>
      <c r="AB212" s="264">
        <f t="shared" si="125"/>
        <v>0</v>
      </c>
      <c r="AC212" s="68" t="str">
        <f t="shared" si="126"/>
        <v xml:space="preserve"> </v>
      </c>
      <c r="AD212" s="68" t="str">
        <f t="shared" si="127"/>
        <v xml:space="preserve"> </v>
      </c>
    </row>
    <row r="213" spans="1:30" ht="12.2" hidden="1" customHeight="1">
      <c r="A213" s="55" t="s">
        <v>650</v>
      </c>
      <c r="B213" s="55" t="s">
        <v>270</v>
      </c>
      <c r="C213" s="131"/>
      <c r="D213" s="131">
        <v>0</v>
      </c>
      <c r="E213" s="131">
        <v>0</v>
      </c>
      <c r="F213" s="131">
        <v>0</v>
      </c>
      <c r="G213" s="131">
        <v>0</v>
      </c>
      <c r="H213" s="131"/>
      <c r="I213" s="131"/>
      <c r="J213" s="131"/>
      <c r="K213" s="131"/>
      <c r="L213" s="131"/>
      <c r="M213" s="131"/>
      <c r="N213" s="131"/>
      <c r="O213" s="131"/>
      <c r="P213" s="83">
        <f t="shared" si="118"/>
        <v>0</v>
      </c>
      <c r="Q213" s="264">
        <v>0</v>
      </c>
      <c r="R213" s="265">
        <f t="shared" si="119"/>
        <v>0</v>
      </c>
      <c r="S213" s="83">
        <f t="shared" si="120"/>
        <v>0</v>
      </c>
      <c r="T213" s="264">
        <v>0</v>
      </c>
      <c r="U213" s="265">
        <f t="shared" si="121"/>
        <v>0</v>
      </c>
      <c r="V213" s="266">
        <v>0</v>
      </c>
      <c r="W213" s="131">
        <v>0</v>
      </c>
      <c r="X213" s="377">
        <v>0</v>
      </c>
      <c r="Y213" s="264">
        <f t="shared" si="122"/>
        <v>0</v>
      </c>
      <c r="Z213" s="264">
        <f t="shared" si="123"/>
        <v>0</v>
      </c>
      <c r="AA213" s="264">
        <f t="shared" si="124"/>
        <v>0</v>
      </c>
      <c r="AB213" s="264">
        <f t="shared" si="125"/>
        <v>0</v>
      </c>
      <c r="AC213" s="68" t="str">
        <f t="shared" si="126"/>
        <v xml:space="preserve"> </v>
      </c>
      <c r="AD213" s="68" t="str">
        <f t="shared" si="127"/>
        <v xml:space="preserve"> </v>
      </c>
    </row>
    <row r="214" spans="1:30" ht="12.2" hidden="1" customHeight="1">
      <c r="A214" s="55" t="s">
        <v>651</v>
      </c>
      <c r="B214" s="55" t="s">
        <v>271</v>
      </c>
      <c r="C214" s="131"/>
      <c r="D214" s="131">
        <v>0</v>
      </c>
      <c r="E214" s="131">
        <v>0</v>
      </c>
      <c r="F214" s="131">
        <v>0</v>
      </c>
      <c r="G214" s="131">
        <v>0</v>
      </c>
      <c r="H214" s="131"/>
      <c r="I214" s="131"/>
      <c r="J214" s="131"/>
      <c r="K214" s="131"/>
      <c r="L214" s="131"/>
      <c r="M214" s="131"/>
      <c r="N214" s="131"/>
      <c r="O214" s="131"/>
      <c r="P214" s="83">
        <f t="shared" si="118"/>
        <v>0</v>
      </c>
      <c r="Q214" s="264">
        <v>0</v>
      </c>
      <c r="R214" s="265">
        <f t="shared" si="119"/>
        <v>0</v>
      </c>
      <c r="S214" s="83">
        <f t="shared" si="120"/>
        <v>0</v>
      </c>
      <c r="T214" s="264">
        <v>0</v>
      </c>
      <c r="U214" s="265">
        <f t="shared" si="121"/>
        <v>0</v>
      </c>
      <c r="V214" s="266">
        <v>0</v>
      </c>
      <c r="W214" s="131">
        <v>0</v>
      </c>
      <c r="X214" s="377">
        <v>0</v>
      </c>
      <c r="Y214" s="264">
        <f t="shared" si="122"/>
        <v>0</v>
      </c>
      <c r="Z214" s="264">
        <f t="shared" si="123"/>
        <v>0</v>
      </c>
      <c r="AA214" s="264">
        <f t="shared" si="124"/>
        <v>0</v>
      </c>
      <c r="AB214" s="264">
        <f t="shared" si="125"/>
        <v>0</v>
      </c>
      <c r="AC214" s="68" t="str">
        <f t="shared" si="126"/>
        <v xml:space="preserve"> </v>
      </c>
      <c r="AD214" s="68" t="str">
        <f t="shared" si="127"/>
        <v xml:space="preserve"> </v>
      </c>
    </row>
    <row r="215" spans="1:30" ht="12.2" hidden="1" customHeight="1">
      <c r="A215" s="55" t="s">
        <v>652</v>
      </c>
      <c r="B215" s="55" t="s">
        <v>272</v>
      </c>
      <c r="C215" s="131"/>
      <c r="D215" s="131">
        <v>0</v>
      </c>
      <c r="E215" s="131">
        <v>0</v>
      </c>
      <c r="F215" s="131">
        <v>0</v>
      </c>
      <c r="G215" s="131">
        <v>0</v>
      </c>
      <c r="H215" s="131"/>
      <c r="I215" s="131"/>
      <c r="J215" s="131"/>
      <c r="K215" s="131"/>
      <c r="L215" s="131"/>
      <c r="M215" s="131"/>
      <c r="N215" s="131"/>
      <c r="O215" s="131"/>
      <c r="P215" s="83">
        <f t="shared" si="118"/>
        <v>0</v>
      </c>
      <c r="Q215" s="264">
        <v>0</v>
      </c>
      <c r="R215" s="265">
        <f t="shared" si="119"/>
        <v>0</v>
      </c>
      <c r="S215" s="83">
        <f t="shared" si="120"/>
        <v>0</v>
      </c>
      <c r="T215" s="264">
        <v>0</v>
      </c>
      <c r="U215" s="265">
        <f t="shared" si="121"/>
        <v>0</v>
      </c>
      <c r="V215" s="266">
        <v>0</v>
      </c>
      <c r="W215" s="131">
        <v>0</v>
      </c>
      <c r="X215" s="377">
        <v>0</v>
      </c>
      <c r="Y215" s="264">
        <f t="shared" si="122"/>
        <v>0</v>
      </c>
      <c r="Z215" s="264">
        <f t="shared" si="123"/>
        <v>0</v>
      </c>
      <c r="AA215" s="264">
        <f t="shared" si="124"/>
        <v>0</v>
      </c>
      <c r="AB215" s="264">
        <f t="shared" si="125"/>
        <v>0</v>
      </c>
      <c r="AC215" s="68" t="str">
        <f t="shared" si="126"/>
        <v xml:space="preserve"> </v>
      </c>
      <c r="AD215" s="68" t="str">
        <f t="shared" si="127"/>
        <v xml:space="preserve"> </v>
      </c>
    </row>
    <row r="216" spans="1:30" ht="12.2" hidden="1" customHeight="1">
      <c r="A216" s="55" t="s">
        <v>653</v>
      </c>
      <c r="B216" s="55" t="s">
        <v>273</v>
      </c>
      <c r="C216" s="131"/>
      <c r="D216" s="131">
        <v>0</v>
      </c>
      <c r="E216" s="131">
        <v>0</v>
      </c>
      <c r="F216" s="131">
        <v>0</v>
      </c>
      <c r="G216" s="131">
        <v>0</v>
      </c>
      <c r="H216" s="131"/>
      <c r="I216" s="131"/>
      <c r="J216" s="131"/>
      <c r="K216" s="131"/>
      <c r="L216" s="131"/>
      <c r="M216" s="131"/>
      <c r="N216" s="131"/>
      <c r="O216" s="131"/>
      <c r="P216" s="83">
        <f t="shared" si="118"/>
        <v>0</v>
      </c>
      <c r="Q216" s="264">
        <v>0</v>
      </c>
      <c r="R216" s="265">
        <f t="shared" si="119"/>
        <v>0</v>
      </c>
      <c r="S216" s="83">
        <f t="shared" si="120"/>
        <v>0</v>
      </c>
      <c r="T216" s="264">
        <v>0</v>
      </c>
      <c r="U216" s="265">
        <f t="shared" si="121"/>
        <v>0</v>
      </c>
      <c r="V216" s="266">
        <v>0</v>
      </c>
      <c r="W216" s="131">
        <v>0</v>
      </c>
      <c r="X216" s="377">
        <v>0</v>
      </c>
      <c r="Y216" s="264">
        <f t="shared" si="122"/>
        <v>0</v>
      </c>
      <c r="Z216" s="264">
        <f t="shared" si="123"/>
        <v>0</v>
      </c>
      <c r="AA216" s="264">
        <f t="shared" si="124"/>
        <v>0</v>
      </c>
      <c r="AB216" s="264">
        <f t="shared" si="125"/>
        <v>0</v>
      </c>
      <c r="AC216" s="68" t="str">
        <f t="shared" si="126"/>
        <v xml:space="preserve"> </v>
      </c>
      <c r="AD216" s="68" t="str">
        <f t="shared" si="127"/>
        <v xml:space="preserve"> </v>
      </c>
    </row>
    <row r="217" spans="1:30" ht="12.2" hidden="1" customHeight="1">
      <c r="A217" s="55" t="s">
        <v>654</v>
      </c>
      <c r="B217" s="55" t="s">
        <v>274</v>
      </c>
      <c r="C217" s="131"/>
      <c r="D217" s="131">
        <v>0</v>
      </c>
      <c r="E217" s="131">
        <v>0</v>
      </c>
      <c r="F217" s="131">
        <v>0</v>
      </c>
      <c r="G217" s="131">
        <v>0</v>
      </c>
      <c r="H217" s="131"/>
      <c r="I217" s="131"/>
      <c r="J217" s="131"/>
      <c r="K217" s="131"/>
      <c r="L217" s="131"/>
      <c r="M217" s="131"/>
      <c r="N217" s="131"/>
      <c r="O217" s="131"/>
      <c r="P217" s="83">
        <f t="shared" si="118"/>
        <v>0</v>
      </c>
      <c r="Q217" s="264">
        <v>0</v>
      </c>
      <c r="R217" s="265">
        <f t="shared" si="119"/>
        <v>0</v>
      </c>
      <c r="S217" s="83">
        <f t="shared" si="120"/>
        <v>0</v>
      </c>
      <c r="T217" s="264">
        <v>0</v>
      </c>
      <c r="U217" s="265">
        <f t="shared" si="121"/>
        <v>0</v>
      </c>
      <c r="V217" s="266">
        <v>0</v>
      </c>
      <c r="W217" s="131">
        <v>0</v>
      </c>
      <c r="X217" s="377">
        <v>0</v>
      </c>
      <c r="Y217" s="264">
        <f t="shared" si="122"/>
        <v>0</v>
      </c>
      <c r="Z217" s="264">
        <f t="shared" si="123"/>
        <v>0</v>
      </c>
      <c r="AA217" s="264">
        <f t="shared" si="124"/>
        <v>0</v>
      </c>
      <c r="AB217" s="264">
        <f t="shared" si="125"/>
        <v>0</v>
      </c>
      <c r="AC217" s="68" t="str">
        <f t="shared" si="126"/>
        <v xml:space="preserve"> </v>
      </c>
      <c r="AD217" s="68" t="str">
        <f t="shared" si="127"/>
        <v xml:space="preserve"> </v>
      </c>
    </row>
    <row r="218" spans="1:30" ht="12.2" hidden="1" customHeight="1">
      <c r="A218" s="55" t="s">
        <v>655</v>
      </c>
      <c r="B218" s="55" t="s">
        <v>275</v>
      </c>
      <c r="C218" s="131"/>
      <c r="D218" s="131">
        <v>0</v>
      </c>
      <c r="E218" s="131">
        <v>0</v>
      </c>
      <c r="F218" s="131">
        <v>0</v>
      </c>
      <c r="G218" s="131">
        <v>0</v>
      </c>
      <c r="H218" s="131"/>
      <c r="I218" s="131"/>
      <c r="J218" s="131"/>
      <c r="K218" s="131"/>
      <c r="L218" s="131"/>
      <c r="M218" s="131"/>
      <c r="N218" s="131"/>
      <c r="O218" s="131"/>
      <c r="P218" s="83">
        <f t="shared" si="118"/>
        <v>0</v>
      </c>
      <c r="Q218" s="264">
        <v>0</v>
      </c>
      <c r="R218" s="265">
        <f t="shared" si="119"/>
        <v>0</v>
      </c>
      <c r="S218" s="83">
        <f t="shared" si="120"/>
        <v>0</v>
      </c>
      <c r="T218" s="264">
        <v>0</v>
      </c>
      <c r="U218" s="265">
        <f t="shared" si="121"/>
        <v>0</v>
      </c>
      <c r="V218" s="266">
        <v>0</v>
      </c>
      <c r="W218" s="131">
        <v>0</v>
      </c>
      <c r="X218" s="377">
        <v>0</v>
      </c>
      <c r="Y218" s="264">
        <f t="shared" si="122"/>
        <v>0</v>
      </c>
      <c r="Z218" s="264">
        <f t="shared" si="123"/>
        <v>0</v>
      </c>
      <c r="AA218" s="264">
        <f t="shared" si="124"/>
        <v>0</v>
      </c>
      <c r="AB218" s="264">
        <f t="shared" si="125"/>
        <v>0</v>
      </c>
      <c r="AC218" s="68" t="str">
        <f t="shared" si="126"/>
        <v xml:space="preserve"> </v>
      </c>
      <c r="AD218" s="68" t="str">
        <f t="shared" si="127"/>
        <v xml:space="preserve"> </v>
      </c>
    </row>
    <row r="219" spans="1:30" ht="12.2" hidden="1" customHeight="1">
      <c r="A219" s="55" t="s">
        <v>656</v>
      </c>
      <c r="B219" s="55" t="s">
        <v>276</v>
      </c>
      <c r="C219" s="131"/>
      <c r="D219" s="131">
        <v>0</v>
      </c>
      <c r="E219" s="131">
        <v>0</v>
      </c>
      <c r="F219" s="131">
        <v>0</v>
      </c>
      <c r="G219" s="131">
        <v>0</v>
      </c>
      <c r="H219" s="131"/>
      <c r="I219" s="131"/>
      <c r="J219" s="131"/>
      <c r="K219" s="131"/>
      <c r="L219" s="131"/>
      <c r="M219" s="131"/>
      <c r="N219" s="131"/>
      <c r="O219" s="131"/>
      <c r="P219" s="83">
        <f t="shared" si="118"/>
        <v>0</v>
      </c>
      <c r="Q219" s="264">
        <v>0</v>
      </c>
      <c r="R219" s="265">
        <f t="shared" si="119"/>
        <v>0</v>
      </c>
      <c r="S219" s="83">
        <f t="shared" si="120"/>
        <v>0</v>
      </c>
      <c r="T219" s="264">
        <v>0</v>
      </c>
      <c r="U219" s="265">
        <f t="shared" si="121"/>
        <v>0</v>
      </c>
      <c r="V219" s="266">
        <v>0</v>
      </c>
      <c r="W219" s="131">
        <v>0</v>
      </c>
      <c r="X219" s="377">
        <v>0</v>
      </c>
      <c r="Y219" s="264">
        <f t="shared" si="122"/>
        <v>0</v>
      </c>
      <c r="Z219" s="264">
        <f t="shared" si="123"/>
        <v>0</v>
      </c>
      <c r="AA219" s="264">
        <f t="shared" si="124"/>
        <v>0</v>
      </c>
      <c r="AB219" s="264">
        <f t="shared" si="125"/>
        <v>0</v>
      </c>
      <c r="AC219" s="68" t="str">
        <f t="shared" si="126"/>
        <v xml:space="preserve"> </v>
      </c>
      <c r="AD219" s="68" t="str">
        <f t="shared" si="127"/>
        <v xml:space="preserve"> </v>
      </c>
    </row>
    <row r="220" spans="1:30" ht="12.2" hidden="1" customHeight="1">
      <c r="A220" s="55" t="s">
        <v>657</v>
      </c>
      <c r="B220" s="55" t="s">
        <v>277</v>
      </c>
      <c r="C220" s="131"/>
      <c r="D220" s="131">
        <v>0</v>
      </c>
      <c r="E220" s="131">
        <v>0</v>
      </c>
      <c r="F220" s="131">
        <v>0</v>
      </c>
      <c r="G220" s="131">
        <v>0</v>
      </c>
      <c r="H220" s="131"/>
      <c r="I220" s="131"/>
      <c r="J220" s="131"/>
      <c r="K220" s="131"/>
      <c r="L220" s="131"/>
      <c r="M220" s="131"/>
      <c r="N220" s="131"/>
      <c r="O220" s="131"/>
      <c r="P220" s="83">
        <f t="shared" si="118"/>
        <v>0</v>
      </c>
      <c r="Q220" s="264">
        <v>0</v>
      </c>
      <c r="R220" s="265">
        <f t="shared" si="119"/>
        <v>0</v>
      </c>
      <c r="S220" s="83">
        <f t="shared" si="120"/>
        <v>0</v>
      </c>
      <c r="T220" s="264">
        <v>0</v>
      </c>
      <c r="U220" s="265">
        <f t="shared" si="121"/>
        <v>0</v>
      </c>
      <c r="V220" s="266">
        <v>0</v>
      </c>
      <c r="W220" s="131">
        <v>0</v>
      </c>
      <c r="X220" s="377">
        <v>0</v>
      </c>
      <c r="Y220" s="264">
        <f t="shared" si="122"/>
        <v>0</v>
      </c>
      <c r="Z220" s="264">
        <f t="shared" si="123"/>
        <v>0</v>
      </c>
      <c r="AA220" s="264">
        <f t="shared" si="124"/>
        <v>0</v>
      </c>
      <c r="AB220" s="264">
        <f t="shared" si="125"/>
        <v>0</v>
      </c>
      <c r="AC220" s="68" t="str">
        <f t="shared" si="126"/>
        <v xml:space="preserve"> </v>
      </c>
      <c r="AD220" s="68" t="str">
        <f t="shared" si="127"/>
        <v xml:space="preserve"> </v>
      </c>
    </row>
    <row r="221" spans="1:30" ht="12.2" hidden="1" customHeight="1">
      <c r="A221" s="55" t="s">
        <v>658</v>
      </c>
      <c r="B221" s="55" t="s">
        <v>278</v>
      </c>
      <c r="C221" s="131"/>
      <c r="D221" s="131">
        <v>0</v>
      </c>
      <c r="E221" s="131">
        <v>0</v>
      </c>
      <c r="F221" s="131">
        <v>0</v>
      </c>
      <c r="G221" s="131">
        <v>0</v>
      </c>
      <c r="H221" s="131"/>
      <c r="I221" s="131"/>
      <c r="J221" s="131"/>
      <c r="K221" s="131"/>
      <c r="L221" s="131"/>
      <c r="M221" s="131"/>
      <c r="N221" s="131"/>
      <c r="O221" s="131"/>
      <c r="P221" s="83">
        <f t="shared" si="118"/>
        <v>0</v>
      </c>
      <c r="Q221" s="264">
        <v>0</v>
      </c>
      <c r="R221" s="265">
        <f t="shared" si="119"/>
        <v>0</v>
      </c>
      <c r="S221" s="83">
        <f t="shared" si="120"/>
        <v>0</v>
      </c>
      <c r="T221" s="264">
        <v>0</v>
      </c>
      <c r="U221" s="265">
        <f t="shared" si="121"/>
        <v>0</v>
      </c>
      <c r="V221" s="266">
        <v>0</v>
      </c>
      <c r="W221" s="131">
        <v>0</v>
      </c>
      <c r="X221" s="377">
        <v>0</v>
      </c>
      <c r="Y221" s="264">
        <f t="shared" si="122"/>
        <v>0</v>
      </c>
      <c r="Z221" s="264">
        <f t="shared" si="123"/>
        <v>0</v>
      </c>
      <c r="AA221" s="264">
        <f t="shared" si="124"/>
        <v>0</v>
      </c>
      <c r="AB221" s="264">
        <f t="shared" si="125"/>
        <v>0</v>
      </c>
      <c r="AC221" s="68" t="str">
        <f t="shared" si="126"/>
        <v xml:space="preserve"> </v>
      </c>
      <c r="AD221" s="68" t="str">
        <f t="shared" si="127"/>
        <v xml:space="preserve"> </v>
      </c>
    </row>
    <row r="222" spans="1:30" ht="12.2" hidden="1" customHeight="1">
      <c r="A222" s="55" t="s">
        <v>659</v>
      </c>
      <c r="B222" s="55" t="s">
        <v>279</v>
      </c>
      <c r="C222" s="131"/>
      <c r="D222" s="131">
        <v>0</v>
      </c>
      <c r="E222" s="131">
        <v>0</v>
      </c>
      <c r="F222" s="131">
        <v>0</v>
      </c>
      <c r="G222" s="131">
        <v>0</v>
      </c>
      <c r="H222" s="131"/>
      <c r="I222" s="131"/>
      <c r="J222" s="131"/>
      <c r="K222" s="131"/>
      <c r="L222" s="131"/>
      <c r="M222" s="131"/>
      <c r="N222" s="131"/>
      <c r="O222" s="131"/>
      <c r="P222" s="83">
        <f t="shared" si="118"/>
        <v>0</v>
      </c>
      <c r="Q222" s="264">
        <v>0</v>
      </c>
      <c r="R222" s="265">
        <f t="shared" si="119"/>
        <v>0</v>
      </c>
      <c r="S222" s="83">
        <f t="shared" si="120"/>
        <v>0</v>
      </c>
      <c r="T222" s="264">
        <v>0</v>
      </c>
      <c r="U222" s="265">
        <f t="shared" si="121"/>
        <v>0</v>
      </c>
      <c r="V222" s="266">
        <v>0</v>
      </c>
      <c r="W222" s="131">
        <v>0</v>
      </c>
      <c r="X222" s="377">
        <v>0</v>
      </c>
      <c r="Y222" s="264">
        <f t="shared" si="122"/>
        <v>0</v>
      </c>
      <c r="Z222" s="264">
        <f t="shared" si="123"/>
        <v>0</v>
      </c>
      <c r="AA222" s="264">
        <f t="shared" si="124"/>
        <v>0</v>
      </c>
      <c r="AB222" s="264">
        <f t="shared" si="125"/>
        <v>0</v>
      </c>
      <c r="AC222" s="68" t="str">
        <f t="shared" si="126"/>
        <v xml:space="preserve"> </v>
      </c>
      <c r="AD222" s="68" t="str">
        <f t="shared" si="127"/>
        <v xml:space="preserve"> </v>
      </c>
    </row>
    <row r="223" spans="1:30" ht="12.2" hidden="1" customHeight="1">
      <c r="A223" s="55" t="s">
        <v>660</v>
      </c>
      <c r="B223" s="55" t="s">
        <v>280</v>
      </c>
      <c r="C223" s="131"/>
      <c r="D223" s="131">
        <v>0</v>
      </c>
      <c r="E223" s="131">
        <v>0</v>
      </c>
      <c r="F223" s="131">
        <v>0</v>
      </c>
      <c r="G223" s="131">
        <v>0</v>
      </c>
      <c r="H223" s="131"/>
      <c r="I223" s="131"/>
      <c r="J223" s="131"/>
      <c r="K223" s="131"/>
      <c r="L223" s="131"/>
      <c r="M223" s="131"/>
      <c r="N223" s="131"/>
      <c r="O223" s="131"/>
      <c r="P223" s="83">
        <f t="shared" si="118"/>
        <v>0</v>
      </c>
      <c r="Q223" s="264">
        <v>0</v>
      </c>
      <c r="R223" s="265">
        <f t="shared" si="119"/>
        <v>0</v>
      </c>
      <c r="S223" s="83">
        <f t="shared" si="120"/>
        <v>0</v>
      </c>
      <c r="T223" s="264">
        <v>0</v>
      </c>
      <c r="U223" s="265">
        <f t="shared" si="121"/>
        <v>0</v>
      </c>
      <c r="V223" s="266">
        <v>0</v>
      </c>
      <c r="W223" s="131">
        <v>0</v>
      </c>
      <c r="X223" s="377">
        <v>0</v>
      </c>
      <c r="Y223" s="264">
        <f t="shared" si="122"/>
        <v>0</v>
      </c>
      <c r="Z223" s="264">
        <f t="shared" si="123"/>
        <v>0</v>
      </c>
      <c r="AA223" s="264">
        <f t="shared" si="124"/>
        <v>0</v>
      </c>
      <c r="AB223" s="264">
        <f t="shared" si="125"/>
        <v>0</v>
      </c>
      <c r="AC223" s="68" t="str">
        <f t="shared" si="126"/>
        <v xml:space="preserve"> </v>
      </c>
      <c r="AD223" s="68" t="str">
        <f t="shared" si="127"/>
        <v xml:space="preserve"> </v>
      </c>
    </row>
    <row r="224" spans="1:30" ht="12.2" hidden="1" customHeight="1">
      <c r="A224" s="55" t="s">
        <v>661</v>
      </c>
      <c r="B224" s="55" t="s">
        <v>281</v>
      </c>
      <c r="C224" s="131"/>
      <c r="D224" s="131">
        <v>0</v>
      </c>
      <c r="E224" s="131">
        <v>0</v>
      </c>
      <c r="F224" s="131">
        <v>0</v>
      </c>
      <c r="G224" s="131">
        <v>0</v>
      </c>
      <c r="H224" s="131"/>
      <c r="I224" s="131"/>
      <c r="J224" s="131"/>
      <c r="K224" s="131"/>
      <c r="L224" s="131"/>
      <c r="M224" s="131"/>
      <c r="N224" s="131"/>
      <c r="O224" s="131"/>
      <c r="P224" s="83">
        <f t="shared" si="118"/>
        <v>0</v>
      </c>
      <c r="Q224" s="264">
        <v>0</v>
      </c>
      <c r="R224" s="265">
        <f t="shared" si="119"/>
        <v>0</v>
      </c>
      <c r="S224" s="83">
        <f t="shared" si="120"/>
        <v>0</v>
      </c>
      <c r="T224" s="264">
        <v>0</v>
      </c>
      <c r="U224" s="265">
        <f t="shared" si="121"/>
        <v>0</v>
      </c>
      <c r="V224" s="266">
        <v>0</v>
      </c>
      <c r="W224" s="131">
        <v>0</v>
      </c>
      <c r="X224" s="377">
        <v>0</v>
      </c>
      <c r="Y224" s="264">
        <f t="shared" si="122"/>
        <v>0</v>
      </c>
      <c r="Z224" s="264">
        <f t="shared" si="123"/>
        <v>0</v>
      </c>
      <c r="AA224" s="264">
        <f t="shared" si="124"/>
        <v>0</v>
      </c>
      <c r="AB224" s="264">
        <f t="shared" si="125"/>
        <v>0</v>
      </c>
      <c r="AC224" s="68" t="str">
        <f t="shared" si="126"/>
        <v xml:space="preserve"> </v>
      </c>
      <c r="AD224" s="68" t="str">
        <f t="shared" si="127"/>
        <v xml:space="preserve"> </v>
      </c>
    </row>
    <row r="225" spans="1:30" ht="12.2" hidden="1" customHeight="1">
      <c r="A225" s="55" t="s">
        <v>662</v>
      </c>
      <c r="B225" s="55" t="s">
        <v>282</v>
      </c>
      <c r="C225" s="131"/>
      <c r="D225" s="131">
        <v>0</v>
      </c>
      <c r="E225" s="131">
        <v>0</v>
      </c>
      <c r="F225" s="131">
        <v>0</v>
      </c>
      <c r="G225" s="131">
        <v>0</v>
      </c>
      <c r="H225" s="131"/>
      <c r="I225" s="131"/>
      <c r="J225" s="131"/>
      <c r="K225" s="131"/>
      <c r="L225" s="131"/>
      <c r="M225" s="131"/>
      <c r="N225" s="131"/>
      <c r="O225" s="131"/>
      <c r="P225" s="83">
        <f t="shared" si="118"/>
        <v>0</v>
      </c>
      <c r="Q225" s="264">
        <v>0</v>
      </c>
      <c r="R225" s="265">
        <f t="shared" si="119"/>
        <v>0</v>
      </c>
      <c r="S225" s="83">
        <f t="shared" si="120"/>
        <v>0</v>
      </c>
      <c r="T225" s="264">
        <v>0</v>
      </c>
      <c r="U225" s="265">
        <f t="shared" si="121"/>
        <v>0</v>
      </c>
      <c r="V225" s="266">
        <v>0</v>
      </c>
      <c r="W225" s="131">
        <v>0</v>
      </c>
      <c r="X225" s="377">
        <v>0</v>
      </c>
      <c r="Y225" s="264">
        <f t="shared" si="122"/>
        <v>0</v>
      </c>
      <c r="Z225" s="264">
        <f t="shared" si="123"/>
        <v>0</v>
      </c>
      <c r="AA225" s="264">
        <f t="shared" si="124"/>
        <v>0</v>
      </c>
      <c r="AB225" s="264">
        <f t="shared" si="125"/>
        <v>0</v>
      </c>
      <c r="AC225" s="68" t="str">
        <f t="shared" si="126"/>
        <v xml:space="preserve"> </v>
      </c>
      <c r="AD225" s="68" t="str">
        <f t="shared" si="127"/>
        <v xml:space="preserve"> </v>
      </c>
    </row>
    <row r="226" spans="1:30" ht="12.2" hidden="1" customHeight="1">
      <c r="A226" s="55" t="s">
        <v>663</v>
      </c>
      <c r="B226" s="55" t="s">
        <v>283</v>
      </c>
      <c r="C226" s="131"/>
      <c r="D226" s="131">
        <v>0</v>
      </c>
      <c r="E226" s="131">
        <v>0</v>
      </c>
      <c r="F226" s="131">
        <v>0</v>
      </c>
      <c r="G226" s="131">
        <v>0</v>
      </c>
      <c r="H226" s="131"/>
      <c r="I226" s="131"/>
      <c r="J226" s="131"/>
      <c r="K226" s="131"/>
      <c r="L226" s="131"/>
      <c r="M226" s="131"/>
      <c r="N226" s="131"/>
      <c r="O226" s="131"/>
      <c r="P226" s="83">
        <f t="shared" si="118"/>
        <v>0</v>
      </c>
      <c r="Q226" s="264">
        <v>0</v>
      </c>
      <c r="R226" s="265">
        <f t="shared" si="119"/>
        <v>0</v>
      </c>
      <c r="S226" s="83">
        <f t="shared" si="120"/>
        <v>0</v>
      </c>
      <c r="T226" s="264">
        <v>0</v>
      </c>
      <c r="U226" s="265">
        <f t="shared" si="121"/>
        <v>0</v>
      </c>
      <c r="V226" s="266">
        <v>0</v>
      </c>
      <c r="W226" s="131">
        <v>0</v>
      </c>
      <c r="X226" s="377">
        <v>0</v>
      </c>
      <c r="Y226" s="264">
        <f t="shared" si="122"/>
        <v>0</v>
      </c>
      <c r="Z226" s="264">
        <f t="shared" si="123"/>
        <v>0</v>
      </c>
      <c r="AA226" s="264">
        <f t="shared" si="124"/>
        <v>0</v>
      </c>
      <c r="AB226" s="264">
        <f t="shared" si="125"/>
        <v>0</v>
      </c>
      <c r="AC226" s="68" t="str">
        <f t="shared" si="126"/>
        <v xml:space="preserve"> </v>
      </c>
      <c r="AD226" s="68" t="str">
        <f t="shared" si="127"/>
        <v xml:space="preserve"> </v>
      </c>
    </row>
    <row r="227" spans="1:30" ht="12.2" hidden="1" customHeight="1">
      <c r="A227" s="55" t="s">
        <v>664</v>
      </c>
      <c r="B227" s="55" t="s">
        <v>284</v>
      </c>
      <c r="C227" s="131"/>
      <c r="D227" s="131">
        <v>0</v>
      </c>
      <c r="E227" s="131">
        <v>0</v>
      </c>
      <c r="F227" s="131">
        <v>0</v>
      </c>
      <c r="G227" s="131">
        <v>0</v>
      </c>
      <c r="H227" s="131"/>
      <c r="I227" s="131"/>
      <c r="J227" s="131"/>
      <c r="K227" s="131"/>
      <c r="L227" s="131"/>
      <c r="M227" s="131"/>
      <c r="N227" s="131"/>
      <c r="O227" s="131"/>
      <c r="P227" s="83">
        <f t="shared" si="118"/>
        <v>0</v>
      </c>
      <c r="Q227" s="264">
        <v>0</v>
      </c>
      <c r="R227" s="265">
        <f t="shared" si="119"/>
        <v>0</v>
      </c>
      <c r="S227" s="83">
        <f t="shared" si="120"/>
        <v>0</v>
      </c>
      <c r="T227" s="264">
        <v>0</v>
      </c>
      <c r="U227" s="265">
        <f t="shared" si="121"/>
        <v>0</v>
      </c>
      <c r="V227" s="266">
        <v>0</v>
      </c>
      <c r="W227" s="131">
        <v>0</v>
      </c>
      <c r="X227" s="377">
        <v>0</v>
      </c>
      <c r="Y227" s="264">
        <f t="shared" si="122"/>
        <v>0</v>
      </c>
      <c r="Z227" s="264">
        <f t="shared" si="123"/>
        <v>0</v>
      </c>
      <c r="AA227" s="264">
        <f t="shared" si="124"/>
        <v>0</v>
      </c>
      <c r="AB227" s="264">
        <f t="shared" si="125"/>
        <v>0</v>
      </c>
      <c r="AC227" s="68" t="str">
        <f t="shared" si="126"/>
        <v xml:space="preserve"> </v>
      </c>
      <c r="AD227" s="68" t="str">
        <f t="shared" si="127"/>
        <v xml:space="preserve"> </v>
      </c>
    </row>
    <row r="228" spans="1:30" ht="12.2" hidden="1" customHeight="1">
      <c r="A228" s="55" t="s">
        <v>665</v>
      </c>
      <c r="B228" s="55" t="s">
        <v>285</v>
      </c>
      <c r="C228" s="131"/>
      <c r="D228" s="131">
        <v>0</v>
      </c>
      <c r="E228" s="131">
        <v>0</v>
      </c>
      <c r="F228" s="131">
        <v>0</v>
      </c>
      <c r="G228" s="131">
        <v>0</v>
      </c>
      <c r="H228" s="131"/>
      <c r="I228" s="131"/>
      <c r="J228" s="131"/>
      <c r="K228" s="131"/>
      <c r="L228" s="131"/>
      <c r="M228" s="131"/>
      <c r="N228" s="131"/>
      <c r="O228" s="131"/>
      <c r="P228" s="83">
        <f t="shared" si="118"/>
        <v>0</v>
      </c>
      <c r="Q228" s="264">
        <v>0</v>
      </c>
      <c r="R228" s="265">
        <f t="shared" si="119"/>
        <v>0</v>
      </c>
      <c r="S228" s="83">
        <f t="shared" si="120"/>
        <v>0</v>
      </c>
      <c r="T228" s="264">
        <v>0</v>
      </c>
      <c r="U228" s="265">
        <f t="shared" si="121"/>
        <v>0</v>
      </c>
      <c r="V228" s="266">
        <v>0</v>
      </c>
      <c r="W228" s="131">
        <v>0</v>
      </c>
      <c r="X228" s="377">
        <v>0</v>
      </c>
      <c r="Y228" s="264">
        <f t="shared" si="122"/>
        <v>0</v>
      </c>
      <c r="Z228" s="264">
        <f t="shared" si="123"/>
        <v>0</v>
      </c>
      <c r="AA228" s="264">
        <f t="shared" si="124"/>
        <v>0</v>
      </c>
      <c r="AB228" s="264">
        <f t="shared" si="125"/>
        <v>0</v>
      </c>
      <c r="AC228" s="68" t="str">
        <f t="shared" si="126"/>
        <v xml:space="preserve"> </v>
      </c>
      <c r="AD228" s="68" t="str">
        <f t="shared" si="127"/>
        <v xml:space="preserve"> </v>
      </c>
    </row>
    <row r="229" spans="1:30" ht="12.2" hidden="1" customHeight="1">
      <c r="A229" s="55" t="s">
        <v>666</v>
      </c>
      <c r="B229" s="55" t="s">
        <v>286</v>
      </c>
      <c r="C229" s="131"/>
      <c r="D229" s="131">
        <v>0</v>
      </c>
      <c r="E229" s="131">
        <v>0</v>
      </c>
      <c r="F229" s="131">
        <v>0</v>
      </c>
      <c r="G229" s="131">
        <v>0</v>
      </c>
      <c r="H229" s="131"/>
      <c r="I229" s="131"/>
      <c r="J229" s="131"/>
      <c r="K229" s="131"/>
      <c r="L229" s="131"/>
      <c r="M229" s="131"/>
      <c r="N229" s="131"/>
      <c r="O229" s="131"/>
      <c r="P229" s="83">
        <f t="shared" si="118"/>
        <v>0</v>
      </c>
      <c r="Q229" s="264">
        <v>0</v>
      </c>
      <c r="R229" s="265">
        <f t="shared" si="119"/>
        <v>0</v>
      </c>
      <c r="S229" s="83">
        <f t="shared" si="120"/>
        <v>0</v>
      </c>
      <c r="T229" s="264">
        <v>0</v>
      </c>
      <c r="U229" s="265">
        <f t="shared" si="121"/>
        <v>0</v>
      </c>
      <c r="V229" s="266">
        <v>0</v>
      </c>
      <c r="W229" s="131">
        <v>0</v>
      </c>
      <c r="X229" s="377">
        <v>0</v>
      </c>
      <c r="Y229" s="264">
        <f t="shared" si="122"/>
        <v>0</v>
      </c>
      <c r="Z229" s="264">
        <f t="shared" si="123"/>
        <v>0</v>
      </c>
      <c r="AA229" s="264">
        <f t="shared" si="124"/>
        <v>0</v>
      </c>
      <c r="AB229" s="264">
        <f t="shared" si="125"/>
        <v>0</v>
      </c>
      <c r="AC229" s="68" t="str">
        <f t="shared" si="126"/>
        <v xml:space="preserve"> </v>
      </c>
      <c r="AD229" s="68" t="str">
        <f t="shared" si="127"/>
        <v xml:space="preserve"> </v>
      </c>
    </row>
    <row r="230" spans="1:30" ht="12.2" hidden="1" customHeight="1">
      <c r="A230" s="55" t="s">
        <v>667</v>
      </c>
      <c r="B230" s="55" t="s">
        <v>287</v>
      </c>
      <c r="C230" s="131"/>
      <c r="D230" s="131">
        <v>0</v>
      </c>
      <c r="E230" s="131">
        <v>0</v>
      </c>
      <c r="F230" s="131">
        <v>0</v>
      </c>
      <c r="G230" s="131">
        <v>0</v>
      </c>
      <c r="H230" s="131"/>
      <c r="I230" s="131"/>
      <c r="J230" s="131"/>
      <c r="K230" s="131"/>
      <c r="L230" s="131"/>
      <c r="M230" s="131"/>
      <c r="N230" s="131"/>
      <c r="O230" s="131"/>
      <c r="P230" s="83">
        <f t="shared" si="118"/>
        <v>0</v>
      </c>
      <c r="Q230" s="264">
        <v>0</v>
      </c>
      <c r="R230" s="265">
        <f t="shared" si="119"/>
        <v>0</v>
      </c>
      <c r="S230" s="83">
        <f t="shared" si="120"/>
        <v>0</v>
      </c>
      <c r="T230" s="264">
        <v>0</v>
      </c>
      <c r="U230" s="265">
        <f t="shared" si="121"/>
        <v>0</v>
      </c>
      <c r="V230" s="266">
        <v>0</v>
      </c>
      <c r="W230" s="131">
        <v>0</v>
      </c>
      <c r="X230" s="377">
        <v>0</v>
      </c>
      <c r="Y230" s="264">
        <f t="shared" si="122"/>
        <v>0</v>
      </c>
      <c r="Z230" s="264">
        <f t="shared" si="123"/>
        <v>0</v>
      </c>
      <c r="AA230" s="264">
        <f t="shared" si="124"/>
        <v>0</v>
      </c>
      <c r="AB230" s="264">
        <f t="shared" si="125"/>
        <v>0</v>
      </c>
      <c r="AC230" s="68" t="str">
        <f t="shared" si="126"/>
        <v xml:space="preserve"> </v>
      </c>
      <c r="AD230" s="68" t="str">
        <f t="shared" si="127"/>
        <v xml:space="preserve"> </v>
      </c>
    </row>
    <row r="231" spans="1:30" ht="12.2" hidden="1" customHeight="1">
      <c r="A231" s="55" t="s">
        <v>668</v>
      </c>
      <c r="B231" s="55" t="s">
        <v>288</v>
      </c>
      <c r="C231" s="131"/>
      <c r="D231" s="131">
        <v>0</v>
      </c>
      <c r="E231" s="131">
        <v>0</v>
      </c>
      <c r="F231" s="131">
        <v>0</v>
      </c>
      <c r="G231" s="131">
        <v>0</v>
      </c>
      <c r="H231" s="131"/>
      <c r="I231" s="131"/>
      <c r="J231" s="131"/>
      <c r="K231" s="131"/>
      <c r="L231" s="131"/>
      <c r="M231" s="131"/>
      <c r="N231" s="131"/>
      <c r="O231" s="131"/>
      <c r="P231" s="83">
        <f t="shared" si="118"/>
        <v>0</v>
      </c>
      <c r="Q231" s="264">
        <v>0</v>
      </c>
      <c r="R231" s="265">
        <f t="shared" si="119"/>
        <v>0</v>
      </c>
      <c r="S231" s="83">
        <f t="shared" si="120"/>
        <v>0</v>
      </c>
      <c r="T231" s="264">
        <v>0</v>
      </c>
      <c r="U231" s="265">
        <f t="shared" si="121"/>
        <v>0</v>
      </c>
      <c r="V231" s="266">
        <v>0</v>
      </c>
      <c r="W231" s="131">
        <v>0</v>
      </c>
      <c r="X231" s="377">
        <v>0</v>
      </c>
      <c r="Y231" s="264">
        <f t="shared" si="122"/>
        <v>0</v>
      </c>
      <c r="Z231" s="264">
        <f t="shared" si="123"/>
        <v>0</v>
      </c>
      <c r="AA231" s="264">
        <f t="shared" si="124"/>
        <v>0</v>
      </c>
      <c r="AB231" s="264">
        <f t="shared" si="125"/>
        <v>0</v>
      </c>
      <c r="AC231" s="68" t="str">
        <f t="shared" si="126"/>
        <v xml:space="preserve"> </v>
      </c>
      <c r="AD231" s="68" t="str">
        <f t="shared" si="127"/>
        <v xml:space="preserve"> </v>
      </c>
    </row>
    <row r="232" spans="1:30" ht="12.2" hidden="1" customHeight="1">
      <c r="A232" s="55" t="s">
        <v>669</v>
      </c>
      <c r="B232" s="55" t="s">
        <v>289</v>
      </c>
      <c r="C232" s="131"/>
      <c r="D232" s="131">
        <v>0</v>
      </c>
      <c r="E232" s="131">
        <v>0</v>
      </c>
      <c r="F232" s="131">
        <v>0</v>
      </c>
      <c r="G232" s="131">
        <v>0</v>
      </c>
      <c r="H232" s="131"/>
      <c r="I232" s="131"/>
      <c r="J232" s="131"/>
      <c r="K232" s="131"/>
      <c r="L232" s="131"/>
      <c r="M232" s="131"/>
      <c r="N232" s="131"/>
      <c r="O232" s="131"/>
      <c r="P232" s="83">
        <f t="shared" si="118"/>
        <v>0</v>
      </c>
      <c r="Q232" s="264">
        <v>0</v>
      </c>
      <c r="R232" s="265">
        <f t="shared" si="119"/>
        <v>0</v>
      </c>
      <c r="S232" s="83">
        <f t="shared" si="120"/>
        <v>0</v>
      </c>
      <c r="T232" s="264">
        <v>0</v>
      </c>
      <c r="U232" s="265">
        <f t="shared" si="121"/>
        <v>0</v>
      </c>
      <c r="V232" s="266">
        <v>0</v>
      </c>
      <c r="W232" s="131">
        <v>0</v>
      </c>
      <c r="X232" s="377">
        <v>0</v>
      </c>
      <c r="Y232" s="264">
        <f t="shared" si="122"/>
        <v>0</v>
      </c>
      <c r="Z232" s="264">
        <f t="shared" si="123"/>
        <v>0</v>
      </c>
      <c r="AA232" s="264">
        <f t="shared" si="124"/>
        <v>0</v>
      </c>
      <c r="AB232" s="264">
        <f t="shared" si="125"/>
        <v>0</v>
      </c>
      <c r="AC232" s="68" t="str">
        <f t="shared" si="126"/>
        <v xml:space="preserve"> </v>
      </c>
      <c r="AD232" s="68" t="str">
        <f t="shared" si="127"/>
        <v xml:space="preserve"> </v>
      </c>
    </row>
    <row r="233" spans="1:30" ht="12.2" hidden="1" customHeight="1">
      <c r="A233" s="55" t="s">
        <v>670</v>
      </c>
      <c r="B233" s="55" t="s">
        <v>290</v>
      </c>
      <c r="C233" s="131"/>
      <c r="D233" s="131">
        <v>0</v>
      </c>
      <c r="E233" s="131">
        <v>0</v>
      </c>
      <c r="F233" s="131">
        <v>0</v>
      </c>
      <c r="G233" s="131">
        <v>0</v>
      </c>
      <c r="H233" s="131"/>
      <c r="I233" s="131"/>
      <c r="J233" s="131"/>
      <c r="K233" s="131"/>
      <c r="L233" s="131"/>
      <c r="M233" s="131"/>
      <c r="N233" s="131"/>
      <c r="O233" s="131"/>
      <c r="P233" s="83">
        <f t="shared" si="118"/>
        <v>0</v>
      </c>
      <c r="Q233" s="264">
        <v>0</v>
      </c>
      <c r="R233" s="265">
        <f t="shared" si="119"/>
        <v>0</v>
      </c>
      <c r="S233" s="83">
        <f t="shared" si="120"/>
        <v>0</v>
      </c>
      <c r="T233" s="264">
        <v>0</v>
      </c>
      <c r="U233" s="265">
        <f t="shared" si="121"/>
        <v>0</v>
      </c>
      <c r="V233" s="266">
        <v>0</v>
      </c>
      <c r="W233" s="131">
        <v>0</v>
      </c>
      <c r="X233" s="377">
        <v>0</v>
      </c>
      <c r="Y233" s="264">
        <f t="shared" si="122"/>
        <v>0</v>
      </c>
      <c r="Z233" s="264">
        <f t="shared" si="123"/>
        <v>0</v>
      </c>
      <c r="AA233" s="264">
        <f t="shared" si="124"/>
        <v>0</v>
      </c>
      <c r="AB233" s="264">
        <f t="shared" si="125"/>
        <v>0</v>
      </c>
      <c r="AC233" s="68" t="str">
        <f t="shared" si="126"/>
        <v xml:space="preserve"> </v>
      </c>
      <c r="AD233" s="68" t="str">
        <f t="shared" si="127"/>
        <v xml:space="preserve"> </v>
      </c>
    </row>
    <row r="234" spans="1:30" ht="12.2" hidden="1" customHeight="1">
      <c r="A234" s="55" t="s">
        <v>671</v>
      </c>
      <c r="B234" s="55" t="s">
        <v>291</v>
      </c>
      <c r="C234" s="131"/>
      <c r="D234" s="131">
        <v>0</v>
      </c>
      <c r="E234" s="131">
        <v>0</v>
      </c>
      <c r="F234" s="131">
        <v>0</v>
      </c>
      <c r="G234" s="131">
        <v>0</v>
      </c>
      <c r="H234" s="131"/>
      <c r="I234" s="131"/>
      <c r="J234" s="131"/>
      <c r="K234" s="131"/>
      <c r="L234" s="131"/>
      <c r="M234" s="131"/>
      <c r="N234" s="131"/>
      <c r="O234" s="131"/>
      <c r="P234" s="83">
        <f t="shared" si="118"/>
        <v>0</v>
      </c>
      <c r="Q234" s="264">
        <v>0</v>
      </c>
      <c r="R234" s="265">
        <f t="shared" si="119"/>
        <v>0</v>
      </c>
      <c r="S234" s="83">
        <f t="shared" si="120"/>
        <v>0</v>
      </c>
      <c r="T234" s="264">
        <v>0</v>
      </c>
      <c r="U234" s="265">
        <f t="shared" si="121"/>
        <v>0</v>
      </c>
      <c r="V234" s="266">
        <v>0</v>
      </c>
      <c r="W234" s="131">
        <v>0</v>
      </c>
      <c r="X234" s="377">
        <v>0</v>
      </c>
      <c r="Y234" s="264">
        <f t="shared" si="122"/>
        <v>0</v>
      </c>
      <c r="Z234" s="264">
        <f t="shared" si="123"/>
        <v>0</v>
      </c>
      <c r="AA234" s="264">
        <f t="shared" si="124"/>
        <v>0</v>
      </c>
      <c r="AB234" s="264">
        <f t="shared" si="125"/>
        <v>0</v>
      </c>
      <c r="AC234" s="68" t="str">
        <f t="shared" si="126"/>
        <v xml:space="preserve"> </v>
      </c>
      <c r="AD234" s="68" t="str">
        <f t="shared" si="127"/>
        <v xml:space="preserve"> </v>
      </c>
    </row>
    <row r="235" spans="1:30" ht="12.2" hidden="1" customHeight="1">
      <c r="A235" s="55" t="s">
        <v>672</v>
      </c>
      <c r="B235" s="55" t="s">
        <v>292</v>
      </c>
      <c r="C235" s="131"/>
      <c r="D235" s="131">
        <v>0</v>
      </c>
      <c r="E235" s="131">
        <v>0</v>
      </c>
      <c r="F235" s="131">
        <v>0</v>
      </c>
      <c r="G235" s="131">
        <v>0</v>
      </c>
      <c r="H235" s="131"/>
      <c r="I235" s="131"/>
      <c r="J235" s="131"/>
      <c r="K235" s="131"/>
      <c r="L235" s="131"/>
      <c r="M235" s="131"/>
      <c r="N235" s="131"/>
      <c r="O235" s="131"/>
      <c r="P235" s="83">
        <f t="shared" si="118"/>
        <v>0</v>
      </c>
      <c r="Q235" s="264">
        <v>0</v>
      </c>
      <c r="R235" s="265">
        <f t="shared" si="119"/>
        <v>0</v>
      </c>
      <c r="S235" s="83">
        <f t="shared" si="120"/>
        <v>0</v>
      </c>
      <c r="T235" s="264">
        <v>0</v>
      </c>
      <c r="U235" s="265">
        <f t="shared" si="121"/>
        <v>0</v>
      </c>
      <c r="V235" s="266">
        <v>0</v>
      </c>
      <c r="W235" s="131">
        <v>0</v>
      </c>
      <c r="X235" s="377">
        <v>0</v>
      </c>
      <c r="Y235" s="264">
        <f t="shared" si="122"/>
        <v>0</v>
      </c>
      <c r="Z235" s="264">
        <f t="shared" si="123"/>
        <v>0</v>
      </c>
      <c r="AA235" s="264">
        <f t="shared" si="124"/>
        <v>0</v>
      </c>
      <c r="AB235" s="264">
        <f t="shared" si="125"/>
        <v>0</v>
      </c>
      <c r="AC235" s="68" t="str">
        <f t="shared" si="126"/>
        <v xml:space="preserve"> </v>
      </c>
      <c r="AD235" s="68" t="str">
        <f t="shared" si="127"/>
        <v xml:space="preserve"> </v>
      </c>
    </row>
    <row r="236" spans="1:30" ht="12.2" hidden="1" customHeight="1">
      <c r="A236" s="55" t="s">
        <v>673</v>
      </c>
      <c r="B236" s="55" t="s">
        <v>293</v>
      </c>
      <c r="C236" s="131"/>
      <c r="D236" s="131">
        <v>0</v>
      </c>
      <c r="E236" s="131">
        <v>0</v>
      </c>
      <c r="F236" s="131">
        <v>0</v>
      </c>
      <c r="G236" s="131">
        <v>0</v>
      </c>
      <c r="H236" s="131"/>
      <c r="I236" s="131"/>
      <c r="J236" s="131"/>
      <c r="K236" s="131"/>
      <c r="L236" s="131"/>
      <c r="M236" s="131"/>
      <c r="N236" s="131"/>
      <c r="O236" s="131"/>
      <c r="P236" s="83">
        <f t="shared" si="118"/>
        <v>0</v>
      </c>
      <c r="Q236" s="264">
        <v>0</v>
      </c>
      <c r="R236" s="265">
        <f t="shared" si="119"/>
        <v>0</v>
      </c>
      <c r="S236" s="83">
        <f t="shared" si="120"/>
        <v>0</v>
      </c>
      <c r="T236" s="264">
        <v>0</v>
      </c>
      <c r="U236" s="265">
        <f t="shared" si="121"/>
        <v>0</v>
      </c>
      <c r="V236" s="266">
        <v>0</v>
      </c>
      <c r="W236" s="131">
        <v>0</v>
      </c>
      <c r="X236" s="377">
        <v>0</v>
      </c>
      <c r="Y236" s="264">
        <f t="shared" si="122"/>
        <v>0</v>
      </c>
      <c r="Z236" s="264">
        <f t="shared" si="123"/>
        <v>0</v>
      </c>
      <c r="AA236" s="264">
        <f t="shared" si="124"/>
        <v>0</v>
      </c>
      <c r="AB236" s="264">
        <f t="shared" si="125"/>
        <v>0</v>
      </c>
      <c r="AC236" s="68" t="str">
        <f t="shared" si="126"/>
        <v xml:space="preserve"> </v>
      </c>
      <c r="AD236" s="68" t="str">
        <f t="shared" si="127"/>
        <v xml:space="preserve"> </v>
      </c>
    </row>
    <row r="237" spans="1:30" ht="12.2" hidden="1" customHeight="1">
      <c r="A237" s="55" t="s">
        <v>674</v>
      </c>
      <c r="B237" s="55" t="s">
        <v>294</v>
      </c>
      <c r="C237" s="131"/>
      <c r="D237" s="131">
        <v>0</v>
      </c>
      <c r="E237" s="131">
        <v>0</v>
      </c>
      <c r="F237" s="131">
        <v>0</v>
      </c>
      <c r="G237" s="131">
        <v>0</v>
      </c>
      <c r="H237" s="131"/>
      <c r="I237" s="131"/>
      <c r="J237" s="131"/>
      <c r="K237" s="131"/>
      <c r="L237" s="131"/>
      <c r="M237" s="131"/>
      <c r="N237" s="131"/>
      <c r="O237" s="131"/>
      <c r="P237" s="83">
        <f t="shared" si="118"/>
        <v>0</v>
      </c>
      <c r="Q237" s="264">
        <v>0</v>
      </c>
      <c r="R237" s="265">
        <f t="shared" si="119"/>
        <v>0</v>
      </c>
      <c r="S237" s="83">
        <f t="shared" si="120"/>
        <v>0</v>
      </c>
      <c r="T237" s="264">
        <v>0</v>
      </c>
      <c r="U237" s="265">
        <f t="shared" si="121"/>
        <v>0</v>
      </c>
      <c r="V237" s="266">
        <v>0</v>
      </c>
      <c r="W237" s="131">
        <v>0</v>
      </c>
      <c r="X237" s="377">
        <v>0</v>
      </c>
      <c r="Y237" s="264">
        <f t="shared" si="122"/>
        <v>0</v>
      </c>
      <c r="Z237" s="264">
        <f t="shared" si="123"/>
        <v>0</v>
      </c>
      <c r="AA237" s="264">
        <f t="shared" si="124"/>
        <v>0</v>
      </c>
      <c r="AB237" s="264">
        <f t="shared" si="125"/>
        <v>0</v>
      </c>
      <c r="AC237" s="68" t="str">
        <f t="shared" si="126"/>
        <v xml:space="preserve"> </v>
      </c>
      <c r="AD237" s="68" t="str">
        <f t="shared" si="127"/>
        <v xml:space="preserve"> </v>
      </c>
    </row>
    <row r="238" spans="1:30" ht="12.2" hidden="1" customHeight="1">
      <c r="A238" s="55" t="s">
        <v>675</v>
      </c>
      <c r="B238" s="55" t="s">
        <v>295</v>
      </c>
      <c r="C238" s="131"/>
      <c r="D238" s="131">
        <v>0</v>
      </c>
      <c r="E238" s="131">
        <v>0</v>
      </c>
      <c r="F238" s="131">
        <v>0</v>
      </c>
      <c r="G238" s="131">
        <v>0</v>
      </c>
      <c r="H238" s="131"/>
      <c r="I238" s="131"/>
      <c r="J238" s="131"/>
      <c r="K238" s="131"/>
      <c r="L238" s="131"/>
      <c r="M238" s="131"/>
      <c r="N238" s="131"/>
      <c r="O238" s="131"/>
      <c r="P238" s="83">
        <f t="shared" si="118"/>
        <v>0</v>
      </c>
      <c r="Q238" s="264">
        <v>0</v>
      </c>
      <c r="R238" s="265">
        <f t="shared" si="119"/>
        <v>0</v>
      </c>
      <c r="S238" s="83">
        <f t="shared" si="120"/>
        <v>0</v>
      </c>
      <c r="T238" s="264">
        <v>0</v>
      </c>
      <c r="U238" s="265">
        <f t="shared" si="121"/>
        <v>0</v>
      </c>
      <c r="V238" s="266">
        <v>0</v>
      </c>
      <c r="W238" s="131">
        <v>0</v>
      </c>
      <c r="X238" s="377">
        <v>0</v>
      </c>
      <c r="Y238" s="264">
        <f t="shared" si="122"/>
        <v>0</v>
      </c>
      <c r="Z238" s="264">
        <f t="shared" si="123"/>
        <v>0</v>
      </c>
      <c r="AA238" s="264">
        <f t="shared" si="124"/>
        <v>0</v>
      </c>
      <c r="AB238" s="264">
        <f t="shared" si="125"/>
        <v>0</v>
      </c>
      <c r="AC238" s="68" t="str">
        <f t="shared" si="126"/>
        <v xml:space="preserve"> </v>
      </c>
      <c r="AD238" s="68" t="str">
        <f t="shared" si="127"/>
        <v xml:space="preserve"> </v>
      </c>
    </row>
    <row r="239" spans="1:30" ht="12.2" hidden="1" customHeight="1">
      <c r="A239" s="55" t="s">
        <v>676</v>
      </c>
      <c r="B239" s="55" t="s">
        <v>296</v>
      </c>
      <c r="C239" s="131"/>
      <c r="D239" s="131">
        <v>0</v>
      </c>
      <c r="E239" s="131">
        <v>0</v>
      </c>
      <c r="F239" s="131">
        <v>0</v>
      </c>
      <c r="G239" s="131">
        <v>0</v>
      </c>
      <c r="H239" s="131"/>
      <c r="I239" s="131"/>
      <c r="J239" s="131"/>
      <c r="K239" s="131"/>
      <c r="L239" s="131"/>
      <c r="M239" s="131"/>
      <c r="N239" s="131"/>
      <c r="O239" s="131"/>
      <c r="P239" s="83">
        <f t="shared" si="118"/>
        <v>0</v>
      </c>
      <c r="Q239" s="264">
        <v>0</v>
      </c>
      <c r="R239" s="265">
        <f t="shared" si="119"/>
        <v>0</v>
      </c>
      <c r="S239" s="83">
        <f t="shared" si="120"/>
        <v>0</v>
      </c>
      <c r="T239" s="264">
        <v>0</v>
      </c>
      <c r="U239" s="265">
        <f t="shared" si="121"/>
        <v>0</v>
      </c>
      <c r="V239" s="266">
        <v>0</v>
      </c>
      <c r="W239" s="131">
        <v>0</v>
      </c>
      <c r="X239" s="377">
        <v>0</v>
      </c>
      <c r="Y239" s="264">
        <f t="shared" si="122"/>
        <v>0</v>
      </c>
      <c r="Z239" s="264">
        <f t="shared" si="123"/>
        <v>0</v>
      </c>
      <c r="AA239" s="264">
        <f t="shared" si="124"/>
        <v>0</v>
      </c>
      <c r="AB239" s="264">
        <f t="shared" si="125"/>
        <v>0</v>
      </c>
      <c r="AC239" s="68" t="str">
        <f t="shared" si="126"/>
        <v xml:space="preserve"> </v>
      </c>
      <c r="AD239" s="68" t="str">
        <f t="shared" si="127"/>
        <v xml:space="preserve"> </v>
      </c>
    </row>
    <row r="240" spans="1:30" ht="12.2" hidden="1" customHeight="1">
      <c r="A240" s="55" t="s">
        <v>677</v>
      </c>
      <c r="B240" s="55" t="s">
        <v>297</v>
      </c>
      <c r="C240" s="131"/>
      <c r="D240" s="131">
        <v>0</v>
      </c>
      <c r="E240" s="131">
        <v>0</v>
      </c>
      <c r="F240" s="131">
        <v>0</v>
      </c>
      <c r="G240" s="131">
        <v>0</v>
      </c>
      <c r="H240" s="131"/>
      <c r="I240" s="131"/>
      <c r="J240" s="131"/>
      <c r="K240" s="131"/>
      <c r="L240" s="131"/>
      <c r="M240" s="131"/>
      <c r="N240" s="131"/>
      <c r="O240" s="131"/>
      <c r="P240" s="83">
        <f t="shared" si="118"/>
        <v>0</v>
      </c>
      <c r="Q240" s="264">
        <v>0</v>
      </c>
      <c r="R240" s="265">
        <f t="shared" si="119"/>
        <v>0</v>
      </c>
      <c r="S240" s="83">
        <f t="shared" si="120"/>
        <v>0</v>
      </c>
      <c r="T240" s="264">
        <v>0</v>
      </c>
      <c r="U240" s="265">
        <f t="shared" si="121"/>
        <v>0</v>
      </c>
      <c r="V240" s="266">
        <v>0</v>
      </c>
      <c r="W240" s="131">
        <v>0</v>
      </c>
      <c r="X240" s="377">
        <v>0</v>
      </c>
      <c r="Y240" s="264">
        <f t="shared" si="122"/>
        <v>0</v>
      </c>
      <c r="Z240" s="264">
        <f t="shared" si="123"/>
        <v>0</v>
      </c>
      <c r="AA240" s="264">
        <f t="shared" si="124"/>
        <v>0</v>
      </c>
      <c r="AB240" s="264">
        <f t="shared" si="125"/>
        <v>0</v>
      </c>
      <c r="AC240" s="68" t="str">
        <f t="shared" si="126"/>
        <v xml:space="preserve"> </v>
      </c>
      <c r="AD240" s="68" t="str">
        <f t="shared" si="127"/>
        <v xml:space="preserve"> </v>
      </c>
    </row>
    <row r="241" spans="1:30" ht="12.2" hidden="1" customHeight="1">
      <c r="A241" s="55" t="s">
        <v>678</v>
      </c>
      <c r="B241" s="55" t="s">
        <v>298</v>
      </c>
      <c r="C241" s="131"/>
      <c r="D241" s="131">
        <v>0</v>
      </c>
      <c r="E241" s="131">
        <v>0</v>
      </c>
      <c r="F241" s="131">
        <v>0</v>
      </c>
      <c r="G241" s="131">
        <v>0</v>
      </c>
      <c r="H241" s="131"/>
      <c r="I241" s="131"/>
      <c r="J241" s="131"/>
      <c r="K241" s="131"/>
      <c r="L241" s="131"/>
      <c r="M241" s="131"/>
      <c r="N241" s="131"/>
      <c r="O241" s="131"/>
      <c r="P241" s="83">
        <f t="shared" si="118"/>
        <v>0</v>
      </c>
      <c r="Q241" s="264">
        <v>0</v>
      </c>
      <c r="R241" s="265">
        <f t="shared" si="119"/>
        <v>0</v>
      </c>
      <c r="S241" s="83">
        <f t="shared" si="120"/>
        <v>0</v>
      </c>
      <c r="T241" s="264">
        <v>0</v>
      </c>
      <c r="U241" s="265">
        <f t="shared" si="121"/>
        <v>0</v>
      </c>
      <c r="V241" s="266">
        <v>0</v>
      </c>
      <c r="W241" s="131">
        <v>0</v>
      </c>
      <c r="X241" s="377">
        <v>0</v>
      </c>
      <c r="Y241" s="264">
        <f t="shared" si="122"/>
        <v>0</v>
      </c>
      <c r="Z241" s="264">
        <f t="shared" si="123"/>
        <v>0</v>
      </c>
      <c r="AA241" s="264">
        <f t="shared" si="124"/>
        <v>0</v>
      </c>
      <c r="AB241" s="264">
        <f t="shared" si="125"/>
        <v>0</v>
      </c>
      <c r="AC241" s="68" t="str">
        <f t="shared" si="126"/>
        <v xml:space="preserve"> </v>
      </c>
      <c r="AD241" s="68" t="str">
        <f t="shared" si="127"/>
        <v xml:space="preserve"> </v>
      </c>
    </row>
    <row r="242" spans="1:30" ht="12.2" hidden="1" customHeight="1">
      <c r="A242" s="55" t="s">
        <v>679</v>
      </c>
      <c r="B242" s="55" t="s">
        <v>299</v>
      </c>
      <c r="C242" s="131"/>
      <c r="D242" s="131">
        <v>0</v>
      </c>
      <c r="E242" s="131">
        <v>0</v>
      </c>
      <c r="F242" s="131">
        <v>0</v>
      </c>
      <c r="G242" s="131">
        <v>0</v>
      </c>
      <c r="H242" s="131"/>
      <c r="I242" s="131"/>
      <c r="J242" s="131"/>
      <c r="K242" s="131"/>
      <c r="L242" s="131"/>
      <c r="M242" s="131"/>
      <c r="N242" s="131"/>
      <c r="O242" s="131"/>
      <c r="P242" s="83">
        <f t="shared" si="118"/>
        <v>0</v>
      </c>
      <c r="Q242" s="264">
        <v>0</v>
      </c>
      <c r="R242" s="265">
        <f t="shared" si="119"/>
        <v>0</v>
      </c>
      <c r="S242" s="83">
        <f t="shared" si="120"/>
        <v>0</v>
      </c>
      <c r="T242" s="264">
        <v>0</v>
      </c>
      <c r="U242" s="265">
        <f t="shared" si="121"/>
        <v>0</v>
      </c>
      <c r="V242" s="266">
        <v>0</v>
      </c>
      <c r="W242" s="131">
        <v>0</v>
      </c>
      <c r="X242" s="377">
        <v>0</v>
      </c>
      <c r="Y242" s="264">
        <f t="shared" si="122"/>
        <v>0</v>
      </c>
      <c r="Z242" s="264">
        <f t="shared" si="123"/>
        <v>0</v>
      </c>
      <c r="AA242" s="264">
        <f t="shared" si="124"/>
        <v>0</v>
      </c>
      <c r="AB242" s="264">
        <f t="shared" si="125"/>
        <v>0</v>
      </c>
      <c r="AC242" s="68" t="str">
        <f t="shared" si="126"/>
        <v xml:space="preserve"> </v>
      </c>
      <c r="AD242" s="68" t="str">
        <f t="shared" si="127"/>
        <v xml:space="preserve"> </v>
      </c>
    </row>
    <row r="243" spans="1:30" ht="12.2" hidden="1" customHeight="1">
      <c r="A243" s="55" t="s">
        <v>680</v>
      </c>
      <c r="B243" s="55" t="s">
        <v>300</v>
      </c>
      <c r="C243" s="131"/>
      <c r="D243" s="131">
        <v>0</v>
      </c>
      <c r="E243" s="131">
        <v>0</v>
      </c>
      <c r="F243" s="131">
        <v>0</v>
      </c>
      <c r="G243" s="131">
        <v>0</v>
      </c>
      <c r="H243" s="131"/>
      <c r="I243" s="131"/>
      <c r="J243" s="131"/>
      <c r="K243" s="131"/>
      <c r="L243" s="131"/>
      <c r="M243" s="131"/>
      <c r="N243" s="131"/>
      <c r="O243" s="131"/>
      <c r="P243" s="83">
        <f t="shared" si="118"/>
        <v>0</v>
      </c>
      <c r="Q243" s="264">
        <v>0</v>
      </c>
      <c r="R243" s="265">
        <f t="shared" si="119"/>
        <v>0</v>
      </c>
      <c r="S243" s="83">
        <f t="shared" si="120"/>
        <v>0</v>
      </c>
      <c r="T243" s="264">
        <v>0</v>
      </c>
      <c r="U243" s="265">
        <f t="shared" si="121"/>
        <v>0</v>
      </c>
      <c r="V243" s="266">
        <v>0</v>
      </c>
      <c r="W243" s="131">
        <v>0</v>
      </c>
      <c r="X243" s="377">
        <v>0</v>
      </c>
      <c r="Y243" s="264">
        <f t="shared" si="122"/>
        <v>0</v>
      </c>
      <c r="Z243" s="264">
        <f t="shared" si="123"/>
        <v>0</v>
      </c>
      <c r="AA243" s="264">
        <f t="shared" si="124"/>
        <v>0</v>
      </c>
      <c r="AB243" s="264">
        <f t="shared" si="125"/>
        <v>0</v>
      </c>
      <c r="AC243" s="68" t="str">
        <f t="shared" si="126"/>
        <v xml:space="preserve"> </v>
      </c>
      <c r="AD243" s="68" t="str">
        <f t="shared" si="127"/>
        <v xml:space="preserve"> </v>
      </c>
    </row>
    <row r="244" spans="1:30" ht="12.2" hidden="1" customHeight="1">
      <c r="A244" s="55" t="s">
        <v>681</v>
      </c>
      <c r="B244" s="55" t="s">
        <v>301</v>
      </c>
      <c r="C244" s="131"/>
      <c r="D244" s="131">
        <v>0</v>
      </c>
      <c r="E244" s="131">
        <v>0</v>
      </c>
      <c r="F244" s="131">
        <v>0</v>
      </c>
      <c r="G244" s="131">
        <v>0</v>
      </c>
      <c r="H244" s="131"/>
      <c r="I244" s="131"/>
      <c r="J244" s="131"/>
      <c r="K244" s="131"/>
      <c r="L244" s="131"/>
      <c r="M244" s="131"/>
      <c r="N244" s="131"/>
      <c r="O244" s="131"/>
      <c r="P244" s="83">
        <f t="shared" si="118"/>
        <v>0</v>
      </c>
      <c r="Q244" s="264">
        <v>0</v>
      </c>
      <c r="R244" s="265">
        <f t="shared" si="119"/>
        <v>0</v>
      </c>
      <c r="S244" s="83">
        <f t="shared" si="120"/>
        <v>0</v>
      </c>
      <c r="T244" s="264">
        <v>0</v>
      </c>
      <c r="U244" s="265">
        <f t="shared" si="121"/>
        <v>0</v>
      </c>
      <c r="V244" s="266">
        <v>0</v>
      </c>
      <c r="W244" s="131">
        <v>0</v>
      </c>
      <c r="X244" s="377">
        <v>0</v>
      </c>
      <c r="Y244" s="264">
        <f t="shared" si="122"/>
        <v>0</v>
      </c>
      <c r="Z244" s="264">
        <f t="shared" si="123"/>
        <v>0</v>
      </c>
      <c r="AA244" s="264">
        <f t="shared" si="124"/>
        <v>0</v>
      </c>
      <c r="AB244" s="264">
        <f t="shared" si="125"/>
        <v>0</v>
      </c>
      <c r="AC244" s="68" t="str">
        <f t="shared" si="126"/>
        <v xml:space="preserve"> </v>
      </c>
      <c r="AD244" s="68" t="str">
        <f t="shared" si="127"/>
        <v xml:space="preserve"> </v>
      </c>
    </row>
    <row r="245" spans="1:30" ht="12.2" hidden="1" customHeight="1">
      <c r="A245" s="55" t="s">
        <v>682</v>
      </c>
      <c r="B245" s="55" t="s">
        <v>302</v>
      </c>
      <c r="C245" s="131"/>
      <c r="D245" s="131">
        <v>0</v>
      </c>
      <c r="E245" s="131">
        <v>0</v>
      </c>
      <c r="F245" s="131">
        <v>0</v>
      </c>
      <c r="G245" s="131">
        <v>0</v>
      </c>
      <c r="H245" s="131"/>
      <c r="I245" s="131"/>
      <c r="J245" s="131"/>
      <c r="K245" s="131"/>
      <c r="L245" s="131"/>
      <c r="M245" s="131"/>
      <c r="N245" s="131"/>
      <c r="O245" s="131"/>
      <c r="P245" s="83">
        <f t="shared" si="118"/>
        <v>0</v>
      </c>
      <c r="Q245" s="264">
        <v>0</v>
      </c>
      <c r="R245" s="265">
        <f t="shared" si="119"/>
        <v>0</v>
      </c>
      <c r="S245" s="83">
        <f t="shared" si="120"/>
        <v>0</v>
      </c>
      <c r="T245" s="264">
        <v>0</v>
      </c>
      <c r="U245" s="265">
        <f t="shared" si="121"/>
        <v>0</v>
      </c>
      <c r="V245" s="266">
        <v>0</v>
      </c>
      <c r="W245" s="131">
        <v>0</v>
      </c>
      <c r="X245" s="377">
        <v>0</v>
      </c>
      <c r="Y245" s="264">
        <f t="shared" si="122"/>
        <v>0</v>
      </c>
      <c r="Z245" s="264">
        <f t="shared" si="123"/>
        <v>0</v>
      </c>
      <c r="AA245" s="264">
        <f t="shared" si="124"/>
        <v>0</v>
      </c>
      <c r="AB245" s="264">
        <f t="shared" si="125"/>
        <v>0</v>
      </c>
      <c r="AC245" s="68" t="str">
        <f t="shared" si="126"/>
        <v xml:space="preserve"> </v>
      </c>
      <c r="AD245" s="68" t="str">
        <f t="shared" si="127"/>
        <v xml:space="preserve"> </v>
      </c>
    </row>
    <row r="246" spans="1:30" ht="12.2" hidden="1" customHeight="1">
      <c r="A246" s="55" t="s">
        <v>683</v>
      </c>
      <c r="B246" s="55" t="s">
        <v>303</v>
      </c>
      <c r="C246" s="131"/>
      <c r="D246" s="131">
        <v>0</v>
      </c>
      <c r="E246" s="131">
        <v>0</v>
      </c>
      <c r="F246" s="131">
        <v>0</v>
      </c>
      <c r="G246" s="131">
        <v>0</v>
      </c>
      <c r="H246" s="131"/>
      <c r="I246" s="131"/>
      <c r="J246" s="131"/>
      <c r="K246" s="131"/>
      <c r="L246" s="131"/>
      <c r="M246" s="131"/>
      <c r="N246" s="131"/>
      <c r="O246" s="131"/>
      <c r="P246" s="83">
        <f t="shared" si="118"/>
        <v>0</v>
      </c>
      <c r="Q246" s="264">
        <v>0</v>
      </c>
      <c r="R246" s="265">
        <f t="shared" si="119"/>
        <v>0</v>
      </c>
      <c r="S246" s="83">
        <f t="shared" si="120"/>
        <v>0</v>
      </c>
      <c r="T246" s="264">
        <v>0</v>
      </c>
      <c r="U246" s="265">
        <f t="shared" si="121"/>
        <v>0</v>
      </c>
      <c r="V246" s="266">
        <v>0</v>
      </c>
      <c r="W246" s="131">
        <v>0</v>
      </c>
      <c r="X246" s="377">
        <v>0</v>
      </c>
      <c r="Y246" s="264">
        <f t="shared" si="122"/>
        <v>0</v>
      </c>
      <c r="Z246" s="264">
        <f t="shared" si="123"/>
        <v>0</v>
      </c>
      <c r="AA246" s="264">
        <f t="shared" si="124"/>
        <v>0</v>
      </c>
      <c r="AB246" s="264">
        <f t="shared" si="125"/>
        <v>0</v>
      </c>
      <c r="AC246" s="68" t="str">
        <f t="shared" si="126"/>
        <v xml:space="preserve"> </v>
      </c>
      <c r="AD246" s="68" t="str">
        <f t="shared" si="127"/>
        <v xml:space="preserve"> </v>
      </c>
    </row>
    <row r="247" spans="1:30" ht="12.2" hidden="1" customHeight="1">
      <c r="A247" s="55" t="s">
        <v>684</v>
      </c>
      <c r="B247" s="55" t="s">
        <v>304</v>
      </c>
      <c r="C247" s="131"/>
      <c r="D247" s="131">
        <v>0</v>
      </c>
      <c r="E247" s="131">
        <v>0</v>
      </c>
      <c r="F247" s="131">
        <v>0</v>
      </c>
      <c r="G247" s="131">
        <v>0</v>
      </c>
      <c r="H247" s="131"/>
      <c r="I247" s="131"/>
      <c r="J247" s="131"/>
      <c r="K247" s="131"/>
      <c r="L247" s="131"/>
      <c r="M247" s="131"/>
      <c r="N247" s="131"/>
      <c r="O247" s="131"/>
      <c r="P247" s="83">
        <f t="shared" si="118"/>
        <v>0</v>
      </c>
      <c r="Q247" s="264">
        <v>0</v>
      </c>
      <c r="R247" s="265">
        <f t="shared" si="119"/>
        <v>0</v>
      </c>
      <c r="S247" s="83">
        <f t="shared" si="120"/>
        <v>0</v>
      </c>
      <c r="T247" s="264">
        <v>0</v>
      </c>
      <c r="U247" s="265">
        <f t="shared" si="121"/>
        <v>0</v>
      </c>
      <c r="V247" s="266">
        <v>0</v>
      </c>
      <c r="W247" s="131">
        <v>0</v>
      </c>
      <c r="X247" s="377">
        <v>0</v>
      </c>
      <c r="Y247" s="264">
        <f t="shared" si="122"/>
        <v>0</v>
      </c>
      <c r="Z247" s="264">
        <f t="shared" si="123"/>
        <v>0</v>
      </c>
      <c r="AA247" s="264">
        <f t="shared" si="124"/>
        <v>0</v>
      </c>
      <c r="AB247" s="264">
        <f t="shared" si="125"/>
        <v>0</v>
      </c>
      <c r="AC247" s="68" t="str">
        <f t="shared" si="126"/>
        <v xml:space="preserve"> </v>
      </c>
      <c r="AD247" s="68" t="str">
        <f t="shared" si="127"/>
        <v xml:space="preserve"> </v>
      </c>
    </row>
    <row r="248" spans="1:30" ht="12.2" hidden="1" customHeight="1">
      <c r="A248" s="55" t="s">
        <v>685</v>
      </c>
      <c r="B248" s="55" t="s">
        <v>305</v>
      </c>
      <c r="C248" s="131"/>
      <c r="D248" s="131">
        <v>0</v>
      </c>
      <c r="E248" s="131">
        <v>0</v>
      </c>
      <c r="F248" s="131">
        <v>0</v>
      </c>
      <c r="G248" s="131">
        <v>0</v>
      </c>
      <c r="H248" s="131"/>
      <c r="I248" s="131"/>
      <c r="J248" s="131"/>
      <c r="K248" s="131"/>
      <c r="L248" s="131"/>
      <c r="M248" s="131"/>
      <c r="N248" s="131"/>
      <c r="O248" s="131"/>
      <c r="P248" s="83">
        <f t="shared" si="118"/>
        <v>0</v>
      </c>
      <c r="Q248" s="264">
        <v>0</v>
      </c>
      <c r="R248" s="265">
        <f t="shared" si="119"/>
        <v>0</v>
      </c>
      <c r="S248" s="83">
        <f t="shared" si="120"/>
        <v>0</v>
      </c>
      <c r="T248" s="264">
        <v>0</v>
      </c>
      <c r="U248" s="265">
        <f t="shared" si="121"/>
        <v>0</v>
      </c>
      <c r="V248" s="266">
        <v>0</v>
      </c>
      <c r="W248" s="131">
        <v>0</v>
      </c>
      <c r="X248" s="377">
        <v>0</v>
      </c>
      <c r="Y248" s="264">
        <f t="shared" si="122"/>
        <v>0</v>
      </c>
      <c r="Z248" s="264">
        <f t="shared" si="123"/>
        <v>0</v>
      </c>
      <c r="AA248" s="264">
        <f t="shared" si="124"/>
        <v>0</v>
      </c>
      <c r="AB248" s="264">
        <f t="shared" si="125"/>
        <v>0</v>
      </c>
      <c r="AC248" s="68" t="str">
        <f t="shared" si="126"/>
        <v xml:space="preserve"> </v>
      </c>
      <c r="AD248" s="68" t="str">
        <f t="shared" si="127"/>
        <v xml:space="preserve"> </v>
      </c>
    </row>
    <row r="249" spans="1:30" ht="12.2" hidden="1" customHeight="1">
      <c r="A249" s="55" t="s">
        <v>686</v>
      </c>
      <c r="B249" s="55" t="s">
        <v>306</v>
      </c>
      <c r="C249" s="131"/>
      <c r="D249" s="131">
        <v>0</v>
      </c>
      <c r="E249" s="131">
        <v>0</v>
      </c>
      <c r="F249" s="131">
        <v>0</v>
      </c>
      <c r="G249" s="131">
        <v>0</v>
      </c>
      <c r="H249" s="131"/>
      <c r="I249" s="131"/>
      <c r="J249" s="131"/>
      <c r="K249" s="131"/>
      <c r="L249" s="131"/>
      <c r="M249" s="131"/>
      <c r="N249" s="131"/>
      <c r="O249" s="131"/>
      <c r="P249" s="83">
        <f t="shared" si="118"/>
        <v>0</v>
      </c>
      <c r="Q249" s="264">
        <v>0</v>
      </c>
      <c r="R249" s="265">
        <f t="shared" si="119"/>
        <v>0</v>
      </c>
      <c r="S249" s="83">
        <f t="shared" si="120"/>
        <v>0</v>
      </c>
      <c r="T249" s="264">
        <v>0</v>
      </c>
      <c r="U249" s="265">
        <f t="shared" si="121"/>
        <v>0</v>
      </c>
      <c r="V249" s="266">
        <v>0</v>
      </c>
      <c r="W249" s="131">
        <v>0</v>
      </c>
      <c r="X249" s="377">
        <v>0</v>
      </c>
      <c r="Y249" s="264">
        <f t="shared" si="122"/>
        <v>0</v>
      </c>
      <c r="Z249" s="264">
        <f t="shared" si="123"/>
        <v>0</v>
      </c>
      <c r="AA249" s="264">
        <f t="shared" si="124"/>
        <v>0</v>
      </c>
      <c r="AB249" s="264">
        <f t="shared" si="125"/>
        <v>0</v>
      </c>
      <c r="AC249" s="68" t="str">
        <f t="shared" si="126"/>
        <v xml:space="preserve"> </v>
      </c>
      <c r="AD249" s="68" t="str">
        <f t="shared" si="127"/>
        <v xml:space="preserve"> </v>
      </c>
    </row>
    <row r="250" spans="1:30" ht="12.2" customHeight="1">
      <c r="A250" s="55" t="s">
        <v>687</v>
      </c>
      <c r="B250" s="55" t="s">
        <v>307</v>
      </c>
      <c r="C250" s="131"/>
      <c r="D250" s="131">
        <v>0</v>
      </c>
      <c r="E250" s="131">
        <v>0</v>
      </c>
      <c r="F250" s="131">
        <v>0</v>
      </c>
      <c r="G250" s="131">
        <v>0</v>
      </c>
      <c r="H250" s="131"/>
      <c r="I250" s="131"/>
      <c r="J250" s="131"/>
      <c r="K250" s="131"/>
      <c r="L250" s="131"/>
      <c r="M250" s="131"/>
      <c r="N250" s="131"/>
      <c r="O250" s="131"/>
      <c r="P250" s="83">
        <f t="shared" si="118"/>
        <v>0</v>
      </c>
      <c r="Q250" s="264">
        <v>0</v>
      </c>
      <c r="R250" s="265">
        <f t="shared" si="119"/>
        <v>0</v>
      </c>
      <c r="S250" s="83">
        <f t="shared" si="120"/>
        <v>0</v>
      </c>
      <c r="T250" s="264">
        <v>0</v>
      </c>
      <c r="U250" s="265">
        <f t="shared" si="121"/>
        <v>0</v>
      </c>
      <c r="V250" s="266">
        <v>22550</v>
      </c>
      <c r="W250" s="131">
        <v>21414.3</v>
      </c>
      <c r="X250" s="377">
        <v>21414.3</v>
      </c>
      <c r="Y250" s="264">
        <f t="shared" si="122"/>
        <v>0</v>
      </c>
      <c r="Z250" s="264">
        <f t="shared" si="123"/>
        <v>1135.7000000000007</v>
      </c>
      <c r="AA250" s="264">
        <f t="shared" si="124"/>
        <v>22550</v>
      </c>
      <c r="AB250" s="264">
        <f t="shared" si="125"/>
        <v>21414.3</v>
      </c>
      <c r="AC250" s="68">
        <f t="shared" si="126"/>
        <v>0</v>
      </c>
      <c r="AD250" s="68">
        <f t="shared" si="127"/>
        <v>0</v>
      </c>
    </row>
    <row r="251" spans="1:30" ht="12.2" customHeight="1">
      <c r="A251" s="55" t="s">
        <v>688</v>
      </c>
      <c r="B251" s="55" t="s">
        <v>308</v>
      </c>
      <c r="C251" s="131"/>
      <c r="D251" s="131">
        <v>0</v>
      </c>
      <c r="E251" s="131">
        <v>0</v>
      </c>
      <c r="F251" s="131">
        <v>0</v>
      </c>
      <c r="G251" s="131">
        <v>0</v>
      </c>
      <c r="H251" s="131"/>
      <c r="I251" s="131"/>
      <c r="J251" s="131"/>
      <c r="K251" s="131"/>
      <c r="L251" s="131"/>
      <c r="M251" s="131"/>
      <c r="N251" s="131"/>
      <c r="O251" s="131"/>
      <c r="P251" s="83">
        <f t="shared" si="118"/>
        <v>0</v>
      </c>
      <c r="Q251" s="264">
        <v>0</v>
      </c>
      <c r="R251" s="265">
        <f t="shared" si="119"/>
        <v>0</v>
      </c>
      <c r="S251" s="83">
        <f t="shared" si="120"/>
        <v>0</v>
      </c>
      <c r="T251" s="264">
        <v>0</v>
      </c>
      <c r="U251" s="265">
        <f t="shared" si="121"/>
        <v>0</v>
      </c>
      <c r="V251" s="266">
        <v>0</v>
      </c>
      <c r="W251" s="131">
        <v>8082.125</v>
      </c>
      <c r="X251" s="377">
        <v>8082.125</v>
      </c>
      <c r="Y251" s="264">
        <f t="shared" si="122"/>
        <v>0</v>
      </c>
      <c r="Z251" s="264">
        <f t="shared" si="123"/>
        <v>-8082.125</v>
      </c>
      <c r="AA251" s="264">
        <f t="shared" si="124"/>
        <v>0</v>
      </c>
      <c r="AB251" s="264">
        <f t="shared" si="125"/>
        <v>8082.125</v>
      </c>
      <c r="AC251" s="68">
        <f t="shared" si="126"/>
        <v>0</v>
      </c>
      <c r="AD251" s="68" t="str">
        <f t="shared" si="127"/>
        <v xml:space="preserve"> </v>
      </c>
    </row>
    <row r="252" spans="1:30" ht="12.2" hidden="1" customHeight="1">
      <c r="A252" s="55" t="s">
        <v>689</v>
      </c>
      <c r="B252" s="55" t="s">
        <v>309</v>
      </c>
      <c r="C252" s="131"/>
      <c r="D252" s="131">
        <v>0</v>
      </c>
      <c r="E252" s="131">
        <v>0</v>
      </c>
      <c r="F252" s="131">
        <v>0</v>
      </c>
      <c r="G252" s="131">
        <v>0</v>
      </c>
      <c r="H252" s="131"/>
      <c r="I252" s="131"/>
      <c r="J252" s="131"/>
      <c r="K252" s="131"/>
      <c r="L252" s="131"/>
      <c r="M252" s="131"/>
      <c r="N252" s="131"/>
      <c r="O252" s="131"/>
      <c r="P252" s="83">
        <f t="shared" si="118"/>
        <v>0</v>
      </c>
      <c r="Q252" s="264">
        <v>0</v>
      </c>
      <c r="R252" s="265">
        <f t="shared" si="119"/>
        <v>0</v>
      </c>
      <c r="S252" s="83">
        <f t="shared" si="120"/>
        <v>0</v>
      </c>
      <c r="T252" s="264">
        <v>0</v>
      </c>
      <c r="U252" s="265">
        <f t="shared" si="121"/>
        <v>0</v>
      </c>
      <c r="V252" s="266">
        <v>0</v>
      </c>
      <c r="W252" s="131">
        <v>0</v>
      </c>
      <c r="X252" s="377">
        <v>0</v>
      </c>
      <c r="Y252" s="264">
        <f t="shared" si="122"/>
        <v>0</v>
      </c>
      <c r="Z252" s="264">
        <f t="shared" si="123"/>
        <v>0</v>
      </c>
      <c r="AA252" s="264">
        <f t="shared" si="124"/>
        <v>0</v>
      </c>
      <c r="AB252" s="264">
        <f t="shared" si="125"/>
        <v>0</v>
      </c>
      <c r="AC252" s="68" t="str">
        <f t="shared" si="126"/>
        <v xml:space="preserve"> </v>
      </c>
      <c r="AD252" s="68" t="str">
        <f t="shared" si="127"/>
        <v xml:space="preserve"> </v>
      </c>
    </row>
    <row r="253" spans="1:30" ht="12.2" hidden="1" customHeight="1">
      <c r="A253" s="55" t="s">
        <v>690</v>
      </c>
      <c r="B253" s="55" t="s">
        <v>310</v>
      </c>
      <c r="C253" s="131"/>
      <c r="D253" s="131">
        <v>0</v>
      </c>
      <c r="E253" s="131">
        <v>0</v>
      </c>
      <c r="F253" s="131">
        <v>0</v>
      </c>
      <c r="G253" s="131">
        <v>0</v>
      </c>
      <c r="H253" s="131"/>
      <c r="I253" s="131"/>
      <c r="J253" s="131"/>
      <c r="K253" s="131"/>
      <c r="L253" s="131"/>
      <c r="M253" s="131"/>
      <c r="N253" s="131"/>
      <c r="O253" s="131"/>
      <c r="P253" s="83">
        <f t="shared" si="118"/>
        <v>0</v>
      </c>
      <c r="Q253" s="264">
        <v>0</v>
      </c>
      <c r="R253" s="265">
        <f t="shared" si="119"/>
        <v>0</v>
      </c>
      <c r="S253" s="83">
        <f t="shared" si="120"/>
        <v>0</v>
      </c>
      <c r="T253" s="264">
        <v>0</v>
      </c>
      <c r="U253" s="265">
        <f t="shared" si="121"/>
        <v>0</v>
      </c>
      <c r="V253" s="266">
        <v>0</v>
      </c>
      <c r="W253" s="131">
        <v>0</v>
      </c>
      <c r="X253" s="377">
        <v>0</v>
      </c>
      <c r="Y253" s="264">
        <f t="shared" si="122"/>
        <v>0</v>
      </c>
      <c r="Z253" s="264">
        <f t="shared" si="123"/>
        <v>0</v>
      </c>
      <c r="AA253" s="264">
        <f t="shared" si="124"/>
        <v>0</v>
      </c>
      <c r="AB253" s="264">
        <f t="shared" si="125"/>
        <v>0</v>
      </c>
      <c r="AC253" s="68" t="str">
        <f t="shared" si="126"/>
        <v xml:space="preserve"> </v>
      </c>
      <c r="AD253" s="68" t="str">
        <f t="shared" si="127"/>
        <v xml:space="preserve"> </v>
      </c>
    </row>
    <row r="254" spans="1:30" ht="12.2" hidden="1" customHeight="1">
      <c r="A254" s="55" t="s">
        <v>691</v>
      </c>
      <c r="B254" s="55" t="s">
        <v>311</v>
      </c>
      <c r="C254" s="131"/>
      <c r="D254" s="131">
        <v>0</v>
      </c>
      <c r="E254" s="131">
        <v>0</v>
      </c>
      <c r="F254" s="131">
        <v>0</v>
      </c>
      <c r="G254" s="131">
        <v>0</v>
      </c>
      <c r="H254" s="131"/>
      <c r="I254" s="131"/>
      <c r="J254" s="131"/>
      <c r="K254" s="131"/>
      <c r="L254" s="131"/>
      <c r="M254" s="131"/>
      <c r="N254" s="131"/>
      <c r="O254" s="131"/>
      <c r="P254" s="83">
        <f t="shared" si="118"/>
        <v>0</v>
      </c>
      <c r="Q254" s="264">
        <v>0</v>
      </c>
      <c r="R254" s="265">
        <f t="shared" si="119"/>
        <v>0</v>
      </c>
      <c r="S254" s="83">
        <f t="shared" si="120"/>
        <v>0</v>
      </c>
      <c r="T254" s="264">
        <v>0</v>
      </c>
      <c r="U254" s="265">
        <f t="shared" si="121"/>
        <v>0</v>
      </c>
      <c r="V254" s="266">
        <v>0</v>
      </c>
      <c r="W254" s="131">
        <v>0</v>
      </c>
      <c r="X254" s="377">
        <v>0</v>
      </c>
      <c r="Y254" s="264">
        <f t="shared" si="122"/>
        <v>0</v>
      </c>
      <c r="Z254" s="264">
        <f t="shared" si="123"/>
        <v>0</v>
      </c>
      <c r="AA254" s="264">
        <f t="shared" si="124"/>
        <v>0</v>
      </c>
      <c r="AB254" s="264">
        <f t="shared" si="125"/>
        <v>0</v>
      </c>
      <c r="AC254" s="68" t="str">
        <f t="shared" si="126"/>
        <v xml:space="preserve"> </v>
      </c>
      <c r="AD254" s="68" t="str">
        <f t="shared" si="127"/>
        <v xml:space="preserve"> </v>
      </c>
    </row>
    <row r="255" spans="1:30" ht="12.2" hidden="1" customHeight="1">
      <c r="A255" s="55" t="s">
        <v>692</v>
      </c>
      <c r="B255" s="55" t="s">
        <v>312</v>
      </c>
      <c r="C255" s="131"/>
      <c r="D255" s="131">
        <v>0</v>
      </c>
      <c r="E255" s="131">
        <v>0</v>
      </c>
      <c r="F255" s="131">
        <v>0</v>
      </c>
      <c r="G255" s="131">
        <v>0</v>
      </c>
      <c r="H255" s="131"/>
      <c r="I255" s="131"/>
      <c r="J255" s="131"/>
      <c r="K255" s="131"/>
      <c r="L255" s="131"/>
      <c r="M255" s="131"/>
      <c r="N255" s="131"/>
      <c r="O255" s="131"/>
      <c r="P255" s="83">
        <f t="shared" si="118"/>
        <v>0</v>
      </c>
      <c r="Q255" s="264">
        <v>0</v>
      </c>
      <c r="R255" s="265">
        <f t="shared" si="119"/>
        <v>0</v>
      </c>
      <c r="S255" s="83">
        <f t="shared" si="120"/>
        <v>0</v>
      </c>
      <c r="T255" s="264">
        <v>0</v>
      </c>
      <c r="U255" s="265">
        <f t="shared" si="121"/>
        <v>0</v>
      </c>
      <c r="V255" s="266">
        <v>0</v>
      </c>
      <c r="W255" s="131">
        <v>0</v>
      </c>
      <c r="X255" s="377">
        <v>0</v>
      </c>
      <c r="Y255" s="264">
        <f t="shared" si="122"/>
        <v>0</v>
      </c>
      <c r="Z255" s="264">
        <f t="shared" si="123"/>
        <v>0</v>
      </c>
      <c r="AA255" s="264">
        <f t="shared" si="124"/>
        <v>0</v>
      </c>
      <c r="AB255" s="264">
        <f t="shared" si="125"/>
        <v>0</v>
      </c>
      <c r="AC255" s="68" t="str">
        <f t="shared" si="126"/>
        <v xml:space="preserve"> </v>
      </c>
      <c r="AD255" s="68" t="str">
        <f t="shared" si="127"/>
        <v xml:space="preserve"> </v>
      </c>
    </row>
    <row r="256" spans="1:30" ht="12.2" customHeight="1">
      <c r="A256" s="55" t="s">
        <v>693</v>
      </c>
      <c r="B256" s="55" t="s">
        <v>313</v>
      </c>
      <c r="C256" s="131"/>
      <c r="D256" s="131">
        <v>0</v>
      </c>
      <c r="E256" s="131">
        <v>0</v>
      </c>
      <c r="F256" s="131">
        <v>0</v>
      </c>
      <c r="G256" s="131">
        <v>0</v>
      </c>
      <c r="H256" s="131"/>
      <c r="I256" s="131"/>
      <c r="J256" s="131"/>
      <c r="K256" s="131"/>
      <c r="L256" s="131"/>
      <c r="M256" s="131"/>
      <c r="N256" s="131"/>
      <c r="O256" s="131"/>
      <c r="P256" s="83">
        <f t="shared" si="118"/>
        <v>0</v>
      </c>
      <c r="Q256" s="264">
        <v>0</v>
      </c>
      <c r="R256" s="265">
        <f t="shared" si="119"/>
        <v>0</v>
      </c>
      <c r="S256" s="83">
        <f t="shared" si="120"/>
        <v>0</v>
      </c>
      <c r="T256" s="264">
        <v>0</v>
      </c>
      <c r="U256" s="265">
        <f t="shared" si="121"/>
        <v>0</v>
      </c>
      <c r="V256" s="266">
        <v>0</v>
      </c>
      <c r="W256" s="131">
        <v>5609.8147499999995</v>
      </c>
      <c r="X256" s="377">
        <v>5609.8147499999995</v>
      </c>
      <c r="Y256" s="264">
        <f t="shared" si="122"/>
        <v>0</v>
      </c>
      <c r="Z256" s="264">
        <f t="shared" si="123"/>
        <v>-5609.8147499999995</v>
      </c>
      <c r="AA256" s="264">
        <f t="shared" si="124"/>
        <v>0</v>
      </c>
      <c r="AB256" s="264">
        <f t="shared" si="125"/>
        <v>5609.8147499999995</v>
      </c>
      <c r="AC256" s="68">
        <f t="shared" si="126"/>
        <v>0</v>
      </c>
      <c r="AD256" s="68" t="str">
        <f t="shared" si="127"/>
        <v xml:space="preserve"> </v>
      </c>
    </row>
    <row r="257" spans="1:30" ht="12.2" hidden="1" customHeight="1">
      <c r="A257" s="55" t="s">
        <v>694</v>
      </c>
      <c r="B257" s="55" t="s">
        <v>314</v>
      </c>
      <c r="C257" s="131"/>
      <c r="D257" s="131">
        <v>0</v>
      </c>
      <c r="E257" s="131">
        <v>0</v>
      </c>
      <c r="F257" s="131">
        <v>0</v>
      </c>
      <c r="G257" s="131">
        <v>0</v>
      </c>
      <c r="H257" s="131"/>
      <c r="I257" s="131"/>
      <c r="J257" s="131"/>
      <c r="K257" s="131"/>
      <c r="L257" s="131"/>
      <c r="M257" s="131"/>
      <c r="N257" s="131"/>
      <c r="O257" s="131"/>
      <c r="P257" s="83">
        <f t="shared" si="118"/>
        <v>0</v>
      </c>
      <c r="Q257" s="264">
        <v>0</v>
      </c>
      <c r="R257" s="265">
        <f t="shared" si="119"/>
        <v>0</v>
      </c>
      <c r="S257" s="83">
        <f t="shared" si="120"/>
        <v>0</v>
      </c>
      <c r="T257" s="264">
        <v>0</v>
      </c>
      <c r="U257" s="265">
        <f t="shared" si="121"/>
        <v>0</v>
      </c>
      <c r="V257" s="266">
        <v>0</v>
      </c>
      <c r="W257" s="131">
        <v>0</v>
      </c>
      <c r="X257" s="377">
        <v>0</v>
      </c>
      <c r="Y257" s="264">
        <f t="shared" si="122"/>
        <v>0</v>
      </c>
      <c r="Z257" s="264">
        <f t="shared" si="123"/>
        <v>0</v>
      </c>
      <c r="AA257" s="264">
        <f t="shared" si="124"/>
        <v>0</v>
      </c>
      <c r="AB257" s="264">
        <f t="shared" si="125"/>
        <v>0</v>
      </c>
      <c r="AC257" s="68" t="str">
        <f t="shared" si="126"/>
        <v xml:space="preserve"> </v>
      </c>
      <c r="AD257" s="68" t="str">
        <f t="shared" si="127"/>
        <v xml:space="preserve"> </v>
      </c>
    </row>
    <row r="258" spans="1:30" ht="12.2" hidden="1" customHeight="1">
      <c r="A258" s="55"/>
      <c r="B258" s="55"/>
      <c r="C258" s="131"/>
      <c r="D258" s="131"/>
      <c r="E258" s="131"/>
      <c r="F258" s="131"/>
      <c r="G258" s="131"/>
      <c r="H258" s="131"/>
      <c r="I258" s="131"/>
      <c r="J258" s="131"/>
      <c r="K258" s="131"/>
      <c r="L258" s="131"/>
      <c r="M258" s="131"/>
      <c r="N258" s="131"/>
      <c r="O258" s="131"/>
      <c r="P258" s="83"/>
      <c r="Q258" s="264"/>
      <c r="R258" s="265"/>
      <c r="S258" s="83"/>
      <c r="T258" s="264"/>
      <c r="U258" s="265"/>
      <c r="V258" s="266"/>
      <c r="W258" s="131"/>
      <c r="X258" s="377"/>
      <c r="Y258" s="264"/>
      <c r="Z258" s="264"/>
      <c r="AA258" s="264"/>
      <c r="AB258" s="264"/>
    </row>
    <row r="259" spans="1:30" ht="12.2" customHeight="1">
      <c r="A259" s="55"/>
      <c r="B259" s="65" t="s">
        <v>695</v>
      </c>
      <c r="C259" s="267">
        <f t="shared" ref="C259:AB259" si="128">SUM(C201:C258)</f>
        <v>0</v>
      </c>
      <c r="D259" s="267">
        <f t="shared" si="128"/>
        <v>151175.29999999999</v>
      </c>
      <c r="E259" s="267">
        <f t="shared" si="128"/>
        <v>156498.07</v>
      </c>
      <c r="F259" s="267">
        <f t="shared" si="128"/>
        <v>189627.24999999997</v>
      </c>
      <c r="G259" s="267">
        <f t="shared" si="128"/>
        <v>191879.08</v>
      </c>
      <c r="H259" s="267">
        <f t="shared" si="128"/>
        <v>0</v>
      </c>
      <c r="I259" s="267">
        <f t="shared" si="128"/>
        <v>0</v>
      </c>
      <c r="J259" s="267">
        <f t="shared" si="128"/>
        <v>0</v>
      </c>
      <c r="K259" s="267">
        <f t="shared" si="128"/>
        <v>0</v>
      </c>
      <c r="L259" s="267">
        <f t="shared" si="128"/>
        <v>0</v>
      </c>
      <c r="M259" s="267">
        <f t="shared" si="128"/>
        <v>0</v>
      </c>
      <c r="N259" s="267">
        <f t="shared" si="128"/>
        <v>0</v>
      </c>
      <c r="O259" s="267">
        <f t="shared" si="128"/>
        <v>0</v>
      </c>
      <c r="P259" s="268">
        <f t="shared" si="128"/>
        <v>689179.7</v>
      </c>
      <c r="Q259" s="269">
        <f t="shared" si="128"/>
        <v>639271.28677083377</v>
      </c>
      <c r="R259" s="270">
        <f t="shared" si="128"/>
        <v>-49908.413229166181</v>
      </c>
      <c r="S259" s="268">
        <f t="shared" si="128"/>
        <v>191879.08</v>
      </c>
      <c r="T259" s="269">
        <f t="shared" si="128"/>
        <v>183417.24979166713</v>
      </c>
      <c r="U259" s="270">
        <f t="shared" si="128"/>
        <v>-8461.8302083328908</v>
      </c>
      <c r="V259" s="268">
        <f t="shared" si="128"/>
        <v>2223556.9975000001</v>
      </c>
      <c r="W259" s="267">
        <f t="shared" si="128"/>
        <v>2399454.2397499997</v>
      </c>
      <c r="X259" s="378">
        <f t="shared" si="128"/>
        <v>2352669.0677069901</v>
      </c>
      <c r="Y259" s="269">
        <f t="shared" si="128"/>
        <v>46785.172043009894</v>
      </c>
      <c r="Z259" s="269">
        <f t="shared" si="128"/>
        <v>-129112.07020699009</v>
      </c>
      <c r="AA259" s="269">
        <f t="shared" si="128"/>
        <v>1534377.2974999999</v>
      </c>
      <c r="AB259" s="269">
        <f t="shared" si="128"/>
        <v>1663489.3677069901</v>
      </c>
      <c r="AC259" s="111">
        <f>IFERROR((P259/X259)," ")</f>
        <v>0.29293524935561949</v>
      </c>
      <c r="AD259" s="111">
        <f t="shared" ref="AD259:AD273" si="129">IFERROR((P259/V259)," ")</f>
        <v>0.30994469706639483</v>
      </c>
    </row>
    <row r="260" spans="1:30" ht="12.2" customHeight="1">
      <c r="A260" s="55"/>
      <c r="B260" s="66"/>
      <c r="C260" s="131"/>
      <c r="D260" s="131"/>
      <c r="E260" s="131"/>
      <c r="F260" s="131"/>
      <c r="G260" s="131"/>
      <c r="H260" s="131"/>
      <c r="I260" s="131"/>
      <c r="J260" s="131"/>
      <c r="K260" s="131"/>
      <c r="L260" s="131"/>
      <c r="M260" s="131"/>
      <c r="N260" s="131"/>
      <c r="O260" s="131"/>
      <c r="P260" s="266"/>
      <c r="Q260" s="264"/>
      <c r="R260" s="265"/>
      <c r="S260" s="266"/>
      <c r="T260" s="264"/>
      <c r="U260" s="265"/>
      <c r="V260" s="266"/>
      <c r="W260" s="131"/>
      <c r="X260" s="377"/>
      <c r="Y260" s="264"/>
      <c r="Z260" s="264"/>
      <c r="AA260" s="264"/>
      <c r="AB260" s="264"/>
      <c r="AC260" s="68" t="str">
        <f t="shared" ref="AC260:AC273" si="130">IFERROR((P260/X260)," ")</f>
        <v xml:space="preserve"> </v>
      </c>
      <c r="AD260" s="68" t="str">
        <f t="shared" si="129"/>
        <v xml:space="preserve"> </v>
      </c>
    </row>
    <row r="261" spans="1:30" ht="12.2" customHeight="1">
      <c r="A261" s="66" t="s">
        <v>114</v>
      </c>
      <c r="C261" s="131"/>
      <c r="D261" s="131"/>
      <c r="E261" s="131"/>
      <c r="F261" s="131"/>
      <c r="G261" s="131"/>
      <c r="H261" s="131"/>
      <c r="I261" s="131"/>
      <c r="J261" s="131"/>
      <c r="K261" s="131"/>
      <c r="L261" s="131"/>
      <c r="M261" s="131"/>
      <c r="N261" s="131"/>
      <c r="O261" s="131"/>
      <c r="P261" s="266"/>
      <c r="Q261" s="264"/>
      <c r="R261" s="265"/>
      <c r="S261" s="266"/>
      <c r="T261" s="264"/>
      <c r="U261" s="265"/>
      <c r="V261" s="266"/>
      <c r="W261" s="131"/>
      <c r="X261" s="377"/>
      <c r="Y261" s="264"/>
      <c r="Z261" s="264"/>
      <c r="AA261" s="264"/>
      <c r="AB261" s="264"/>
      <c r="AC261" s="68" t="str">
        <f t="shared" si="130"/>
        <v xml:space="preserve"> </v>
      </c>
      <c r="AD261" s="68" t="str">
        <f t="shared" si="129"/>
        <v xml:space="preserve"> </v>
      </c>
    </row>
    <row r="262" spans="1:30" ht="12.2" hidden="1" customHeight="1">
      <c r="A262" s="55" t="s">
        <v>29</v>
      </c>
      <c r="B262" s="55"/>
      <c r="C262" s="131"/>
      <c r="D262" s="131"/>
      <c r="E262" s="131"/>
      <c r="F262" s="131"/>
      <c r="G262" s="131"/>
      <c r="H262" s="131"/>
      <c r="I262" s="131"/>
      <c r="J262" s="131"/>
      <c r="K262" s="131"/>
      <c r="L262" s="131"/>
      <c r="M262" s="131"/>
      <c r="N262" s="131"/>
      <c r="O262" s="131"/>
      <c r="P262" s="83">
        <f t="shared" ref="P262" si="131">SUM(D262:O262)+SUMIF($P$4,"Yes",C262)</f>
        <v>0</v>
      </c>
      <c r="Q262" s="264">
        <v>0</v>
      </c>
      <c r="R262" s="265">
        <f t="shared" ref="R262:R273" si="132">Q262-P262</f>
        <v>0</v>
      </c>
      <c r="S262" s="83">
        <f t="shared" ref="S262:S273" si="133">INDEX(D262:O262,1,MATCH($S$3,$D$6:$O$6,0))</f>
        <v>0</v>
      </c>
      <c r="T262" s="264">
        <v>0</v>
      </c>
      <c r="U262" s="265">
        <f t="shared" ref="U262:U273" si="134">T262-S262</f>
        <v>0</v>
      </c>
      <c r="V262" s="266">
        <v>0</v>
      </c>
      <c r="W262" s="131">
        <v>0</v>
      </c>
      <c r="X262" s="377">
        <v>0</v>
      </c>
      <c r="Y262" s="264">
        <f t="shared" ref="Y262:Y273" si="135">W262-X262</f>
        <v>0</v>
      </c>
      <c r="Z262" s="264">
        <f t="shared" ref="Z262:Z273" si="136">V262-X262</f>
        <v>0</v>
      </c>
      <c r="AA262" s="264">
        <f t="shared" ref="AA262:AA273" si="137">V262-P262</f>
        <v>0</v>
      </c>
      <c r="AB262" s="264">
        <f t="shared" ref="AB262:AB273" si="138">X262-P262</f>
        <v>0</v>
      </c>
      <c r="AC262" s="68" t="str">
        <f t="shared" si="130"/>
        <v xml:space="preserve"> </v>
      </c>
      <c r="AD262" s="68" t="str">
        <f t="shared" si="129"/>
        <v xml:space="preserve"> </v>
      </c>
    </row>
    <row r="263" spans="1:30" ht="12.2" customHeight="1">
      <c r="A263" s="55" t="s">
        <v>697</v>
      </c>
      <c r="B263" s="55" t="s">
        <v>315</v>
      </c>
      <c r="C263" s="131"/>
      <c r="D263" s="131">
        <v>16573.71</v>
      </c>
      <c r="E263" s="131">
        <v>29880.3</v>
      </c>
      <c r="F263" s="131">
        <v>15846.96</v>
      </c>
      <c r="G263" s="131">
        <v>17528.36</v>
      </c>
      <c r="H263" s="131"/>
      <c r="I263" s="131"/>
      <c r="J263" s="131"/>
      <c r="K263" s="131"/>
      <c r="L263" s="131"/>
      <c r="M263" s="131"/>
      <c r="N263" s="131"/>
      <c r="O263" s="131"/>
      <c r="P263" s="83">
        <f t="shared" ref="P263:P273" si="139">SUM(D263:O263)+SUMIF($P$4,"Yes",C263)</f>
        <v>79829.329999999987</v>
      </c>
      <c r="Q263" s="264">
        <v>72112.692755249998</v>
      </c>
      <c r="R263" s="265">
        <f t="shared" si="132"/>
        <v>-7716.6372447499889</v>
      </c>
      <c r="S263" s="83">
        <f t="shared" si="133"/>
        <v>17528.36</v>
      </c>
      <c r="T263" s="264">
        <v>18028.1731888125</v>
      </c>
      <c r="U263" s="265">
        <f t="shared" si="134"/>
        <v>499.81318881249899</v>
      </c>
      <c r="V263" s="266">
        <v>216338.07826574999</v>
      </c>
      <c r="W263" s="131">
        <v>196113.47548965499</v>
      </c>
      <c r="X263" s="377">
        <v>191517.065907866</v>
      </c>
      <c r="Y263" s="264">
        <f t="shared" si="135"/>
        <v>4596.4095817889902</v>
      </c>
      <c r="Z263" s="264">
        <f t="shared" si="136"/>
        <v>24821.012357883999</v>
      </c>
      <c r="AA263" s="264">
        <f t="shared" si="137"/>
        <v>136508.74826575001</v>
      </c>
      <c r="AB263" s="264">
        <f t="shared" si="138"/>
        <v>111687.73590786601</v>
      </c>
      <c r="AC263" s="68">
        <f t="shared" si="130"/>
        <v>0.41682619573131857</v>
      </c>
      <c r="AD263" s="68">
        <f t="shared" si="129"/>
        <v>0.36900267692096961</v>
      </c>
    </row>
    <row r="264" spans="1:30" ht="12.2" customHeight="1">
      <c r="A264" s="55" t="s">
        <v>698</v>
      </c>
      <c r="B264" s="55" t="s">
        <v>316</v>
      </c>
      <c r="C264" s="131"/>
      <c r="D264" s="131">
        <v>660.19</v>
      </c>
      <c r="E264" s="131">
        <v>887.71</v>
      </c>
      <c r="F264" s="131">
        <v>0</v>
      </c>
      <c r="G264" s="131">
        <v>0</v>
      </c>
      <c r="H264" s="131"/>
      <c r="I264" s="131"/>
      <c r="J264" s="131"/>
      <c r="K264" s="131"/>
      <c r="L264" s="131"/>
      <c r="M264" s="131"/>
      <c r="N264" s="131"/>
      <c r="O264" s="131"/>
      <c r="P264" s="83">
        <f t="shared" si="139"/>
        <v>1547.9</v>
      </c>
      <c r="Q264" s="264">
        <v>460.41877768955902</v>
      </c>
      <c r="R264" s="265">
        <f t="shared" si="132"/>
        <v>-1087.4812223104411</v>
      </c>
      <c r="S264" s="83">
        <f t="shared" si="133"/>
        <v>0</v>
      </c>
      <c r="T264" s="264">
        <v>132.10157831871001</v>
      </c>
      <c r="U264" s="265">
        <f t="shared" si="134"/>
        <v>132.10157831871001</v>
      </c>
      <c r="V264" s="266">
        <v>1601.46</v>
      </c>
      <c r="W264" s="131">
        <v>0</v>
      </c>
      <c r="X264" s="377">
        <v>0</v>
      </c>
      <c r="Y264" s="264">
        <f t="shared" si="135"/>
        <v>0</v>
      </c>
      <c r="Z264" s="264">
        <f t="shared" si="136"/>
        <v>1601.46</v>
      </c>
      <c r="AA264" s="264">
        <f t="shared" si="137"/>
        <v>53.559999999999945</v>
      </c>
      <c r="AB264" s="264">
        <f t="shared" si="138"/>
        <v>-1547.9</v>
      </c>
      <c r="AC264" s="68" t="str">
        <f t="shared" si="130"/>
        <v xml:space="preserve"> </v>
      </c>
      <c r="AD264" s="68">
        <f t="shared" si="129"/>
        <v>0.96655551808974316</v>
      </c>
    </row>
    <row r="265" spans="1:30" ht="12.2" customHeight="1">
      <c r="A265" s="55" t="s">
        <v>699</v>
      </c>
      <c r="B265" s="55" t="s">
        <v>317</v>
      </c>
      <c r="C265" s="131"/>
      <c r="D265" s="131">
        <v>34927.980000000003</v>
      </c>
      <c r="E265" s="131">
        <v>40352.89</v>
      </c>
      <c r="F265" s="131">
        <v>47665.62</v>
      </c>
      <c r="G265" s="131">
        <v>47558.34</v>
      </c>
      <c r="H265" s="131"/>
      <c r="I265" s="131"/>
      <c r="J265" s="131"/>
      <c r="K265" s="131"/>
      <c r="L265" s="131"/>
      <c r="M265" s="131"/>
      <c r="N265" s="131"/>
      <c r="O265" s="131"/>
      <c r="P265" s="83">
        <f t="shared" si="139"/>
        <v>170504.83</v>
      </c>
      <c r="Q265" s="264">
        <v>139458.51111624201</v>
      </c>
      <c r="R265" s="265">
        <f t="shared" si="132"/>
        <v>-31046.31888375798</v>
      </c>
      <c r="S265" s="83">
        <f t="shared" si="133"/>
        <v>47558.34</v>
      </c>
      <c r="T265" s="264">
        <v>40012.897651308798</v>
      </c>
      <c r="U265" s="265">
        <f t="shared" si="134"/>
        <v>-7545.4423486911983</v>
      </c>
      <c r="V265" s="266">
        <v>485074.10651875002</v>
      </c>
      <c r="W265" s="131">
        <v>561884.69115187495</v>
      </c>
      <c r="X265" s="377">
        <v>552735.04553359502</v>
      </c>
      <c r="Y265" s="264">
        <f t="shared" si="135"/>
        <v>9149.6456182799302</v>
      </c>
      <c r="Z265" s="264">
        <f t="shared" si="136"/>
        <v>-67660.939014845004</v>
      </c>
      <c r="AA265" s="264">
        <f t="shared" si="137"/>
        <v>314569.27651875</v>
      </c>
      <c r="AB265" s="264">
        <f t="shared" si="138"/>
        <v>382230.21553359507</v>
      </c>
      <c r="AC265" s="68">
        <f t="shared" si="130"/>
        <v>0.30847479525275873</v>
      </c>
      <c r="AD265" s="68">
        <f t="shared" si="129"/>
        <v>0.35150264198530107</v>
      </c>
    </row>
    <row r="266" spans="1:30" ht="12.2" customHeight="1">
      <c r="A266" s="55" t="s">
        <v>701</v>
      </c>
      <c r="B266" s="55" t="s">
        <v>318</v>
      </c>
      <c r="C266" s="131"/>
      <c r="D266" s="131">
        <v>3125.51</v>
      </c>
      <c r="E266" s="131">
        <v>2233.3000000000002</v>
      </c>
      <c r="F266" s="131">
        <v>2706.15</v>
      </c>
      <c r="G266" s="131">
        <v>2733.47</v>
      </c>
      <c r="H266" s="131"/>
      <c r="I266" s="131"/>
      <c r="J266" s="131"/>
      <c r="K266" s="131"/>
      <c r="L266" s="131"/>
      <c r="M266" s="131"/>
      <c r="N266" s="131"/>
      <c r="O266" s="131"/>
      <c r="P266" s="83">
        <f t="shared" si="139"/>
        <v>10798.43</v>
      </c>
      <c r="Q266" s="264">
        <v>9269.4336581770895</v>
      </c>
      <c r="R266" s="265">
        <f t="shared" si="132"/>
        <v>-1528.9963418229108</v>
      </c>
      <c r="S266" s="83">
        <f t="shared" si="133"/>
        <v>2733.47</v>
      </c>
      <c r="T266" s="264">
        <v>2659.5501219791699</v>
      </c>
      <c r="U266" s="265">
        <f t="shared" si="134"/>
        <v>-73.919878020829856</v>
      </c>
      <c r="V266" s="266">
        <v>32241.57646375</v>
      </c>
      <c r="W266" s="131">
        <v>34792.086476375</v>
      </c>
      <c r="X266" s="377">
        <v>34113.701481751297</v>
      </c>
      <c r="Y266" s="264">
        <f t="shared" si="135"/>
        <v>678.38499462370237</v>
      </c>
      <c r="Z266" s="264">
        <f t="shared" si="136"/>
        <v>-1872.1250180012976</v>
      </c>
      <c r="AA266" s="264">
        <f t="shared" si="137"/>
        <v>21443.146463749999</v>
      </c>
      <c r="AB266" s="264">
        <f t="shared" si="138"/>
        <v>23315.271481751297</v>
      </c>
      <c r="AC266" s="68">
        <f t="shared" si="130"/>
        <v>0.31654231382004933</v>
      </c>
      <c r="AD266" s="68">
        <f t="shared" si="129"/>
        <v>0.33492251882103041</v>
      </c>
    </row>
    <row r="267" spans="1:30" ht="12.2" customHeight="1">
      <c r="A267" s="55" t="s">
        <v>703</v>
      </c>
      <c r="B267" s="55" t="s">
        <v>319</v>
      </c>
      <c r="C267" s="131"/>
      <c r="D267" s="131">
        <v>2127.75</v>
      </c>
      <c r="E267" s="131">
        <v>1257.32</v>
      </c>
      <c r="F267" s="131">
        <v>954.28</v>
      </c>
      <c r="G267" s="131">
        <v>710.73</v>
      </c>
      <c r="H267" s="131"/>
      <c r="I267" s="131"/>
      <c r="J267" s="131"/>
      <c r="K267" s="131"/>
      <c r="L267" s="131"/>
      <c r="M267" s="131"/>
      <c r="N267" s="131"/>
      <c r="O267" s="131"/>
      <c r="P267" s="83">
        <f t="shared" si="139"/>
        <v>5050.08</v>
      </c>
      <c r="Q267" s="264">
        <v>14941.601118750001</v>
      </c>
      <c r="R267" s="265">
        <f t="shared" si="132"/>
        <v>9891.5211187500008</v>
      </c>
      <c r="S267" s="83">
        <f t="shared" si="133"/>
        <v>710.73</v>
      </c>
      <c r="T267" s="264">
        <v>3735.4002796875002</v>
      </c>
      <c r="U267" s="265">
        <f t="shared" si="134"/>
        <v>3024.6702796875002</v>
      </c>
      <c r="V267" s="266">
        <v>44824.803356249999</v>
      </c>
      <c r="W267" s="131">
        <v>45191.55</v>
      </c>
      <c r="X267" s="377">
        <v>44361.370564516103</v>
      </c>
      <c r="Y267" s="264">
        <f t="shared" si="135"/>
        <v>830.17943548390031</v>
      </c>
      <c r="Z267" s="264">
        <f t="shared" si="136"/>
        <v>463.43279173389601</v>
      </c>
      <c r="AA267" s="264">
        <f t="shared" si="137"/>
        <v>39774.723356249997</v>
      </c>
      <c r="AB267" s="264">
        <f t="shared" si="138"/>
        <v>39311.290564516101</v>
      </c>
      <c r="AC267" s="68">
        <f t="shared" si="130"/>
        <v>0.11383958465971004</v>
      </c>
      <c r="AD267" s="68">
        <f t="shared" si="129"/>
        <v>0.11266262474960437</v>
      </c>
    </row>
    <row r="268" spans="1:30" ht="12.2" customHeight="1">
      <c r="A268" s="55" t="s">
        <v>704</v>
      </c>
      <c r="B268" s="55" t="s">
        <v>320</v>
      </c>
      <c r="C268" s="131"/>
      <c r="D268" s="131">
        <v>1080</v>
      </c>
      <c r="E268" s="131">
        <v>1366</v>
      </c>
      <c r="F268" s="131">
        <v>0</v>
      </c>
      <c r="G268" s="131">
        <v>594</v>
      </c>
      <c r="H268" s="131"/>
      <c r="I268" s="131"/>
      <c r="J268" s="131"/>
      <c r="K268" s="131"/>
      <c r="L268" s="131"/>
      <c r="M268" s="131"/>
      <c r="N268" s="131"/>
      <c r="O268" s="131"/>
      <c r="P268" s="83">
        <f t="shared" si="139"/>
        <v>3040</v>
      </c>
      <c r="Q268" s="264">
        <v>11544.196625</v>
      </c>
      <c r="R268" s="265">
        <f t="shared" si="132"/>
        <v>8504.1966250000005</v>
      </c>
      <c r="S268" s="83">
        <f t="shared" si="133"/>
        <v>594</v>
      </c>
      <c r="T268" s="264">
        <v>2886.0491562500001</v>
      </c>
      <c r="U268" s="265">
        <f t="shared" si="134"/>
        <v>2292.0491562500001</v>
      </c>
      <c r="V268" s="266">
        <v>34632.589874999998</v>
      </c>
      <c r="W268" s="131">
        <v>38290.957192499998</v>
      </c>
      <c r="X268" s="377">
        <v>37283.402031209698</v>
      </c>
      <c r="Y268" s="264">
        <f t="shared" si="135"/>
        <v>1007.5551612903</v>
      </c>
      <c r="Z268" s="264">
        <f t="shared" si="136"/>
        <v>-2650.8121562097003</v>
      </c>
      <c r="AA268" s="264">
        <f t="shared" si="137"/>
        <v>31592.589874999998</v>
      </c>
      <c r="AB268" s="264">
        <f t="shared" si="138"/>
        <v>34243.402031209698</v>
      </c>
      <c r="AC268" s="68">
        <f t="shared" si="130"/>
        <v>8.1537623563837744E-2</v>
      </c>
      <c r="AD268" s="68">
        <f t="shared" si="129"/>
        <v>8.7778592677369038E-2</v>
      </c>
    </row>
    <row r="269" spans="1:30" ht="12.2" hidden="1" customHeight="1">
      <c r="A269" s="55" t="s">
        <v>696</v>
      </c>
      <c r="B269" s="55" t="s">
        <v>321</v>
      </c>
      <c r="C269" s="131"/>
      <c r="D269" s="131">
        <v>0</v>
      </c>
      <c r="E269" s="131">
        <v>0</v>
      </c>
      <c r="F269" s="131">
        <v>0</v>
      </c>
      <c r="G269" s="131">
        <v>0</v>
      </c>
      <c r="H269" s="131"/>
      <c r="I269" s="131"/>
      <c r="J269" s="131"/>
      <c r="K269" s="131"/>
      <c r="L269" s="131"/>
      <c r="M269" s="131"/>
      <c r="N269" s="131"/>
      <c r="O269" s="131"/>
      <c r="P269" s="83">
        <f t="shared" si="139"/>
        <v>0</v>
      </c>
      <c r="Q269" s="264">
        <v>0</v>
      </c>
      <c r="R269" s="265">
        <f t="shared" si="132"/>
        <v>0</v>
      </c>
      <c r="S269" s="83">
        <f t="shared" si="133"/>
        <v>0</v>
      </c>
      <c r="T269" s="264">
        <v>0</v>
      </c>
      <c r="U269" s="265">
        <f t="shared" si="134"/>
        <v>0</v>
      </c>
      <c r="V269" s="266">
        <v>0</v>
      </c>
      <c r="W269" s="131">
        <v>0</v>
      </c>
      <c r="X269" s="377">
        <v>0</v>
      </c>
      <c r="Y269" s="264">
        <f t="shared" si="135"/>
        <v>0</v>
      </c>
      <c r="Z269" s="264">
        <f t="shared" si="136"/>
        <v>0</v>
      </c>
      <c r="AA269" s="264">
        <f t="shared" si="137"/>
        <v>0</v>
      </c>
      <c r="AB269" s="264">
        <f t="shared" si="138"/>
        <v>0</v>
      </c>
      <c r="AC269" s="68" t="str">
        <f t="shared" si="130"/>
        <v xml:space="preserve"> </v>
      </c>
      <c r="AD269" s="68" t="str">
        <f t="shared" si="129"/>
        <v xml:space="preserve"> </v>
      </c>
    </row>
    <row r="270" spans="1:30" ht="12.2" hidden="1" customHeight="1">
      <c r="A270" s="55" t="s">
        <v>700</v>
      </c>
      <c r="B270" s="55" t="s">
        <v>322</v>
      </c>
      <c r="C270" s="131"/>
      <c r="D270" s="131">
        <v>0</v>
      </c>
      <c r="E270" s="131">
        <v>0</v>
      </c>
      <c r="F270" s="131">
        <v>0</v>
      </c>
      <c r="G270" s="131">
        <v>0</v>
      </c>
      <c r="H270" s="131"/>
      <c r="I270" s="131"/>
      <c r="J270" s="131"/>
      <c r="K270" s="131"/>
      <c r="L270" s="131"/>
      <c r="M270" s="131"/>
      <c r="N270" s="131"/>
      <c r="O270" s="131"/>
      <c r="P270" s="83">
        <f t="shared" si="139"/>
        <v>0</v>
      </c>
      <c r="Q270" s="264">
        <v>0</v>
      </c>
      <c r="R270" s="265">
        <f t="shared" si="132"/>
        <v>0</v>
      </c>
      <c r="S270" s="83">
        <f t="shared" si="133"/>
        <v>0</v>
      </c>
      <c r="T270" s="264">
        <v>0</v>
      </c>
      <c r="U270" s="265">
        <f t="shared" si="134"/>
        <v>0</v>
      </c>
      <c r="V270" s="266">
        <v>0</v>
      </c>
      <c r="W270" s="131">
        <v>0</v>
      </c>
      <c r="X270" s="377">
        <v>0</v>
      </c>
      <c r="Y270" s="264">
        <f t="shared" si="135"/>
        <v>0</v>
      </c>
      <c r="Z270" s="264">
        <f t="shared" si="136"/>
        <v>0</v>
      </c>
      <c r="AA270" s="264">
        <f t="shared" si="137"/>
        <v>0</v>
      </c>
      <c r="AB270" s="264">
        <f t="shared" si="138"/>
        <v>0</v>
      </c>
      <c r="AC270" s="68" t="str">
        <f t="shared" si="130"/>
        <v xml:space="preserve"> </v>
      </c>
      <c r="AD270" s="68" t="str">
        <f t="shared" si="129"/>
        <v xml:space="preserve"> </v>
      </c>
    </row>
    <row r="271" spans="1:30" ht="12.2" hidden="1" customHeight="1">
      <c r="A271" s="55" t="s">
        <v>702</v>
      </c>
      <c r="B271" s="55" t="s">
        <v>323</v>
      </c>
      <c r="C271" s="131"/>
      <c r="D271" s="131">
        <v>0</v>
      </c>
      <c r="E271" s="131">
        <v>0</v>
      </c>
      <c r="F271" s="131">
        <v>0</v>
      </c>
      <c r="G271" s="131">
        <v>0</v>
      </c>
      <c r="H271" s="131"/>
      <c r="I271" s="131"/>
      <c r="J271" s="131"/>
      <c r="K271" s="131"/>
      <c r="L271" s="131"/>
      <c r="M271" s="131"/>
      <c r="N271" s="131"/>
      <c r="O271" s="131"/>
      <c r="P271" s="83">
        <f t="shared" si="139"/>
        <v>0</v>
      </c>
      <c r="Q271" s="264">
        <v>0</v>
      </c>
      <c r="R271" s="265">
        <f t="shared" si="132"/>
        <v>0</v>
      </c>
      <c r="S271" s="83">
        <f t="shared" si="133"/>
        <v>0</v>
      </c>
      <c r="T271" s="264">
        <v>0</v>
      </c>
      <c r="U271" s="265">
        <f t="shared" si="134"/>
        <v>0</v>
      </c>
      <c r="V271" s="266">
        <v>0</v>
      </c>
      <c r="W271" s="131">
        <v>0</v>
      </c>
      <c r="X271" s="377">
        <v>0</v>
      </c>
      <c r="Y271" s="264">
        <f t="shared" si="135"/>
        <v>0</v>
      </c>
      <c r="Z271" s="264">
        <f t="shared" si="136"/>
        <v>0</v>
      </c>
      <c r="AA271" s="264">
        <f t="shared" si="137"/>
        <v>0</v>
      </c>
      <c r="AB271" s="264">
        <f t="shared" si="138"/>
        <v>0</v>
      </c>
      <c r="AC271" s="68" t="str">
        <f t="shared" si="130"/>
        <v xml:space="preserve"> </v>
      </c>
      <c r="AD271" s="68" t="str">
        <f t="shared" si="129"/>
        <v xml:space="preserve"> </v>
      </c>
    </row>
    <row r="272" spans="1:30" ht="12.2" hidden="1" customHeight="1">
      <c r="A272" s="55" t="s">
        <v>705</v>
      </c>
      <c r="B272" s="55" t="s">
        <v>324</v>
      </c>
      <c r="C272" s="131"/>
      <c r="D272" s="131">
        <v>0</v>
      </c>
      <c r="E272" s="131">
        <v>0</v>
      </c>
      <c r="F272" s="131">
        <v>0</v>
      </c>
      <c r="G272" s="131">
        <v>0</v>
      </c>
      <c r="H272" s="131"/>
      <c r="I272" s="131"/>
      <c r="J272" s="131"/>
      <c r="K272" s="131"/>
      <c r="L272" s="131"/>
      <c r="M272" s="131"/>
      <c r="N272" s="131"/>
      <c r="O272" s="131"/>
      <c r="P272" s="83">
        <f t="shared" si="139"/>
        <v>0</v>
      </c>
      <c r="Q272" s="264">
        <v>0</v>
      </c>
      <c r="R272" s="265">
        <f t="shared" si="132"/>
        <v>0</v>
      </c>
      <c r="S272" s="83">
        <f t="shared" si="133"/>
        <v>0</v>
      </c>
      <c r="T272" s="264">
        <v>0</v>
      </c>
      <c r="U272" s="265">
        <f t="shared" si="134"/>
        <v>0</v>
      </c>
      <c r="V272" s="266">
        <v>0</v>
      </c>
      <c r="W272" s="131">
        <v>0</v>
      </c>
      <c r="X272" s="377">
        <v>0</v>
      </c>
      <c r="Y272" s="264">
        <f t="shared" si="135"/>
        <v>0</v>
      </c>
      <c r="Z272" s="264">
        <f t="shared" si="136"/>
        <v>0</v>
      </c>
      <c r="AA272" s="264">
        <f t="shared" si="137"/>
        <v>0</v>
      </c>
      <c r="AB272" s="264">
        <f t="shared" si="138"/>
        <v>0</v>
      </c>
      <c r="AC272" s="68" t="str">
        <f t="shared" si="130"/>
        <v xml:space="preserve"> </v>
      </c>
      <c r="AD272" s="68" t="str">
        <f t="shared" si="129"/>
        <v xml:space="preserve"> </v>
      </c>
    </row>
    <row r="273" spans="1:30" ht="12.2" customHeight="1">
      <c r="A273" s="55" t="s">
        <v>706</v>
      </c>
      <c r="B273" s="55" t="s">
        <v>325</v>
      </c>
      <c r="C273" s="131"/>
      <c r="D273" s="131">
        <v>0</v>
      </c>
      <c r="E273" s="131">
        <v>0</v>
      </c>
      <c r="F273" s="131">
        <v>0</v>
      </c>
      <c r="G273" s="131">
        <v>0</v>
      </c>
      <c r="H273" s="131"/>
      <c r="I273" s="131"/>
      <c r="J273" s="131"/>
      <c r="K273" s="131"/>
      <c r="L273" s="131"/>
      <c r="M273" s="131"/>
      <c r="N273" s="131"/>
      <c r="O273" s="131"/>
      <c r="P273" s="83">
        <f t="shared" si="139"/>
        <v>0</v>
      </c>
      <c r="Q273" s="264">
        <v>37.895772360000002</v>
      </c>
      <c r="R273" s="265">
        <f t="shared" si="132"/>
        <v>37.895772360000002</v>
      </c>
      <c r="S273" s="83">
        <f t="shared" si="133"/>
        <v>0</v>
      </c>
      <c r="T273" s="264">
        <v>9.4739430900000006</v>
      </c>
      <c r="U273" s="265">
        <f t="shared" si="134"/>
        <v>9.4739430900000006</v>
      </c>
      <c r="V273" s="266">
        <v>113.68731708</v>
      </c>
      <c r="W273" s="131">
        <v>0</v>
      </c>
      <c r="X273" s="377">
        <v>0</v>
      </c>
      <c r="Y273" s="264">
        <f t="shared" si="135"/>
        <v>0</v>
      </c>
      <c r="Z273" s="264">
        <f t="shared" si="136"/>
        <v>113.68731708</v>
      </c>
      <c r="AA273" s="264">
        <f t="shared" si="137"/>
        <v>113.68731708</v>
      </c>
      <c r="AB273" s="264">
        <f t="shared" si="138"/>
        <v>0</v>
      </c>
      <c r="AC273" s="68" t="str">
        <f t="shared" si="130"/>
        <v xml:space="preserve"> </v>
      </c>
      <c r="AD273" s="68">
        <f t="shared" si="129"/>
        <v>0</v>
      </c>
    </row>
    <row r="274" spans="1:30" ht="12.2" hidden="1" customHeight="1">
      <c r="A274" s="55"/>
      <c r="B274" s="55"/>
      <c r="C274" s="131"/>
      <c r="D274" s="131"/>
      <c r="E274" s="131"/>
      <c r="F274" s="131"/>
      <c r="G274" s="131"/>
      <c r="H274" s="131"/>
      <c r="I274" s="131"/>
      <c r="J274" s="131"/>
      <c r="K274" s="131"/>
      <c r="L274" s="131"/>
      <c r="M274" s="131"/>
      <c r="N274" s="131"/>
      <c r="O274" s="131"/>
      <c r="P274" s="83"/>
      <c r="Q274" s="264"/>
      <c r="R274" s="265"/>
      <c r="S274" s="83"/>
      <c r="T274" s="264"/>
      <c r="U274" s="265"/>
      <c r="V274" s="266"/>
      <c r="W274" s="131"/>
      <c r="X274" s="377"/>
      <c r="Y274" s="264"/>
      <c r="Z274" s="264"/>
      <c r="AA274" s="264"/>
      <c r="AB274" s="264"/>
    </row>
    <row r="275" spans="1:30" s="58" customFormat="1" ht="12.2" customHeight="1">
      <c r="A275" s="55"/>
      <c r="B275" s="65" t="s">
        <v>707</v>
      </c>
      <c r="C275" s="267">
        <f t="shared" ref="C275:AB275" si="140">SUM(C262:C274)</f>
        <v>0</v>
      </c>
      <c r="D275" s="267">
        <f t="shared" si="140"/>
        <v>58495.140000000007</v>
      </c>
      <c r="E275" s="267">
        <f t="shared" si="140"/>
        <v>75977.52</v>
      </c>
      <c r="F275" s="267">
        <f t="shared" si="140"/>
        <v>67173.009999999995</v>
      </c>
      <c r="G275" s="267">
        <f t="shared" si="140"/>
        <v>69124.899999999994</v>
      </c>
      <c r="H275" s="267">
        <f t="shared" si="140"/>
        <v>0</v>
      </c>
      <c r="I275" s="267">
        <f t="shared" si="140"/>
        <v>0</v>
      </c>
      <c r="J275" s="267">
        <f t="shared" si="140"/>
        <v>0</v>
      </c>
      <c r="K275" s="267">
        <f t="shared" si="140"/>
        <v>0</v>
      </c>
      <c r="L275" s="267">
        <f t="shared" si="140"/>
        <v>0</v>
      </c>
      <c r="M275" s="267">
        <f t="shared" si="140"/>
        <v>0</v>
      </c>
      <c r="N275" s="267">
        <f t="shared" si="140"/>
        <v>0</v>
      </c>
      <c r="O275" s="267">
        <f t="shared" si="140"/>
        <v>0</v>
      </c>
      <c r="P275" s="268">
        <f t="shared" si="140"/>
        <v>270770.57</v>
      </c>
      <c r="Q275" s="269">
        <f t="shared" si="140"/>
        <v>247824.74982346868</v>
      </c>
      <c r="R275" s="270">
        <f t="shared" si="140"/>
        <v>-22945.820176531313</v>
      </c>
      <c r="S275" s="268">
        <f t="shared" si="140"/>
        <v>69124.899999999994</v>
      </c>
      <c r="T275" s="269">
        <f t="shared" si="140"/>
        <v>67463.645919446673</v>
      </c>
      <c r="U275" s="270">
        <f t="shared" si="140"/>
        <v>-1661.2540805533185</v>
      </c>
      <c r="V275" s="268">
        <f t="shared" si="140"/>
        <v>814826.30179657997</v>
      </c>
      <c r="W275" s="267">
        <f t="shared" si="140"/>
        <v>876272.76031040493</v>
      </c>
      <c r="X275" s="378">
        <f t="shared" si="140"/>
        <v>860010.58551893802</v>
      </c>
      <c r="Y275" s="269">
        <f t="shared" si="140"/>
        <v>16262.174791466823</v>
      </c>
      <c r="Z275" s="269">
        <f t="shared" si="140"/>
        <v>-45184.283722358101</v>
      </c>
      <c r="AA275" s="269">
        <f t="shared" si="140"/>
        <v>544055.7317965799</v>
      </c>
      <c r="AB275" s="269">
        <f t="shared" si="140"/>
        <v>589240.01551893819</v>
      </c>
      <c r="AC275" s="111">
        <f t="shared" ref="AC275:AC298" si="141">IFERROR((P275/X275)," ")</f>
        <v>0.31484562464613691</v>
      </c>
      <c r="AD275" s="111">
        <f t="shared" ref="AD275:AD298" si="142">IFERROR((P275/V275)," ")</f>
        <v>0.33230465119128844</v>
      </c>
    </row>
    <row r="276" spans="1:30" ht="12.2" customHeight="1">
      <c r="A276" s="55"/>
      <c r="B276" s="55"/>
      <c r="C276" s="131"/>
      <c r="D276" s="131"/>
      <c r="E276" s="131"/>
      <c r="F276" s="131"/>
      <c r="G276" s="131"/>
      <c r="H276" s="131"/>
      <c r="I276" s="131"/>
      <c r="J276" s="131"/>
      <c r="K276" s="131"/>
      <c r="L276" s="131"/>
      <c r="M276" s="131"/>
      <c r="N276" s="131"/>
      <c r="O276" s="131"/>
      <c r="P276" s="266"/>
      <c r="Q276" s="264"/>
      <c r="R276" s="265"/>
      <c r="S276" s="266"/>
      <c r="T276" s="264"/>
      <c r="U276" s="265"/>
      <c r="V276" s="266"/>
      <c r="W276" s="131"/>
      <c r="X276" s="377"/>
      <c r="Y276" s="264"/>
      <c r="Z276" s="264"/>
      <c r="AA276" s="264"/>
      <c r="AB276" s="264"/>
      <c r="AC276" s="68" t="str">
        <f t="shared" si="141"/>
        <v xml:space="preserve"> </v>
      </c>
      <c r="AD276" s="68" t="str">
        <f t="shared" si="142"/>
        <v xml:space="preserve"> </v>
      </c>
    </row>
    <row r="277" spans="1:30" s="58" customFormat="1" ht="12.2" customHeight="1">
      <c r="A277" s="66" t="s">
        <v>115</v>
      </c>
      <c r="C277" s="275"/>
      <c r="D277" s="275"/>
      <c r="E277" s="275"/>
      <c r="F277" s="275"/>
      <c r="G277" s="275"/>
      <c r="H277" s="275"/>
      <c r="I277" s="275"/>
      <c r="J277" s="275"/>
      <c r="K277" s="275"/>
      <c r="L277" s="275"/>
      <c r="M277" s="275"/>
      <c r="N277" s="275"/>
      <c r="O277" s="275"/>
      <c r="P277" s="272"/>
      <c r="Q277" s="276"/>
      <c r="R277" s="274"/>
      <c r="S277" s="272"/>
      <c r="T277" s="276"/>
      <c r="U277" s="274"/>
      <c r="V277" s="272"/>
      <c r="W277" s="275"/>
      <c r="X277" s="381"/>
      <c r="Y277" s="276"/>
      <c r="Z277" s="276"/>
      <c r="AA277" s="276"/>
      <c r="AB277" s="276"/>
      <c r="AC277" s="92" t="str">
        <f t="shared" si="141"/>
        <v xml:space="preserve"> </v>
      </c>
      <c r="AD277" s="92" t="str">
        <f t="shared" si="142"/>
        <v xml:space="preserve"> </v>
      </c>
    </row>
    <row r="278" spans="1:30" ht="12.2" hidden="1" customHeight="1">
      <c r="A278" s="55" t="s">
        <v>29</v>
      </c>
      <c r="B278" s="55"/>
      <c r="C278" s="112"/>
      <c r="D278" s="131"/>
      <c r="E278" s="131"/>
      <c r="F278" s="131"/>
      <c r="G278" s="131"/>
      <c r="H278" s="131"/>
      <c r="I278" s="131"/>
      <c r="J278" s="131"/>
      <c r="K278" s="131"/>
      <c r="L278" s="131"/>
      <c r="M278" s="131"/>
      <c r="N278" s="131"/>
      <c r="O278" s="131"/>
      <c r="P278" s="83">
        <f t="shared" ref="P278" si="143">SUM(D278:O278)+SUMIF($P$4,"Yes",C278)</f>
        <v>0</v>
      </c>
      <c r="Q278" s="264">
        <v>0</v>
      </c>
      <c r="R278" s="265">
        <f t="shared" ref="R278:R298" si="144">Q278-P278</f>
        <v>0</v>
      </c>
      <c r="S278" s="83">
        <f t="shared" ref="S278:S298" si="145">INDEX(D278:O278,1,MATCH($S$3,$D$6:$O$6,0))</f>
        <v>0</v>
      </c>
      <c r="T278" s="264">
        <v>0</v>
      </c>
      <c r="U278" s="265">
        <f t="shared" ref="U278:U298" si="146">T278-S278</f>
        <v>0</v>
      </c>
      <c r="V278" s="266">
        <v>0</v>
      </c>
      <c r="W278" s="131">
        <v>0</v>
      </c>
      <c r="X278" s="377">
        <v>0</v>
      </c>
      <c r="Y278" s="264">
        <f t="shared" ref="Y278:Y298" si="147">W278-X278</f>
        <v>0</v>
      </c>
      <c r="Z278" s="264">
        <f t="shared" ref="Z278:Z298" si="148">V278-X278</f>
        <v>0</v>
      </c>
      <c r="AA278" s="264">
        <f t="shared" ref="AA278:AA298" si="149">V278-P278</f>
        <v>0</v>
      </c>
      <c r="AB278" s="264">
        <f t="shared" ref="AB278:AB298" si="150">X278-P278</f>
        <v>0</v>
      </c>
      <c r="AC278" s="68" t="str">
        <f t="shared" si="141"/>
        <v xml:space="preserve"> </v>
      </c>
      <c r="AD278" s="68" t="str">
        <f t="shared" si="142"/>
        <v xml:space="preserve"> </v>
      </c>
    </row>
    <row r="279" spans="1:30" ht="12.2" hidden="1" customHeight="1">
      <c r="A279" s="55" t="s">
        <v>708</v>
      </c>
      <c r="B279" s="55" t="s">
        <v>115</v>
      </c>
      <c r="C279" s="112"/>
      <c r="D279" s="131">
        <v>0</v>
      </c>
      <c r="E279" s="131">
        <v>0</v>
      </c>
      <c r="F279" s="131">
        <v>0</v>
      </c>
      <c r="G279" s="131">
        <v>0</v>
      </c>
      <c r="H279" s="131"/>
      <c r="I279" s="131"/>
      <c r="J279" s="131"/>
      <c r="K279" s="131"/>
      <c r="L279" s="131"/>
      <c r="M279" s="131"/>
      <c r="N279" s="131"/>
      <c r="O279" s="131"/>
      <c r="P279" s="83">
        <f t="shared" ref="P279:P298" si="151">SUM(D279:O279)+SUMIF($P$4,"Yes",C279)</f>
        <v>0</v>
      </c>
      <c r="Q279" s="264">
        <v>0</v>
      </c>
      <c r="R279" s="265">
        <f t="shared" si="144"/>
        <v>0</v>
      </c>
      <c r="S279" s="83">
        <f t="shared" si="145"/>
        <v>0</v>
      </c>
      <c r="T279" s="264">
        <v>0</v>
      </c>
      <c r="U279" s="265">
        <f t="shared" si="146"/>
        <v>0</v>
      </c>
      <c r="V279" s="266">
        <v>0</v>
      </c>
      <c r="W279" s="131">
        <v>0</v>
      </c>
      <c r="X279" s="377">
        <v>0</v>
      </c>
      <c r="Y279" s="264">
        <f t="shared" si="147"/>
        <v>0</v>
      </c>
      <c r="Z279" s="264">
        <f t="shared" si="148"/>
        <v>0</v>
      </c>
      <c r="AA279" s="264">
        <f t="shared" si="149"/>
        <v>0</v>
      </c>
      <c r="AB279" s="264">
        <f t="shared" si="150"/>
        <v>0</v>
      </c>
      <c r="AC279" s="68" t="str">
        <f t="shared" si="141"/>
        <v xml:space="preserve"> </v>
      </c>
      <c r="AD279" s="68" t="str">
        <f t="shared" si="142"/>
        <v xml:space="preserve"> </v>
      </c>
    </row>
    <row r="280" spans="1:30" ht="12.2" customHeight="1">
      <c r="A280" s="55" t="s">
        <v>709</v>
      </c>
      <c r="B280" s="55" t="s">
        <v>326</v>
      </c>
      <c r="C280" s="112"/>
      <c r="D280" s="131">
        <v>1018.19</v>
      </c>
      <c r="E280" s="131">
        <v>18164.560000000001</v>
      </c>
      <c r="F280" s="131">
        <v>3037.99</v>
      </c>
      <c r="G280" s="131">
        <v>9834.16</v>
      </c>
      <c r="H280" s="131"/>
      <c r="I280" s="131"/>
      <c r="J280" s="131"/>
      <c r="K280" s="131"/>
      <c r="L280" s="131"/>
      <c r="M280" s="131"/>
      <c r="N280" s="131"/>
      <c r="O280" s="131"/>
      <c r="P280" s="83">
        <f t="shared" si="151"/>
        <v>32054.899999999998</v>
      </c>
      <c r="Q280" s="264">
        <v>19632.707739000001</v>
      </c>
      <c r="R280" s="265">
        <f t="shared" si="144"/>
        <v>-12422.192260999997</v>
      </c>
      <c r="S280" s="83">
        <f t="shared" si="145"/>
        <v>9834.16</v>
      </c>
      <c r="T280" s="264">
        <v>4908.1769347500003</v>
      </c>
      <c r="U280" s="265">
        <f t="shared" si="146"/>
        <v>-4925.9830652499995</v>
      </c>
      <c r="V280" s="266">
        <v>58898.123217</v>
      </c>
      <c r="W280" s="131">
        <v>33362</v>
      </c>
      <c r="X280" s="377">
        <v>33362</v>
      </c>
      <c r="Y280" s="264">
        <f t="shared" si="147"/>
        <v>0</v>
      </c>
      <c r="Z280" s="264">
        <f t="shared" si="148"/>
        <v>25536.123217</v>
      </c>
      <c r="AA280" s="264">
        <f t="shared" si="149"/>
        <v>26843.223217000002</v>
      </c>
      <c r="AB280" s="264">
        <f t="shared" si="150"/>
        <v>1307.1000000000022</v>
      </c>
      <c r="AC280" s="68">
        <f t="shared" si="141"/>
        <v>0.96082069420298533</v>
      </c>
      <c r="AD280" s="68">
        <f t="shared" si="142"/>
        <v>0.54424314815430086</v>
      </c>
    </row>
    <row r="281" spans="1:30" ht="12.2" customHeight="1">
      <c r="A281" s="55" t="s">
        <v>710</v>
      </c>
      <c r="B281" s="55" t="s">
        <v>327</v>
      </c>
      <c r="C281" s="112"/>
      <c r="D281" s="131">
        <v>-7050</v>
      </c>
      <c r="E281" s="131">
        <v>7100</v>
      </c>
      <c r="F281" s="131">
        <v>9159</v>
      </c>
      <c r="G281" s="131">
        <v>2032</v>
      </c>
      <c r="H281" s="131"/>
      <c r="I281" s="131"/>
      <c r="J281" s="131"/>
      <c r="K281" s="131"/>
      <c r="L281" s="131"/>
      <c r="M281" s="131"/>
      <c r="N281" s="131"/>
      <c r="O281" s="131"/>
      <c r="P281" s="83">
        <f t="shared" si="151"/>
        <v>11241</v>
      </c>
      <c r="Q281" s="264">
        <v>18998.7109090909</v>
      </c>
      <c r="R281" s="265">
        <f t="shared" si="144"/>
        <v>7757.7109090908998</v>
      </c>
      <c r="S281" s="83">
        <f t="shared" si="145"/>
        <v>2032</v>
      </c>
      <c r="T281" s="264">
        <v>9499.3554545454608</v>
      </c>
      <c r="U281" s="265">
        <f t="shared" si="146"/>
        <v>7467.3554545454608</v>
      </c>
      <c r="V281" s="266">
        <v>104492.91</v>
      </c>
      <c r="W281" s="131">
        <v>118669</v>
      </c>
      <c r="X281" s="377">
        <v>118669</v>
      </c>
      <c r="Y281" s="264">
        <f t="shared" si="147"/>
        <v>0</v>
      </c>
      <c r="Z281" s="264">
        <f t="shared" si="148"/>
        <v>-14176.089999999997</v>
      </c>
      <c r="AA281" s="264">
        <f t="shared" si="149"/>
        <v>93251.91</v>
      </c>
      <c r="AB281" s="264">
        <f t="shared" si="150"/>
        <v>107428</v>
      </c>
      <c r="AC281" s="68">
        <f t="shared" si="141"/>
        <v>9.4725665506577114E-2</v>
      </c>
      <c r="AD281" s="68">
        <f t="shared" si="142"/>
        <v>0.10757667673337837</v>
      </c>
    </row>
    <row r="282" spans="1:30" ht="12.2" customHeight="1">
      <c r="A282" s="55" t="s">
        <v>711</v>
      </c>
      <c r="B282" s="55" t="s">
        <v>328</v>
      </c>
      <c r="C282" s="112"/>
      <c r="D282" s="131">
        <v>0</v>
      </c>
      <c r="E282" s="131">
        <v>0</v>
      </c>
      <c r="F282" s="131">
        <v>1600</v>
      </c>
      <c r="G282" s="131">
        <v>0</v>
      </c>
      <c r="H282" s="131"/>
      <c r="I282" s="131"/>
      <c r="J282" s="131"/>
      <c r="K282" s="131"/>
      <c r="L282" s="131"/>
      <c r="M282" s="131"/>
      <c r="N282" s="131"/>
      <c r="O282" s="131"/>
      <c r="P282" s="83">
        <f t="shared" si="151"/>
        <v>1600</v>
      </c>
      <c r="Q282" s="264">
        <v>0</v>
      </c>
      <c r="R282" s="265">
        <f t="shared" si="144"/>
        <v>-1600</v>
      </c>
      <c r="S282" s="83">
        <f t="shared" si="145"/>
        <v>0</v>
      </c>
      <c r="T282" s="264">
        <v>0</v>
      </c>
      <c r="U282" s="265">
        <f t="shared" si="146"/>
        <v>0</v>
      </c>
      <c r="V282" s="266">
        <v>0</v>
      </c>
      <c r="W282" s="131">
        <v>1600</v>
      </c>
      <c r="X282" s="377">
        <v>1600</v>
      </c>
      <c r="Y282" s="264">
        <f t="shared" si="147"/>
        <v>0</v>
      </c>
      <c r="Z282" s="264">
        <f t="shared" si="148"/>
        <v>-1600</v>
      </c>
      <c r="AA282" s="264">
        <f t="shared" si="149"/>
        <v>-1600</v>
      </c>
      <c r="AB282" s="264">
        <f t="shared" si="150"/>
        <v>0</v>
      </c>
      <c r="AC282" s="68">
        <f t="shared" si="141"/>
        <v>1</v>
      </c>
      <c r="AD282" s="68" t="str">
        <f t="shared" si="142"/>
        <v xml:space="preserve"> </v>
      </c>
    </row>
    <row r="283" spans="1:30" ht="12.2" customHeight="1">
      <c r="A283" s="55" t="s">
        <v>712</v>
      </c>
      <c r="B283" s="55" t="s">
        <v>329</v>
      </c>
      <c r="C283" s="112"/>
      <c r="D283" s="131">
        <v>32400</v>
      </c>
      <c r="E283" s="131">
        <v>82.9</v>
      </c>
      <c r="F283" s="131">
        <v>14400</v>
      </c>
      <c r="G283" s="131">
        <v>5000</v>
      </c>
      <c r="H283" s="131"/>
      <c r="I283" s="131"/>
      <c r="J283" s="131"/>
      <c r="K283" s="131"/>
      <c r="L283" s="131"/>
      <c r="M283" s="131"/>
      <c r="N283" s="131"/>
      <c r="O283" s="131"/>
      <c r="P283" s="83">
        <f t="shared" si="151"/>
        <v>51882.9</v>
      </c>
      <c r="Q283" s="264">
        <v>9214.4</v>
      </c>
      <c r="R283" s="265">
        <f t="shared" si="144"/>
        <v>-42668.5</v>
      </c>
      <c r="S283" s="83">
        <f t="shared" si="145"/>
        <v>5000</v>
      </c>
      <c r="T283" s="264">
        <v>4607.2</v>
      </c>
      <c r="U283" s="265">
        <f t="shared" si="146"/>
        <v>-392.80000000000018</v>
      </c>
      <c r="V283" s="266">
        <v>46072</v>
      </c>
      <c r="W283" s="131">
        <v>49001.91</v>
      </c>
      <c r="X283" s="377">
        <v>49001.91</v>
      </c>
      <c r="Y283" s="264">
        <f t="shared" si="147"/>
        <v>0</v>
      </c>
      <c r="Z283" s="264">
        <f t="shared" si="148"/>
        <v>-2929.9100000000035</v>
      </c>
      <c r="AA283" s="264">
        <f t="shared" si="149"/>
        <v>-5810.9000000000015</v>
      </c>
      <c r="AB283" s="264">
        <f t="shared" si="150"/>
        <v>-2880.989999999998</v>
      </c>
      <c r="AC283" s="68">
        <f t="shared" si="141"/>
        <v>1.058793422542101</v>
      </c>
      <c r="AD283" s="68">
        <f t="shared" si="142"/>
        <v>1.1261264976558432</v>
      </c>
    </row>
    <row r="284" spans="1:30" ht="12.2" hidden="1" customHeight="1">
      <c r="A284" s="55" t="s">
        <v>713</v>
      </c>
      <c r="B284" s="55" t="s">
        <v>330</v>
      </c>
      <c r="C284" s="112"/>
      <c r="D284" s="131">
        <v>0</v>
      </c>
      <c r="E284" s="131">
        <v>0</v>
      </c>
      <c r="F284" s="131">
        <v>0</v>
      </c>
      <c r="G284" s="131">
        <v>0</v>
      </c>
      <c r="H284" s="131"/>
      <c r="I284" s="131"/>
      <c r="J284" s="131"/>
      <c r="K284" s="131"/>
      <c r="L284" s="131"/>
      <c r="M284" s="131"/>
      <c r="N284" s="131"/>
      <c r="O284" s="131"/>
      <c r="P284" s="83">
        <f t="shared" si="151"/>
        <v>0</v>
      </c>
      <c r="Q284" s="264">
        <v>0</v>
      </c>
      <c r="R284" s="265">
        <f t="shared" si="144"/>
        <v>0</v>
      </c>
      <c r="S284" s="83">
        <f t="shared" si="145"/>
        <v>0</v>
      </c>
      <c r="T284" s="264">
        <v>0</v>
      </c>
      <c r="U284" s="265">
        <f t="shared" si="146"/>
        <v>0</v>
      </c>
      <c r="V284" s="266">
        <v>0</v>
      </c>
      <c r="W284" s="131">
        <v>0</v>
      </c>
      <c r="X284" s="377">
        <v>0</v>
      </c>
      <c r="Y284" s="264">
        <f t="shared" si="147"/>
        <v>0</v>
      </c>
      <c r="Z284" s="264">
        <f t="shared" si="148"/>
        <v>0</v>
      </c>
      <c r="AA284" s="264">
        <f t="shared" si="149"/>
        <v>0</v>
      </c>
      <c r="AB284" s="264">
        <f t="shared" si="150"/>
        <v>0</v>
      </c>
      <c r="AC284" s="68" t="str">
        <f t="shared" si="141"/>
        <v xml:space="preserve"> </v>
      </c>
      <c r="AD284" s="68" t="str">
        <f t="shared" si="142"/>
        <v xml:space="preserve"> </v>
      </c>
    </row>
    <row r="285" spans="1:30" ht="12.2" hidden="1" customHeight="1">
      <c r="A285" s="55" t="s">
        <v>714</v>
      </c>
      <c r="B285" s="55" t="s">
        <v>331</v>
      </c>
      <c r="C285" s="112"/>
      <c r="D285" s="131">
        <v>0</v>
      </c>
      <c r="E285" s="131">
        <v>0</v>
      </c>
      <c r="F285" s="131">
        <v>0</v>
      </c>
      <c r="G285" s="131">
        <v>0</v>
      </c>
      <c r="H285" s="131"/>
      <c r="I285" s="131"/>
      <c r="J285" s="131"/>
      <c r="K285" s="131"/>
      <c r="L285" s="131"/>
      <c r="M285" s="131"/>
      <c r="N285" s="131"/>
      <c r="O285" s="131"/>
      <c r="P285" s="83">
        <f t="shared" si="151"/>
        <v>0</v>
      </c>
      <c r="Q285" s="264">
        <v>0</v>
      </c>
      <c r="R285" s="265">
        <f t="shared" si="144"/>
        <v>0</v>
      </c>
      <c r="S285" s="83">
        <f t="shared" si="145"/>
        <v>0</v>
      </c>
      <c r="T285" s="264">
        <v>0</v>
      </c>
      <c r="U285" s="265">
        <f t="shared" si="146"/>
        <v>0</v>
      </c>
      <c r="V285" s="266">
        <v>0</v>
      </c>
      <c r="W285" s="131">
        <v>0</v>
      </c>
      <c r="X285" s="377">
        <v>0</v>
      </c>
      <c r="Y285" s="264">
        <f t="shared" si="147"/>
        <v>0</v>
      </c>
      <c r="Z285" s="264">
        <f t="shared" si="148"/>
        <v>0</v>
      </c>
      <c r="AA285" s="264">
        <f t="shared" si="149"/>
        <v>0</v>
      </c>
      <c r="AB285" s="264">
        <f t="shared" si="150"/>
        <v>0</v>
      </c>
      <c r="AC285" s="68" t="str">
        <f t="shared" si="141"/>
        <v xml:space="preserve"> </v>
      </c>
      <c r="AD285" s="68" t="str">
        <f t="shared" si="142"/>
        <v xml:space="preserve"> </v>
      </c>
    </row>
    <row r="286" spans="1:30" ht="12.2" hidden="1" customHeight="1">
      <c r="A286" s="55" t="s">
        <v>715</v>
      </c>
      <c r="B286" s="55" t="s">
        <v>332</v>
      </c>
      <c r="C286" s="112"/>
      <c r="D286" s="131">
        <v>0</v>
      </c>
      <c r="E286" s="131">
        <v>0</v>
      </c>
      <c r="F286" s="131">
        <v>0</v>
      </c>
      <c r="G286" s="131">
        <v>0</v>
      </c>
      <c r="H286" s="131"/>
      <c r="I286" s="131"/>
      <c r="J286" s="131"/>
      <c r="K286" s="131"/>
      <c r="L286" s="131"/>
      <c r="M286" s="131"/>
      <c r="N286" s="131"/>
      <c r="O286" s="131"/>
      <c r="P286" s="83">
        <f t="shared" si="151"/>
        <v>0</v>
      </c>
      <c r="Q286" s="264">
        <v>0</v>
      </c>
      <c r="R286" s="265">
        <f t="shared" si="144"/>
        <v>0</v>
      </c>
      <c r="S286" s="83">
        <f t="shared" si="145"/>
        <v>0</v>
      </c>
      <c r="T286" s="264">
        <v>0</v>
      </c>
      <c r="U286" s="265">
        <f t="shared" si="146"/>
        <v>0</v>
      </c>
      <c r="V286" s="266">
        <v>0</v>
      </c>
      <c r="W286" s="131">
        <v>0</v>
      </c>
      <c r="X286" s="377">
        <v>0</v>
      </c>
      <c r="Y286" s="264">
        <f t="shared" si="147"/>
        <v>0</v>
      </c>
      <c r="Z286" s="264">
        <f t="shared" si="148"/>
        <v>0</v>
      </c>
      <c r="AA286" s="264">
        <f t="shared" si="149"/>
        <v>0</v>
      </c>
      <c r="AB286" s="264">
        <f t="shared" si="150"/>
        <v>0</v>
      </c>
      <c r="AC286" s="68" t="str">
        <f t="shared" si="141"/>
        <v xml:space="preserve"> </v>
      </c>
      <c r="AD286" s="68" t="str">
        <f t="shared" si="142"/>
        <v xml:space="preserve"> </v>
      </c>
    </row>
    <row r="287" spans="1:30" ht="12.2" customHeight="1">
      <c r="A287" s="55" t="s">
        <v>716</v>
      </c>
      <c r="B287" s="55" t="s">
        <v>333</v>
      </c>
      <c r="C287" s="112"/>
      <c r="D287" s="131">
        <v>0</v>
      </c>
      <c r="E287" s="131">
        <v>0</v>
      </c>
      <c r="F287" s="131">
        <v>0</v>
      </c>
      <c r="G287" s="131">
        <v>0</v>
      </c>
      <c r="H287" s="131"/>
      <c r="I287" s="131"/>
      <c r="J287" s="131"/>
      <c r="K287" s="131"/>
      <c r="L287" s="131"/>
      <c r="M287" s="131"/>
      <c r="N287" s="131"/>
      <c r="O287" s="131"/>
      <c r="P287" s="83">
        <f t="shared" si="151"/>
        <v>0</v>
      </c>
      <c r="Q287" s="264">
        <v>722.22222222222194</v>
      </c>
      <c r="R287" s="265">
        <f t="shared" si="144"/>
        <v>722.22222222222194</v>
      </c>
      <c r="S287" s="83">
        <f t="shared" si="145"/>
        <v>0</v>
      </c>
      <c r="T287" s="264">
        <v>722.22222222222194</v>
      </c>
      <c r="U287" s="265">
        <f t="shared" si="146"/>
        <v>722.22222222222194</v>
      </c>
      <c r="V287" s="266">
        <v>6500</v>
      </c>
      <c r="W287" s="131">
        <v>3500</v>
      </c>
      <c r="X287" s="377">
        <v>3500</v>
      </c>
      <c r="Y287" s="264">
        <f t="shared" si="147"/>
        <v>0</v>
      </c>
      <c r="Z287" s="264">
        <f t="shared" si="148"/>
        <v>3000</v>
      </c>
      <c r="AA287" s="264">
        <f t="shared" si="149"/>
        <v>6500</v>
      </c>
      <c r="AB287" s="264">
        <f t="shared" si="150"/>
        <v>3500</v>
      </c>
      <c r="AC287" s="68">
        <f t="shared" si="141"/>
        <v>0</v>
      </c>
      <c r="AD287" s="68">
        <f t="shared" si="142"/>
        <v>0</v>
      </c>
    </row>
    <row r="288" spans="1:30" ht="12.2" hidden="1" customHeight="1">
      <c r="A288" s="55" t="s">
        <v>717</v>
      </c>
      <c r="B288" s="55" t="s">
        <v>334</v>
      </c>
      <c r="C288" s="112"/>
      <c r="D288" s="131">
        <v>0</v>
      </c>
      <c r="E288" s="131">
        <v>0</v>
      </c>
      <c r="F288" s="131">
        <v>0</v>
      </c>
      <c r="G288" s="131">
        <v>0</v>
      </c>
      <c r="H288" s="131"/>
      <c r="I288" s="131"/>
      <c r="J288" s="131"/>
      <c r="K288" s="131"/>
      <c r="L288" s="131"/>
      <c r="M288" s="131"/>
      <c r="N288" s="131"/>
      <c r="O288" s="131"/>
      <c r="P288" s="83">
        <f t="shared" si="151"/>
        <v>0</v>
      </c>
      <c r="Q288" s="264">
        <v>0</v>
      </c>
      <c r="R288" s="265">
        <f t="shared" si="144"/>
        <v>0</v>
      </c>
      <c r="S288" s="83">
        <f t="shared" si="145"/>
        <v>0</v>
      </c>
      <c r="T288" s="264">
        <v>0</v>
      </c>
      <c r="U288" s="265">
        <f t="shared" si="146"/>
        <v>0</v>
      </c>
      <c r="V288" s="266">
        <v>0</v>
      </c>
      <c r="W288" s="131">
        <v>0</v>
      </c>
      <c r="X288" s="377">
        <v>0</v>
      </c>
      <c r="Y288" s="264">
        <f t="shared" si="147"/>
        <v>0</v>
      </c>
      <c r="Z288" s="264">
        <f t="shared" si="148"/>
        <v>0</v>
      </c>
      <c r="AA288" s="264">
        <f t="shared" si="149"/>
        <v>0</v>
      </c>
      <c r="AB288" s="264">
        <f t="shared" si="150"/>
        <v>0</v>
      </c>
      <c r="AC288" s="68" t="str">
        <f t="shared" si="141"/>
        <v xml:space="preserve"> </v>
      </c>
      <c r="AD288" s="68" t="str">
        <f t="shared" si="142"/>
        <v xml:space="preserve"> </v>
      </c>
    </row>
    <row r="289" spans="1:30" ht="12.2" hidden="1" customHeight="1">
      <c r="A289" s="55" t="s">
        <v>718</v>
      </c>
      <c r="B289" s="55" t="s">
        <v>335</v>
      </c>
      <c r="C289" s="112"/>
      <c r="D289" s="131">
        <v>0</v>
      </c>
      <c r="E289" s="131">
        <v>0</v>
      </c>
      <c r="F289" s="131">
        <v>0</v>
      </c>
      <c r="G289" s="131">
        <v>0</v>
      </c>
      <c r="H289" s="131"/>
      <c r="I289" s="131"/>
      <c r="J289" s="131"/>
      <c r="K289" s="131"/>
      <c r="L289" s="131"/>
      <c r="M289" s="131"/>
      <c r="N289" s="131"/>
      <c r="O289" s="131"/>
      <c r="P289" s="83">
        <f t="shared" si="151"/>
        <v>0</v>
      </c>
      <c r="Q289" s="264">
        <v>0</v>
      </c>
      <c r="R289" s="265">
        <f t="shared" si="144"/>
        <v>0</v>
      </c>
      <c r="S289" s="83">
        <f t="shared" si="145"/>
        <v>0</v>
      </c>
      <c r="T289" s="264">
        <v>0</v>
      </c>
      <c r="U289" s="265">
        <f t="shared" si="146"/>
        <v>0</v>
      </c>
      <c r="V289" s="266">
        <v>0</v>
      </c>
      <c r="W289" s="131">
        <v>0</v>
      </c>
      <c r="X289" s="377">
        <v>0</v>
      </c>
      <c r="Y289" s="264">
        <f t="shared" si="147"/>
        <v>0</v>
      </c>
      <c r="Z289" s="264">
        <f t="shared" si="148"/>
        <v>0</v>
      </c>
      <c r="AA289" s="264">
        <f t="shared" si="149"/>
        <v>0</v>
      </c>
      <c r="AB289" s="264">
        <f t="shared" si="150"/>
        <v>0</v>
      </c>
      <c r="AC289" s="68" t="str">
        <f t="shared" si="141"/>
        <v xml:space="preserve"> </v>
      </c>
      <c r="AD289" s="68" t="str">
        <f t="shared" si="142"/>
        <v xml:space="preserve"> </v>
      </c>
    </row>
    <row r="290" spans="1:30" ht="12.2" hidden="1" customHeight="1">
      <c r="A290" s="55" t="s">
        <v>719</v>
      </c>
      <c r="B290" s="55" t="s">
        <v>336</v>
      </c>
      <c r="C290" s="112"/>
      <c r="D290" s="131">
        <v>0</v>
      </c>
      <c r="E290" s="131">
        <v>0</v>
      </c>
      <c r="F290" s="131">
        <v>0</v>
      </c>
      <c r="G290" s="131">
        <v>0</v>
      </c>
      <c r="H290" s="131"/>
      <c r="I290" s="131"/>
      <c r="J290" s="131"/>
      <c r="K290" s="131"/>
      <c r="L290" s="131"/>
      <c r="M290" s="131"/>
      <c r="N290" s="131"/>
      <c r="O290" s="131"/>
      <c r="P290" s="83">
        <f t="shared" si="151"/>
        <v>0</v>
      </c>
      <c r="Q290" s="264">
        <v>0</v>
      </c>
      <c r="R290" s="265">
        <f t="shared" si="144"/>
        <v>0</v>
      </c>
      <c r="S290" s="83">
        <f t="shared" si="145"/>
        <v>0</v>
      </c>
      <c r="T290" s="264">
        <v>0</v>
      </c>
      <c r="U290" s="265">
        <f t="shared" si="146"/>
        <v>0</v>
      </c>
      <c r="V290" s="266">
        <v>0</v>
      </c>
      <c r="W290" s="131">
        <v>0</v>
      </c>
      <c r="X290" s="377">
        <v>0</v>
      </c>
      <c r="Y290" s="264">
        <f t="shared" si="147"/>
        <v>0</v>
      </c>
      <c r="Z290" s="264">
        <f t="shared" si="148"/>
        <v>0</v>
      </c>
      <c r="AA290" s="264">
        <f t="shared" si="149"/>
        <v>0</v>
      </c>
      <c r="AB290" s="264">
        <f t="shared" si="150"/>
        <v>0</v>
      </c>
      <c r="AC290" s="68" t="str">
        <f t="shared" si="141"/>
        <v xml:space="preserve"> </v>
      </c>
      <c r="AD290" s="68" t="str">
        <f t="shared" si="142"/>
        <v xml:space="preserve"> </v>
      </c>
    </row>
    <row r="291" spans="1:30" ht="12.2" hidden="1" customHeight="1">
      <c r="A291" s="55" t="s">
        <v>720</v>
      </c>
      <c r="B291" s="55" t="s">
        <v>337</v>
      </c>
      <c r="C291" s="112"/>
      <c r="D291" s="131">
        <v>0</v>
      </c>
      <c r="E291" s="131">
        <v>0</v>
      </c>
      <c r="F291" s="131">
        <v>0</v>
      </c>
      <c r="G291" s="131">
        <v>0</v>
      </c>
      <c r="H291" s="131"/>
      <c r="I291" s="131"/>
      <c r="J291" s="131"/>
      <c r="K291" s="131"/>
      <c r="L291" s="131"/>
      <c r="M291" s="131"/>
      <c r="N291" s="131"/>
      <c r="O291" s="131"/>
      <c r="P291" s="83">
        <f t="shared" si="151"/>
        <v>0</v>
      </c>
      <c r="Q291" s="264">
        <v>0</v>
      </c>
      <c r="R291" s="265">
        <f t="shared" si="144"/>
        <v>0</v>
      </c>
      <c r="S291" s="83">
        <f t="shared" si="145"/>
        <v>0</v>
      </c>
      <c r="T291" s="264">
        <v>0</v>
      </c>
      <c r="U291" s="265">
        <f t="shared" si="146"/>
        <v>0</v>
      </c>
      <c r="V291" s="266">
        <v>0</v>
      </c>
      <c r="W291" s="131">
        <v>0</v>
      </c>
      <c r="X291" s="377">
        <v>0</v>
      </c>
      <c r="Y291" s="264">
        <f t="shared" si="147"/>
        <v>0</v>
      </c>
      <c r="Z291" s="264">
        <f t="shared" si="148"/>
        <v>0</v>
      </c>
      <c r="AA291" s="264">
        <f t="shared" si="149"/>
        <v>0</v>
      </c>
      <c r="AB291" s="264">
        <f t="shared" si="150"/>
        <v>0</v>
      </c>
      <c r="AC291" s="68" t="str">
        <f t="shared" si="141"/>
        <v xml:space="preserve"> </v>
      </c>
      <c r="AD291" s="68" t="str">
        <f t="shared" si="142"/>
        <v xml:space="preserve"> </v>
      </c>
    </row>
    <row r="292" spans="1:30" ht="12.2" customHeight="1">
      <c r="A292" s="55" t="s">
        <v>721</v>
      </c>
      <c r="B292" s="55" t="s">
        <v>338</v>
      </c>
      <c r="C292" s="112"/>
      <c r="D292" s="131">
        <v>6500</v>
      </c>
      <c r="E292" s="131">
        <v>0</v>
      </c>
      <c r="F292" s="131">
        <v>11763.5</v>
      </c>
      <c r="G292" s="131">
        <v>0</v>
      </c>
      <c r="H292" s="131"/>
      <c r="I292" s="131"/>
      <c r="J292" s="131"/>
      <c r="K292" s="131"/>
      <c r="L292" s="131"/>
      <c r="M292" s="131"/>
      <c r="N292" s="131"/>
      <c r="O292" s="131"/>
      <c r="P292" s="83">
        <f t="shared" si="151"/>
        <v>18263.5</v>
      </c>
      <c r="Q292" s="264">
        <v>7044.2333333333199</v>
      </c>
      <c r="R292" s="265">
        <f t="shared" si="144"/>
        <v>-11219.266666666681</v>
      </c>
      <c r="S292" s="83">
        <f t="shared" si="145"/>
        <v>0</v>
      </c>
      <c r="T292" s="264">
        <v>1761.05833333333</v>
      </c>
      <c r="U292" s="265">
        <f t="shared" si="146"/>
        <v>1761.05833333333</v>
      </c>
      <c r="V292" s="266">
        <v>21132.7</v>
      </c>
      <c r="W292" s="131">
        <v>23146.7</v>
      </c>
      <c r="X292" s="377">
        <v>22964</v>
      </c>
      <c r="Y292" s="264">
        <f t="shared" si="147"/>
        <v>182.70000000000073</v>
      </c>
      <c r="Z292" s="264">
        <f t="shared" si="148"/>
        <v>-1831.2999999999993</v>
      </c>
      <c r="AA292" s="264">
        <f t="shared" si="149"/>
        <v>2869.2000000000007</v>
      </c>
      <c r="AB292" s="264">
        <f t="shared" si="150"/>
        <v>4700.5</v>
      </c>
      <c r="AC292" s="68">
        <f t="shared" si="141"/>
        <v>0.79531005051384773</v>
      </c>
      <c r="AD292" s="68">
        <f t="shared" si="142"/>
        <v>0.86422936964987906</v>
      </c>
    </row>
    <row r="293" spans="1:30" ht="12.2" customHeight="1">
      <c r="A293" s="55" t="s">
        <v>722</v>
      </c>
      <c r="B293" s="55" t="s">
        <v>339</v>
      </c>
      <c r="C293" s="112"/>
      <c r="D293" s="131">
        <v>6949.38</v>
      </c>
      <c r="E293" s="131">
        <v>6885.42</v>
      </c>
      <c r="F293" s="131">
        <v>6885.42</v>
      </c>
      <c r="G293" s="131">
        <v>6885.42</v>
      </c>
      <c r="H293" s="131"/>
      <c r="I293" s="131"/>
      <c r="J293" s="131"/>
      <c r="K293" s="131"/>
      <c r="L293" s="131"/>
      <c r="M293" s="131"/>
      <c r="N293" s="131"/>
      <c r="O293" s="131"/>
      <c r="P293" s="83">
        <f t="shared" si="151"/>
        <v>27605.64</v>
      </c>
      <c r="Q293" s="264">
        <v>28207.462500000001</v>
      </c>
      <c r="R293" s="265">
        <f t="shared" si="144"/>
        <v>601.82250000000204</v>
      </c>
      <c r="S293" s="83">
        <f t="shared" si="145"/>
        <v>6885.42</v>
      </c>
      <c r="T293" s="264">
        <v>7051.8656250000004</v>
      </c>
      <c r="U293" s="265">
        <f t="shared" si="146"/>
        <v>166.44562500000029</v>
      </c>
      <c r="V293" s="266">
        <v>84622.387499999997</v>
      </c>
      <c r="W293" s="131">
        <v>84662</v>
      </c>
      <c r="X293" s="377">
        <v>84662</v>
      </c>
      <c r="Y293" s="264">
        <f t="shared" si="147"/>
        <v>0</v>
      </c>
      <c r="Z293" s="264">
        <f t="shared" si="148"/>
        <v>-39.61250000000291</v>
      </c>
      <c r="AA293" s="264">
        <f t="shared" si="149"/>
        <v>57016.747499999998</v>
      </c>
      <c r="AB293" s="264">
        <f t="shared" si="150"/>
        <v>57056.36</v>
      </c>
      <c r="AC293" s="68">
        <f t="shared" si="141"/>
        <v>0.32606883843991402</v>
      </c>
      <c r="AD293" s="68">
        <f t="shared" si="142"/>
        <v>0.32622147419322106</v>
      </c>
    </row>
    <row r="294" spans="1:30" ht="12.2" customHeight="1">
      <c r="A294" s="55" t="s">
        <v>723</v>
      </c>
      <c r="B294" s="55" t="s">
        <v>340</v>
      </c>
      <c r="C294" s="112"/>
      <c r="D294" s="131">
        <v>0</v>
      </c>
      <c r="E294" s="131">
        <v>0</v>
      </c>
      <c r="F294" s="131">
        <v>0</v>
      </c>
      <c r="G294" s="131">
        <v>0</v>
      </c>
      <c r="H294" s="131"/>
      <c r="I294" s="131"/>
      <c r="J294" s="131"/>
      <c r="K294" s="131"/>
      <c r="L294" s="131"/>
      <c r="M294" s="131"/>
      <c r="N294" s="131"/>
      <c r="O294" s="131"/>
      <c r="P294" s="83">
        <f t="shared" si="151"/>
        <v>0</v>
      </c>
      <c r="Q294" s="264">
        <v>3605.00000000001</v>
      </c>
      <c r="R294" s="265">
        <f t="shared" si="144"/>
        <v>3605.00000000001</v>
      </c>
      <c r="S294" s="83">
        <f t="shared" si="145"/>
        <v>0</v>
      </c>
      <c r="T294" s="264">
        <v>0</v>
      </c>
      <c r="U294" s="265">
        <f t="shared" si="146"/>
        <v>0</v>
      </c>
      <c r="V294" s="266">
        <v>3605</v>
      </c>
      <c r="W294" s="131">
        <v>2472</v>
      </c>
      <c r="X294" s="377">
        <v>2472</v>
      </c>
      <c r="Y294" s="264">
        <f t="shared" si="147"/>
        <v>0</v>
      </c>
      <c r="Z294" s="264">
        <f t="shared" si="148"/>
        <v>1133</v>
      </c>
      <c r="AA294" s="264">
        <f t="shared" si="149"/>
        <v>3605</v>
      </c>
      <c r="AB294" s="264">
        <f t="shared" si="150"/>
        <v>2472</v>
      </c>
      <c r="AC294" s="68">
        <f t="shared" si="141"/>
        <v>0</v>
      </c>
      <c r="AD294" s="68">
        <f t="shared" si="142"/>
        <v>0</v>
      </c>
    </row>
    <row r="295" spans="1:30" ht="12.2" hidden="1" customHeight="1">
      <c r="A295" s="55" t="s">
        <v>724</v>
      </c>
      <c r="B295" s="55" t="s">
        <v>341</v>
      </c>
      <c r="C295" s="112"/>
      <c r="D295" s="131">
        <v>0</v>
      </c>
      <c r="E295" s="131">
        <v>0</v>
      </c>
      <c r="F295" s="131">
        <v>0</v>
      </c>
      <c r="G295" s="131">
        <v>0</v>
      </c>
      <c r="H295" s="131"/>
      <c r="I295" s="131"/>
      <c r="J295" s="131"/>
      <c r="K295" s="131"/>
      <c r="L295" s="131"/>
      <c r="M295" s="131"/>
      <c r="N295" s="131"/>
      <c r="O295" s="131"/>
      <c r="P295" s="83">
        <f t="shared" si="151"/>
        <v>0</v>
      </c>
      <c r="Q295" s="264">
        <v>0</v>
      </c>
      <c r="R295" s="265">
        <f t="shared" si="144"/>
        <v>0</v>
      </c>
      <c r="S295" s="83">
        <f t="shared" si="145"/>
        <v>0</v>
      </c>
      <c r="T295" s="264">
        <v>0</v>
      </c>
      <c r="U295" s="265">
        <f t="shared" si="146"/>
        <v>0</v>
      </c>
      <c r="V295" s="266">
        <v>0</v>
      </c>
      <c r="W295" s="131">
        <v>0</v>
      </c>
      <c r="X295" s="377">
        <v>0</v>
      </c>
      <c r="Y295" s="264">
        <f t="shared" si="147"/>
        <v>0</v>
      </c>
      <c r="Z295" s="264">
        <f t="shared" si="148"/>
        <v>0</v>
      </c>
      <c r="AA295" s="264">
        <f t="shared" si="149"/>
        <v>0</v>
      </c>
      <c r="AB295" s="264">
        <f t="shared" si="150"/>
        <v>0</v>
      </c>
      <c r="AC295" s="68" t="str">
        <f t="shared" si="141"/>
        <v xml:space="preserve"> </v>
      </c>
      <c r="AD295" s="68" t="str">
        <f t="shared" si="142"/>
        <v xml:space="preserve"> </v>
      </c>
    </row>
    <row r="296" spans="1:30" ht="12.2" customHeight="1">
      <c r="A296" s="55" t="s">
        <v>725</v>
      </c>
      <c r="B296" s="55" t="s">
        <v>342</v>
      </c>
      <c r="C296" s="112"/>
      <c r="D296" s="131">
        <v>8500</v>
      </c>
      <c r="E296" s="131">
        <v>0</v>
      </c>
      <c r="F296" s="131">
        <v>0</v>
      </c>
      <c r="G296" s="131">
        <v>6365</v>
      </c>
      <c r="H296" s="131"/>
      <c r="I296" s="131"/>
      <c r="J296" s="131"/>
      <c r="K296" s="131"/>
      <c r="L296" s="131"/>
      <c r="M296" s="131"/>
      <c r="N296" s="131"/>
      <c r="O296" s="131"/>
      <c r="P296" s="83">
        <f t="shared" si="151"/>
        <v>14865</v>
      </c>
      <c r="Q296" s="264">
        <v>1775.72</v>
      </c>
      <c r="R296" s="265">
        <f t="shared" si="144"/>
        <v>-13089.28</v>
      </c>
      <c r="S296" s="83">
        <f t="shared" si="145"/>
        <v>6365</v>
      </c>
      <c r="T296" s="264">
        <v>887.86</v>
      </c>
      <c r="U296" s="265">
        <f t="shared" si="146"/>
        <v>-5477.14</v>
      </c>
      <c r="V296" s="266">
        <v>8878.6</v>
      </c>
      <c r="W296" s="131">
        <v>14865</v>
      </c>
      <c r="X296" s="377">
        <v>14865</v>
      </c>
      <c r="Y296" s="264">
        <f t="shared" si="147"/>
        <v>0</v>
      </c>
      <c r="Z296" s="264">
        <f t="shared" si="148"/>
        <v>-5986.4</v>
      </c>
      <c r="AA296" s="264">
        <f t="shared" si="149"/>
        <v>-5986.4</v>
      </c>
      <c r="AB296" s="264">
        <f t="shared" si="150"/>
        <v>0</v>
      </c>
      <c r="AC296" s="68">
        <f t="shared" si="141"/>
        <v>1</v>
      </c>
      <c r="AD296" s="68">
        <f t="shared" si="142"/>
        <v>1.67425044488996</v>
      </c>
    </row>
    <row r="297" spans="1:30" ht="12.2" customHeight="1">
      <c r="A297" s="55" t="s">
        <v>726</v>
      </c>
      <c r="B297" s="55" t="s">
        <v>343</v>
      </c>
      <c r="C297" s="112"/>
      <c r="D297" s="131">
        <v>1443.97</v>
      </c>
      <c r="E297" s="131">
        <v>126.97</v>
      </c>
      <c r="F297" s="131">
        <v>1443.97</v>
      </c>
      <c r="G297" s="131">
        <v>1372</v>
      </c>
      <c r="H297" s="131"/>
      <c r="I297" s="131"/>
      <c r="J297" s="131"/>
      <c r="K297" s="131"/>
      <c r="L297" s="131"/>
      <c r="M297" s="131"/>
      <c r="N297" s="131"/>
      <c r="O297" s="131"/>
      <c r="P297" s="83">
        <f t="shared" si="151"/>
        <v>4386.91</v>
      </c>
      <c r="Q297" s="264">
        <v>6511.5179932133196</v>
      </c>
      <c r="R297" s="265">
        <f t="shared" si="144"/>
        <v>2124.6079932133198</v>
      </c>
      <c r="S297" s="83">
        <f t="shared" si="145"/>
        <v>1372</v>
      </c>
      <c r="T297" s="264">
        <v>1627.8794983033299</v>
      </c>
      <c r="U297" s="265">
        <f t="shared" si="146"/>
        <v>255.87949830332991</v>
      </c>
      <c r="V297" s="266">
        <v>19534.553979640001</v>
      </c>
      <c r="W297" s="131">
        <v>19978</v>
      </c>
      <c r="X297" s="377">
        <v>19561</v>
      </c>
      <c r="Y297" s="264">
        <f t="shared" si="147"/>
        <v>417</v>
      </c>
      <c r="Z297" s="264">
        <f t="shared" si="148"/>
        <v>-26.446020359999238</v>
      </c>
      <c r="AA297" s="264">
        <f t="shared" si="149"/>
        <v>15147.643979640001</v>
      </c>
      <c r="AB297" s="264">
        <f t="shared" si="150"/>
        <v>15174.09</v>
      </c>
      <c r="AC297" s="68">
        <f t="shared" si="141"/>
        <v>0.22426818669802157</v>
      </c>
      <c r="AD297" s="68">
        <f t="shared" si="142"/>
        <v>0.22457180259003004</v>
      </c>
    </row>
    <row r="298" spans="1:30" ht="12.2" customHeight="1">
      <c r="A298" s="55" t="s">
        <v>727</v>
      </c>
      <c r="B298" s="55" t="s">
        <v>344</v>
      </c>
      <c r="C298" s="112"/>
      <c r="D298" s="131">
        <v>0</v>
      </c>
      <c r="E298" s="131">
        <v>1666.67</v>
      </c>
      <c r="F298" s="131">
        <v>1666.67</v>
      </c>
      <c r="G298" s="131">
        <v>1666.67</v>
      </c>
      <c r="H298" s="131"/>
      <c r="I298" s="131"/>
      <c r="J298" s="131"/>
      <c r="K298" s="131"/>
      <c r="L298" s="131"/>
      <c r="M298" s="131"/>
      <c r="N298" s="131"/>
      <c r="O298" s="131"/>
      <c r="P298" s="83">
        <f t="shared" si="151"/>
        <v>5000.01</v>
      </c>
      <c r="Q298" s="264">
        <v>0</v>
      </c>
      <c r="R298" s="265">
        <f t="shared" si="144"/>
        <v>-5000.01</v>
      </c>
      <c r="S298" s="83">
        <f t="shared" si="145"/>
        <v>1666.67</v>
      </c>
      <c r="T298" s="264">
        <v>0</v>
      </c>
      <c r="U298" s="265">
        <f t="shared" si="146"/>
        <v>-1666.67</v>
      </c>
      <c r="V298" s="266">
        <v>0</v>
      </c>
      <c r="W298" s="131">
        <v>18333</v>
      </c>
      <c r="X298" s="377">
        <v>18333</v>
      </c>
      <c r="Y298" s="264">
        <f t="shared" si="147"/>
        <v>0</v>
      </c>
      <c r="Z298" s="264">
        <f t="shared" si="148"/>
        <v>-18333</v>
      </c>
      <c r="AA298" s="264">
        <f t="shared" si="149"/>
        <v>-5000.01</v>
      </c>
      <c r="AB298" s="264">
        <f t="shared" si="150"/>
        <v>13332.99</v>
      </c>
      <c r="AC298" s="68">
        <f t="shared" si="141"/>
        <v>0.27273277695958109</v>
      </c>
      <c r="AD298" s="68" t="str">
        <f t="shared" si="142"/>
        <v xml:space="preserve"> </v>
      </c>
    </row>
    <row r="299" spans="1:30" s="39" customFormat="1" ht="12.2" hidden="1" customHeight="1">
      <c r="A299" s="55"/>
      <c r="B299" s="55"/>
      <c r="C299" s="112"/>
      <c r="D299" s="131"/>
      <c r="E299" s="131"/>
      <c r="F299" s="131"/>
      <c r="G299" s="131"/>
      <c r="H299" s="131"/>
      <c r="I299" s="131"/>
      <c r="J299" s="131"/>
      <c r="K299" s="131"/>
      <c r="L299" s="131"/>
      <c r="M299" s="131"/>
      <c r="N299" s="131"/>
      <c r="O299" s="131"/>
      <c r="P299" s="83"/>
      <c r="Q299" s="264"/>
      <c r="R299" s="265"/>
      <c r="S299" s="83"/>
      <c r="T299" s="264"/>
      <c r="U299" s="265"/>
      <c r="V299" s="266"/>
      <c r="W299" s="131"/>
      <c r="X299" s="377"/>
      <c r="Y299" s="264"/>
      <c r="Z299" s="264"/>
      <c r="AA299" s="264"/>
      <c r="AB299" s="264"/>
      <c r="AC299" s="68"/>
      <c r="AD299" s="68"/>
    </row>
    <row r="300" spans="1:30" s="58" customFormat="1" ht="12.2" customHeight="1">
      <c r="A300" s="55"/>
      <c r="B300" s="65" t="s">
        <v>728</v>
      </c>
      <c r="C300" s="113">
        <f t="shared" ref="C300:AB300" si="152">SUM(C278:C299)</f>
        <v>0</v>
      </c>
      <c r="D300" s="113">
        <f t="shared" si="152"/>
        <v>49761.54</v>
      </c>
      <c r="E300" s="113">
        <f t="shared" si="152"/>
        <v>34026.520000000004</v>
      </c>
      <c r="F300" s="113">
        <f t="shared" si="152"/>
        <v>49956.549999999996</v>
      </c>
      <c r="G300" s="113">
        <f t="shared" si="152"/>
        <v>33155.25</v>
      </c>
      <c r="H300" s="113">
        <f t="shared" si="152"/>
        <v>0</v>
      </c>
      <c r="I300" s="113">
        <f t="shared" si="152"/>
        <v>0</v>
      </c>
      <c r="J300" s="113">
        <f t="shared" si="152"/>
        <v>0</v>
      </c>
      <c r="K300" s="113">
        <f t="shared" si="152"/>
        <v>0</v>
      </c>
      <c r="L300" s="113">
        <f t="shared" si="152"/>
        <v>0</v>
      </c>
      <c r="M300" s="113">
        <f t="shared" si="152"/>
        <v>0</v>
      </c>
      <c r="N300" s="113">
        <f t="shared" si="152"/>
        <v>0</v>
      </c>
      <c r="O300" s="113">
        <f t="shared" si="152"/>
        <v>0</v>
      </c>
      <c r="P300" s="114">
        <f t="shared" si="152"/>
        <v>166899.86000000002</v>
      </c>
      <c r="Q300" s="115">
        <f t="shared" si="152"/>
        <v>95711.974696859776</v>
      </c>
      <c r="R300" s="116">
        <f t="shared" si="152"/>
        <v>-71187.885303140225</v>
      </c>
      <c r="S300" s="114">
        <f t="shared" si="152"/>
        <v>33155.25</v>
      </c>
      <c r="T300" s="115">
        <f t="shared" si="152"/>
        <v>31065.618068154348</v>
      </c>
      <c r="U300" s="116">
        <f t="shared" si="152"/>
        <v>-2089.6319318456576</v>
      </c>
      <c r="V300" s="114">
        <f t="shared" si="152"/>
        <v>353736.27469664003</v>
      </c>
      <c r="W300" s="113">
        <f t="shared" si="152"/>
        <v>369589.61</v>
      </c>
      <c r="X300" s="378">
        <f t="shared" si="152"/>
        <v>368989.91000000003</v>
      </c>
      <c r="Y300" s="115">
        <f t="shared" si="152"/>
        <v>599.70000000000073</v>
      </c>
      <c r="Z300" s="115">
        <f t="shared" si="152"/>
        <v>-15253.635303360001</v>
      </c>
      <c r="AA300" s="115">
        <f t="shared" si="152"/>
        <v>186836.41469663999</v>
      </c>
      <c r="AB300" s="115">
        <f t="shared" si="152"/>
        <v>202090.05000000002</v>
      </c>
      <c r="AC300" s="111">
        <f t="shared" ref="AC300" si="153">IFERROR((P300/X300)," ")</f>
        <v>0.45231551182524204</v>
      </c>
      <c r="AD300" s="111">
        <f>IFERROR((P300/V300)," ")</f>
        <v>0.4718200307365461</v>
      </c>
    </row>
    <row r="301" spans="1:30" s="58" customFormat="1" ht="12.2" customHeight="1">
      <c r="A301" s="55"/>
      <c r="B301" s="66"/>
      <c r="C301" s="117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266"/>
      <c r="Q301" s="264"/>
      <c r="R301" s="265"/>
      <c r="S301" s="266"/>
      <c r="T301" s="264"/>
      <c r="U301" s="265"/>
      <c r="V301" s="266"/>
      <c r="W301" s="131" t="s">
        <v>29</v>
      </c>
      <c r="X301" s="377"/>
      <c r="Y301" s="264"/>
      <c r="Z301" s="264"/>
      <c r="AA301" s="264"/>
      <c r="AB301" s="264"/>
      <c r="AC301" s="68"/>
      <c r="AD301" s="68"/>
    </row>
    <row r="302" spans="1:30" ht="12.2" customHeight="1">
      <c r="A302" s="66" t="s">
        <v>116</v>
      </c>
      <c r="C302" s="131"/>
      <c r="D302" s="131"/>
      <c r="E302" s="131"/>
      <c r="F302" s="131"/>
      <c r="G302" s="131"/>
      <c r="H302" s="131"/>
      <c r="I302" s="131"/>
      <c r="J302" s="131"/>
      <c r="K302" s="131"/>
      <c r="L302" s="131"/>
      <c r="M302" s="131"/>
      <c r="N302" s="131"/>
      <c r="O302" s="131"/>
      <c r="P302" s="266"/>
      <c r="Q302" s="264"/>
      <c r="R302" s="265"/>
      <c r="S302" s="266"/>
      <c r="T302" s="264"/>
      <c r="U302" s="265"/>
      <c r="V302" s="266"/>
      <c r="W302" s="131"/>
      <c r="X302" s="377"/>
      <c r="Y302" s="264"/>
      <c r="Z302" s="264"/>
      <c r="AA302" s="264"/>
      <c r="AB302" s="264"/>
    </row>
    <row r="303" spans="1:30" ht="12.2" hidden="1" customHeight="1">
      <c r="A303" s="55" t="s">
        <v>29</v>
      </c>
      <c r="B303" s="55"/>
      <c r="C303" s="131"/>
      <c r="D303" s="131"/>
      <c r="E303" s="131"/>
      <c r="F303" s="131"/>
      <c r="G303" s="131"/>
      <c r="H303" s="131"/>
      <c r="I303" s="131"/>
      <c r="J303" s="131"/>
      <c r="K303" s="131"/>
      <c r="L303" s="131"/>
      <c r="M303" s="131"/>
      <c r="N303" s="131"/>
      <c r="O303" s="131"/>
      <c r="P303" s="83">
        <f t="shared" ref="P303:P320" si="154">SUM(D303:O303)+SUMIF($P$4,"Yes",C303)</f>
        <v>0</v>
      </c>
      <c r="Q303" s="264">
        <v>0</v>
      </c>
      <c r="R303" s="265">
        <f t="shared" ref="R303:R320" si="155">Q303-P303</f>
        <v>0</v>
      </c>
      <c r="S303" s="83">
        <f t="shared" ref="S303:S320" si="156">INDEX(D303:O303,1,MATCH($S$3,$D$6:$O$6,0))</f>
        <v>0</v>
      </c>
      <c r="T303" s="264">
        <v>0</v>
      </c>
      <c r="U303" s="265">
        <f t="shared" ref="U303:U320" si="157">T303-S303</f>
        <v>0</v>
      </c>
      <c r="V303" s="266">
        <v>0</v>
      </c>
      <c r="W303" s="131">
        <v>0</v>
      </c>
      <c r="X303" s="377">
        <v>0</v>
      </c>
      <c r="Y303" s="264">
        <f t="shared" ref="Y303:Y320" si="158">W303-X303</f>
        <v>0</v>
      </c>
      <c r="Z303" s="264">
        <f t="shared" ref="Z303:Z320" si="159">V303-X303</f>
        <v>0</v>
      </c>
      <c r="AA303" s="264">
        <f t="shared" ref="AA303:AA320" si="160">V303-P303</f>
        <v>0</v>
      </c>
      <c r="AB303" s="264">
        <f t="shared" ref="AB303:AB320" si="161">X303-P303</f>
        <v>0</v>
      </c>
      <c r="AC303" s="68" t="str">
        <f t="shared" ref="AC303:AC320" si="162">IFERROR((P303/X303)," ")</f>
        <v xml:space="preserve"> </v>
      </c>
      <c r="AD303" s="68" t="str">
        <f t="shared" ref="AD303:AD320" si="163">IFERROR((P303/V303)," ")</f>
        <v xml:space="preserve"> </v>
      </c>
    </row>
    <row r="304" spans="1:30" ht="12.2" hidden="1" customHeight="1">
      <c r="A304" s="55" t="s">
        <v>729</v>
      </c>
      <c r="B304" s="55" t="s">
        <v>116</v>
      </c>
      <c r="C304" s="131"/>
      <c r="D304" s="131">
        <v>0</v>
      </c>
      <c r="E304" s="131">
        <v>0</v>
      </c>
      <c r="F304" s="131">
        <v>0</v>
      </c>
      <c r="G304" s="131">
        <v>0</v>
      </c>
      <c r="H304" s="131"/>
      <c r="I304" s="131"/>
      <c r="J304" s="131"/>
      <c r="K304" s="131"/>
      <c r="L304" s="131"/>
      <c r="M304" s="131"/>
      <c r="N304" s="131"/>
      <c r="O304" s="131"/>
      <c r="P304" s="83">
        <f t="shared" si="154"/>
        <v>0</v>
      </c>
      <c r="Q304" s="264">
        <v>0</v>
      </c>
      <c r="R304" s="265">
        <f t="shared" si="155"/>
        <v>0</v>
      </c>
      <c r="S304" s="83">
        <f t="shared" si="156"/>
        <v>0</v>
      </c>
      <c r="T304" s="264">
        <v>0</v>
      </c>
      <c r="U304" s="265">
        <f t="shared" si="157"/>
        <v>0</v>
      </c>
      <c r="V304" s="266">
        <v>0</v>
      </c>
      <c r="W304" s="131">
        <v>0</v>
      </c>
      <c r="X304" s="377">
        <v>0</v>
      </c>
      <c r="Y304" s="264">
        <f t="shared" si="158"/>
        <v>0</v>
      </c>
      <c r="Z304" s="264">
        <f t="shared" si="159"/>
        <v>0</v>
      </c>
      <c r="AA304" s="264">
        <f t="shared" si="160"/>
        <v>0</v>
      </c>
      <c r="AB304" s="264">
        <f t="shared" si="161"/>
        <v>0</v>
      </c>
      <c r="AC304" s="68" t="str">
        <f t="shared" si="162"/>
        <v xml:space="preserve"> </v>
      </c>
      <c r="AD304" s="68" t="str">
        <f t="shared" si="163"/>
        <v xml:space="preserve"> </v>
      </c>
    </row>
    <row r="305" spans="1:30" ht="12.2" customHeight="1">
      <c r="A305" s="55" t="s">
        <v>730</v>
      </c>
      <c r="B305" s="55" t="s">
        <v>345</v>
      </c>
      <c r="C305" s="131"/>
      <c r="D305" s="131">
        <v>0</v>
      </c>
      <c r="E305" s="131">
        <v>11730.05</v>
      </c>
      <c r="F305" s="131">
        <v>0</v>
      </c>
      <c r="G305" s="131">
        <v>14184.08</v>
      </c>
      <c r="H305" s="131"/>
      <c r="I305" s="131"/>
      <c r="J305" s="131"/>
      <c r="K305" s="131"/>
      <c r="L305" s="131"/>
      <c r="M305" s="131"/>
      <c r="N305" s="131"/>
      <c r="O305" s="131"/>
      <c r="P305" s="83">
        <f t="shared" si="154"/>
        <v>25914.129999999997</v>
      </c>
      <c r="Q305" s="264">
        <v>38043.747000000003</v>
      </c>
      <c r="R305" s="265">
        <f t="shared" si="155"/>
        <v>12129.617000000006</v>
      </c>
      <c r="S305" s="83">
        <f t="shared" si="156"/>
        <v>14184.08</v>
      </c>
      <c r="T305" s="264">
        <v>9510.9367500000008</v>
      </c>
      <c r="U305" s="265">
        <f t="shared" si="157"/>
        <v>-4673.1432499999992</v>
      </c>
      <c r="V305" s="266">
        <v>114131.24099999999</v>
      </c>
      <c r="W305" s="131">
        <v>109696.15</v>
      </c>
      <c r="X305" s="377">
        <v>96472</v>
      </c>
      <c r="Y305" s="264">
        <f t="shared" si="158"/>
        <v>13224.149999999994</v>
      </c>
      <c r="Z305" s="264">
        <f t="shared" si="159"/>
        <v>17659.240999999995</v>
      </c>
      <c r="AA305" s="264">
        <f t="shared" si="160"/>
        <v>88217.111000000004</v>
      </c>
      <c r="AB305" s="264">
        <f t="shared" si="161"/>
        <v>70557.87</v>
      </c>
      <c r="AC305" s="68">
        <f t="shared" si="162"/>
        <v>0.26861814827100089</v>
      </c>
      <c r="AD305" s="68">
        <f t="shared" si="163"/>
        <v>0.22705553512731891</v>
      </c>
    </row>
    <row r="306" spans="1:30" ht="12.2" hidden="1" customHeight="1">
      <c r="A306" s="55" t="s">
        <v>731</v>
      </c>
      <c r="B306" s="55" t="s">
        <v>346</v>
      </c>
      <c r="C306" s="131"/>
      <c r="D306" s="131">
        <v>0</v>
      </c>
      <c r="E306" s="131">
        <v>0</v>
      </c>
      <c r="F306" s="131">
        <v>0</v>
      </c>
      <c r="G306" s="131">
        <v>0</v>
      </c>
      <c r="H306" s="131"/>
      <c r="I306" s="131"/>
      <c r="J306" s="131"/>
      <c r="K306" s="131"/>
      <c r="L306" s="131"/>
      <c r="M306" s="131"/>
      <c r="N306" s="131"/>
      <c r="O306" s="131"/>
      <c r="P306" s="83">
        <f t="shared" si="154"/>
        <v>0</v>
      </c>
      <c r="Q306" s="264">
        <v>0</v>
      </c>
      <c r="R306" s="265">
        <f t="shared" si="155"/>
        <v>0</v>
      </c>
      <c r="S306" s="83">
        <f t="shared" si="156"/>
        <v>0</v>
      </c>
      <c r="T306" s="264">
        <v>0</v>
      </c>
      <c r="U306" s="265">
        <f t="shared" si="157"/>
        <v>0</v>
      </c>
      <c r="V306" s="266">
        <v>0</v>
      </c>
      <c r="W306" s="131">
        <v>0</v>
      </c>
      <c r="X306" s="377">
        <v>0</v>
      </c>
      <c r="Y306" s="264">
        <f t="shared" si="158"/>
        <v>0</v>
      </c>
      <c r="Z306" s="264">
        <f t="shared" si="159"/>
        <v>0</v>
      </c>
      <c r="AA306" s="264">
        <f t="shared" si="160"/>
        <v>0</v>
      </c>
      <c r="AB306" s="264">
        <f t="shared" si="161"/>
        <v>0</v>
      </c>
      <c r="AC306" s="68" t="str">
        <f t="shared" si="162"/>
        <v xml:space="preserve"> </v>
      </c>
      <c r="AD306" s="68" t="str">
        <f t="shared" si="163"/>
        <v xml:space="preserve"> </v>
      </c>
    </row>
    <row r="307" spans="1:30" ht="12.2" hidden="1" customHeight="1">
      <c r="A307" s="55" t="s">
        <v>732</v>
      </c>
      <c r="B307" s="55" t="s">
        <v>347</v>
      </c>
      <c r="C307" s="131"/>
      <c r="D307" s="131">
        <v>0</v>
      </c>
      <c r="E307" s="131">
        <v>0</v>
      </c>
      <c r="F307" s="131">
        <v>0</v>
      </c>
      <c r="G307" s="131">
        <v>0</v>
      </c>
      <c r="H307" s="131"/>
      <c r="I307" s="131"/>
      <c r="J307" s="131"/>
      <c r="K307" s="131"/>
      <c r="L307" s="131"/>
      <c r="M307" s="131"/>
      <c r="N307" s="131"/>
      <c r="O307" s="131"/>
      <c r="P307" s="83">
        <f t="shared" si="154"/>
        <v>0</v>
      </c>
      <c r="Q307" s="264">
        <v>0</v>
      </c>
      <c r="R307" s="265">
        <f t="shared" si="155"/>
        <v>0</v>
      </c>
      <c r="S307" s="83">
        <f t="shared" si="156"/>
        <v>0</v>
      </c>
      <c r="T307" s="264">
        <v>0</v>
      </c>
      <c r="U307" s="265">
        <f t="shared" si="157"/>
        <v>0</v>
      </c>
      <c r="V307" s="266">
        <v>0</v>
      </c>
      <c r="W307" s="131">
        <v>0</v>
      </c>
      <c r="X307" s="377">
        <v>0</v>
      </c>
      <c r="Y307" s="264">
        <f t="shared" si="158"/>
        <v>0</v>
      </c>
      <c r="Z307" s="264">
        <f t="shared" si="159"/>
        <v>0</v>
      </c>
      <c r="AA307" s="264">
        <f t="shared" si="160"/>
        <v>0</v>
      </c>
      <c r="AB307" s="264">
        <f t="shared" si="161"/>
        <v>0</v>
      </c>
      <c r="AC307" s="68" t="str">
        <f t="shared" si="162"/>
        <v xml:space="preserve"> </v>
      </c>
      <c r="AD307" s="68" t="str">
        <f t="shared" si="163"/>
        <v xml:space="preserve"> </v>
      </c>
    </row>
    <row r="308" spans="1:30" ht="12.2" hidden="1" customHeight="1">
      <c r="A308" s="55" t="s">
        <v>733</v>
      </c>
      <c r="B308" s="55" t="s">
        <v>348</v>
      </c>
      <c r="C308" s="131"/>
      <c r="D308" s="131">
        <v>0</v>
      </c>
      <c r="E308" s="131">
        <v>0</v>
      </c>
      <c r="F308" s="131">
        <v>0</v>
      </c>
      <c r="G308" s="131">
        <v>0</v>
      </c>
      <c r="H308" s="131"/>
      <c r="I308" s="131"/>
      <c r="J308" s="131"/>
      <c r="K308" s="131"/>
      <c r="L308" s="131"/>
      <c r="M308" s="131"/>
      <c r="N308" s="131"/>
      <c r="O308" s="131"/>
      <c r="P308" s="83">
        <f t="shared" si="154"/>
        <v>0</v>
      </c>
      <c r="Q308" s="264">
        <v>0</v>
      </c>
      <c r="R308" s="265">
        <f t="shared" si="155"/>
        <v>0</v>
      </c>
      <c r="S308" s="83">
        <f t="shared" si="156"/>
        <v>0</v>
      </c>
      <c r="T308" s="264">
        <v>0</v>
      </c>
      <c r="U308" s="265">
        <f t="shared" si="157"/>
        <v>0</v>
      </c>
      <c r="V308" s="266">
        <v>0</v>
      </c>
      <c r="W308" s="131">
        <v>0</v>
      </c>
      <c r="X308" s="377">
        <v>0</v>
      </c>
      <c r="Y308" s="264">
        <f t="shared" si="158"/>
        <v>0</v>
      </c>
      <c r="Z308" s="264">
        <f t="shared" si="159"/>
        <v>0</v>
      </c>
      <c r="AA308" s="264">
        <f t="shared" si="160"/>
        <v>0</v>
      </c>
      <c r="AB308" s="264">
        <f t="shared" si="161"/>
        <v>0</v>
      </c>
      <c r="AC308" s="68" t="str">
        <f t="shared" si="162"/>
        <v xml:space="preserve"> </v>
      </c>
      <c r="AD308" s="68" t="str">
        <f t="shared" si="163"/>
        <v xml:space="preserve"> </v>
      </c>
    </row>
    <row r="309" spans="1:30" ht="12.2" customHeight="1">
      <c r="A309" s="55" t="s">
        <v>734</v>
      </c>
      <c r="B309" s="55" t="s">
        <v>349</v>
      </c>
      <c r="C309" s="131"/>
      <c r="D309" s="131">
        <v>0</v>
      </c>
      <c r="E309" s="131">
        <v>3889.52</v>
      </c>
      <c r="F309" s="131">
        <v>3779.04</v>
      </c>
      <c r="G309" s="131">
        <v>1889.52</v>
      </c>
      <c r="H309" s="131"/>
      <c r="I309" s="131"/>
      <c r="J309" s="131"/>
      <c r="K309" s="131"/>
      <c r="L309" s="131"/>
      <c r="M309" s="131"/>
      <c r="N309" s="131"/>
      <c r="O309" s="131"/>
      <c r="P309" s="83">
        <f t="shared" si="154"/>
        <v>9558.08</v>
      </c>
      <c r="Q309" s="264">
        <v>4944</v>
      </c>
      <c r="R309" s="265">
        <f t="shared" si="155"/>
        <v>-4614.08</v>
      </c>
      <c r="S309" s="83">
        <f t="shared" si="156"/>
        <v>1889.52</v>
      </c>
      <c r="T309" s="264">
        <v>2472</v>
      </c>
      <c r="U309" s="265">
        <f t="shared" si="157"/>
        <v>582.48</v>
      </c>
      <c r="V309" s="266">
        <v>24720</v>
      </c>
      <c r="W309" s="131">
        <v>26461</v>
      </c>
      <c r="X309" s="377">
        <v>22674.240000000002</v>
      </c>
      <c r="Y309" s="264">
        <f t="shared" si="158"/>
        <v>3786.7599999999984</v>
      </c>
      <c r="Z309" s="264">
        <f t="shared" si="159"/>
        <v>2045.7599999999984</v>
      </c>
      <c r="AA309" s="264">
        <f t="shared" si="160"/>
        <v>15161.92</v>
      </c>
      <c r="AB309" s="264">
        <f t="shared" si="161"/>
        <v>13116.160000000002</v>
      </c>
      <c r="AC309" s="68">
        <f t="shared" si="162"/>
        <v>0.42153915632894418</v>
      </c>
      <c r="AD309" s="68">
        <f t="shared" si="163"/>
        <v>0.3866537216828479</v>
      </c>
    </row>
    <row r="310" spans="1:30" ht="12.2" customHeight="1">
      <c r="A310" s="55" t="s">
        <v>735</v>
      </c>
      <c r="B310" s="55" t="s">
        <v>350</v>
      </c>
      <c r="C310" s="131"/>
      <c r="D310" s="131">
        <v>164.8</v>
      </c>
      <c r="E310" s="131">
        <v>0</v>
      </c>
      <c r="F310" s="131">
        <v>904.6</v>
      </c>
      <c r="G310" s="131">
        <v>164.8</v>
      </c>
      <c r="H310" s="131"/>
      <c r="I310" s="131"/>
      <c r="J310" s="131"/>
      <c r="K310" s="131"/>
      <c r="L310" s="131"/>
      <c r="M310" s="131"/>
      <c r="N310" s="131"/>
      <c r="O310" s="131"/>
      <c r="P310" s="83">
        <f t="shared" si="154"/>
        <v>1234.2</v>
      </c>
      <c r="Q310" s="264">
        <v>2809.0909090908999</v>
      </c>
      <c r="R310" s="265">
        <f t="shared" si="155"/>
        <v>1574.8909090908999</v>
      </c>
      <c r="S310" s="83">
        <f t="shared" si="156"/>
        <v>164.8</v>
      </c>
      <c r="T310" s="264">
        <v>936.36363636363603</v>
      </c>
      <c r="U310" s="265">
        <f t="shared" si="157"/>
        <v>771.56363636363608</v>
      </c>
      <c r="V310" s="266">
        <v>10300</v>
      </c>
      <c r="W310" s="131">
        <v>10300</v>
      </c>
      <c r="X310" s="377">
        <v>8000</v>
      </c>
      <c r="Y310" s="264">
        <f t="shared" si="158"/>
        <v>2300</v>
      </c>
      <c r="Z310" s="264">
        <f t="shared" si="159"/>
        <v>2300</v>
      </c>
      <c r="AA310" s="264">
        <f t="shared" si="160"/>
        <v>9065.7999999999993</v>
      </c>
      <c r="AB310" s="264">
        <f t="shared" si="161"/>
        <v>6765.8</v>
      </c>
      <c r="AC310" s="68">
        <f t="shared" si="162"/>
        <v>0.154275</v>
      </c>
      <c r="AD310" s="68">
        <f t="shared" si="163"/>
        <v>0.11982524271844661</v>
      </c>
    </row>
    <row r="311" spans="1:30" ht="12.2" hidden="1" customHeight="1">
      <c r="A311" s="55" t="s">
        <v>736</v>
      </c>
      <c r="B311" s="55" t="s">
        <v>351</v>
      </c>
      <c r="C311" s="131"/>
      <c r="D311" s="131">
        <v>0</v>
      </c>
      <c r="E311" s="131">
        <v>0</v>
      </c>
      <c r="F311" s="131">
        <v>0</v>
      </c>
      <c r="G311" s="131">
        <v>0</v>
      </c>
      <c r="H311" s="131"/>
      <c r="I311" s="131"/>
      <c r="J311" s="131"/>
      <c r="K311" s="131"/>
      <c r="L311" s="131"/>
      <c r="M311" s="131"/>
      <c r="N311" s="131"/>
      <c r="O311" s="131"/>
      <c r="P311" s="83">
        <f t="shared" si="154"/>
        <v>0</v>
      </c>
      <c r="Q311" s="264">
        <v>0</v>
      </c>
      <c r="R311" s="265">
        <f t="shared" si="155"/>
        <v>0</v>
      </c>
      <c r="S311" s="83">
        <f t="shared" si="156"/>
        <v>0</v>
      </c>
      <c r="T311" s="264">
        <v>0</v>
      </c>
      <c r="U311" s="265">
        <f t="shared" si="157"/>
        <v>0</v>
      </c>
      <c r="V311" s="266">
        <v>0</v>
      </c>
      <c r="W311" s="131">
        <v>0</v>
      </c>
      <c r="X311" s="377">
        <v>0</v>
      </c>
      <c r="Y311" s="264">
        <f t="shared" si="158"/>
        <v>0</v>
      </c>
      <c r="Z311" s="264">
        <f t="shared" si="159"/>
        <v>0</v>
      </c>
      <c r="AA311" s="264">
        <f t="shared" si="160"/>
        <v>0</v>
      </c>
      <c r="AB311" s="264">
        <f t="shared" si="161"/>
        <v>0</v>
      </c>
      <c r="AC311" s="68" t="str">
        <f t="shared" si="162"/>
        <v xml:space="preserve"> </v>
      </c>
      <c r="AD311" s="68" t="str">
        <f t="shared" si="163"/>
        <v xml:space="preserve"> </v>
      </c>
    </row>
    <row r="312" spans="1:30" ht="12.2" hidden="1" customHeight="1">
      <c r="A312" s="55" t="s">
        <v>737</v>
      </c>
      <c r="B312" s="55" t="s">
        <v>352</v>
      </c>
      <c r="C312" s="131"/>
      <c r="D312" s="131">
        <v>0</v>
      </c>
      <c r="E312" s="131">
        <v>0</v>
      </c>
      <c r="F312" s="131">
        <v>0</v>
      </c>
      <c r="G312" s="131">
        <v>0</v>
      </c>
      <c r="H312" s="131"/>
      <c r="I312" s="131"/>
      <c r="J312" s="131"/>
      <c r="K312" s="131"/>
      <c r="L312" s="131"/>
      <c r="M312" s="131"/>
      <c r="N312" s="131"/>
      <c r="O312" s="131"/>
      <c r="P312" s="83">
        <f t="shared" si="154"/>
        <v>0</v>
      </c>
      <c r="Q312" s="264">
        <v>0</v>
      </c>
      <c r="R312" s="265">
        <f t="shared" si="155"/>
        <v>0</v>
      </c>
      <c r="S312" s="83">
        <f t="shared" si="156"/>
        <v>0</v>
      </c>
      <c r="T312" s="264">
        <v>0</v>
      </c>
      <c r="U312" s="265">
        <f t="shared" si="157"/>
        <v>0</v>
      </c>
      <c r="V312" s="266">
        <v>0</v>
      </c>
      <c r="W312" s="131">
        <v>0</v>
      </c>
      <c r="X312" s="377">
        <v>0</v>
      </c>
      <c r="Y312" s="264">
        <f t="shared" si="158"/>
        <v>0</v>
      </c>
      <c r="Z312" s="264">
        <f t="shared" si="159"/>
        <v>0</v>
      </c>
      <c r="AA312" s="264">
        <f t="shared" si="160"/>
        <v>0</v>
      </c>
      <c r="AB312" s="264">
        <f t="shared" si="161"/>
        <v>0</v>
      </c>
      <c r="AC312" s="68" t="str">
        <f t="shared" si="162"/>
        <v xml:space="preserve"> </v>
      </c>
      <c r="AD312" s="68" t="str">
        <f t="shared" si="163"/>
        <v xml:space="preserve"> </v>
      </c>
    </row>
    <row r="313" spans="1:30" ht="12.2" customHeight="1">
      <c r="A313" s="55" t="s">
        <v>738</v>
      </c>
      <c r="B313" s="55" t="s">
        <v>353</v>
      </c>
      <c r="C313" s="131"/>
      <c r="D313" s="131">
        <v>7923.04</v>
      </c>
      <c r="E313" s="131">
        <v>7923.04</v>
      </c>
      <c r="F313" s="131">
        <v>10366.49</v>
      </c>
      <c r="G313" s="131">
        <v>10366.49</v>
      </c>
      <c r="H313" s="131"/>
      <c r="I313" s="131"/>
      <c r="J313" s="131"/>
      <c r="K313" s="131"/>
      <c r="L313" s="131"/>
      <c r="M313" s="131"/>
      <c r="N313" s="131"/>
      <c r="O313" s="131"/>
      <c r="P313" s="83">
        <f t="shared" si="154"/>
        <v>36579.06</v>
      </c>
      <c r="Q313" s="264">
        <v>26149.063200000001</v>
      </c>
      <c r="R313" s="265">
        <f t="shared" si="155"/>
        <v>-10429.996799999997</v>
      </c>
      <c r="S313" s="83">
        <f t="shared" si="156"/>
        <v>10366.49</v>
      </c>
      <c r="T313" s="264">
        <v>6537.2658000000001</v>
      </c>
      <c r="U313" s="265">
        <f t="shared" si="157"/>
        <v>-3829.2241999999997</v>
      </c>
      <c r="V313" s="266">
        <v>78447.189599999998</v>
      </c>
      <c r="W313" s="131">
        <v>94230.58</v>
      </c>
      <c r="X313" s="377">
        <v>94230.58</v>
      </c>
      <c r="Y313" s="264">
        <f t="shared" si="158"/>
        <v>0</v>
      </c>
      <c r="Z313" s="264">
        <f t="shared" si="159"/>
        <v>-15783.390400000004</v>
      </c>
      <c r="AA313" s="264">
        <f t="shared" si="160"/>
        <v>41868.1296</v>
      </c>
      <c r="AB313" s="264">
        <f t="shared" si="161"/>
        <v>57651.520000000004</v>
      </c>
      <c r="AC313" s="68">
        <f t="shared" si="162"/>
        <v>0.38818672239945884</v>
      </c>
      <c r="AD313" s="68">
        <f t="shared" si="163"/>
        <v>0.46628897971381245</v>
      </c>
    </row>
    <row r="314" spans="1:30" ht="12.2" customHeight="1">
      <c r="A314" s="55" t="s">
        <v>739</v>
      </c>
      <c r="B314" s="55" t="s">
        <v>354</v>
      </c>
      <c r="C314" s="131"/>
      <c r="D314" s="131">
        <v>32033</v>
      </c>
      <c r="E314" s="131">
        <v>32033</v>
      </c>
      <c r="F314" s="131">
        <v>32033</v>
      </c>
      <c r="G314" s="131">
        <v>64066</v>
      </c>
      <c r="H314" s="131"/>
      <c r="I314" s="131"/>
      <c r="J314" s="131"/>
      <c r="K314" s="131"/>
      <c r="L314" s="131"/>
      <c r="M314" s="131"/>
      <c r="N314" s="131"/>
      <c r="O314" s="131"/>
      <c r="P314" s="83">
        <f t="shared" si="154"/>
        <v>160165</v>
      </c>
      <c r="Q314" s="264">
        <v>161720</v>
      </c>
      <c r="R314" s="265">
        <f t="shared" si="155"/>
        <v>1555</v>
      </c>
      <c r="S314" s="83">
        <f t="shared" si="156"/>
        <v>64066</v>
      </c>
      <c r="T314" s="264">
        <v>32344</v>
      </c>
      <c r="U314" s="265">
        <f t="shared" si="157"/>
        <v>-31722</v>
      </c>
      <c r="V314" s="266">
        <v>388128</v>
      </c>
      <c r="W314" s="131">
        <v>384396</v>
      </c>
      <c r="X314" s="377">
        <v>384396</v>
      </c>
      <c r="Y314" s="264">
        <f t="shared" si="158"/>
        <v>0</v>
      </c>
      <c r="Z314" s="264">
        <f t="shared" si="159"/>
        <v>3732</v>
      </c>
      <c r="AA314" s="264">
        <f t="shared" si="160"/>
        <v>227963</v>
      </c>
      <c r="AB314" s="264">
        <f t="shared" si="161"/>
        <v>224231</v>
      </c>
      <c r="AC314" s="68">
        <f t="shared" si="162"/>
        <v>0.41666666666666669</v>
      </c>
      <c r="AD314" s="68">
        <f t="shared" si="163"/>
        <v>0.41266025641025639</v>
      </c>
    </row>
    <row r="315" spans="1:30" ht="12.2" hidden="1" customHeight="1">
      <c r="A315" s="55" t="s">
        <v>740</v>
      </c>
      <c r="B315" s="55" t="s">
        <v>355</v>
      </c>
      <c r="C315" s="131"/>
      <c r="D315" s="131">
        <v>0</v>
      </c>
      <c r="E315" s="131">
        <v>0</v>
      </c>
      <c r="F315" s="131">
        <v>0</v>
      </c>
      <c r="G315" s="131">
        <v>0</v>
      </c>
      <c r="H315" s="131"/>
      <c r="I315" s="131"/>
      <c r="J315" s="131"/>
      <c r="K315" s="131"/>
      <c r="L315" s="131"/>
      <c r="M315" s="131"/>
      <c r="N315" s="131"/>
      <c r="O315" s="131"/>
      <c r="P315" s="83">
        <f t="shared" si="154"/>
        <v>0</v>
      </c>
      <c r="Q315" s="264">
        <v>0</v>
      </c>
      <c r="R315" s="265">
        <f t="shared" si="155"/>
        <v>0</v>
      </c>
      <c r="S315" s="83">
        <f t="shared" si="156"/>
        <v>0</v>
      </c>
      <c r="T315" s="264">
        <v>0</v>
      </c>
      <c r="U315" s="265">
        <f t="shared" si="157"/>
        <v>0</v>
      </c>
      <c r="V315" s="266">
        <v>0</v>
      </c>
      <c r="W315" s="131">
        <v>0</v>
      </c>
      <c r="X315" s="377">
        <v>0</v>
      </c>
      <c r="Y315" s="264">
        <f t="shared" si="158"/>
        <v>0</v>
      </c>
      <c r="Z315" s="264">
        <f t="shared" si="159"/>
        <v>0</v>
      </c>
      <c r="AA315" s="264">
        <f t="shared" si="160"/>
        <v>0</v>
      </c>
      <c r="AB315" s="264">
        <f t="shared" si="161"/>
        <v>0</v>
      </c>
      <c r="AC315" s="68" t="str">
        <f t="shared" si="162"/>
        <v xml:space="preserve"> </v>
      </c>
      <c r="AD315" s="68" t="str">
        <f t="shared" si="163"/>
        <v xml:space="preserve"> </v>
      </c>
    </row>
    <row r="316" spans="1:30" ht="12.2" customHeight="1">
      <c r="A316" s="55" t="s">
        <v>741</v>
      </c>
      <c r="B316" s="55" t="s">
        <v>356</v>
      </c>
      <c r="C316" s="131"/>
      <c r="D316" s="131">
        <v>550.26</v>
      </c>
      <c r="E316" s="131">
        <v>1853.95</v>
      </c>
      <c r="F316" s="131">
        <v>1722.09</v>
      </c>
      <c r="G316" s="131">
        <v>0</v>
      </c>
      <c r="H316" s="131"/>
      <c r="I316" s="131"/>
      <c r="J316" s="131"/>
      <c r="K316" s="131"/>
      <c r="L316" s="131"/>
      <c r="M316" s="131"/>
      <c r="N316" s="131"/>
      <c r="O316" s="131"/>
      <c r="P316" s="83">
        <f t="shared" si="154"/>
        <v>4126.3</v>
      </c>
      <c r="Q316" s="264">
        <v>7273.4342666666798</v>
      </c>
      <c r="R316" s="265">
        <f t="shared" si="155"/>
        <v>3147.1342666666797</v>
      </c>
      <c r="S316" s="83">
        <f t="shared" si="156"/>
        <v>0</v>
      </c>
      <c r="T316" s="264">
        <v>1818.35856666667</v>
      </c>
      <c r="U316" s="265">
        <f t="shared" si="157"/>
        <v>1818.35856666667</v>
      </c>
      <c r="V316" s="266">
        <v>21820.302800000001</v>
      </c>
      <c r="W316" s="131">
        <v>20800</v>
      </c>
      <c r="X316" s="377">
        <v>20800</v>
      </c>
      <c r="Y316" s="264">
        <f t="shared" si="158"/>
        <v>0</v>
      </c>
      <c r="Z316" s="264">
        <f t="shared" si="159"/>
        <v>1020.3028000000013</v>
      </c>
      <c r="AA316" s="264">
        <f t="shared" si="160"/>
        <v>17694.002800000002</v>
      </c>
      <c r="AB316" s="264">
        <f t="shared" si="161"/>
        <v>16673.7</v>
      </c>
      <c r="AC316" s="68">
        <f t="shared" si="162"/>
        <v>0.1983798076923077</v>
      </c>
      <c r="AD316" s="68">
        <f t="shared" si="163"/>
        <v>0.18910370024745943</v>
      </c>
    </row>
    <row r="317" spans="1:30" ht="12.2" hidden="1" customHeight="1">
      <c r="A317" s="55" t="s">
        <v>742</v>
      </c>
      <c r="B317" s="55" t="s">
        <v>357</v>
      </c>
      <c r="C317" s="131"/>
      <c r="D317" s="131">
        <v>0</v>
      </c>
      <c r="E317" s="131">
        <v>0</v>
      </c>
      <c r="F317" s="131">
        <v>0</v>
      </c>
      <c r="G317" s="131">
        <v>0</v>
      </c>
      <c r="H317" s="131"/>
      <c r="I317" s="131"/>
      <c r="J317" s="131"/>
      <c r="K317" s="131"/>
      <c r="L317" s="131"/>
      <c r="M317" s="131"/>
      <c r="N317" s="131"/>
      <c r="O317" s="131"/>
      <c r="P317" s="83">
        <f t="shared" si="154"/>
        <v>0</v>
      </c>
      <c r="Q317" s="264">
        <v>0</v>
      </c>
      <c r="R317" s="265">
        <f t="shared" si="155"/>
        <v>0</v>
      </c>
      <c r="S317" s="83">
        <f t="shared" si="156"/>
        <v>0</v>
      </c>
      <c r="T317" s="264">
        <v>0</v>
      </c>
      <c r="U317" s="265">
        <f t="shared" si="157"/>
        <v>0</v>
      </c>
      <c r="V317" s="266">
        <v>0</v>
      </c>
      <c r="W317" s="131">
        <v>0</v>
      </c>
      <c r="X317" s="377">
        <v>0</v>
      </c>
      <c r="Y317" s="264">
        <f t="shared" si="158"/>
        <v>0</v>
      </c>
      <c r="Z317" s="264">
        <f t="shared" si="159"/>
        <v>0</v>
      </c>
      <c r="AA317" s="264">
        <f t="shared" si="160"/>
        <v>0</v>
      </c>
      <c r="AB317" s="264">
        <f t="shared" si="161"/>
        <v>0</v>
      </c>
      <c r="AC317" s="68" t="str">
        <f t="shared" si="162"/>
        <v xml:space="preserve"> </v>
      </c>
      <c r="AD317" s="68" t="str">
        <f t="shared" si="163"/>
        <v xml:space="preserve"> </v>
      </c>
    </row>
    <row r="318" spans="1:30" ht="12.2" hidden="1" customHeight="1">
      <c r="A318" s="55" t="s">
        <v>743</v>
      </c>
      <c r="B318" s="55" t="s">
        <v>358</v>
      </c>
      <c r="C318" s="131"/>
      <c r="D318" s="131">
        <v>0</v>
      </c>
      <c r="E318" s="131">
        <v>0</v>
      </c>
      <c r="F318" s="131">
        <v>0</v>
      </c>
      <c r="G318" s="131">
        <v>0</v>
      </c>
      <c r="H318" s="131"/>
      <c r="I318" s="131"/>
      <c r="J318" s="131"/>
      <c r="K318" s="131"/>
      <c r="L318" s="131"/>
      <c r="M318" s="131"/>
      <c r="N318" s="131"/>
      <c r="O318" s="131"/>
      <c r="P318" s="83">
        <f t="shared" si="154"/>
        <v>0</v>
      </c>
      <c r="Q318" s="264">
        <v>0</v>
      </c>
      <c r="R318" s="265">
        <f t="shared" si="155"/>
        <v>0</v>
      </c>
      <c r="S318" s="83">
        <f t="shared" si="156"/>
        <v>0</v>
      </c>
      <c r="T318" s="264">
        <v>0</v>
      </c>
      <c r="U318" s="265">
        <f t="shared" si="157"/>
        <v>0</v>
      </c>
      <c r="V318" s="266">
        <v>0</v>
      </c>
      <c r="W318" s="131">
        <v>0</v>
      </c>
      <c r="X318" s="377">
        <v>0</v>
      </c>
      <c r="Y318" s="264">
        <f t="shared" si="158"/>
        <v>0</v>
      </c>
      <c r="Z318" s="264">
        <f t="shared" si="159"/>
        <v>0</v>
      </c>
      <c r="AA318" s="264">
        <f t="shared" si="160"/>
        <v>0</v>
      </c>
      <c r="AB318" s="264">
        <f t="shared" si="161"/>
        <v>0</v>
      </c>
      <c r="AC318" s="68" t="str">
        <f t="shared" si="162"/>
        <v xml:space="preserve"> </v>
      </c>
      <c r="AD318" s="68" t="str">
        <f t="shared" si="163"/>
        <v xml:space="preserve"> </v>
      </c>
    </row>
    <row r="319" spans="1:30" ht="12.2" hidden="1" customHeight="1">
      <c r="A319" s="55" t="s">
        <v>744</v>
      </c>
      <c r="B319" s="55" t="s">
        <v>359</v>
      </c>
      <c r="C319" s="131"/>
      <c r="D319" s="131">
        <v>0</v>
      </c>
      <c r="E319" s="131">
        <v>0</v>
      </c>
      <c r="F319" s="131">
        <v>0</v>
      </c>
      <c r="G319" s="131">
        <v>0</v>
      </c>
      <c r="H319" s="131"/>
      <c r="I319" s="131"/>
      <c r="J319" s="131"/>
      <c r="K319" s="131"/>
      <c r="L319" s="131"/>
      <c r="M319" s="131"/>
      <c r="N319" s="131"/>
      <c r="O319" s="131"/>
      <c r="P319" s="83">
        <f t="shared" si="154"/>
        <v>0</v>
      </c>
      <c r="Q319" s="264">
        <v>0</v>
      </c>
      <c r="R319" s="265">
        <f t="shared" si="155"/>
        <v>0</v>
      </c>
      <c r="S319" s="83">
        <f t="shared" si="156"/>
        <v>0</v>
      </c>
      <c r="T319" s="264">
        <v>0</v>
      </c>
      <c r="U319" s="265">
        <f t="shared" si="157"/>
        <v>0</v>
      </c>
      <c r="V319" s="266">
        <v>0</v>
      </c>
      <c r="W319" s="131">
        <v>0</v>
      </c>
      <c r="X319" s="377">
        <v>0</v>
      </c>
      <c r="Y319" s="264">
        <f t="shared" si="158"/>
        <v>0</v>
      </c>
      <c r="Z319" s="264">
        <f t="shared" si="159"/>
        <v>0</v>
      </c>
      <c r="AA319" s="264">
        <f t="shared" si="160"/>
        <v>0</v>
      </c>
      <c r="AB319" s="264">
        <f t="shared" si="161"/>
        <v>0</v>
      </c>
      <c r="AC319" s="68" t="str">
        <f t="shared" si="162"/>
        <v xml:space="preserve"> </v>
      </c>
      <c r="AD319" s="68" t="str">
        <f t="shared" si="163"/>
        <v xml:space="preserve"> </v>
      </c>
    </row>
    <row r="320" spans="1:30" ht="12.2" hidden="1" customHeight="1">
      <c r="A320" s="55" t="s">
        <v>745</v>
      </c>
      <c r="B320" s="55" t="s">
        <v>360</v>
      </c>
      <c r="C320" s="131"/>
      <c r="D320" s="131">
        <v>0</v>
      </c>
      <c r="E320" s="131">
        <v>0</v>
      </c>
      <c r="F320" s="131">
        <v>0</v>
      </c>
      <c r="G320" s="131">
        <v>0</v>
      </c>
      <c r="H320" s="131"/>
      <c r="I320" s="131"/>
      <c r="J320" s="131"/>
      <c r="K320" s="131"/>
      <c r="L320" s="131"/>
      <c r="M320" s="131"/>
      <c r="N320" s="131"/>
      <c r="O320" s="131"/>
      <c r="P320" s="83">
        <f t="shared" si="154"/>
        <v>0</v>
      </c>
      <c r="Q320" s="264">
        <v>0</v>
      </c>
      <c r="R320" s="265">
        <f t="shared" si="155"/>
        <v>0</v>
      </c>
      <c r="S320" s="83">
        <f t="shared" si="156"/>
        <v>0</v>
      </c>
      <c r="T320" s="264">
        <v>0</v>
      </c>
      <c r="U320" s="265">
        <f t="shared" si="157"/>
        <v>0</v>
      </c>
      <c r="V320" s="266">
        <v>0</v>
      </c>
      <c r="W320" s="131">
        <v>0</v>
      </c>
      <c r="X320" s="377">
        <v>0</v>
      </c>
      <c r="Y320" s="264">
        <f t="shared" si="158"/>
        <v>0</v>
      </c>
      <c r="Z320" s="264">
        <f t="shared" si="159"/>
        <v>0</v>
      </c>
      <c r="AA320" s="264">
        <f t="shared" si="160"/>
        <v>0</v>
      </c>
      <c r="AB320" s="264">
        <f t="shared" si="161"/>
        <v>0</v>
      </c>
      <c r="AC320" s="68" t="str">
        <f t="shared" si="162"/>
        <v xml:space="preserve"> </v>
      </c>
      <c r="AD320" s="68" t="str">
        <f t="shared" si="163"/>
        <v xml:space="preserve"> </v>
      </c>
    </row>
    <row r="321" spans="1:30" ht="12.2" hidden="1" customHeight="1">
      <c r="A321" s="55"/>
      <c r="B321" s="55"/>
      <c r="C321" s="131"/>
      <c r="D321" s="131"/>
      <c r="E321" s="131"/>
      <c r="F321" s="131"/>
      <c r="G321" s="131"/>
      <c r="H321" s="131"/>
      <c r="I321" s="131"/>
      <c r="J321" s="131"/>
      <c r="K321" s="131"/>
      <c r="L321" s="131"/>
      <c r="M321" s="131"/>
      <c r="N321" s="131"/>
      <c r="O321" s="131"/>
      <c r="P321" s="83"/>
      <c r="Q321" s="264"/>
      <c r="R321" s="265"/>
      <c r="S321" s="83"/>
      <c r="T321" s="264"/>
      <c r="U321" s="265"/>
      <c r="V321" s="266"/>
      <c r="W321" s="131"/>
      <c r="X321" s="377"/>
      <c r="Y321" s="264"/>
      <c r="Z321" s="264"/>
      <c r="AA321" s="264"/>
      <c r="AB321" s="264"/>
    </row>
    <row r="322" spans="1:30" s="58" customFormat="1" ht="12.2" customHeight="1">
      <c r="A322" s="55"/>
      <c r="B322" s="65" t="s">
        <v>746</v>
      </c>
      <c r="C322" s="267">
        <f t="shared" ref="C322:AB322" si="164">SUM(C303:C321)</f>
        <v>0</v>
      </c>
      <c r="D322" s="267">
        <f t="shared" si="164"/>
        <v>40671.1</v>
      </c>
      <c r="E322" s="267">
        <f t="shared" si="164"/>
        <v>57429.56</v>
      </c>
      <c r="F322" s="267">
        <f t="shared" si="164"/>
        <v>48805.22</v>
      </c>
      <c r="G322" s="267">
        <f t="shared" si="164"/>
        <v>90670.89</v>
      </c>
      <c r="H322" s="267">
        <f t="shared" si="164"/>
        <v>0</v>
      </c>
      <c r="I322" s="267">
        <f t="shared" si="164"/>
        <v>0</v>
      </c>
      <c r="J322" s="267">
        <f t="shared" si="164"/>
        <v>0</v>
      </c>
      <c r="K322" s="267">
        <f t="shared" si="164"/>
        <v>0</v>
      </c>
      <c r="L322" s="267">
        <f t="shared" si="164"/>
        <v>0</v>
      </c>
      <c r="M322" s="267">
        <f t="shared" si="164"/>
        <v>0</v>
      </c>
      <c r="N322" s="267">
        <f t="shared" si="164"/>
        <v>0</v>
      </c>
      <c r="O322" s="267">
        <f t="shared" si="164"/>
        <v>0</v>
      </c>
      <c r="P322" s="268">
        <f t="shared" si="164"/>
        <v>237576.77</v>
      </c>
      <c r="Q322" s="269">
        <f t="shared" si="164"/>
        <v>240939.33537575757</v>
      </c>
      <c r="R322" s="270">
        <f t="shared" si="164"/>
        <v>3362.5653757575883</v>
      </c>
      <c r="S322" s="268">
        <f t="shared" si="164"/>
        <v>90670.89</v>
      </c>
      <c r="T322" s="269">
        <f t="shared" si="164"/>
        <v>53618.924753030304</v>
      </c>
      <c r="U322" s="270">
        <f t="shared" si="164"/>
        <v>-37051.965246969696</v>
      </c>
      <c r="V322" s="268">
        <f t="shared" si="164"/>
        <v>637546.73339999991</v>
      </c>
      <c r="W322" s="267">
        <f t="shared" si="164"/>
        <v>645883.73</v>
      </c>
      <c r="X322" s="378">
        <f t="shared" si="164"/>
        <v>626572.82000000007</v>
      </c>
      <c r="Y322" s="269">
        <f t="shared" si="164"/>
        <v>19310.909999999993</v>
      </c>
      <c r="Z322" s="269">
        <f t="shared" si="164"/>
        <v>10973.91339999999</v>
      </c>
      <c r="AA322" s="269">
        <f t="shared" si="164"/>
        <v>399969.96340000001</v>
      </c>
      <c r="AB322" s="269">
        <f t="shared" si="164"/>
        <v>388996.05</v>
      </c>
      <c r="AC322" s="111">
        <f t="shared" ref="AC322" si="165">IFERROR((P322/X322)," ")</f>
        <v>0.37916864954340018</v>
      </c>
      <c r="AD322" s="111">
        <f>IFERROR((P322/V322)," ")</f>
        <v>0.37264212575134187</v>
      </c>
    </row>
    <row r="323" spans="1:30" ht="12.2" customHeight="1">
      <c r="A323" s="55"/>
      <c r="B323" s="66"/>
      <c r="C323" s="131"/>
      <c r="D323" s="131"/>
      <c r="E323" s="131"/>
      <c r="F323" s="131"/>
      <c r="G323" s="131"/>
      <c r="H323" s="131"/>
      <c r="I323" s="131"/>
      <c r="J323" s="131"/>
      <c r="K323" s="131"/>
      <c r="L323" s="131"/>
      <c r="M323" s="131"/>
      <c r="N323" s="131"/>
      <c r="O323" s="131"/>
      <c r="P323" s="266"/>
      <c r="Q323" s="264"/>
      <c r="R323" s="265"/>
      <c r="S323" s="266"/>
      <c r="T323" s="264"/>
      <c r="U323" s="265"/>
      <c r="V323" s="266"/>
      <c r="W323" s="131"/>
      <c r="X323" s="377"/>
      <c r="Y323" s="264"/>
      <c r="Z323" s="264"/>
      <c r="AA323" s="264"/>
      <c r="AB323" s="264"/>
    </row>
    <row r="324" spans="1:30" ht="12.2" customHeight="1">
      <c r="A324" s="66" t="s">
        <v>117</v>
      </c>
      <c r="C324" s="131"/>
      <c r="D324" s="131"/>
      <c r="E324" s="131"/>
      <c r="F324" s="131"/>
      <c r="G324" s="131"/>
      <c r="H324" s="131"/>
      <c r="I324" s="131"/>
      <c r="J324" s="131"/>
      <c r="K324" s="131"/>
      <c r="L324" s="131"/>
      <c r="M324" s="131"/>
      <c r="N324" s="131"/>
      <c r="O324" s="131"/>
      <c r="P324" s="266"/>
      <c r="Q324" s="264"/>
      <c r="R324" s="265"/>
      <c r="S324" s="266"/>
      <c r="T324" s="264"/>
      <c r="U324" s="265"/>
      <c r="V324" s="266"/>
      <c r="W324" s="131"/>
      <c r="X324" s="377"/>
      <c r="Y324" s="264"/>
      <c r="Z324" s="264"/>
      <c r="AA324" s="264"/>
      <c r="AB324" s="264"/>
    </row>
    <row r="325" spans="1:30" ht="12.2" hidden="1" customHeight="1">
      <c r="A325" s="55" t="s">
        <v>29</v>
      </c>
      <c r="B325" s="55"/>
      <c r="C325" s="131"/>
      <c r="D325" s="131"/>
      <c r="E325" s="131"/>
      <c r="F325" s="131"/>
      <c r="G325" s="131"/>
      <c r="H325" s="131"/>
      <c r="I325" s="131"/>
      <c r="J325" s="131"/>
      <c r="K325" s="131"/>
      <c r="L325" s="131"/>
      <c r="M325" s="131"/>
      <c r="N325" s="131"/>
      <c r="O325" s="131"/>
      <c r="P325" s="83">
        <f t="shared" ref="P325:P354" si="166">SUM(D325:O325)+SUMIF($P$4,"Yes",C325)</f>
        <v>0</v>
      </c>
      <c r="Q325" s="264">
        <v>0</v>
      </c>
      <c r="R325" s="265">
        <f t="shared" ref="R325:R354" si="167">Q325-P325</f>
        <v>0</v>
      </c>
      <c r="S325" s="83">
        <f t="shared" ref="S325:S354" si="168">INDEX(D325:O325,1,MATCH($S$3,$D$6:$O$6,0))</f>
        <v>0</v>
      </c>
      <c r="T325" s="264">
        <v>0</v>
      </c>
      <c r="U325" s="265">
        <f t="shared" ref="U325:U354" si="169">T325-S325</f>
        <v>0</v>
      </c>
      <c r="V325" s="266">
        <v>0</v>
      </c>
      <c r="W325" s="131">
        <v>0</v>
      </c>
      <c r="X325" s="377">
        <v>0</v>
      </c>
      <c r="Y325" s="264">
        <f t="shared" ref="Y325:Y354" si="170">W325-X325</f>
        <v>0</v>
      </c>
      <c r="Z325" s="264">
        <f t="shared" ref="Z325:Z354" si="171">V325-X325</f>
        <v>0</v>
      </c>
      <c r="AA325" s="264">
        <f t="shared" ref="AA325:AA354" si="172">V325-P325</f>
        <v>0</v>
      </c>
      <c r="AB325" s="264">
        <f t="shared" ref="AB325:AB354" si="173">X325-P325</f>
        <v>0</v>
      </c>
      <c r="AC325" s="68" t="str">
        <f t="shared" ref="AC325:AC354" si="174">IFERROR((P325/X325)," ")</f>
        <v xml:space="preserve"> </v>
      </c>
      <c r="AD325" s="68" t="str">
        <f t="shared" ref="AD325:AD354" si="175">IFERROR((P325/V325)," ")</f>
        <v xml:space="preserve"> </v>
      </c>
    </row>
    <row r="326" spans="1:30" ht="12.2" hidden="1" customHeight="1">
      <c r="A326" s="55" t="s">
        <v>747</v>
      </c>
      <c r="B326" s="55" t="s">
        <v>117</v>
      </c>
      <c r="C326" s="131"/>
      <c r="D326" s="131">
        <v>0</v>
      </c>
      <c r="E326" s="131">
        <v>0</v>
      </c>
      <c r="F326" s="131">
        <v>0</v>
      </c>
      <c r="G326" s="131">
        <v>0</v>
      </c>
      <c r="H326" s="131"/>
      <c r="I326" s="131"/>
      <c r="J326" s="131"/>
      <c r="K326" s="131"/>
      <c r="L326" s="131"/>
      <c r="M326" s="131"/>
      <c r="N326" s="131"/>
      <c r="O326" s="131"/>
      <c r="P326" s="83">
        <f t="shared" si="166"/>
        <v>0</v>
      </c>
      <c r="Q326" s="264">
        <v>0</v>
      </c>
      <c r="R326" s="265">
        <f t="shared" si="167"/>
        <v>0</v>
      </c>
      <c r="S326" s="83">
        <f t="shared" si="168"/>
        <v>0</v>
      </c>
      <c r="T326" s="264">
        <v>0</v>
      </c>
      <c r="U326" s="265">
        <f t="shared" si="169"/>
        <v>0</v>
      </c>
      <c r="V326" s="266">
        <v>0</v>
      </c>
      <c r="W326" s="131">
        <v>0</v>
      </c>
      <c r="X326" s="377">
        <v>0</v>
      </c>
      <c r="Y326" s="264">
        <f t="shared" si="170"/>
        <v>0</v>
      </c>
      <c r="Z326" s="264">
        <f t="shared" si="171"/>
        <v>0</v>
      </c>
      <c r="AA326" s="264">
        <f t="shared" si="172"/>
        <v>0</v>
      </c>
      <c r="AB326" s="264">
        <f t="shared" si="173"/>
        <v>0</v>
      </c>
      <c r="AC326" s="68" t="str">
        <f t="shared" si="174"/>
        <v xml:space="preserve"> </v>
      </c>
      <c r="AD326" s="68" t="str">
        <f t="shared" si="175"/>
        <v xml:space="preserve"> </v>
      </c>
    </row>
    <row r="327" spans="1:30" ht="12.2" hidden="1" customHeight="1">
      <c r="A327" s="55" t="s">
        <v>748</v>
      </c>
      <c r="B327" s="55" t="s">
        <v>361</v>
      </c>
      <c r="C327" s="131"/>
      <c r="D327" s="131">
        <v>0</v>
      </c>
      <c r="E327" s="131">
        <v>0</v>
      </c>
      <c r="F327" s="131">
        <v>0</v>
      </c>
      <c r="G327" s="131">
        <v>0</v>
      </c>
      <c r="H327" s="131"/>
      <c r="I327" s="131"/>
      <c r="J327" s="131"/>
      <c r="K327" s="131"/>
      <c r="L327" s="131"/>
      <c r="M327" s="131"/>
      <c r="N327" s="131"/>
      <c r="O327" s="131"/>
      <c r="P327" s="83">
        <f t="shared" si="166"/>
        <v>0</v>
      </c>
      <c r="Q327" s="264">
        <v>0</v>
      </c>
      <c r="R327" s="265">
        <f t="shared" si="167"/>
        <v>0</v>
      </c>
      <c r="S327" s="83">
        <f t="shared" si="168"/>
        <v>0</v>
      </c>
      <c r="T327" s="264">
        <v>0</v>
      </c>
      <c r="U327" s="265">
        <f t="shared" si="169"/>
        <v>0</v>
      </c>
      <c r="V327" s="266">
        <v>0</v>
      </c>
      <c r="W327" s="131">
        <v>0</v>
      </c>
      <c r="X327" s="377">
        <v>0</v>
      </c>
      <c r="Y327" s="264">
        <f t="shared" si="170"/>
        <v>0</v>
      </c>
      <c r="Z327" s="264">
        <f t="shared" si="171"/>
        <v>0</v>
      </c>
      <c r="AA327" s="264">
        <f t="shared" si="172"/>
        <v>0</v>
      </c>
      <c r="AB327" s="264">
        <f t="shared" si="173"/>
        <v>0</v>
      </c>
      <c r="AC327" s="68" t="str">
        <f t="shared" si="174"/>
        <v xml:space="preserve"> </v>
      </c>
      <c r="AD327" s="68" t="str">
        <f t="shared" si="175"/>
        <v xml:space="preserve"> </v>
      </c>
    </row>
    <row r="328" spans="1:30" ht="12.2" customHeight="1">
      <c r="A328" s="55" t="s">
        <v>749</v>
      </c>
      <c r="B328" s="55" t="s">
        <v>362</v>
      </c>
      <c r="C328" s="131"/>
      <c r="D328" s="131">
        <v>6.29</v>
      </c>
      <c r="E328" s="131">
        <v>0</v>
      </c>
      <c r="F328" s="131">
        <v>2606.11</v>
      </c>
      <c r="G328" s="131">
        <v>8547.83</v>
      </c>
      <c r="H328" s="131"/>
      <c r="I328" s="131"/>
      <c r="J328" s="131"/>
      <c r="K328" s="131"/>
      <c r="L328" s="131"/>
      <c r="M328" s="131"/>
      <c r="N328" s="131"/>
      <c r="O328" s="131"/>
      <c r="P328" s="83">
        <f t="shared" si="166"/>
        <v>11160.23</v>
      </c>
      <c r="Q328" s="264">
        <v>3433.3333333333298</v>
      </c>
      <c r="R328" s="265">
        <f t="shared" si="167"/>
        <v>-7726.8966666666693</v>
      </c>
      <c r="S328" s="83">
        <f t="shared" si="168"/>
        <v>8547.83</v>
      </c>
      <c r="T328" s="264">
        <v>858.33333333333303</v>
      </c>
      <c r="U328" s="265">
        <f t="shared" si="169"/>
        <v>-7689.4966666666669</v>
      </c>
      <c r="V328" s="266">
        <v>10300</v>
      </c>
      <c r="W328" s="131">
        <v>116055</v>
      </c>
      <c r="X328" s="377">
        <v>116055</v>
      </c>
      <c r="Y328" s="264">
        <f t="shared" si="170"/>
        <v>0</v>
      </c>
      <c r="Z328" s="264">
        <f t="shared" si="171"/>
        <v>-105755</v>
      </c>
      <c r="AA328" s="264">
        <f t="shared" si="172"/>
        <v>-860.22999999999956</v>
      </c>
      <c r="AB328" s="264">
        <f t="shared" si="173"/>
        <v>104894.77</v>
      </c>
      <c r="AC328" s="68">
        <f t="shared" si="174"/>
        <v>9.616328464951962E-2</v>
      </c>
      <c r="AD328" s="68">
        <f t="shared" si="175"/>
        <v>1.0835174757281554</v>
      </c>
    </row>
    <row r="329" spans="1:30" ht="12.2" hidden="1" customHeight="1">
      <c r="A329" s="55" t="s">
        <v>750</v>
      </c>
      <c r="B329" s="55" t="s">
        <v>363</v>
      </c>
      <c r="C329" s="131"/>
      <c r="D329" s="131">
        <v>0</v>
      </c>
      <c r="E329" s="131">
        <v>0</v>
      </c>
      <c r="F329" s="131">
        <v>0</v>
      </c>
      <c r="G329" s="131">
        <v>0</v>
      </c>
      <c r="H329" s="131"/>
      <c r="I329" s="131"/>
      <c r="J329" s="131"/>
      <c r="K329" s="131"/>
      <c r="L329" s="131"/>
      <c r="M329" s="131"/>
      <c r="N329" s="131"/>
      <c r="O329" s="131"/>
      <c r="P329" s="83">
        <f t="shared" si="166"/>
        <v>0</v>
      </c>
      <c r="Q329" s="264">
        <v>0</v>
      </c>
      <c r="R329" s="265">
        <f t="shared" si="167"/>
        <v>0</v>
      </c>
      <c r="S329" s="83">
        <f t="shared" si="168"/>
        <v>0</v>
      </c>
      <c r="T329" s="264">
        <v>0</v>
      </c>
      <c r="U329" s="265">
        <f t="shared" si="169"/>
        <v>0</v>
      </c>
      <c r="V329" s="266">
        <v>0</v>
      </c>
      <c r="W329" s="131">
        <v>0</v>
      </c>
      <c r="X329" s="377">
        <v>0</v>
      </c>
      <c r="Y329" s="264">
        <f t="shared" si="170"/>
        <v>0</v>
      </c>
      <c r="Z329" s="264">
        <f t="shared" si="171"/>
        <v>0</v>
      </c>
      <c r="AA329" s="264">
        <f t="shared" si="172"/>
        <v>0</v>
      </c>
      <c r="AB329" s="264">
        <f t="shared" si="173"/>
        <v>0</v>
      </c>
      <c r="AC329" s="68" t="str">
        <f t="shared" si="174"/>
        <v xml:space="preserve"> </v>
      </c>
      <c r="AD329" s="68" t="str">
        <f t="shared" si="175"/>
        <v xml:space="preserve"> </v>
      </c>
    </row>
    <row r="330" spans="1:30" ht="12.2" hidden="1" customHeight="1">
      <c r="A330" s="55" t="s">
        <v>751</v>
      </c>
      <c r="B330" s="55" t="s">
        <v>364</v>
      </c>
      <c r="C330" s="131"/>
      <c r="D330" s="131">
        <v>0</v>
      </c>
      <c r="E330" s="131">
        <v>0</v>
      </c>
      <c r="F330" s="131">
        <v>0</v>
      </c>
      <c r="G330" s="131">
        <v>0</v>
      </c>
      <c r="H330" s="131"/>
      <c r="I330" s="131"/>
      <c r="J330" s="131"/>
      <c r="K330" s="131"/>
      <c r="L330" s="131"/>
      <c r="M330" s="131"/>
      <c r="N330" s="131"/>
      <c r="O330" s="131"/>
      <c r="P330" s="83">
        <f t="shared" si="166"/>
        <v>0</v>
      </c>
      <c r="Q330" s="264">
        <v>0</v>
      </c>
      <c r="R330" s="265">
        <f t="shared" si="167"/>
        <v>0</v>
      </c>
      <c r="S330" s="83">
        <f t="shared" si="168"/>
        <v>0</v>
      </c>
      <c r="T330" s="264">
        <v>0</v>
      </c>
      <c r="U330" s="265">
        <f t="shared" si="169"/>
        <v>0</v>
      </c>
      <c r="V330" s="266">
        <v>0</v>
      </c>
      <c r="W330" s="131">
        <v>0</v>
      </c>
      <c r="X330" s="377">
        <v>0</v>
      </c>
      <c r="Y330" s="264">
        <f t="shared" si="170"/>
        <v>0</v>
      </c>
      <c r="Z330" s="264">
        <f t="shared" si="171"/>
        <v>0</v>
      </c>
      <c r="AA330" s="264">
        <f t="shared" si="172"/>
        <v>0</v>
      </c>
      <c r="AB330" s="264">
        <f t="shared" si="173"/>
        <v>0</v>
      </c>
      <c r="AC330" s="68" t="str">
        <f t="shared" si="174"/>
        <v xml:space="preserve"> </v>
      </c>
      <c r="AD330" s="68" t="str">
        <f t="shared" si="175"/>
        <v xml:space="preserve"> </v>
      </c>
    </row>
    <row r="331" spans="1:30" ht="12.2" customHeight="1">
      <c r="A331" s="55" t="s">
        <v>752</v>
      </c>
      <c r="B331" s="55" t="s">
        <v>365</v>
      </c>
      <c r="C331" s="131"/>
      <c r="D331" s="131">
        <v>980</v>
      </c>
      <c r="E331" s="131">
        <v>0</v>
      </c>
      <c r="F331" s="131">
        <v>7401.85</v>
      </c>
      <c r="G331" s="131">
        <v>0</v>
      </c>
      <c r="H331" s="131"/>
      <c r="I331" s="131"/>
      <c r="J331" s="131"/>
      <c r="K331" s="131"/>
      <c r="L331" s="131"/>
      <c r="M331" s="131"/>
      <c r="N331" s="131"/>
      <c r="O331" s="131"/>
      <c r="P331" s="83">
        <f t="shared" si="166"/>
        <v>8381.85</v>
      </c>
      <c r="Q331" s="264">
        <v>38377.001161870001</v>
      </c>
      <c r="R331" s="265">
        <f t="shared" si="167"/>
        <v>29995.151161870002</v>
      </c>
      <c r="S331" s="83">
        <f t="shared" si="168"/>
        <v>0</v>
      </c>
      <c r="T331" s="264">
        <v>0</v>
      </c>
      <c r="U331" s="265">
        <f t="shared" si="169"/>
        <v>0</v>
      </c>
      <c r="V331" s="266">
        <v>38377.001161870001</v>
      </c>
      <c r="W331" s="131">
        <v>30939</v>
      </c>
      <c r="X331" s="377">
        <v>30939</v>
      </c>
      <c r="Y331" s="264">
        <f t="shared" si="170"/>
        <v>0</v>
      </c>
      <c r="Z331" s="264">
        <f t="shared" si="171"/>
        <v>7438.0011618700009</v>
      </c>
      <c r="AA331" s="264">
        <f t="shared" si="172"/>
        <v>29995.151161870002</v>
      </c>
      <c r="AB331" s="264">
        <f t="shared" si="173"/>
        <v>22557.15</v>
      </c>
      <c r="AC331" s="68">
        <f t="shared" si="174"/>
        <v>0.2709153495588093</v>
      </c>
      <c r="AD331" s="68">
        <f t="shared" si="175"/>
        <v>0.21840815452583887</v>
      </c>
    </row>
    <row r="332" spans="1:30" ht="12.2" hidden="1" customHeight="1">
      <c r="A332" s="55" t="s">
        <v>753</v>
      </c>
      <c r="B332" s="55" t="s">
        <v>366</v>
      </c>
      <c r="C332" s="131"/>
      <c r="D332" s="131">
        <v>0</v>
      </c>
      <c r="E332" s="131">
        <v>0</v>
      </c>
      <c r="F332" s="131">
        <v>0</v>
      </c>
      <c r="G332" s="131">
        <v>0</v>
      </c>
      <c r="H332" s="131"/>
      <c r="I332" s="131"/>
      <c r="J332" s="131"/>
      <c r="K332" s="131"/>
      <c r="L332" s="131"/>
      <c r="M332" s="131"/>
      <c r="N332" s="131"/>
      <c r="O332" s="131"/>
      <c r="P332" s="83">
        <f t="shared" si="166"/>
        <v>0</v>
      </c>
      <c r="Q332" s="264">
        <v>0</v>
      </c>
      <c r="R332" s="265">
        <f t="shared" si="167"/>
        <v>0</v>
      </c>
      <c r="S332" s="83">
        <f t="shared" si="168"/>
        <v>0</v>
      </c>
      <c r="T332" s="264">
        <v>0</v>
      </c>
      <c r="U332" s="265">
        <f t="shared" si="169"/>
        <v>0</v>
      </c>
      <c r="V332" s="266">
        <v>0</v>
      </c>
      <c r="W332" s="131">
        <v>0</v>
      </c>
      <c r="X332" s="377">
        <v>0</v>
      </c>
      <c r="Y332" s="264">
        <f t="shared" si="170"/>
        <v>0</v>
      </c>
      <c r="Z332" s="264">
        <f t="shared" si="171"/>
        <v>0</v>
      </c>
      <c r="AA332" s="264">
        <f t="shared" si="172"/>
        <v>0</v>
      </c>
      <c r="AB332" s="264">
        <f t="shared" si="173"/>
        <v>0</v>
      </c>
      <c r="AC332" s="68" t="str">
        <f t="shared" si="174"/>
        <v xml:space="preserve"> </v>
      </c>
      <c r="AD332" s="68" t="str">
        <f t="shared" si="175"/>
        <v xml:space="preserve"> </v>
      </c>
    </row>
    <row r="333" spans="1:30" ht="12.2" hidden="1" customHeight="1">
      <c r="A333" s="55" t="s">
        <v>754</v>
      </c>
      <c r="B333" s="55" t="s">
        <v>367</v>
      </c>
      <c r="C333" s="131"/>
      <c r="D333" s="131">
        <v>0</v>
      </c>
      <c r="E333" s="131">
        <v>0</v>
      </c>
      <c r="F333" s="131">
        <v>0</v>
      </c>
      <c r="G333" s="131">
        <v>0</v>
      </c>
      <c r="H333" s="131"/>
      <c r="I333" s="131"/>
      <c r="J333" s="131"/>
      <c r="K333" s="131"/>
      <c r="L333" s="131"/>
      <c r="M333" s="131"/>
      <c r="N333" s="131"/>
      <c r="O333" s="131"/>
      <c r="P333" s="83">
        <f t="shared" si="166"/>
        <v>0</v>
      </c>
      <c r="Q333" s="264">
        <v>0</v>
      </c>
      <c r="R333" s="265">
        <f t="shared" si="167"/>
        <v>0</v>
      </c>
      <c r="S333" s="83">
        <f t="shared" si="168"/>
        <v>0</v>
      </c>
      <c r="T333" s="264">
        <v>0</v>
      </c>
      <c r="U333" s="265">
        <f t="shared" si="169"/>
        <v>0</v>
      </c>
      <c r="V333" s="266">
        <v>0</v>
      </c>
      <c r="W333" s="131">
        <v>0</v>
      </c>
      <c r="X333" s="377">
        <v>0</v>
      </c>
      <c r="Y333" s="264">
        <f t="shared" si="170"/>
        <v>0</v>
      </c>
      <c r="Z333" s="264">
        <f t="shared" si="171"/>
        <v>0</v>
      </c>
      <c r="AA333" s="264">
        <f t="shared" si="172"/>
        <v>0</v>
      </c>
      <c r="AB333" s="264">
        <f t="shared" si="173"/>
        <v>0</v>
      </c>
      <c r="AC333" s="68" t="str">
        <f t="shared" si="174"/>
        <v xml:space="preserve"> </v>
      </c>
      <c r="AD333" s="68" t="str">
        <f t="shared" si="175"/>
        <v xml:space="preserve"> </v>
      </c>
    </row>
    <row r="334" spans="1:30" ht="12.2" customHeight="1">
      <c r="A334" s="55" t="s">
        <v>755</v>
      </c>
      <c r="B334" s="55" t="s">
        <v>368</v>
      </c>
      <c r="C334" s="131"/>
      <c r="D334" s="131">
        <v>0</v>
      </c>
      <c r="E334" s="131">
        <v>54.38</v>
      </c>
      <c r="F334" s="131">
        <v>228.85</v>
      </c>
      <c r="G334" s="131">
        <v>51.45</v>
      </c>
      <c r="H334" s="131"/>
      <c r="I334" s="131"/>
      <c r="J334" s="131"/>
      <c r="K334" s="131"/>
      <c r="L334" s="131"/>
      <c r="M334" s="131"/>
      <c r="N334" s="131"/>
      <c r="O334" s="131"/>
      <c r="P334" s="83">
        <f t="shared" si="166"/>
        <v>334.68</v>
      </c>
      <c r="Q334" s="264">
        <v>0</v>
      </c>
      <c r="R334" s="265">
        <f t="shared" si="167"/>
        <v>-334.68</v>
      </c>
      <c r="S334" s="83">
        <f t="shared" si="168"/>
        <v>51.45</v>
      </c>
      <c r="T334" s="264">
        <v>0</v>
      </c>
      <c r="U334" s="265">
        <f t="shared" si="169"/>
        <v>-51.45</v>
      </c>
      <c r="V334" s="266">
        <v>0</v>
      </c>
      <c r="W334" s="131">
        <v>799</v>
      </c>
      <c r="X334" s="377">
        <v>500</v>
      </c>
      <c r="Y334" s="264">
        <f t="shared" si="170"/>
        <v>299</v>
      </c>
      <c r="Z334" s="264">
        <f t="shared" si="171"/>
        <v>-500</v>
      </c>
      <c r="AA334" s="264">
        <f t="shared" si="172"/>
        <v>-334.68</v>
      </c>
      <c r="AB334" s="264">
        <f t="shared" si="173"/>
        <v>165.32</v>
      </c>
      <c r="AC334" s="68">
        <f t="shared" si="174"/>
        <v>0.66936000000000007</v>
      </c>
      <c r="AD334" s="68" t="str">
        <f t="shared" si="175"/>
        <v xml:space="preserve"> </v>
      </c>
    </row>
    <row r="335" spans="1:30" ht="12.2" hidden="1" customHeight="1">
      <c r="A335" s="55" t="s">
        <v>756</v>
      </c>
      <c r="B335" s="55" t="s">
        <v>369</v>
      </c>
      <c r="C335" s="131"/>
      <c r="D335" s="131">
        <v>0</v>
      </c>
      <c r="E335" s="131">
        <v>0</v>
      </c>
      <c r="F335" s="131">
        <v>0</v>
      </c>
      <c r="G335" s="131">
        <v>0</v>
      </c>
      <c r="H335" s="131"/>
      <c r="I335" s="131"/>
      <c r="J335" s="131"/>
      <c r="K335" s="131"/>
      <c r="L335" s="131"/>
      <c r="M335" s="131"/>
      <c r="N335" s="131"/>
      <c r="O335" s="131"/>
      <c r="P335" s="83">
        <f t="shared" si="166"/>
        <v>0</v>
      </c>
      <c r="Q335" s="264">
        <v>0</v>
      </c>
      <c r="R335" s="265">
        <f t="shared" si="167"/>
        <v>0</v>
      </c>
      <c r="S335" s="83">
        <f t="shared" si="168"/>
        <v>0</v>
      </c>
      <c r="T335" s="264">
        <v>0</v>
      </c>
      <c r="U335" s="265">
        <f t="shared" si="169"/>
        <v>0</v>
      </c>
      <c r="V335" s="266">
        <v>0</v>
      </c>
      <c r="W335" s="131">
        <v>0</v>
      </c>
      <c r="X335" s="377">
        <v>0</v>
      </c>
      <c r="Y335" s="264">
        <f t="shared" si="170"/>
        <v>0</v>
      </c>
      <c r="Z335" s="264">
        <f t="shared" si="171"/>
        <v>0</v>
      </c>
      <c r="AA335" s="264">
        <f t="shared" si="172"/>
        <v>0</v>
      </c>
      <c r="AB335" s="264">
        <f t="shared" si="173"/>
        <v>0</v>
      </c>
      <c r="AC335" s="68" t="str">
        <f t="shared" si="174"/>
        <v xml:space="preserve"> </v>
      </c>
      <c r="AD335" s="68" t="str">
        <f t="shared" si="175"/>
        <v xml:space="preserve"> </v>
      </c>
    </row>
    <row r="336" spans="1:30" ht="12.2" customHeight="1">
      <c r="A336" s="55" t="s">
        <v>757</v>
      </c>
      <c r="B336" s="55" t="s">
        <v>370</v>
      </c>
      <c r="C336" s="131"/>
      <c r="D336" s="131">
        <v>0</v>
      </c>
      <c r="E336" s="131">
        <v>224.96</v>
      </c>
      <c r="F336" s="131">
        <v>0</v>
      </c>
      <c r="G336" s="131">
        <v>0</v>
      </c>
      <c r="H336" s="131"/>
      <c r="I336" s="131"/>
      <c r="J336" s="131"/>
      <c r="K336" s="131"/>
      <c r="L336" s="131"/>
      <c r="M336" s="131"/>
      <c r="N336" s="131"/>
      <c r="O336" s="131"/>
      <c r="P336" s="83">
        <f t="shared" si="166"/>
        <v>224.96</v>
      </c>
      <c r="Q336" s="264">
        <v>963.29719999999998</v>
      </c>
      <c r="R336" s="265">
        <f t="shared" si="167"/>
        <v>738.33719999999994</v>
      </c>
      <c r="S336" s="83">
        <f t="shared" si="168"/>
        <v>0</v>
      </c>
      <c r="T336" s="264">
        <v>240.82429999999999</v>
      </c>
      <c r="U336" s="265">
        <f t="shared" si="169"/>
        <v>240.82429999999999</v>
      </c>
      <c r="V336" s="266">
        <v>2889.8915999999999</v>
      </c>
      <c r="W336" s="131">
        <v>2527.62</v>
      </c>
      <c r="X336" s="377">
        <v>2527.62</v>
      </c>
      <c r="Y336" s="264">
        <f t="shared" si="170"/>
        <v>0</v>
      </c>
      <c r="Z336" s="264">
        <f t="shared" si="171"/>
        <v>362.27160000000003</v>
      </c>
      <c r="AA336" s="264">
        <f t="shared" si="172"/>
        <v>2664.9315999999999</v>
      </c>
      <c r="AB336" s="264">
        <f t="shared" si="173"/>
        <v>2302.66</v>
      </c>
      <c r="AC336" s="68">
        <f t="shared" si="174"/>
        <v>8.9000720044943471E-2</v>
      </c>
      <c r="AD336" s="68">
        <f t="shared" si="175"/>
        <v>7.7843750263850736E-2</v>
      </c>
    </row>
    <row r="337" spans="1:30" ht="12.2" hidden="1" customHeight="1">
      <c r="A337" s="55" t="s">
        <v>758</v>
      </c>
      <c r="B337" s="55" t="s">
        <v>371</v>
      </c>
      <c r="C337" s="131"/>
      <c r="D337" s="131">
        <v>0</v>
      </c>
      <c r="E337" s="131">
        <v>0</v>
      </c>
      <c r="F337" s="131">
        <v>0</v>
      </c>
      <c r="G337" s="131">
        <v>0</v>
      </c>
      <c r="H337" s="131"/>
      <c r="I337" s="131"/>
      <c r="J337" s="131"/>
      <c r="K337" s="131"/>
      <c r="L337" s="131"/>
      <c r="M337" s="131"/>
      <c r="N337" s="131"/>
      <c r="O337" s="131"/>
      <c r="P337" s="83">
        <f t="shared" si="166"/>
        <v>0</v>
      </c>
      <c r="Q337" s="264">
        <v>0</v>
      </c>
      <c r="R337" s="265">
        <f t="shared" si="167"/>
        <v>0</v>
      </c>
      <c r="S337" s="83">
        <f t="shared" si="168"/>
        <v>0</v>
      </c>
      <c r="T337" s="264">
        <v>0</v>
      </c>
      <c r="U337" s="265">
        <f t="shared" si="169"/>
        <v>0</v>
      </c>
      <c r="V337" s="266">
        <v>0</v>
      </c>
      <c r="W337" s="131">
        <v>0</v>
      </c>
      <c r="X337" s="377">
        <v>0</v>
      </c>
      <c r="Y337" s="264">
        <f t="shared" si="170"/>
        <v>0</v>
      </c>
      <c r="Z337" s="264">
        <f t="shared" si="171"/>
        <v>0</v>
      </c>
      <c r="AA337" s="264">
        <f t="shared" si="172"/>
        <v>0</v>
      </c>
      <c r="AB337" s="264">
        <f t="shared" si="173"/>
        <v>0</v>
      </c>
      <c r="AC337" s="68" t="str">
        <f t="shared" si="174"/>
        <v xml:space="preserve"> </v>
      </c>
      <c r="AD337" s="68" t="str">
        <f t="shared" si="175"/>
        <v xml:space="preserve"> </v>
      </c>
    </row>
    <row r="338" spans="1:30" ht="12.2" customHeight="1">
      <c r="A338" s="55" t="s">
        <v>759</v>
      </c>
      <c r="B338" s="55" t="s">
        <v>372</v>
      </c>
      <c r="C338" s="131"/>
      <c r="D338" s="131">
        <v>456.81</v>
      </c>
      <c r="E338" s="131">
        <v>2966.31</v>
      </c>
      <c r="F338" s="131">
        <v>55</v>
      </c>
      <c r="G338" s="131">
        <v>55</v>
      </c>
      <c r="H338" s="131"/>
      <c r="I338" s="131"/>
      <c r="J338" s="131"/>
      <c r="K338" s="131"/>
      <c r="L338" s="131"/>
      <c r="M338" s="131"/>
      <c r="N338" s="131"/>
      <c r="O338" s="131"/>
      <c r="P338" s="83">
        <f t="shared" si="166"/>
        <v>3533.12</v>
      </c>
      <c r="Q338" s="264">
        <v>3354.439934</v>
      </c>
      <c r="R338" s="265">
        <f t="shared" si="167"/>
        <v>-178.6800659999999</v>
      </c>
      <c r="S338" s="83">
        <f t="shared" si="168"/>
        <v>55</v>
      </c>
      <c r="T338" s="264">
        <v>838.6099835</v>
      </c>
      <c r="U338" s="265">
        <f t="shared" si="169"/>
        <v>783.6099835</v>
      </c>
      <c r="V338" s="266">
        <v>10063.319802</v>
      </c>
      <c r="W338" s="131">
        <v>5636.16</v>
      </c>
      <c r="X338" s="377">
        <v>5636.16</v>
      </c>
      <c r="Y338" s="264">
        <f t="shared" si="170"/>
        <v>0</v>
      </c>
      <c r="Z338" s="264">
        <f t="shared" si="171"/>
        <v>4427.1598020000001</v>
      </c>
      <c r="AA338" s="264">
        <f t="shared" si="172"/>
        <v>6530.1998020000001</v>
      </c>
      <c r="AB338" s="264">
        <f t="shared" si="173"/>
        <v>2103.04</v>
      </c>
      <c r="AC338" s="68">
        <f t="shared" si="174"/>
        <v>0.62686651904843016</v>
      </c>
      <c r="AD338" s="68">
        <f t="shared" si="175"/>
        <v>0.35108891196102326</v>
      </c>
    </row>
    <row r="339" spans="1:30" ht="12.2" hidden="1" customHeight="1">
      <c r="A339" s="55" t="s">
        <v>760</v>
      </c>
      <c r="B339" s="55" t="s">
        <v>373</v>
      </c>
      <c r="C339" s="131"/>
      <c r="D339" s="131">
        <v>0</v>
      </c>
      <c r="E339" s="131">
        <v>0</v>
      </c>
      <c r="F339" s="131">
        <v>0</v>
      </c>
      <c r="G339" s="131">
        <v>0</v>
      </c>
      <c r="H339" s="131"/>
      <c r="I339" s="131"/>
      <c r="J339" s="131"/>
      <c r="K339" s="131"/>
      <c r="L339" s="131"/>
      <c r="M339" s="131"/>
      <c r="N339" s="131"/>
      <c r="O339" s="131"/>
      <c r="P339" s="83">
        <f t="shared" si="166"/>
        <v>0</v>
      </c>
      <c r="Q339" s="264">
        <v>0</v>
      </c>
      <c r="R339" s="265">
        <f t="shared" si="167"/>
        <v>0</v>
      </c>
      <c r="S339" s="83">
        <f t="shared" si="168"/>
        <v>0</v>
      </c>
      <c r="T339" s="264">
        <v>0</v>
      </c>
      <c r="U339" s="265">
        <f t="shared" si="169"/>
        <v>0</v>
      </c>
      <c r="V339" s="266">
        <v>0</v>
      </c>
      <c r="W339" s="131">
        <v>0</v>
      </c>
      <c r="X339" s="377">
        <v>0</v>
      </c>
      <c r="Y339" s="264">
        <f t="shared" si="170"/>
        <v>0</v>
      </c>
      <c r="Z339" s="264">
        <f t="shared" si="171"/>
        <v>0</v>
      </c>
      <c r="AA339" s="264">
        <f t="shared" si="172"/>
        <v>0</v>
      </c>
      <c r="AB339" s="264">
        <f t="shared" si="173"/>
        <v>0</v>
      </c>
      <c r="AC339" s="68" t="str">
        <f t="shared" si="174"/>
        <v xml:space="preserve"> </v>
      </c>
      <c r="AD339" s="68" t="str">
        <f t="shared" si="175"/>
        <v xml:space="preserve"> </v>
      </c>
    </row>
    <row r="340" spans="1:30" ht="12.2" customHeight="1">
      <c r="A340" s="55" t="s">
        <v>761</v>
      </c>
      <c r="B340" s="55" t="s">
        <v>374</v>
      </c>
      <c r="C340" s="131"/>
      <c r="D340" s="131">
        <v>896.41</v>
      </c>
      <c r="E340" s="131">
        <v>1113.46</v>
      </c>
      <c r="F340" s="131">
        <v>717.4</v>
      </c>
      <c r="G340" s="131">
        <v>0</v>
      </c>
      <c r="H340" s="131"/>
      <c r="I340" s="131"/>
      <c r="J340" s="131"/>
      <c r="K340" s="131"/>
      <c r="L340" s="131"/>
      <c r="M340" s="131"/>
      <c r="N340" s="131"/>
      <c r="O340" s="131"/>
      <c r="P340" s="83">
        <f t="shared" si="166"/>
        <v>2727.27</v>
      </c>
      <c r="Q340" s="264">
        <v>6000</v>
      </c>
      <c r="R340" s="265">
        <f t="shared" si="167"/>
        <v>3272.73</v>
      </c>
      <c r="S340" s="83">
        <f t="shared" si="168"/>
        <v>0</v>
      </c>
      <c r="T340" s="264">
        <v>0</v>
      </c>
      <c r="U340" s="265">
        <f t="shared" si="169"/>
        <v>0</v>
      </c>
      <c r="V340" s="266">
        <v>6000</v>
      </c>
      <c r="W340" s="131">
        <v>6000</v>
      </c>
      <c r="X340" s="377">
        <v>6000</v>
      </c>
      <c r="Y340" s="264">
        <f t="shared" si="170"/>
        <v>0</v>
      </c>
      <c r="Z340" s="264">
        <f t="shared" si="171"/>
        <v>0</v>
      </c>
      <c r="AA340" s="264">
        <f t="shared" si="172"/>
        <v>3272.73</v>
      </c>
      <c r="AB340" s="264">
        <f t="shared" si="173"/>
        <v>3272.73</v>
      </c>
      <c r="AC340" s="68">
        <f t="shared" si="174"/>
        <v>0.45454499999999998</v>
      </c>
      <c r="AD340" s="68">
        <f t="shared" si="175"/>
        <v>0.45454499999999998</v>
      </c>
    </row>
    <row r="341" spans="1:30" ht="12.2" customHeight="1">
      <c r="A341" s="55" t="s">
        <v>762</v>
      </c>
      <c r="B341" s="55" t="s">
        <v>375</v>
      </c>
      <c r="C341" s="131"/>
      <c r="D341" s="131">
        <v>0</v>
      </c>
      <c r="E341" s="131">
        <v>0</v>
      </c>
      <c r="F341" s="131">
        <v>0</v>
      </c>
      <c r="G341" s="131">
        <v>0</v>
      </c>
      <c r="H341" s="131"/>
      <c r="I341" s="131"/>
      <c r="J341" s="131"/>
      <c r="K341" s="131"/>
      <c r="L341" s="131"/>
      <c r="M341" s="131"/>
      <c r="N341" s="131"/>
      <c r="O341" s="131"/>
      <c r="P341" s="83">
        <f t="shared" si="166"/>
        <v>0</v>
      </c>
      <c r="Q341" s="264">
        <v>867.14443812000002</v>
      </c>
      <c r="R341" s="265">
        <f t="shared" si="167"/>
        <v>867.14443812000002</v>
      </c>
      <c r="S341" s="83">
        <f t="shared" si="168"/>
        <v>0</v>
      </c>
      <c r="T341" s="264">
        <v>216.78610953</v>
      </c>
      <c r="U341" s="265">
        <f t="shared" si="169"/>
        <v>216.78610953</v>
      </c>
      <c r="V341" s="266">
        <v>2601.4333143600002</v>
      </c>
      <c r="W341" s="131">
        <v>2601</v>
      </c>
      <c r="X341" s="377">
        <v>2601</v>
      </c>
      <c r="Y341" s="264">
        <f t="shared" si="170"/>
        <v>0</v>
      </c>
      <c r="Z341" s="264">
        <f t="shared" si="171"/>
        <v>0.43331436000016765</v>
      </c>
      <c r="AA341" s="264">
        <f t="shared" si="172"/>
        <v>2601.4333143600002</v>
      </c>
      <c r="AB341" s="264">
        <f t="shared" si="173"/>
        <v>2601</v>
      </c>
      <c r="AC341" s="68">
        <f t="shared" si="174"/>
        <v>0</v>
      </c>
      <c r="AD341" s="68">
        <f t="shared" si="175"/>
        <v>0</v>
      </c>
    </row>
    <row r="342" spans="1:30" ht="12.2" customHeight="1">
      <c r="A342" s="55" t="s">
        <v>763</v>
      </c>
      <c r="B342" s="55" t="s">
        <v>376</v>
      </c>
      <c r="C342" s="131"/>
      <c r="D342" s="131">
        <v>681</v>
      </c>
      <c r="E342" s="131">
        <v>0</v>
      </c>
      <c r="F342" s="131">
        <v>0</v>
      </c>
      <c r="G342" s="131">
        <v>870.25</v>
      </c>
      <c r="H342" s="131"/>
      <c r="I342" s="131"/>
      <c r="J342" s="131"/>
      <c r="K342" s="131"/>
      <c r="L342" s="131"/>
      <c r="M342" s="131"/>
      <c r="N342" s="131"/>
      <c r="O342" s="131"/>
      <c r="P342" s="83">
        <f t="shared" si="166"/>
        <v>1551.25</v>
      </c>
      <c r="Q342" s="264">
        <v>3661.8506493506402</v>
      </c>
      <c r="R342" s="265">
        <f t="shared" si="167"/>
        <v>2110.6006493506402</v>
      </c>
      <c r="S342" s="83">
        <f t="shared" si="168"/>
        <v>870.25</v>
      </c>
      <c r="T342" s="264">
        <v>1220.61688311688</v>
      </c>
      <c r="U342" s="265">
        <f t="shared" si="169"/>
        <v>350.36688311687999</v>
      </c>
      <c r="V342" s="266">
        <v>13426.785714285699</v>
      </c>
      <c r="W342" s="131">
        <v>10183.215543955999</v>
      </c>
      <c r="X342" s="377">
        <v>9600</v>
      </c>
      <c r="Y342" s="264">
        <f t="shared" si="170"/>
        <v>583.21554395599924</v>
      </c>
      <c r="Z342" s="264">
        <f t="shared" si="171"/>
        <v>3826.7857142856992</v>
      </c>
      <c r="AA342" s="264">
        <f t="shared" si="172"/>
        <v>11875.535714285699</v>
      </c>
      <c r="AB342" s="264">
        <f t="shared" si="173"/>
        <v>8048.75</v>
      </c>
      <c r="AC342" s="68">
        <f t="shared" si="174"/>
        <v>0.16158854166666667</v>
      </c>
      <c r="AD342" s="68">
        <f t="shared" si="175"/>
        <v>0.1155339805825244</v>
      </c>
    </row>
    <row r="343" spans="1:30" ht="12.2" customHeight="1">
      <c r="A343" s="55" t="s">
        <v>764</v>
      </c>
      <c r="B343" s="55" t="s">
        <v>377</v>
      </c>
      <c r="C343" s="131"/>
      <c r="D343" s="131">
        <v>0</v>
      </c>
      <c r="E343" s="131">
        <v>0</v>
      </c>
      <c r="F343" s="131">
        <v>3114.99</v>
      </c>
      <c r="G343" s="131">
        <v>2566.9299999999998</v>
      </c>
      <c r="H343" s="131"/>
      <c r="I343" s="131"/>
      <c r="J343" s="131"/>
      <c r="K343" s="131"/>
      <c r="L343" s="131"/>
      <c r="M343" s="131"/>
      <c r="N343" s="131"/>
      <c r="O343" s="131"/>
      <c r="P343" s="83">
        <f t="shared" si="166"/>
        <v>5681.92</v>
      </c>
      <c r="Q343" s="264">
        <v>3117.3980000000001</v>
      </c>
      <c r="R343" s="265">
        <f t="shared" si="167"/>
        <v>-2564.5219999999999</v>
      </c>
      <c r="S343" s="83">
        <f t="shared" si="168"/>
        <v>2566.9299999999998</v>
      </c>
      <c r="T343" s="264">
        <v>1558.6990000000001</v>
      </c>
      <c r="U343" s="265">
        <f t="shared" si="169"/>
        <v>-1008.2309999999998</v>
      </c>
      <c r="V343" s="266">
        <v>15586.99</v>
      </c>
      <c r="W343" s="131">
        <v>15901</v>
      </c>
      <c r="X343" s="377">
        <v>15901</v>
      </c>
      <c r="Y343" s="264">
        <f t="shared" si="170"/>
        <v>0</v>
      </c>
      <c r="Z343" s="264">
        <f t="shared" si="171"/>
        <v>-314.01000000000022</v>
      </c>
      <c r="AA343" s="264">
        <f t="shared" si="172"/>
        <v>9905.07</v>
      </c>
      <c r="AB343" s="264">
        <f t="shared" si="173"/>
        <v>10219.08</v>
      </c>
      <c r="AC343" s="68">
        <f t="shared" si="174"/>
        <v>0.35733098547261177</v>
      </c>
      <c r="AD343" s="68">
        <f t="shared" si="175"/>
        <v>0.36452964940633181</v>
      </c>
    </row>
    <row r="344" spans="1:30" ht="12.2" hidden="1" customHeight="1">
      <c r="A344" s="55" t="s">
        <v>765</v>
      </c>
      <c r="B344" s="55" t="s">
        <v>378</v>
      </c>
      <c r="C344" s="131"/>
      <c r="D344" s="131">
        <v>0</v>
      </c>
      <c r="E344" s="131">
        <v>0</v>
      </c>
      <c r="F344" s="131">
        <v>0</v>
      </c>
      <c r="G344" s="131">
        <v>0</v>
      </c>
      <c r="H344" s="131"/>
      <c r="I344" s="131"/>
      <c r="J344" s="131"/>
      <c r="K344" s="131"/>
      <c r="L344" s="131"/>
      <c r="M344" s="131"/>
      <c r="N344" s="131"/>
      <c r="O344" s="131"/>
      <c r="P344" s="83">
        <f t="shared" si="166"/>
        <v>0</v>
      </c>
      <c r="Q344" s="264">
        <v>0</v>
      </c>
      <c r="R344" s="265">
        <f t="shared" si="167"/>
        <v>0</v>
      </c>
      <c r="S344" s="83">
        <f t="shared" si="168"/>
        <v>0</v>
      </c>
      <c r="T344" s="264">
        <v>0</v>
      </c>
      <c r="U344" s="265">
        <f t="shared" si="169"/>
        <v>0</v>
      </c>
      <c r="V344" s="266">
        <v>0</v>
      </c>
      <c r="W344" s="131">
        <v>0</v>
      </c>
      <c r="X344" s="377">
        <v>0</v>
      </c>
      <c r="Y344" s="264">
        <f t="shared" si="170"/>
        <v>0</v>
      </c>
      <c r="Z344" s="264">
        <f t="shared" si="171"/>
        <v>0</v>
      </c>
      <c r="AA344" s="264">
        <f t="shared" si="172"/>
        <v>0</v>
      </c>
      <c r="AB344" s="264">
        <f t="shared" si="173"/>
        <v>0</v>
      </c>
      <c r="AC344" s="68" t="str">
        <f t="shared" si="174"/>
        <v xml:space="preserve"> </v>
      </c>
      <c r="AD344" s="68" t="str">
        <f t="shared" si="175"/>
        <v xml:space="preserve"> </v>
      </c>
    </row>
    <row r="345" spans="1:30" ht="12.2" hidden="1" customHeight="1">
      <c r="A345" s="55" t="s">
        <v>766</v>
      </c>
      <c r="B345" s="55" t="s">
        <v>379</v>
      </c>
      <c r="C345" s="131"/>
      <c r="D345" s="131">
        <v>0</v>
      </c>
      <c r="E345" s="131">
        <v>0</v>
      </c>
      <c r="F345" s="131">
        <v>0</v>
      </c>
      <c r="G345" s="131">
        <v>0</v>
      </c>
      <c r="H345" s="131"/>
      <c r="I345" s="131"/>
      <c r="J345" s="131"/>
      <c r="K345" s="131"/>
      <c r="L345" s="131"/>
      <c r="M345" s="131"/>
      <c r="N345" s="131"/>
      <c r="O345" s="131"/>
      <c r="P345" s="83">
        <f t="shared" si="166"/>
        <v>0</v>
      </c>
      <c r="Q345" s="264">
        <v>0</v>
      </c>
      <c r="R345" s="265">
        <f t="shared" si="167"/>
        <v>0</v>
      </c>
      <c r="S345" s="83">
        <f t="shared" si="168"/>
        <v>0</v>
      </c>
      <c r="T345" s="264">
        <v>0</v>
      </c>
      <c r="U345" s="265">
        <f t="shared" si="169"/>
        <v>0</v>
      </c>
      <c r="V345" s="266">
        <v>0</v>
      </c>
      <c r="W345" s="131">
        <v>0</v>
      </c>
      <c r="X345" s="377">
        <v>0</v>
      </c>
      <c r="Y345" s="264">
        <f t="shared" si="170"/>
        <v>0</v>
      </c>
      <c r="Z345" s="264">
        <f t="shared" si="171"/>
        <v>0</v>
      </c>
      <c r="AA345" s="264">
        <f t="shared" si="172"/>
        <v>0</v>
      </c>
      <c r="AB345" s="264">
        <f t="shared" si="173"/>
        <v>0</v>
      </c>
      <c r="AC345" s="68" t="str">
        <f t="shared" si="174"/>
        <v xml:space="preserve"> </v>
      </c>
      <c r="AD345" s="68" t="str">
        <f t="shared" si="175"/>
        <v xml:space="preserve"> </v>
      </c>
    </row>
    <row r="346" spans="1:30" ht="12.2" hidden="1" customHeight="1">
      <c r="A346" s="55" t="s">
        <v>767</v>
      </c>
      <c r="B346" s="55" t="s">
        <v>380</v>
      </c>
      <c r="C346" s="131"/>
      <c r="D346" s="131">
        <v>0</v>
      </c>
      <c r="E346" s="131">
        <v>0</v>
      </c>
      <c r="F346" s="131">
        <v>0</v>
      </c>
      <c r="G346" s="131">
        <v>0</v>
      </c>
      <c r="H346" s="131"/>
      <c r="I346" s="131"/>
      <c r="J346" s="131"/>
      <c r="K346" s="131"/>
      <c r="L346" s="131"/>
      <c r="M346" s="131"/>
      <c r="N346" s="131"/>
      <c r="O346" s="131"/>
      <c r="P346" s="83">
        <f t="shared" si="166"/>
        <v>0</v>
      </c>
      <c r="Q346" s="264">
        <v>0</v>
      </c>
      <c r="R346" s="265">
        <f t="shared" si="167"/>
        <v>0</v>
      </c>
      <c r="S346" s="83">
        <f t="shared" si="168"/>
        <v>0</v>
      </c>
      <c r="T346" s="264">
        <v>0</v>
      </c>
      <c r="U346" s="265">
        <f t="shared" si="169"/>
        <v>0</v>
      </c>
      <c r="V346" s="266">
        <v>0</v>
      </c>
      <c r="W346" s="131">
        <v>0</v>
      </c>
      <c r="X346" s="377">
        <v>0</v>
      </c>
      <c r="Y346" s="264">
        <f t="shared" si="170"/>
        <v>0</v>
      </c>
      <c r="Z346" s="264">
        <f t="shared" si="171"/>
        <v>0</v>
      </c>
      <c r="AA346" s="264">
        <f t="shared" si="172"/>
        <v>0</v>
      </c>
      <c r="AB346" s="264">
        <f t="shared" si="173"/>
        <v>0</v>
      </c>
      <c r="AC346" s="68" t="str">
        <f t="shared" si="174"/>
        <v xml:space="preserve"> </v>
      </c>
      <c r="AD346" s="68" t="str">
        <f t="shared" si="175"/>
        <v xml:space="preserve"> </v>
      </c>
    </row>
    <row r="347" spans="1:30" ht="12.2" hidden="1" customHeight="1">
      <c r="A347" s="55" t="s">
        <v>768</v>
      </c>
      <c r="B347" s="55" t="s">
        <v>381</v>
      </c>
      <c r="C347" s="131"/>
      <c r="D347" s="131">
        <v>0</v>
      </c>
      <c r="E347" s="131">
        <v>0</v>
      </c>
      <c r="F347" s="131">
        <v>0</v>
      </c>
      <c r="G347" s="131">
        <v>0</v>
      </c>
      <c r="H347" s="131"/>
      <c r="I347" s="131"/>
      <c r="J347" s="131"/>
      <c r="K347" s="131"/>
      <c r="L347" s="131"/>
      <c r="M347" s="131"/>
      <c r="N347" s="131"/>
      <c r="O347" s="131"/>
      <c r="P347" s="83">
        <f t="shared" si="166"/>
        <v>0</v>
      </c>
      <c r="Q347" s="264">
        <v>0</v>
      </c>
      <c r="R347" s="265">
        <f t="shared" si="167"/>
        <v>0</v>
      </c>
      <c r="S347" s="83">
        <f t="shared" si="168"/>
        <v>0</v>
      </c>
      <c r="T347" s="264">
        <v>0</v>
      </c>
      <c r="U347" s="265">
        <f t="shared" si="169"/>
        <v>0</v>
      </c>
      <c r="V347" s="266">
        <v>0</v>
      </c>
      <c r="W347" s="131">
        <v>0</v>
      </c>
      <c r="X347" s="377">
        <v>0</v>
      </c>
      <c r="Y347" s="264">
        <f t="shared" si="170"/>
        <v>0</v>
      </c>
      <c r="Z347" s="264">
        <f t="shared" si="171"/>
        <v>0</v>
      </c>
      <c r="AA347" s="264">
        <f t="shared" si="172"/>
        <v>0</v>
      </c>
      <c r="AB347" s="264">
        <f t="shared" si="173"/>
        <v>0</v>
      </c>
      <c r="AC347" s="68" t="str">
        <f t="shared" si="174"/>
        <v xml:space="preserve"> </v>
      </c>
      <c r="AD347" s="68" t="str">
        <f t="shared" si="175"/>
        <v xml:space="preserve"> </v>
      </c>
    </row>
    <row r="348" spans="1:30" ht="12.2" hidden="1" customHeight="1">
      <c r="A348" s="55" t="s">
        <v>769</v>
      </c>
      <c r="B348" s="55" t="s">
        <v>382</v>
      </c>
      <c r="C348" s="131"/>
      <c r="D348" s="131">
        <v>0</v>
      </c>
      <c r="E348" s="131">
        <v>0</v>
      </c>
      <c r="F348" s="131">
        <v>0</v>
      </c>
      <c r="G348" s="131">
        <v>0</v>
      </c>
      <c r="H348" s="131"/>
      <c r="I348" s="131"/>
      <c r="J348" s="131"/>
      <c r="K348" s="131"/>
      <c r="L348" s="131"/>
      <c r="M348" s="131"/>
      <c r="N348" s="131"/>
      <c r="O348" s="131"/>
      <c r="P348" s="83">
        <f t="shared" si="166"/>
        <v>0</v>
      </c>
      <c r="Q348" s="264">
        <v>0</v>
      </c>
      <c r="R348" s="265">
        <f t="shared" si="167"/>
        <v>0</v>
      </c>
      <c r="S348" s="83">
        <f t="shared" si="168"/>
        <v>0</v>
      </c>
      <c r="T348" s="264">
        <v>0</v>
      </c>
      <c r="U348" s="265">
        <f t="shared" si="169"/>
        <v>0</v>
      </c>
      <c r="V348" s="266">
        <v>0</v>
      </c>
      <c r="W348" s="131">
        <v>0</v>
      </c>
      <c r="X348" s="377">
        <v>0</v>
      </c>
      <c r="Y348" s="264">
        <f t="shared" si="170"/>
        <v>0</v>
      </c>
      <c r="Z348" s="264">
        <f t="shared" si="171"/>
        <v>0</v>
      </c>
      <c r="AA348" s="264">
        <f t="shared" si="172"/>
        <v>0</v>
      </c>
      <c r="AB348" s="264">
        <f t="shared" si="173"/>
        <v>0</v>
      </c>
      <c r="AC348" s="68" t="str">
        <f t="shared" si="174"/>
        <v xml:space="preserve"> </v>
      </c>
      <c r="AD348" s="68" t="str">
        <f t="shared" si="175"/>
        <v xml:space="preserve"> </v>
      </c>
    </row>
    <row r="349" spans="1:30" ht="12.2" hidden="1" customHeight="1">
      <c r="A349" s="55" t="s">
        <v>770</v>
      </c>
      <c r="B349" s="55" t="s">
        <v>383</v>
      </c>
      <c r="C349" s="131"/>
      <c r="D349" s="131">
        <v>0</v>
      </c>
      <c r="E349" s="131">
        <v>0</v>
      </c>
      <c r="F349" s="131">
        <v>0</v>
      </c>
      <c r="G349" s="131">
        <v>0</v>
      </c>
      <c r="H349" s="131"/>
      <c r="I349" s="131"/>
      <c r="J349" s="131"/>
      <c r="K349" s="131"/>
      <c r="L349" s="131"/>
      <c r="M349" s="131"/>
      <c r="N349" s="131"/>
      <c r="O349" s="131"/>
      <c r="P349" s="83">
        <f t="shared" si="166"/>
        <v>0</v>
      </c>
      <c r="Q349" s="264">
        <v>0</v>
      </c>
      <c r="R349" s="265">
        <f t="shared" si="167"/>
        <v>0</v>
      </c>
      <c r="S349" s="83">
        <f t="shared" si="168"/>
        <v>0</v>
      </c>
      <c r="T349" s="264">
        <v>0</v>
      </c>
      <c r="U349" s="265">
        <f t="shared" si="169"/>
        <v>0</v>
      </c>
      <c r="V349" s="266">
        <v>0</v>
      </c>
      <c r="W349" s="131">
        <v>0</v>
      </c>
      <c r="X349" s="377">
        <v>0</v>
      </c>
      <c r="Y349" s="264">
        <f t="shared" si="170"/>
        <v>0</v>
      </c>
      <c r="Z349" s="264">
        <f t="shared" si="171"/>
        <v>0</v>
      </c>
      <c r="AA349" s="264">
        <f t="shared" si="172"/>
        <v>0</v>
      </c>
      <c r="AB349" s="264">
        <f t="shared" si="173"/>
        <v>0</v>
      </c>
      <c r="AC349" s="68" t="str">
        <f t="shared" si="174"/>
        <v xml:space="preserve"> </v>
      </c>
      <c r="AD349" s="68" t="str">
        <f t="shared" si="175"/>
        <v xml:space="preserve"> </v>
      </c>
    </row>
    <row r="350" spans="1:30" ht="12.2" hidden="1" customHeight="1">
      <c r="A350" s="55" t="s">
        <v>771</v>
      </c>
      <c r="B350" s="55" t="s">
        <v>384</v>
      </c>
      <c r="C350" s="131"/>
      <c r="D350" s="131">
        <v>0</v>
      </c>
      <c r="E350" s="131">
        <v>0</v>
      </c>
      <c r="F350" s="131">
        <v>0</v>
      </c>
      <c r="G350" s="131">
        <v>0</v>
      </c>
      <c r="H350" s="131"/>
      <c r="I350" s="131"/>
      <c r="J350" s="131"/>
      <c r="K350" s="131"/>
      <c r="L350" s="131"/>
      <c r="M350" s="131"/>
      <c r="N350" s="131"/>
      <c r="O350" s="131"/>
      <c r="P350" s="83">
        <f t="shared" si="166"/>
        <v>0</v>
      </c>
      <c r="Q350" s="264">
        <v>0</v>
      </c>
      <c r="R350" s="265">
        <f t="shared" si="167"/>
        <v>0</v>
      </c>
      <c r="S350" s="83">
        <f t="shared" si="168"/>
        <v>0</v>
      </c>
      <c r="T350" s="264">
        <v>0</v>
      </c>
      <c r="U350" s="265">
        <f t="shared" si="169"/>
        <v>0</v>
      </c>
      <c r="V350" s="266">
        <v>0</v>
      </c>
      <c r="W350" s="131">
        <v>0</v>
      </c>
      <c r="X350" s="377">
        <v>0</v>
      </c>
      <c r="Y350" s="264">
        <f t="shared" si="170"/>
        <v>0</v>
      </c>
      <c r="Z350" s="264">
        <f t="shared" si="171"/>
        <v>0</v>
      </c>
      <c r="AA350" s="264">
        <f t="shared" si="172"/>
        <v>0</v>
      </c>
      <c r="AB350" s="264">
        <f t="shared" si="173"/>
        <v>0</v>
      </c>
      <c r="AC350" s="68" t="str">
        <f t="shared" si="174"/>
        <v xml:space="preserve"> </v>
      </c>
      <c r="AD350" s="68" t="str">
        <f t="shared" si="175"/>
        <v xml:space="preserve"> </v>
      </c>
    </row>
    <row r="351" spans="1:30" ht="12.2" hidden="1" customHeight="1">
      <c r="A351" s="55" t="s">
        <v>772</v>
      </c>
      <c r="B351" s="55" t="s">
        <v>385</v>
      </c>
      <c r="C351" s="131"/>
      <c r="D351" s="131">
        <v>0</v>
      </c>
      <c r="E351" s="131">
        <v>0</v>
      </c>
      <c r="F351" s="131">
        <v>0</v>
      </c>
      <c r="G351" s="131">
        <v>0</v>
      </c>
      <c r="H351" s="131"/>
      <c r="I351" s="131"/>
      <c r="J351" s="131"/>
      <c r="K351" s="131"/>
      <c r="L351" s="131"/>
      <c r="M351" s="131"/>
      <c r="N351" s="131"/>
      <c r="O351" s="131"/>
      <c r="P351" s="83">
        <f t="shared" si="166"/>
        <v>0</v>
      </c>
      <c r="Q351" s="264">
        <v>0</v>
      </c>
      <c r="R351" s="265">
        <f t="shared" si="167"/>
        <v>0</v>
      </c>
      <c r="S351" s="83">
        <f t="shared" si="168"/>
        <v>0</v>
      </c>
      <c r="T351" s="264">
        <v>0</v>
      </c>
      <c r="U351" s="265">
        <f t="shared" si="169"/>
        <v>0</v>
      </c>
      <c r="V351" s="266">
        <v>0</v>
      </c>
      <c r="W351" s="131">
        <v>0</v>
      </c>
      <c r="X351" s="377">
        <v>0</v>
      </c>
      <c r="Y351" s="264">
        <f t="shared" si="170"/>
        <v>0</v>
      </c>
      <c r="Z351" s="264">
        <f t="shared" si="171"/>
        <v>0</v>
      </c>
      <c r="AA351" s="264">
        <f t="shared" si="172"/>
        <v>0</v>
      </c>
      <c r="AB351" s="264">
        <f t="shared" si="173"/>
        <v>0</v>
      </c>
      <c r="AC351" s="68" t="str">
        <f t="shared" si="174"/>
        <v xml:space="preserve"> </v>
      </c>
      <c r="AD351" s="68" t="str">
        <f t="shared" si="175"/>
        <v xml:space="preserve"> </v>
      </c>
    </row>
    <row r="352" spans="1:30" ht="12.2" hidden="1" customHeight="1">
      <c r="A352" s="55" t="s">
        <v>773</v>
      </c>
      <c r="B352" s="55" t="s">
        <v>386</v>
      </c>
      <c r="C352" s="131"/>
      <c r="D352" s="131">
        <v>0</v>
      </c>
      <c r="E352" s="131">
        <v>0</v>
      </c>
      <c r="F352" s="131">
        <v>0</v>
      </c>
      <c r="G352" s="131">
        <v>0</v>
      </c>
      <c r="H352" s="131"/>
      <c r="I352" s="131"/>
      <c r="J352" s="131"/>
      <c r="K352" s="131"/>
      <c r="L352" s="131"/>
      <c r="M352" s="131"/>
      <c r="N352" s="131"/>
      <c r="O352" s="131"/>
      <c r="P352" s="83">
        <f t="shared" si="166"/>
        <v>0</v>
      </c>
      <c r="Q352" s="264">
        <v>0</v>
      </c>
      <c r="R352" s="265">
        <f t="shared" si="167"/>
        <v>0</v>
      </c>
      <c r="S352" s="83">
        <f t="shared" si="168"/>
        <v>0</v>
      </c>
      <c r="T352" s="264">
        <v>0</v>
      </c>
      <c r="U352" s="265">
        <f t="shared" si="169"/>
        <v>0</v>
      </c>
      <c r="V352" s="266">
        <v>0</v>
      </c>
      <c r="W352" s="131">
        <v>0</v>
      </c>
      <c r="X352" s="377">
        <v>0</v>
      </c>
      <c r="Y352" s="264">
        <f t="shared" si="170"/>
        <v>0</v>
      </c>
      <c r="Z352" s="264">
        <f t="shared" si="171"/>
        <v>0</v>
      </c>
      <c r="AA352" s="264">
        <f t="shared" si="172"/>
        <v>0</v>
      </c>
      <c r="AB352" s="264">
        <f t="shared" si="173"/>
        <v>0</v>
      </c>
      <c r="AC352" s="68" t="str">
        <f t="shared" si="174"/>
        <v xml:space="preserve"> </v>
      </c>
      <c r="AD352" s="68" t="str">
        <f t="shared" si="175"/>
        <v xml:space="preserve"> </v>
      </c>
    </row>
    <row r="353" spans="1:30" ht="12.2" customHeight="1">
      <c r="A353" s="55" t="s">
        <v>774</v>
      </c>
      <c r="B353" s="55" t="s">
        <v>387</v>
      </c>
      <c r="C353" s="131"/>
      <c r="D353" s="131">
        <v>3495.2</v>
      </c>
      <c r="E353" s="131">
        <v>3495.2</v>
      </c>
      <c r="F353" s="131">
        <v>3495.2</v>
      </c>
      <c r="G353" s="131">
        <v>0</v>
      </c>
      <c r="H353" s="131"/>
      <c r="I353" s="131"/>
      <c r="J353" s="131"/>
      <c r="K353" s="131"/>
      <c r="L353" s="131"/>
      <c r="M353" s="131"/>
      <c r="N353" s="131"/>
      <c r="O353" s="131"/>
      <c r="P353" s="83">
        <f t="shared" si="166"/>
        <v>10485.599999999999</v>
      </c>
      <c r="Q353" s="264">
        <v>15301</v>
      </c>
      <c r="R353" s="265">
        <f t="shared" si="167"/>
        <v>4815.4000000000015</v>
      </c>
      <c r="S353" s="83">
        <f t="shared" si="168"/>
        <v>0</v>
      </c>
      <c r="T353" s="264">
        <v>3825.25</v>
      </c>
      <c r="U353" s="265">
        <f t="shared" si="169"/>
        <v>3825.25</v>
      </c>
      <c r="V353" s="266">
        <v>45903</v>
      </c>
      <c r="W353" s="131">
        <v>43195.9</v>
      </c>
      <c r="X353" s="377">
        <v>43195.9</v>
      </c>
      <c r="Y353" s="264">
        <f t="shared" si="170"/>
        <v>0</v>
      </c>
      <c r="Z353" s="264">
        <f t="shared" si="171"/>
        <v>2707.0999999999985</v>
      </c>
      <c r="AA353" s="264">
        <f t="shared" si="172"/>
        <v>35417.4</v>
      </c>
      <c r="AB353" s="264">
        <f t="shared" si="173"/>
        <v>32710.300000000003</v>
      </c>
      <c r="AC353" s="68">
        <f t="shared" si="174"/>
        <v>0.242745260545561</v>
      </c>
      <c r="AD353" s="68">
        <f t="shared" si="175"/>
        <v>0.22842951441082279</v>
      </c>
    </row>
    <row r="354" spans="1:30" ht="12.2" hidden="1" customHeight="1">
      <c r="A354" s="55" t="s">
        <v>775</v>
      </c>
      <c r="B354" s="55" t="s">
        <v>199</v>
      </c>
      <c r="C354" s="131"/>
      <c r="D354" s="131">
        <v>0</v>
      </c>
      <c r="E354" s="131">
        <v>0</v>
      </c>
      <c r="F354" s="131">
        <v>0</v>
      </c>
      <c r="G354" s="131">
        <v>0</v>
      </c>
      <c r="H354" s="131"/>
      <c r="I354" s="131"/>
      <c r="J354" s="131"/>
      <c r="K354" s="131"/>
      <c r="L354" s="131"/>
      <c r="M354" s="131"/>
      <c r="N354" s="131"/>
      <c r="O354" s="131"/>
      <c r="P354" s="83">
        <f t="shared" si="166"/>
        <v>0</v>
      </c>
      <c r="Q354" s="264">
        <v>0</v>
      </c>
      <c r="R354" s="265">
        <f t="shared" si="167"/>
        <v>0</v>
      </c>
      <c r="S354" s="83">
        <f t="shared" si="168"/>
        <v>0</v>
      </c>
      <c r="T354" s="264">
        <v>0</v>
      </c>
      <c r="U354" s="265">
        <f t="shared" si="169"/>
        <v>0</v>
      </c>
      <c r="V354" s="266">
        <v>0</v>
      </c>
      <c r="W354" s="131">
        <v>0</v>
      </c>
      <c r="X354" s="377">
        <v>0</v>
      </c>
      <c r="Y354" s="264">
        <f t="shared" si="170"/>
        <v>0</v>
      </c>
      <c r="Z354" s="264">
        <f t="shared" si="171"/>
        <v>0</v>
      </c>
      <c r="AA354" s="264">
        <f t="shared" si="172"/>
        <v>0</v>
      </c>
      <c r="AB354" s="264">
        <f t="shared" si="173"/>
        <v>0</v>
      </c>
      <c r="AC354" s="68" t="str">
        <f t="shared" si="174"/>
        <v xml:space="preserve"> </v>
      </c>
      <c r="AD354" s="68" t="str">
        <f t="shared" si="175"/>
        <v xml:space="preserve"> </v>
      </c>
    </row>
    <row r="355" spans="1:30" ht="12.2" hidden="1" customHeight="1">
      <c r="A355" s="55"/>
      <c r="B355" s="55"/>
      <c r="C355" s="131"/>
      <c r="D355" s="131"/>
      <c r="E355" s="131"/>
      <c r="F355" s="131"/>
      <c r="G355" s="131"/>
      <c r="H355" s="131"/>
      <c r="I355" s="131"/>
      <c r="J355" s="131"/>
      <c r="K355" s="131"/>
      <c r="L355" s="131"/>
      <c r="M355" s="131"/>
      <c r="N355" s="131"/>
      <c r="O355" s="131"/>
      <c r="P355" s="83"/>
      <c r="Q355" s="264"/>
      <c r="R355" s="265"/>
      <c r="S355" s="83"/>
      <c r="T355" s="264"/>
      <c r="U355" s="265"/>
      <c r="V355" s="266"/>
      <c r="W355" s="131"/>
      <c r="X355" s="377"/>
      <c r="Y355" s="264"/>
      <c r="Z355" s="264"/>
      <c r="AA355" s="264"/>
      <c r="AB355" s="264"/>
    </row>
    <row r="356" spans="1:30" s="58" customFormat="1" ht="12.2" customHeight="1">
      <c r="A356" s="55"/>
      <c r="B356" s="65" t="s">
        <v>776</v>
      </c>
      <c r="C356" s="267">
        <f t="shared" ref="C356:AB356" si="176">SUM(C325:C355)</f>
        <v>0</v>
      </c>
      <c r="D356" s="267">
        <f t="shared" si="176"/>
        <v>6515.7099999999991</v>
      </c>
      <c r="E356" s="267">
        <f t="shared" si="176"/>
        <v>7854.31</v>
      </c>
      <c r="F356" s="267">
        <f t="shared" si="176"/>
        <v>17619.400000000001</v>
      </c>
      <c r="G356" s="267">
        <f t="shared" si="176"/>
        <v>12091.460000000001</v>
      </c>
      <c r="H356" s="267">
        <f t="shared" si="176"/>
        <v>0</v>
      </c>
      <c r="I356" s="267">
        <f t="shared" si="176"/>
        <v>0</v>
      </c>
      <c r="J356" s="267">
        <f t="shared" si="176"/>
        <v>0</v>
      </c>
      <c r="K356" s="267">
        <f t="shared" si="176"/>
        <v>0</v>
      </c>
      <c r="L356" s="267">
        <f t="shared" si="176"/>
        <v>0</v>
      </c>
      <c r="M356" s="267">
        <f t="shared" si="176"/>
        <v>0</v>
      </c>
      <c r="N356" s="267">
        <f t="shared" si="176"/>
        <v>0</v>
      </c>
      <c r="O356" s="267">
        <f t="shared" si="176"/>
        <v>0</v>
      </c>
      <c r="P356" s="268">
        <f t="shared" si="176"/>
        <v>44080.88</v>
      </c>
      <c r="Q356" s="269">
        <f t="shared" si="176"/>
        <v>75075.464716673974</v>
      </c>
      <c r="R356" s="270">
        <f t="shared" si="176"/>
        <v>30994.584716673977</v>
      </c>
      <c r="S356" s="268">
        <f t="shared" si="176"/>
        <v>12091.460000000001</v>
      </c>
      <c r="T356" s="269">
        <f t="shared" si="176"/>
        <v>8759.1196094802126</v>
      </c>
      <c r="U356" s="270">
        <f t="shared" si="176"/>
        <v>-3332.3403905197856</v>
      </c>
      <c r="V356" s="268">
        <f t="shared" si="176"/>
        <v>145148.42159251572</v>
      </c>
      <c r="W356" s="267">
        <f t="shared" si="176"/>
        <v>233837.89554395599</v>
      </c>
      <c r="X356" s="378">
        <f t="shared" si="176"/>
        <v>232955.68</v>
      </c>
      <c r="Y356" s="269">
        <f t="shared" si="176"/>
        <v>882.21554395599924</v>
      </c>
      <c r="Z356" s="269">
        <f t="shared" si="176"/>
        <v>-87807.258407484303</v>
      </c>
      <c r="AA356" s="269">
        <f t="shared" si="176"/>
        <v>101067.54159251571</v>
      </c>
      <c r="AB356" s="269">
        <f t="shared" si="176"/>
        <v>188874.80000000005</v>
      </c>
      <c r="AC356" s="111">
        <f t="shared" ref="AC356:AC410" si="177">IFERROR((P356/X356)," ")</f>
        <v>0.18922431940702197</v>
      </c>
      <c r="AD356" s="111">
        <f>IFERROR((P356/V356)," ")</f>
        <v>0.30369520740467315</v>
      </c>
    </row>
    <row r="357" spans="1:30" ht="12.2" customHeight="1">
      <c r="A357" s="55"/>
      <c r="B357" s="66"/>
      <c r="C357" s="131"/>
      <c r="D357" s="131"/>
      <c r="E357" s="131"/>
      <c r="F357" s="131"/>
      <c r="G357" s="131"/>
      <c r="H357" s="131"/>
      <c r="I357" s="131"/>
      <c r="J357" s="131"/>
      <c r="K357" s="131"/>
      <c r="L357" s="131"/>
      <c r="M357" s="131"/>
      <c r="N357" s="131"/>
      <c r="O357" s="131"/>
      <c r="P357" s="266"/>
      <c r="Q357" s="264"/>
      <c r="R357" s="265"/>
      <c r="S357" s="266"/>
      <c r="T357" s="264"/>
      <c r="U357" s="265"/>
      <c r="V357" s="266"/>
      <c r="W357" s="131" t="s">
        <v>29</v>
      </c>
      <c r="X357" s="377"/>
      <c r="Y357" s="264"/>
      <c r="Z357" s="264"/>
      <c r="AA357" s="264"/>
      <c r="AB357" s="264"/>
    </row>
    <row r="358" spans="1:30" ht="12.2" customHeight="1">
      <c r="A358" s="66" t="s">
        <v>118</v>
      </c>
      <c r="C358" s="131"/>
      <c r="D358" s="131"/>
      <c r="E358" s="131"/>
      <c r="F358" s="131"/>
      <c r="G358" s="131"/>
      <c r="H358" s="131"/>
      <c r="I358" s="131"/>
      <c r="J358" s="131"/>
      <c r="K358" s="131"/>
      <c r="L358" s="131"/>
      <c r="M358" s="131"/>
      <c r="N358" s="131"/>
      <c r="O358" s="131"/>
      <c r="P358" s="266"/>
      <c r="Q358" s="264"/>
      <c r="R358" s="265"/>
      <c r="S358" s="266"/>
      <c r="T358" s="264"/>
      <c r="U358" s="265"/>
      <c r="V358" s="266"/>
      <c r="W358" s="131"/>
      <c r="X358" s="377"/>
      <c r="Y358" s="264"/>
      <c r="Z358" s="264"/>
      <c r="AA358" s="264"/>
      <c r="AB358" s="264"/>
    </row>
    <row r="359" spans="1:30" ht="12.2" hidden="1" customHeight="1">
      <c r="A359" s="55" t="s">
        <v>29</v>
      </c>
      <c r="B359" s="55"/>
      <c r="C359" s="131"/>
      <c r="D359" s="131"/>
      <c r="E359" s="131"/>
      <c r="F359" s="131"/>
      <c r="G359" s="131"/>
      <c r="H359" s="131"/>
      <c r="I359" s="131"/>
      <c r="J359" s="131"/>
      <c r="K359" s="131"/>
      <c r="L359" s="131"/>
      <c r="M359" s="131"/>
      <c r="N359" s="131"/>
      <c r="O359" s="131"/>
      <c r="P359" s="83">
        <f t="shared" ref="P359:P371" si="178">SUM(D359:O359)+SUMIF($P$4,"Yes",C359)</f>
        <v>0</v>
      </c>
      <c r="Q359" s="264">
        <v>0</v>
      </c>
      <c r="R359" s="265">
        <f t="shared" ref="R359:R371" si="179">Q359-P359</f>
        <v>0</v>
      </c>
      <c r="S359" s="83">
        <f t="shared" ref="S359:S371" si="180">INDEX(D359:O359,1,MATCH($S$3,$D$6:$O$6,0))</f>
        <v>0</v>
      </c>
      <c r="T359" s="264">
        <v>0</v>
      </c>
      <c r="U359" s="265">
        <f t="shared" ref="U359:U371" si="181">T359-S359</f>
        <v>0</v>
      </c>
      <c r="V359" s="266">
        <v>0</v>
      </c>
      <c r="W359" s="131">
        <v>0</v>
      </c>
      <c r="X359" s="377">
        <v>0</v>
      </c>
      <c r="Y359" s="264">
        <f t="shared" ref="Y359:Y371" si="182">W359-X359</f>
        <v>0</v>
      </c>
      <c r="Z359" s="264">
        <f t="shared" ref="Z359:Z371" si="183">V359-X359</f>
        <v>0</v>
      </c>
      <c r="AA359" s="264">
        <f t="shared" ref="AA359:AA371" si="184">V359-P359</f>
        <v>0</v>
      </c>
      <c r="AB359" s="264">
        <f t="shared" ref="AB359:AB371" si="185">X359-P359</f>
        <v>0</v>
      </c>
      <c r="AC359" s="68" t="str">
        <f t="shared" ref="AC359:AC371" si="186">IFERROR((P359/X359)," ")</f>
        <v xml:space="preserve"> </v>
      </c>
      <c r="AD359" s="68" t="str">
        <f t="shared" ref="AD359:AD371" si="187">IFERROR((P359/V359)," ")</f>
        <v xml:space="preserve"> </v>
      </c>
    </row>
    <row r="360" spans="1:30" ht="12.2" hidden="1" customHeight="1">
      <c r="A360" s="55" t="s">
        <v>777</v>
      </c>
      <c r="B360" s="55" t="s">
        <v>118</v>
      </c>
      <c r="C360" s="131"/>
      <c r="D360" s="131">
        <v>0</v>
      </c>
      <c r="E360" s="131">
        <v>0</v>
      </c>
      <c r="F360" s="131">
        <v>0</v>
      </c>
      <c r="G360" s="131">
        <v>0</v>
      </c>
      <c r="H360" s="131"/>
      <c r="I360" s="131"/>
      <c r="J360" s="131"/>
      <c r="K360" s="131"/>
      <c r="L360" s="131"/>
      <c r="M360" s="131"/>
      <c r="N360" s="131"/>
      <c r="O360" s="131"/>
      <c r="P360" s="83">
        <f t="shared" si="178"/>
        <v>0</v>
      </c>
      <c r="Q360" s="264">
        <v>0</v>
      </c>
      <c r="R360" s="265">
        <f t="shared" si="179"/>
        <v>0</v>
      </c>
      <c r="S360" s="83">
        <f t="shared" si="180"/>
        <v>0</v>
      </c>
      <c r="T360" s="264">
        <v>0</v>
      </c>
      <c r="U360" s="265">
        <f t="shared" si="181"/>
        <v>0</v>
      </c>
      <c r="V360" s="266">
        <v>0</v>
      </c>
      <c r="W360" s="131">
        <v>0</v>
      </c>
      <c r="X360" s="377">
        <v>0</v>
      </c>
      <c r="Y360" s="264">
        <f t="shared" si="182"/>
        <v>0</v>
      </c>
      <c r="Z360" s="264">
        <f t="shared" si="183"/>
        <v>0</v>
      </c>
      <c r="AA360" s="264">
        <f t="shared" si="184"/>
        <v>0</v>
      </c>
      <c r="AB360" s="264">
        <f t="shared" si="185"/>
        <v>0</v>
      </c>
      <c r="AC360" s="68" t="str">
        <f t="shared" si="186"/>
        <v xml:space="preserve"> </v>
      </c>
      <c r="AD360" s="68" t="str">
        <f t="shared" si="187"/>
        <v xml:space="preserve"> </v>
      </c>
    </row>
    <row r="361" spans="1:30" ht="12.2" customHeight="1">
      <c r="A361" s="55" t="s">
        <v>778</v>
      </c>
      <c r="B361" s="55" t="s">
        <v>388</v>
      </c>
      <c r="C361" s="131"/>
      <c r="D361" s="131">
        <v>21220.82</v>
      </c>
      <c r="E361" s="131">
        <v>34787.54</v>
      </c>
      <c r="F361" s="131">
        <v>5093.26</v>
      </c>
      <c r="G361" s="131">
        <v>8380.33</v>
      </c>
      <c r="H361" s="131"/>
      <c r="I361" s="131"/>
      <c r="J361" s="131"/>
      <c r="K361" s="131"/>
      <c r="L361" s="131"/>
      <c r="M361" s="131"/>
      <c r="N361" s="131"/>
      <c r="O361" s="131"/>
      <c r="P361" s="83">
        <f t="shared" si="178"/>
        <v>69481.95</v>
      </c>
      <c r="Q361" s="264">
        <v>37262.266381722598</v>
      </c>
      <c r="R361" s="265">
        <f t="shared" si="179"/>
        <v>-32219.683618277399</v>
      </c>
      <c r="S361" s="83">
        <f t="shared" si="180"/>
        <v>8380.33</v>
      </c>
      <c r="T361" s="264">
        <v>9315.5665954306696</v>
      </c>
      <c r="U361" s="265">
        <f t="shared" si="181"/>
        <v>935.23659543066969</v>
      </c>
      <c r="V361" s="266">
        <v>111786.799145168</v>
      </c>
      <c r="W361" s="131">
        <v>107701.88363919299</v>
      </c>
      <c r="X361" s="377">
        <v>67963.877600048407</v>
      </c>
      <c r="Y361" s="264">
        <f t="shared" si="182"/>
        <v>39738.006039144588</v>
      </c>
      <c r="Z361" s="264">
        <f t="shared" si="183"/>
        <v>43822.921545119592</v>
      </c>
      <c r="AA361" s="264">
        <f t="shared" si="184"/>
        <v>42304.849145168002</v>
      </c>
      <c r="AB361" s="264">
        <f t="shared" si="185"/>
        <v>-1518.0723999515903</v>
      </c>
      <c r="AC361" s="68">
        <f t="shared" si="186"/>
        <v>1.0223364595069913</v>
      </c>
      <c r="AD361" s="68">
        <f t="shared" si="187"/>
        <v>0.62155773786643365</v>
      </c>
    </row>
    <row r="362" spans="1:30" ht="12.2" customHeight="1">
      <c r="A362" s="55" t="s">
        <v>779</v>
      </c>
      <c r="B362" s="55" t="s">
        <v>389</v>
      </c>
      <c r="C362" s="131"/>
      <c r="D362" s="131">
        <v>337.89</v>
      </c>
      <c r="E362" s="131">
        <v>4287.57</v>
      </c>
      <c r="F362" s="131">
        <v>0</v>
      </c>
      <c r="G362" s="131">
        <v>0</v>
      </c>
      <c r="H362" s="131"/>
      <c r="I362" s="131"/>
      <c r="J362" s="131"/>
      <c r="K362" s="131"/>
      <c r="L362" s="131"/>
      <c r="M362" s="131"/>
      <c r="N362" s="131"/>
      <c r="O362" s="131"/>
      <c r="P362" s="83">
        <f t="shared" si="178"/>
        <v>4625.46</v>
      </c>
      <c r="Q362" s="264">
        <v>3487.3711909090798</v>
      </c>
      <c r="R362" s="265">
        <f t="shared" si="179"/>
        <v>-1138.0888090909202</v>
      </c>
      <c r="S362" s="83">
        <f t="shared" si="180"/>
        <v>0</v>
      </c>
      <c r="T362" s="264">
        <v>1162.4570636363601</v>
      </c>
      <c r="U362" s="265">
        <f t="shared" si="181"/>
        <v>1162.4570636363601</v>
      </c>
      <c r="V362" s="266">
        <v>12787.027700000001</v>
      </c>
      <c r="W362" s="131">
        <v>7000</v>
      </c>
      <c r="X362" s="377">
        <v>7000</v>
      </c>
      <c r="Y362" s="264">
        <f t="shared" si="182"/>
        <v>0</v>
      </c>
      <c r="Z362" s="264">
        <f t="shared" si="183"/>
        <v>5787.0277000000006</v>
      </c>
      <c r="AA362" s="264">
        <f t="shared" si="184"/>
        <v>8161.5677000000005</v>
      </c>
      <c r="AB362" s="264">
        <f t="shared" si="185"/>
        <v>2374.54</v>
      </c>
      <c r="AC362" s="68">
        <f t="shared" si="186"/>
        <v>0.66078000000000003</v>
      </c>
      <c r="AD362" s="68">
        <f t="shared" si="187"/>
        <v>0.36173066239623458</v>
      </c>
    </row>
    <row r="363" spans="1:30" ht="12.2" hidden="1" customHeight="1">
      <c r="A363" s="55" t="s">
        <v>780</v>
      </c>
      <c r="B363" s="55" t="s">
        <v>390</v>
      </c>
      <c r="C363" s="131"/>
      <c r="D363" s="131">
        <v>0</v>
      </c>
      <c r="E363" s="131">
        <v>0</v>
      </c>
      <c r="F363" s="131">
        <v>0</v>
      </c>
      <c r="G363" s="131">
        <v>0</v>
      </c>
      <c r="H363" s="131"/>
      <c r="I363" s="131"/>
      <c r="J363" s="131"/>
      <c r="K363" s="131"/>
      <c r="L363" s="131"/>
      <c r="M363" s="131"/>
      <c r="N363" s="131"/>
      <c r="O363" s="131"/>
      <c r="P363" s="83">
        <f t="shared" si="178"/>
        <v>0</v>
      </c>
      <c r="Q363" s="264">
        <v>0</v>
      </c>
      <c r="R363" s="265">
        <f t="shared" si="179"/>
        <v>0</v>
      </c>
      <c r="S363" s="83">
        <f t="shared" si="180"/>
        <v>0</v>
      </c>
      <c r="T363" s="264">
        <v>0</v>
      </c>
      <c r="U363" s="265">
        <f t="shared" si="181"/>
        <v>0</v>
      </c>
      <c r="V363" s="266">
        <v>0</v>
      </c>
      <c r="W363" s="131">
        <v>0</v>
      </c>
      <c r="X363" s="377">
        <v>0</v>
      </c>
      <c r="Y363" s="264">
        <f t="shared" si="182"/>
        <v>0</v>
      </c>
      <c r="Z363" s="264">
        <f t="shared" si="183"/>
        <v>0</v>
      </c>
      <c r="AA363" s="264">
        <f t="shared" si="184"/>
        <v>0</v>
      </c>
      <c r="AB363" s="264">
        <f t="shared" si="185"/>
        <v>0</v>
      </c>
      <c r="AC363" s="68" t="str">
        <f t="shared" si="186"/>
        <v xml:space="preserve"> </v>
      </c>
      <c r="AD363" s="68" t="str">
        <f t="shared" si="187"/>
        <v xml:space="preserve"> </v>
      </c>
    </row>
    <row r="364" spans="1:30" ht="12.2" hidden="1" customHeight="1">
      <c r="A364" s="55" t="s">
        <v>781</v>
      </c>
      <c r="B364" s="55" t="s">
        <v>391</v>
      </c>
      <c r="C364" s="131"/>
      <c r="D364" s="131">
        <v>0</v>
      </c>
      <c r="E364" s="131">
        <v>0</v>
      </c>
      <c r="F364" s="131">
        <v>0</v>
      </c>
      <c r="G364" s="131">
        <v>0</v>
      </c>
      <c r="H364" s="131"/>
      <c r="I364" s="131"/>
      <c r="J364" s="131"/>
      <c r="K364" s="131"/>
      <c r="L364" s="131"/>
      <c r="M364" s="131"/>
      <c r="N364" s="131"/>
      <c r="O364" s="131"/>
      <c r="P364" s="83">
        <f t="shared" si="178"/>
        <v>0</v>
      </c>
      <c r="Q364" s="264">
        <v>0</v>
      </c>
      <c r="R364" s="265">
        <f t="shared" si="179"/>
        <v>0</v>
      </c>
      <c r="S364" s="83">
        <f t="shared" si="180"/>
        <v>0</v>
      </c>
      <c r="T364" s="264">
        <v>0</v>
      </c>
      <c r="U364" s="265">
        <f t="shared" si="181"/>
        <v>0</v>
      </c>
      <c r="V364" s="266">
        <v>0</v>
      </c>
      <c r="W364" s="131">
        <v>0</v>
      </c>
      <c r="X364" s="377">
        <v>0</v>
      </c>
      <c r="Y364" s="264">
        <f t="shared" si="182"/>
        <v>0</v>
      </c>
      <c r="Z364" s="264">
        <f t="shared" si="183"/>
        <v>0</v>
      </c>
      <c r="AA364" s="264">
        <f t="shared" si="184"/>
        <v>0</v>
      </c>
      <c r="AB364" s="264">
        <f t="shared" si="185"/>
        <v>0</v>
      </c>
      <c r="AC364" s="68" t="str">
        <f t="shared" si="186"/>
        <v xml:space="preserve"> </v>
      </c>
      <c r="AD364" s="68" t="str">
        <f t="shared" si="187"/>
        <v xml:space="preserve"> </v>
      </c>
    </row>
    <row r="365" spans="1:30" ht="12.2" customHeight="1">
      <c r="A365" s="55" t="s">
        <v>782</v>
      </c>
      <c r="B365" s="55" t="s">
        <v>392</v>
      </c>
      <c r="C365" s="131"/>
      <c r="D365" s="131">
        <v>0</v>
      </c>
      <c r="E365" s="131">
        <v>263.56</v>
      </c>
      <c r="F365" s="131">
        <v>295.57</v>
      </c>
      <c r="G365" s="131">
        <v>571.71</v>
      </c>
      <c r="H365" s="131"/>
      <c r="I365" s="131"/>
      <c r="J365" s="131"/>
      <c r="K365" s="131"/>
      <c r="L365" s="131"/>
      <c r="M365" s="131"/>
      <c r="N365" s="131"/>
      <c r="O365" s="131"/>
      <c r="P365" s="83">
        <f t="shared" si="178"/>
        <v>1130.8400000000001</v>
      </c>
      <c r="Q365" s="264">
        <v>36887.874924000003</v>
      </c>
      <c r="R365" s="265">
        <f t="shared" si="179"/>
        <v>35757.034924000007</v>
      </c>
      <c r="S365" s="83">
        <f t="shared" si="180"/>
        <v>571.71</v>
      </c>
      <c r="T365" s="264">
        <v>18443.937462000002</v>
      </c>
      <c r="U365" s="265">
        <f t="shared" si="181"/>
        <v>17872.227462000003</v>
      </c>
      <c r="V365" s="266">
        <v>184439.37461999999</v>
      </c>
      <c r="W365" s="131">
        <v>164721.73137527399</v>
      </c>
      <c r="X365" s="377">
        <v>164147.72697527401</v>
      </c>
      <c r="Y365" s="264">
        <f t="shared" si="182"/>
        <v>574.00439999997616</v>
      </c>
      <c r="Z365" s="264">
        <f t="shared" si="183"/>
        <v>20291.647644725977</v>
      </c>
      <c r="AA365" s="264">
        <f t="shared" si="184"/>
        <v>183308.53461999999</v>
      </c>
      <c r="AB365" s="264">
        <f t="shared" si="185"/>
        <v>163016.88697527401</v>
      </c>
      <c r="AC365" s="68">
        <f t="shared" si="186"/>
        <v>6.8891602755507021E-3</v>
      </c>
      <c r="AD365" s="68">
        <f t="shared" si="187"/>
        <v>6.1312287700490591E-3</v>
      </c>
    </row>
    <row r="366" spans="1:30" ht="12.2" customHeight="1">
      <c r="A366" s="55" t="s">
        <v>783</v>
      </c>
      <c r="B366" s="55" t="s">
        <v>393</v>
      </c>
      <c r="C366" s="131"/>
      <c r="D366" s="131">
        <v>60000.42</v>
      </c>
      <c r="E366" s="131">
        <v>0</v>
      </c>
      <c r="F366" s="131">
        <v>0</v>
      </c>
      <c r="G366" s="131">
        <v>0</v>
      </c>
      <c r="H366" s="131"/>
      <c r="I366" s="131"/>
      <c r="J366" s="131"/>
      <c r="K366" s="131"/>
      <c r="L366" s="131"/>
      <c r="M366" s="131"/>
      <c r="N366" s="131"/>
      <c r="O366" s="131"/>
      <c r="P366" s="83">
        <f t="shared" si="178"/>
        <v>60000.42</v>
      </c>
      <c r="Q366" s="264">
        <v>3286.6363636363499</v>
      </c>
      <c r="R366" s="265">
        <f t="shared" si="179"/>
        <v>-56713.783636363645</v>
      </c>
      <c r="S366" s="83">
        <f t="shared" si="180"/>
        <v>0</v>
      </c>
      <c r="T366" s="264">
        <v>1095.54545454545</v>
      </c>
      <c r="U366" s="265">
        <f t="shared" si="181"/>
        <v>1095.54545454545</v>
      </c>
      <c r="V366" s="266">
        <v>12051</v>
      </c>
      <c r="W366" s="131">
        <v>11377</v>
      </c>
      <c r="X366" s="377">
        <v>0</v>
      </c>
      <c r="Y366" s="264">
        <f t="shared" si="182"/>
        <v>11377</v>
      </c>
      <c r="Z366" s="264">
        <f t="shared" si="183"/>
        <v>12051</v>
      </c>
      <c r="AA366" s="264">
        <f t="shared" si="184"/>
        <v>-47949.42</v>
      </c>
      <c r="AB366" s="264">
        <f t="shared" si="185"/>
        <v>-60000.42</v>
      </c>
      <c r="AC366" s="68" t="str">
        <f t="shared" si="186"/>
        <v xml:space="preserve"> </v>
      </c>
      <c r="AD366" s="68">
        <f t="shared" si="187"/>
        <v>4.9788747821757529</v>
      </c>
    </row>
    <row r="367" spans="1:30" ht="12.2" customHeight="1">
      <c r="A367" s="55" t="s">
        <v>784</v>
      </c>
      <c r="B367" s="55" t="s">
        <v>394</v>
      </c>
      <c r="C367" s="131"/>
      <c r="D367" s="131">
        <v>1411.56</v>
      </c>
      <c r="E367" s="131">
        <v>687.68</v>
      </c>
      <c r="F367" s="131">
        <v>341.2</v>
      </c>
      <c r="G367" s="131">
        <v>2256.8000000000002</v>
      </c>
      <c r="H367" s="131"/>
      <c r="I367" s="131"/>
      <c r="J367" s="131"/>
      <c r="K367" s="131"/>
      <c r="L367" s="131"/>
      <c r="M367" s="131"/>
      <c r="N367" s="131"/>
      <c r="O367" s="131"/>
      <c r="P367" s="83">
        <f t="shared" si="178"/>
        <v>4697.24</v>
      </c>
      <c r="Q367" s="264">
        <v>18569.330000000002</v>
      </c>
      <c r="R367" s="265">
        <f t="shared" si="179"/>
        <v>13872.090000000002</v>
      </c>
      <c r="S367" s="83">
        <f t="shared" si="180"/>
        <v>2256.8000000000002</v>
      </c>
      <c r="T367" s="264">
        <v>4642.3325000000004</v>
      </c>
      <c r="U367" s="265">
        <f t="shared" si="181"/>
        <v>2385.5325000000003</v>
      </c>
      <c r="V367" s="266">
        <v>55707.99</v>
      </c>
      <c r="W367" s="131">
        <v>43030.74</v>
      </c>
      <c r="X367" s="377">
        <v>75851.44</v>
      </c>
      <c r="Y367" s="264">
        <f t="shared" si="182"/>
        <v>-32820.700000000004</v>
      </c>
      <c r="Z367" s="264">
        <f t="shared" si="183"/>
        <v>-20143.450000000004</v>
      </c>
      <c r="AA367" s="264">
        <f t="shared" si="184"/>
        <v>51010.75</v>
      </c>
      <c r="AB367" s="264">
        <f t="shared" si="185"/>
        <v>71154.2</v>
      </c>
      <c r="AC367" s="68">
        <f t="shared" si="186"/>
        <v>6.1926840149639867E-2</v>
      </c>
      <c r="AD367" s="68">
        <f t="shared" si="187"/>
        <v>8.4318963940361161E-2</v>
      </c>
    </row>
    <row r="368" spans="1:30" ht="12.2" customHeight="1">
      <c r="A368" s="55" t="s">
        <v>785</v>
      </c>
      <c r="B368" s="55" t="s">
        <v>395</v>
      </c>
      <c r="C368" s="131"/>
      <c r="D368" s="131">
        <v>568.86</v>
      </c>
      <c r="E368" s="131">
        <v>0</v>
      </c>
      <c r="F368" s="131">
        <v>0</v>
      </c>
      <c r="G368" s="131">
        <v>1700</v>
      </c>
      <c r="H368" s="131"/>
      <c r="I368" s="131"/>
      <c r="J368" s="131"/>
      <c r="K368" s="131"/>
      <c r="L368" s="131"/>
      <c r="M368" s="131"/>
      <c r="N368" s="131"/>
      <c r="O368" s="131"/>
      <c r="P368" s="83">
        <f t="shared" si="178"/>
        <v>2268.86</v>
      </c>
      <c r="Q368" s="264">
        <v>2284.9988181818098</v>
      </c>
      <c r="R368" s="265">
        <f t="shared" si="179"/>
        <v>16.138818181809711</v>
      </c>
      <c r="S368" s="83">
        <f t="shared" si="180"/>
        <v>1700</v>
      </c>
      <c r="T368" s="264">
        <v>761.66627272727305</v>
      </c>
      <c r="U368" s="265">
        <f t="shared" si="181"/>
        <v>-938.33372727272695</v>
      </c>
      <c r="V368" s="266">
        <v>8378.3289999999997</v>
      </c>
      <c r="W368" s="131">
        <v>8378</v>
      </c>
      <c r="X368" s="377">
        <v>5000</v>
      </c>
      <c r="Y368" s="264">
        <f t="shared" si="182"/>
        <v>3378</v>
      </c>
      <c r="Z368" s="264">
        <f t="shared" si="183"/>
        <v>3378.3289999999997</v>
      </c>
      <c r="AA368" s="264">
        <f t="shared" si="184"/>
        <v>6109.4689999999991</v>
      </c>
      <c r="AB368" s="264">
        <f t="shared" si="185"/>
        <v>2731.14</v>
      </c>
      <c r="AC368" s="68">
        <f t="shared" si="186"/>
        <v>0.45377200000000001</v>
      </c>
      <c r="AD368" s="68">
        <f t="shared" si="187"/>
        <v>0.27080101533372586</v>
      </c>
    </row>
    <row r="369" spans="1:30" ht="12.2" customHeight="1">
      <c r="A369" s="55" t="s">
        <v>786</v>
      </c>
      <c r="B369" s="55" t="s">
        <v>396</v>
      </c>
      <c r="C369" s="131"/>
      <c r="D369" s="131">
        <v>0</v>
      </c>
      <c r="E369" s="131">
        <v>149.99</v>
      </c>
      <c r="F369" s="131">
        <v>0</v>
      </c>
      <c r="G369" s="131">
        <v>5798</v>
      </c>
      <c r="H369" s="131"/>
      <c r="I369" s="131"/>
      <c r="J369" s="131"/>
      <c r="K369" s="131"/>
      <c r="L369" s="131"/>
      <c r="M369" s="131"/>
      <c r="N369" s="131"/>
      <c r="O369" s="131"/>
      <c r="P369" s="83">
        <f t="shared" si="178"/>
        <v>5947.99</v>
      </c>
      <c r="Q369" s="264">
        <v>1457.45</v>
      </c>
      <c r="R369" s="265">
        <f t="shared" si="179"/>
        <v>-4490.54</v>
      </c>
      <c r="S369" s="83">
        <f t="shared" si="180"/>
        <v>5798</v>
      </c>
      <c r="T369" s="264">
        <v>728.72500000000002</v>
      </c>
      <c r="U369" s="265">
        <f t="shared" si="181"/>
        <v>-5069.2749999999996</v>
      </c>
      <c r="V369" s="266">
        <v>7287.25</v>
      </c>
      <c r="W369" s="131">
        <v>7287</v>
      </c>
      <c r="X369" s="377">
        <v>7287</v>
      </c>
      <c r="Y369" s="264">
        <f t="shared" si="182"/>
        <v>0</v>
      </c>
      <c r="Z369" s="264">
        <f t="shared" si="183"/>
        <v>0.25</v>
      </c>
      <c r="AA369" s="264">
        <f t="shared" si="184"/>
        <v>1339.2600000000002</v>
      </c>
      <c r="AB369" s="264">
        <f t="shared" si="185"/>
        <v>1339.0100000000002</v>
      </c>
      <c r="AC369" s="68">
        <f t="shared" si="186"/>
        <v>0.81624674077123638</v>
      </c>
      <c r="AD369" s="68">
        <f t="shared" si="187"/>
        <v>0.81621873820714264</v>
      </c>
    </row>
    <row r="370" spans="1:30" ht="12.2" customHeight="1">
      <c r="A370" s="55" t="s">
        <v>787</v>
      </c>
      <c r="B370" s="55" t="s">
        <v>397</v>
      </c>
      <c r="C370" s="131"/>
      <c r="D370" s="131">
        <v>0</v>
      </c>
      <c r="E370" s="131">
        <v>0</v>
      </c>
      <c r="F370" s="131">
        <v>15540</v>
      </c>
      <c r="G370" s="131">
        <v>0</v>
      </c>
      <c r="H370" s="131"/>
      <c r="I370" s="131"/>
      <c r="J370" s="131"/>
      <c r="K370" s="131"/>
      <c r="L370" s="131"/>
      <c r="M370" s="131"/>
      <c r="N370" s="131"/>
      <c r="O370" s="131"/>
      <c r="P370" s="83">
        <f t="shared" si="178"/>
        <v>15540</v>
      </c>
      <c r="Q370" s="264">
        <v>1748.3219999999999</v>
      </c>
      <c r="R370" s="265">
        <f t="shared" si="179"/>
        <v>-13791.678</v>
      </c>
      <c r="S370" s="83">
        <f t="shared" si="180"/>
        <v>0</v>
      </c>
      <c r="T370" s="264">
        <v>874.16099999999994</v>
      </c>
      <c r="U370" s="265">
        <f t="shared" si="181"/>
        <v>874.16099999999994</v>
      </c>
      <c r="V370" s="266">
        <v>8741.61</v>
      </c>
      <c r="W370" s="131">
        <v>15540</v>
      </c>
      <c r="X370" s="377">
        <v>15540</v>
      </c>
      <c r="Y370" s="264">
        <f t="shared" si="182"/>
        <v>0</v>
      </c>
      <c r="Z370" s="264">
        <f t="shared" si="183"/>
        <v>-6798.3899999999994</v>
      </c>
      <c r="AA370" s="264">
        <f t="shared" si="184"/>
        <v>-6798.3899999999994</v>
      </c>
      <c r="AB370" s="264">
        <f t="shared" si="185"/>
        <v>0</v>
      </c>
      <c r="AC370" s="68">
        <f t="shared" si="186"/>
        <v>1</v>
      </c>
      <c r="AD370" s="68">
        <f t="shared" si="187"/>
        <v>1.7777045647197711</v>
      </c>
    </row>
    <row r="371" spans="1:30" ht="12.2" customHeight="1">
      <c r="A371" s="55" t="s">
        <v>788</v>
      </c>
      <c r="B371" s="55" t="s">
        <v>398</v>
      </c>
      <c r="C371" s="131"/>
      <c r="D371" s="131">
        <v>3680</v>
      </c>
      <c r="E371" s="131">
        <v>15285</v>
      </c>
      <c r="F371" s="131">
        <v>0</v>
      </c>
      <c r="G371" s="131">
        <v>1265</v>
      </c>
      <c r="H371" s="131"/>
      <c r="I371" s="131"/>
      <c r="J371" s="131"/>
      <c r="K371" s="131"/>
      <c r="L371" s="131"/>
      <c r="M371" s="131"/>
      <c r="N371" s="131"/>
      <c r="O371" s="131"/>
      <c r="P371" s="83">
        <f t="shared" si="178"/>
        <v>20230</v>
      </c>
      <c r="Q371" s="264">
        <v>30377.764999999999</v>
      </c>
      <c r="R371" s="265">
        <f t="shared" si="179"/>
        <v>10147.764999999999</v>
      </c>
      <c r="S371" s="83">
        <f t="shared" si="180"/>
        <v>1265</v>
      </c>
      <c r="T371" s="264">
        <v>0</v>
      </c>
      <c r="U371" s="265">
        <f t="shared" si="181"/>
        <v>-1265</v>
      </c>
      <c r="V371" s="266">
        <v>30377.764999999999</v>
      </c>
      <c r="W371" s="131">
        <v>23583.528919505501</v>
      </c>
      <c r="X371" s="377">
        <v>21784.15</v>
      </c>
      <c r="Y371" s="264">
        <f t="shared" si="182"/>
        <v>1799.3789195054997</v>
      </c>
      <c r="Z371" s="264">
        <f t="shared" si="183"/>
        <v>8593.614999999998</v>
      </c>
      <c r="AA371" s="264">
        <f t="shared" si="184"/>
        <v>10147.764999999999</v>
      </c>
      <c r="AB371" s="264">
        <f t="shared" si="185"/>
        <v>1554.1500000000015</v>
      </c>
      <c r="AC371" s="68">
        <f t="shared" si="186"/>
        <v>0.92865684454064068</v>
      </c>
      <c r="AD371" s="68">
        <f t="shared" si="187"/>
        <v>0.66594761003648562</v>
      </c>
    </row>
    <row r="372" spans="1:30" s="58" customFormat="1" ht="12.2" hidden="1" customHeight="1">
      <c r="A372" s="55"/>
      <c r="B372" s="55"/>
      <c r="C372" s="131"/>
      <c r="D372" s="131"/>
      <c r="E372" s="131"/>
      <c r="F372" s="131"/>
      <c r="G372" s="131"/>
      <c r="H372" s="131"/>
      <c r="I372" s="131"/>
      <c r="J372" s="131"/>
      <c r="K372" s="131"/>
      <c r="L372" s="131"/>
      <c r="M372" s="131"/>
      <c r="N372" s="131"/>
      <c r="O372" s="131"/>
      <c r="P372" s="83"/>
      <c r="Q372" s="264"/>
      <c r="R372" s="265"/>
      <c r="S372" s="83"/>
      <c r="T372" s="264"/>
      <c r="U372" s="265"/>
      <c r="V372" s="266"/>
      <c r="W372" s="131"/>
      <c r="X372" s="377"/>
      <c r="Y372" s="264"/>
      <c r="Z372" s="264"/>
      <c r="AA372" s="264"/>
      <c r="AB372" s="264"/>
      <c r="AC372" s="68"/>
      <c r="AD372" s="68"/>
    </row>
    <row r="373" spans="1:30" s="58" customFormat="1" ht="12.2" customHeight="1">
      <c r="A373" s="66"/>
      <c r="B373" s="65" t="s">
        <v>789</v>
      </c>
      <c r="C373" s="267">
        <f t="shared" ref="C373:AB373" si="188">SUM(C359:C372)</f>
        <v>0</v>
      </c>
      <c r="D373" s="267">
        <f t="shared" si="188"/>
        <v>87219.55</v>
      </c>
      <c r="E373" s="267">
        <f t="shared" si="188"/>
        <v>55461.34</v>
      </c>
      <c r="F373" s="267">
        <f t="shared" si="188"/>
        <v>21270.03</v>
      </c>
      <c r="G373" s="267">
        <f t="shared" si="188"/>
        <v>19971.84</v>
      </c>
      <c r="H373" s="267">
        <f t="shared" si="188"/>
        <v>0</v>
      </c>
      <c r="I373" s="267">
        <f t="shared" si="188"/>
        <v>0</v>
      </c>
      <c r="J373" s="267">
        <f t="shared" si="188"/>
        <v>0</v>
      </c>
      <c r="K373" s="267">
        <f t="shared" si="188"/>
        <v>0</v>
      </c>
      <c r="L373" s="267">
        <f t="shared" si="188"/>
        <v>0</v>
      </c>
      <c r="M373" s="267">
        <f t="shared" si="188"/>
        <v>0</v>
      </c>
      <c r="N373" s="267">
        <f t="shared" si="188"/>
        <v>0</v>
      </c>
      <c r="O373" s="267">
        <f t="shared" si="188"/>
        <v>0</v>
      </c>
      <c r="P373" s="268">
        <f t="shared" si="188"/>
        <v>183922.75999999995</v>
      </c>
      <c r="Q373" s="269">
        <f t="shared" si="188"/>
        <v>135362.01467844984</v>
      </c>
      <c r="R373" s="270">
        <f t="shared" si="188"/>
        <v>-48560.745321550145</v>
      </c>
      <c r="S373" s="268">
        <f t="shared" si="188"/>
        <v>19971.84</v>
      </c>
      <c r="T373" s="269">
        <f t="shared" si="188"/>
        <v>37024.391348339755</v>
      </c>
      <c r="U373" s="270">
        <f t="shared" si="188"/>
        <v>17052.551348339759</v>
      </c>
      <c r="V373" s="268">
        <f t="shared" si="188"/>
        <v>431557.145465168</v>
      </c>
      <c r="W373" s="267">
        <f t="shared" si="188"/>
        <v>388619.88393397245</v>
      </c>
      <c r="X373" s="378">
        <f t="shared" si="188"/>
        <v>364574.19457532244</v>
      </c>
      <c r="Y373" s="269">
        <f t="shared" si="188"/>
        <v>24045.689358650059</v>
      </c>
      <c r="Z373" s="269">
        <f t="shared" si="188"/>
        <v>66982.950889845553</v>
      </c>
      <c r="AA373" s="269">
        <f t="shared" si="188"/>
        <v>247634.38546516804</v>
      </c>
      <c r="AB373" s="269">
        <f t="shared" si="188"/>
        <v>180651.43457532243</v>
      </c>
      <c r="AC373" s="111">
        <f t="shared" si="177"/>
        <v>0.50448650161387332</v>
      </c>
      <c r="AD373" s="111">
        <f>IFERROR((P373/V373)," ")</f>
        <v>0.42618402205286809</v>
      </c>
    </row>
    <row r="374" spans="1:30" ht="12.2" customHeight="1">
      <c r="A374" s="66"/>
      <c r="B374" s="66"/>
      <c r="C374" s="131"/>
      <c r="D374" s="131"/>
      <c r="E374" s="131"/>
      <c r="F374" s="131"/>
      <c r="G374" s="131"/>
      <c r="H374" s="131"/>
      <c r="I374" s="131"/>
      <c r="J374" s="131"/>
      <c r="K374" s="131"/>
      <c r="L374" s="131"/>
      <c r="M374" s="131"/>
      <c r="N374" s="131"/>
      <c r="O374" s="131"/>
      <c r="P374" s="266"/>
      <c r="Q374" s="264"/>
      <c r="R374" s="265"/>
      <c r="S374" s="266"/>
      <c r="T374" s="264"/>
      <c r="U374" s="265"/>
      <c r="V374" s="266"/>
      <c r="W374" s="131"/>
      <c r="X374" s="377"/>
      <c r="Y374" s="264"/>
      <c r="Z374" s="264"/>
      <c r="AA374" s="264"/>
      <c r="AB374" s="264"/>
    </row>
    <row r="375" spans="1:30" ht="12.2" customHeight="1">
      <c r="A375" s="66" t="s">
        <v>122</v>
      </c>
      <c r="C375" s="131"/>
      <c r="D375" s="131"/>
      <c r="E375" s="131"/>
      <c r="F375" s="131"/>
      <c r="G375" s="131"/>
      <c r="H375" s="131"/>
      <c r="I375" s="131"/>
      <c r="J375" s="131"/>
      <c r="K375" s="131"/>
      <c r="L375" s="131"/>
      <c r="M375" s="131"/>
      <c r="N375" s="131"/>
      <c r="O375" s="131"/>
      <c r="P375" s="266"/>
      <c r="Q375" s="264"/>
      <c r="R375" s="265"/>
      <c r="S375" s="266"/>
      <c r="T375" s="264"/>
      <c r="U375" s="265"/>
      <c r="V375" s="266"/>
      <c r="W375" s="131"/>
      <c r="X375" s="377"/>
      <c r="Y375" s="264"/>
      <c r="Z375" s="264"/>
      <c r="AA375" s="264"/>
      <c r="AB375" s="264"/>
    </row>
    <row r="376" spans="1:30" ht="12.2" hidden="1" customHeight="1">
      <c r="A376" s="55" t="s">
        <v>29</v>
      </c>
      <c r="B376" s="55"/>
      <c r="C376" s="131"/>
      <c r="D376" s="131"/>
      <c r="E376" s="131"/>
      <c r="F376" s="131"/>
      <c r="G376" s="131"/>
      <c r="H376" s="131"/>
      <c r="I376" s="131"/>
      <c r="J376" s="131"/>
      <c r="K376" s="131"/>
      <c r="L376" s="131"/>
      <c r="M376" s="131"/>
      <c r="N376" s="131"/>
      <c r="O376" s="131"/>
      <c r="P376" s="83">
        <f t="shared" ref="P376:P389" si="189">SUM(D376:O376)+SUMIF($P$4,"Yes",C376)</f>
        <v>0</v>
      </c>
      <c r="Q376" s="264">
        <v>0</v>
      </c>
      <c r="R376" s="265">
        <f t="shared" ref="R376:R389" si="190">Q376-P376</f>
        <v>0</v>
      </c>
      <c r="S376" s="83">
        <f t="shared" ref="S376:S389" si="191">INDEX(D376:O376,1,MATCH($S$3,$D$6:$O$6,0))</f>
        <v>0</v>
      </c>
      <c r="T376" s="264">
        <v>0</v>
      </c>
      <c r="U376" s="265">
        <f t="shared" ref="U376:U389" si="192">T376-S376</f>
        <v>0</v>
      </c>
      <c r="V376" s="266">
        <v>0</v>
      </c>
      <c r="W376" s="131">
        <v>0</v>
      </c>
      <c r="X376" s="377">
        <v>0</v>
      </c>
      <c r="Y376" s="264">
        <f t="shared" ref="Y376:Y389" si="193">W376-X376</f>
        <v>0</v>
      </c>
      <c r="Z376" s="264">
        <f t="shared" ref="Z376:Z389" si="194">V376-X376</f>
        <v>0</v>
      </c>
      <c r="AA376" s="264">
        <f t="shared" ref="AA376:AA389" si="195">V376-P376</f>
        <v>0</v>
      </c>
      <c r="AB376" s="264">
        <f t="shared" ref="AB376:AB389" si="196">X376-P376</f>
        <v>0</v>
      </c>
      <c r="AC376" s="68" t="str">
        <f t="shared" ref="AC376:AC389" si="197">IFERROR((P376/X376)," ")</f>
        <v xml:space="preserve"> </v>
      </c>
      <c r="AD376" s="68" t="str">
        <f t="shared" ref="AD376:AD389" si="198">IFERROR((P376/V376)," ")</f>
        <v xml:space="preserve"> </v>
      </c>
    </row>
    <row r="377" spans="1:30" ht="12.2" hidden="1" customHeight="1">
      <c r="A377" s="55" t="s">
        <v>790</v>
      </c>
      <c r="B377" s="55" t="s">
        <v>399</v>
      </c>
      <c r="C377" s="131"/>
      <c r="D377" s="131">
        <v>0</v>
      </c>
      <c r="E377" s="131">
        <v>0</v>
      </c>
      <c r="F377" s="131">
        <v>0</v>
      </c>
      <c r="G377" s="131">
        <v>0</v>
      </c>
      <c r="H377" s="131"/>
      <c r="I377" s="131"/>
      <c r="J377" s="131"/>
      <c r="K377" s="131"/>
      <c r="L377" s="131"/>
      <c r="M377" s="131"/>
      <c r="N377" s="131"/>
      <c r="O377" s="131"/>
      <c r="P377" s="83">
        <f t="shared" si="189"/>
        <v>0</v>
      </c>
      <c r="Q377" s="264">
        <v>0</v>
      </c>
      <c r="R377" s="265">
        <f t="shared" si="190"/>
        <v>0</v>
      </c>
      <c r="S377" s="83">
        <f t="shared" si="191"/>
        <v>0</v>
      </c>
      <c r="T377" s="264">
        <v>0</v>
      </c>
      <c r="U377" s="265">
        <f t="shared" si="192"/>
        <v>0</v>
      </c>
      <c r="V377" s="266">
        <v>0</v>
      </c>
      <c r="W377" s="131">
        <v>0</v>
      </c>
      <c r="X377" s="377">
        <v>0</v>
      </c>
      <c r="Y377" s="264">
        <f t="shared" si="193"/>
        <v>0</v>
      </c>
      <c r="Z377" s="264">
        <f t="shared" si="194"/>
        <v>0</v>
      </c>
      <c r="AA377" s="264">
        <f t="shared" si="195"/>
        <v>0</v>
      </c>
      <c r="AB377" s="264">
        <f t="shared" si="196"/>
        <v>0</v>
      </c>
      <c r="AC377" s="68" t="str">
        <f t="shared" si="197"/>
        <v xml:space="preserve"> </v>
      </c>
      <c r="AD377" s="68" t="str">
        <f t="shared" si="198"/>
        <v xml:space="preserve"> </v>
      </c>
    </row>
    <row r="378" spans="1:30" ht="12.2" hidden="1" customHeight="1">
      <c r="A378" s="55" t="s">
        <v>791</v>
      </c>
      <c r="B378" s="55" t="s">
        <v>400</v>
      </c>
      <c r="C378" s="131"/>
      <c r="D378" s="131">
        <v>0</v>
      </c>
      <c r="E378" s="131">
        <v>0</v>
      </c>
      <c r="F378" s="131">
        <v>0</v>
      </c>
      <c r="G378" s="131">
        <v>0</v>
      </c>
      <c r="H378" s="131"/>
      <c r="I378" s="131"/>
      <c r="J378" s="131"/>
      <c r="K378" s="131"/>
      <c r="L378" s="131"/>
      <c r="M378" s="131"/>
      <c r="N378" s="131"/>
      <c r="O378" s="131"/>
      <c r="P378" s="83">
        <f t="shared" si="189"/>
        <v>0</v>
      </c>
      <c r="Q378" s="264">
        <v>0</v>
      </c>
      <c r="R378" s="265">
        <f t="shared" si="190"/>
        <v>0</v>
      </c>
      <c r="S378" s="83">
        <f t="shared" si="191"/>
        <v>0</v>
      </c>
      <c r="T378" s="264">
        <v>0</v>
      </c>
      <c r="U378" s="265">
        <f t="shared" si="192"/>
        <v>0</v>
      </c>
      <c r="V378" s="266">
        <v>0</v>
      </c>
      <c r="W378" s="131">
        <v>0</v>
      </c>
      <c r="X378" s="377">
        <v>0</v>
      </c>
      <c r="Y378" s="264">
        <f t="shared" si="193"/>
        <v>0</v>
      </c>
      <c r="Z378" s="264">
        <f t="shared" si="194"/>
        <v>0</v>
      </c>
      <c r="AA378" s="264">
        <f t="shared" si="195"/>
        <v>0</v>
      </c>
      <c r="AB378" s="264">
        <f t="shared" si="196"/>
        <v>0</v>
      </c>
      <c r="AC378" s="68" t="str">
        <f t="shared" si="197"/>
        <v xml:space="preserve"> </v>
      </c>
      <c r="AD378" s="68" t="str">
        <f t="shared" si="198"/>
        <v xml:space="preserve"> </v>
      </c>
    </row>
    <row r="379" spans="1:30" ht="12.2" customHeight="1">
      <c r="A379" s="55" t="s">
        <v>792</v>
      </c>
      <c r="B379" s="55" t="s">
        <v>401</v>
      </c>
      <c r="C379" s="131"/>
      <c r="D379" s="131">
        <v>0</v>
      </c>
      <c r="E379" s="131">
        <v>106000</v>
      </c>
      <c r="F379" s="131">
        <v>0</v>
      </c>
      <c r="G379" s="131">
        <v>0</v>
      </c>
      <c r="H379" s="131"/>
      <c r="I379" s="131"/>
      <c r="J379" s="131"/>
      <c r="K379" s="131"/>
      <c r="L379" s="131"/>
      <c r="M379" s="131"/>
      <c r="N379" s="131"/>
      <c r="O379" s="131"/>
      <c r="P379" s="83">
        <f t="shared" si="189"/>
        <v>106000</v>
      </c>
      <c r="Q379" s="264">
        <v>0</v>
      </c>
      <c r="R379" s="265">
        <f t="shared" si="190"/>
        <v>-106000</v>
      </c>
      <c r="S379" s="83">
        <f t="shared" si="191"/>
        <v>0</v>
      </c>
      <c r="T379" s="264">
        <v>0</v>
      </c>
      <c r="U379" s="265">
        <f t="shared" si="192"/>
        <v>0</v>
      </c>
      <c r="V379" s="266">
        <v>0</v>
      </c>
      <c r="W379" s="131">
        <v>112500</v>
      </c>
      <c r="X379" s="377">
        <v>112500</v>
      </c>
      <c r="Y379" s="264">
        <f t="shared" si="193"/>
        <v>0</v>
      </c>
      <c r="Z379" s="264">
        <f t="shared" si="194"/>
        <v>-112500</v>
      </c>
      <c r="AA379" s="264">
        <f t="shared" si="195"/>
        <v>-106000</v>
      </c>
      <c r="AB379" s="264">
        <f t="shared" si="196"/>
        <v>6500</v>
      </c>
      <c r="AC379" s="68">
        <f t="shared" si="197"/>
        <v>0.94222222222222218</v>
      </c>
      <c r="AD379" s="68" t="str">
        <f t="shared" si="198"/>
        <v xml:space="preserve"> </v>
      </c>
    </row>
    <row r="380" spans="1:30" ht="12.2" hidden="1" customHeight="1">
      <c r="A380" s="55" t="s">
        <v>793</v>
      </c>
      <c r="B380" s="55" t="s">
        <v>402</v>
      </c>
      <c r="C380" s="131"/>
      <c r="D380" s="131">
        <v>0</v>
      </c>
      <c r="E380" s="131">
        <v>0</v>
      </c>
      <c r="F380" s="131">
        <v>0</v>
      </c>
      <c r="G380" s="131">
        <v>0</v>
      </c>
      <c r="H380" s="131"/>
      <c r="I380" s="131"/>
      <c r="J380" s="131"/>
      <c r="K380" s="131"/>
      <c r="L380" s="131"/>
      <c r="M380" s="131"/>
      <c r="N380" s="131"/>
      <c r="O380" s="131"/>
      <c r="P380" s="83">
        <f t="shared" si="189"/>
        <v>0</v>
      </c>
      <c r="Q380" s="264">
        <v>0</v>
      </c>
      <c r="R380" s="265">
        <f t="shared" si="190"/>
        <v>0</v>
      </c>
      <c r="S380" s="83">
        <f t="shared" si="191"/>
        <v>0</v>
      </c>
      <c r="T380" s="264">
        <v>0</v>
      </c>
      <c r="U380" s="265">
        <f t="shared" si="192"/>
        <v>0</v>
      </c>
      <c r="V380" s="266">
        <v>0</v>
      </c>
      <c r="W380" s="131">
        <v>0</v>
      </c>
      <c r="X380" s="377">
        <v>0</v>
      </c>
      <c r="Y380" s="264">
        <f t="shared" si="193"/>
        <v>0</v>
      </c>
      <c r="Z380" s="264">
        <f t="shared" si="194"/>
        <v>0</v>
      </c>
      <c r="AA380" s="264">
        <f t="shared" si="195"/>
        <v>0</v>
      </c>
      <c r="AB380" s="264">
        <f t="shared" si="196"/>
        <v>0</v>
      </c>
      <c r="AC380" s="68" t="str">
        <f t="shared" si="197"/>
        <v xml:space="preserve"> </v>
      </c>
      <c r="AD380" s="68" t="str">
        <f t="shared" si="198"/>
        <v xml:space="preserve"> </v>
      </c>
    </row>
    <row r="381" spans="1:30" ht="12.2" hidden="1" customHeight="1">
      <c r="A381" s="55" t="s">
        <v>794</v>
      </c>
      <c r="B381" s="55" t="s">
        <v>403</v>
      </c>
      <c r="C381" s="131"/>
      <c r="D381" s="131">
        <v>0</v>
      </c>
      <c r="E381" s="131">
        <v>0</v>
      </c>
      <c r="F381" s="131">
        <v>0</v>
      </c>
      <c r="G381" s="131">
        <v>0</v>
      </c>
      <c r="H381" s="131"/>
      <c r="I381" s="131"/>
      <c r="J381" s="131"/>
      <c r="K381" s="131"/>
      <c r="L381" s="131"/>
      <c r="M381" s="131"/>
      <c r="N381" s="131"/>
      <c r="O381" s="131"/>
      <c r="P381" s="83">
        <f t="shared" si="189"/>
        <v>0</v>
      </c>
      <c r="Q381" s="264">
        <v>0</v>
      </c>
      <c r="R381" s="265">
        <f t="shared" si="190"/>
        <v>0</v>
      </c>
      <c r="S381" s="83">
        <f t="shared" si="191"/>
        <v>0</v>
      </c>
      <c r="T381" s="264">
        <v>0</v>
      </c>
      <c r="U381" s="265">
        <f t="shared" si="192"/>
        <v>0</v>
      </c>
      <c r="V381" s="266">
        <v>0</v>
      </c>
      <c r="W381" s="131">
        <v>0</v>
      </c>
      <c r="X381" s="377">
        <v>0</v>
      </c>
      <c r="Y381" s="264">
        <f t="shared" si="193"/>
        <v>0</v>
      </c>
      <c r="Z381" s="264">
        <f t="shared" si="194"/>
        <v>0</v>
      </c>
      <c r="AA381" s="264">
        <f t="shared" si="195"/>
        <v>0</v>
      </c>
      <c r="AB381" s="264">
        <f t="shared" si="196"/>
        <v>0</v>
      </c>
      <c r="AC381" s="68" t="str">
        <f t="shared" si="197"/>
        <v xml:space="preserve"> </v>
      </c>
      <c r="AD381" s="68" t="str">
        <f t="shared" si="198"/>
        <v xml:space="preserve"> </v>
      </c>
    </row>
    <row r="382" spans="1:30" ht="12.2" hidden="1" customHeight="1">
      <c r="A382" s="55" t="s">
        <v>795</v>
      </c>
      <c r="B382" s="55" t="s">
        <v>404</v>
      </c>
      <c r="C382" s="131"/>
      <c r="D382" s="131">
        <v>0</v>
      </c>
      <c r="E382" s="131">
        <v>0</v>
      </c>
      <c r="F382" s="131">
        <v>0</v>
      </c>
      <c r="G382" s="131">
        <v>0</v>
      </c>
      <c r="H382" s="131"/>
      <c r="I382" s="131"/>
      <c r="J382" s="131"/>
      <c r="K382" s="131"/>
      <c r="L382" s="131"/>
      <c r="M382" s="131"/>
      <c r="N382" s="131"/>
      <c r="O382" s="131"/>
      <c r="P382" s="83">
        <f t="shared" si="189"/>
        <v>0</v>
      </c>
      <c r="Q382" s="264">
        <v>0</v>
      </c>
      <c r="R382" s="265">
        <f t="shared" si="190"/>
        <v>0</v>
      </c>
      <c r="S382" s="83">
        <f t="shared" si="191"/>
        <v>0</v>
      </c>
      <c r="T382" s="264">
        <v>0</v>
      </c>
      <c r="U382" s="265">
        <f t="shared" si="192"/>
        <v>0</v>
      </c>
      <c r="V382" s="266">
        <v>0</v>
      </c>
      <c r="W382" s="131">
        <v>0</v>
      </c>
      <c r="X382" s="377">
        <v>0</v>
      </c>
      <c r="Y382" s="264">
        <f t="shared" si="193"/>
        <v>0</v>
      </c>
      <c r="Z382" s="264">
        <f t="shared" si="194"/>
        <v>0</v>
      </c>
      <c r="AA382" s="264">
        <f t="shared" si="195"/>
        <v>0</v>
      </c>
      <c r="AB382" s="264">
        <f t="shared" si="196"/>
        <v>0</v>
      </c>
      <c r="AC382" s="68" t="str">
        <f t="shared" si="197"/>
        <v xml:space="preserve"> </v>
      </c>
      <c r="AD382" s="68" t="str">
        <f t="shared" si="198"/>
        <v xml:space="preserve"> </v>
      </c>
    </row>
    <row r="383" spans="1:30" ht="12.2" hidden="1" customHeight="1">
      <c r="A383" s="55" t="s">
        <v>796</v>
      </c>
      <c r="B383" s="55" t="s">
        <v>405</v>
      </c>
      <c r="C383" s="131"/>
      <c r="D383" s="131">
        <v>0</v>
      </c>
      <c r="E383" s="131">
        <v>0</v>
      </c>
      <c r="F383" s="131">
        <v>0</v>
      </c>
      <c r="G383" s="131">
        <v>0</v>
      </c>
      <c r="H383" s="131"/>
      <c r="I383" s="131"/>
      <c r="J383" s="131"/>
      <c r="K383" s="131"/>
      <c r="L383" s="131"/>
      <c r="M383" s="131"/>
      <c r="N383" s="131"/>
      <c r="O383" s="131"/>
      <c r="P383" s="83">
        <f t="shared" si="189"/>
        <v>0</v>
      </c>
      <c r="Q383" s="264">
        <v>0</v>
      </c>
      <c r="R383" s="265">
        <f t="shared" si="190"/>
        <v>0</v>
      </c>
      <c r="S383" s="83">
        <f t="shared" si="191"/>
        <v>0</v>
      </c>
      <c r="T383" s="264">
        <v>0</v>
      </c>
      <c r="U383" s="265">
        <f t="shared" si="192"/>
        <v>0</v>
      </c>
      <c r="V383" s="266">
        <v>0</v>
      </c>
      <c r="W383" s="131">
        <v>0</v>
      </c>
      <c r="X383" s="377">
        <v>0</v>
      </c>
      <c r="Y383" s="264">
        <f t="shared" si="193"/>
        <v>0</v>
      </c>
      <c r="Z383" s="264">
        <f t="shared" si="194"/>
        <v>0</v>
      </c>
      <c r="AA383" s="264">
        <f t="shared" si="195"/>
        <v>0</v>
      </c>
      <c r="AB383" s="264">
        <f t="shared" si="196"/>
        <v>0</v>
      </c>
      <c r="AC383" s="68" t="str">
        <f t="shared" si="197"/>
        <v xml:space="preserve"> </v>
      </c>
      <c r="AD383" s="68" t="str">
        <f t="shared" si="198"/>
        <v xml:space="preserve"> </v>
      </c>
    </row>
    <row r="384" spans="1:30" ht="12.2" hidden="1" customHeight="1">
      <c r="A384" s="55" t="s">
        <v>797</v>
      </c>
      <c r="B384" s="55" t="s">
        <v>406</v>
      </c>
      <c r="C384" s="131"/>
      <c r="D384" s="131">
        <v>0</v>
      </c>
      <c r="E384" s="131">
        <v>0</v>
      </c>
      <c r="F384" s="131">
        <v>0</v>
      </c>
      <c r="G384" s="131">
        <v>0</v>
      </c>
      <c r="H384" s="131"/>
      <c r="I384" s="131"/>
      <c r="J384" s="131"/>
      <c r="K384" s="131"/>
      <c r="L384" s="131"/>
      <c r="M384" s="131"/>
      <c r="N384" s="131"/>
      <c r="O384" s="131"/>
      <c r="P384" s="83">
        <f t="shared" si="189"/>
        <v>0</v>
      </c>
      <c r="Q384" s="264">
        <v>0</v>
      </c>
      <c r="R384" s="265">
        <f t="shared" si="190"/>
        <v>0</v>
      </c>
      <c r="S384" s="83">
        <f t="shared" si="191"/>
        <v>0</v>
      </c>
      <c r="T384" s="264">
        <v>0</v>
      </c>
      <c r="U384" s="265">
        <f t="shared" si="192"/>
        <v>0</v>
      </c>
      <c r="V384" s="266">
        <v>0</v>
      </c>
      <c r="W384" s="131">
        <v>0</v>
      </c>
      <c r="X384" s="377">
        <v>0</v>
      </c>
      <c r="Y384" s="264">
        <f t="shared" si="193"/>
        <v>0</v>
      </c>
      <c r="Z384" s="264">
        <f t="shared" si="194"/>
        <v>0</v>
      </c>
      <c r="AA384" s="264">
        <f t="shared" si="195"/>
        <v>0</v>
      </c>
      <c r="AB384" s="264">
        <f t="shared" si="196"/>
        <v>0</v>
      </c>
      <c r="AC384" s="68" t="str">
        <f t="shared" si="197"/>
        <v xml:space="preserve"> </v>
      </c>
      <c r="AD384" s="68" t="str">
        <f t="shared" si="198"/>
        <v xml:space="preserve"> </v>
      </c>
    </row>
    <row r="385" spans="1:30" ht="12.2" hidden="1" customHeight="1">
      <c r="A385" s="55" t="s">
        <v>798</v>
      </c>
      <c r="B385" s="55" t="s">
        <v>407</v>
      </c>
      <c r="C385" s="131"/>
      <c r="D385" s="131">
        <v>0</v>
      </c>
      <c r="E385" s="131">
        <v>0</v>
      </c>
      <c r="F385" s="131">
        <v>0</v>
      </c>
      <c r="G385" s="131">
        <v>0</v>
      </c>
      <c r="H385" s="131"/>
      <c r="I385" s="131"/>
      <c r="J385" s="131"/>
      <c r="K385" s="131"/>
      <c r="L385" s="131"/>
      <c r="M385" s="131"/>
      <c r="N385" s="131"/>
      <c r="O385" s="131"/>
      <c r="P385" s="83">
        <f t="shared" si="189"/>
        <v>0</v>
      </c>
      <c r="Q385" s="264">
        <v>0</v>
      </c>
      <c r="R385" s="265">
        <f t="shared" si="190"/>
        <v>0</v>
      </c>
      <c r="S385" s="83">
        <f t="shared" si="191"/>
        <v>0</v>
      </c>
      <c r="T385" s="264">
        <v>0</v>
      </c>
      <c r="U385" s="265">
        <f t="shared" si="192"/>
        <v>0</v>
      </c>
      <c r="V385" s="266">
        <v>0</v>
      </c>
      <c r="W385" s="131">
        <v>0</v>
      </c>
      <c r="X385" s="377">
        <v>0</v>
      </c>
      <c r="Y385" s="264">
        <f t="shared" si="193"/>
        <v>0</v>
      </c>
      <c r="Z385" s="264">
        <f t="shared" si="194"/>
        <v>0</v>
      </c>
      <c r="AA385" s="264">
        <f t="shared" si="195"/>
        <v>0</v>
      </c>
      <c r="AB385" s="264">
        <f t="shared" si="196"/>
        <v>0</v>
      </c>
      <c r="AC385" s="68" t="str">
        <f t="shared" si="197"/>
        <v xml:space="preserve"> </v>
      </c>
      <c r="AD385" s="68" t="str">
        <f t="shared" si="198"/>
        <v xml:space="preserve"> </v>
      </c>
    </row>
    <row r="386" spans="1:30" ht="12.2" hidden="1" customHeight="1">
      <c r="A386" s="55" t="s">
        <v>799</v>
      </c>
      <c r="B386" s="55" t="s">
        <v>408</v>
      </c>
      <c r="C386" s="131"/>
      <c r="D386" s="131">
        <v>0</v>
      </c>
      <c r="E386" s="131">
        <v>0</v>
      </c>
      <c r="F386" s="131">
        <v>0</v>
      </c>
      <c r="G386" s="131">
        <v>0</v>
      </c>
      <c r="H386" s="131"/>
      <c r="I386" s="131"/>
      <c r="J386" s="131"/>
      <c r="K386" s="131"/>
      <c r="L386" s="131"/>
      <c r="M386" s="131"/>
      <c r="N386" s="131"/>
      <c r="O386" s="131"/>
      <c r="P386" s="83">
        <f t="shared" si="189"/>
        <v>0</v>
      </c>
      <c r="Q386" s="264">
        <v>0</v>
      </c>
      <c r="R386" s="265">
        <f t="shared" si="190"/>
        <v>0</v>
      </c>
      <c r="S386" s="83">
        <f t="shared" si="191"/>
        <v>0</v>
      </c>
      <c r="T386" s="264">
        <v>0</v>
      </c>
      <c r="U386" s="265">
        <f t="shared" si="192"/>
        <v>0</v>
      </c>
      <c r="V386" s="266">
        <v>0</v>
      </c>
      <c r="W386" s="131">
        <v>0</v>
      </c>
      <c r="X386" s="377">
        <v>0</v>
      </c>
      <c r="Y386" s="264">
        <f t="shared" si="193"/>
        <v>0</v>
      </c>
      <c r="Z386" s="264">
        <f t="shared" si="194"/>
        <v>0</v>
      </c>
      <c r="AA386" s="264">
        <f t="shared" si="195"/>
        <v>0</v>
      </c>
      <c r="AB386" s="264">
        <f t="shared" si="196"/>
        <v>0</v>
      </c>
      <c r="AC386" s="68" t="str">
        <f t="shared" si="197"/>
        <v xml:space="preserve"> </v>
      </c>
      <c r="AD386" s="68" t="str">
        <f t="shared" si="198"/>
        <v xml:space="preserve"> </v>
      </c>
    </row>
    <row r="387" spans="1:30" ht="12.2" hidden="1" customHeight="1">
      <c r="A387" s="55" t="s">
        <v>800</v>
      </c>
      <c r="B387" s="55" t="s">
        <v>409</v>
      </c>
      <c r="C387" s="131"/>
      <c r="D387" s="131">
        <v>0</v>
      </c>
      <c r="E387" s="131">
        <v>0</v>
      </c>
      <c r="F387" s="131">
        <v>0</v>
      </c>
      <c r="G387" s="131">
        <v>0</v>
      </c>
      <c r="H387" s="131"/>
      <c r="I387" s="131"/>
      <c r="J387" s="131"/>
      <c r="K387" s="131"/>
      <c r="L387" s="131"/>
      <c r="M387" s="131"/>
      <c r="N387" s="131"/>
      <c r="O387" s="131"/>
      <c r="P387" s="83">
        <f t="shared" si="189"/>
        <v>0</v>
      </c>
      <c r="Q387" s="264">
        <v>0</v>
      </c>
      <c r="R387" s="265">
        <f t="shared" si="190"/>
        <v>0</v>
      </c>
      <c r="S387" s="83">
        <f t="shared" si="191"/>
        <v>0</v>
      </c>
      <c r="T387" s="264">
        <v>0</v>
      </c>
      <c r="U387" s="265">
        <f t="shared" si="192"/>
        <v>0</v>
      </c>
      <c r="V387" s="266">
        <v>0</v>
      </c>
      <c r="W387" s="131">
        <v>0</v>
      </c>
      <c r="X387" s="377">
        <v>0</v>
      </c>
      <c r="Y387" s="264">
        <f t="shared" si="193"/>
        <v>0</v>
      </c>
      <c r="Z387" s="264">
        <f t="shared" si="194"/>
        <v>0</v>
      </c>
      <c r="AA387" s="264">
        <f t="shared" si="195"/>
        <v>0</v>
      </c>
      <c r="AB387" s="264">
        <f t="shared" si="196"/>
        <v>0</v>
      </c>
      <c r="AC387" s="68" t="str">
        <f t="shared" si="197"/>
        <v xml:space="preserve"> </v>
      </c>
      <c r="AD387" s="68" t="str">
        <f t="shared" si="198"/>
        <v xml:space="preserve"> </v>
      </c>
    </row>
    <row r="388" spans="1:30" ht="12.2" hidden="1" customHeight="1">
      <c r="A388" s="55" t="s">
        <v>801</v>
      </c>
      <c r="B388" s="55" t="s">
        <v>410</v>
      </c>
      <c r="C388" s="131"/>
      <c r="D388" s="131">
        <v>0</v>
      </c>
      <c r="E388" s="131">
        <v>0</v>
      </c>
      <c r="F388" s="131">
        <v>0</v>
      </c>
      <c r="G388" s="131">
        <v>0</v>
      </c>
      <c r="H388" s="131"/>
      <c r="I388" s="131"/>
      <c r="J388" s="131"/>
      <c r="K388" s="131"/>
      <c r="L388" s="131"/>
      <c r="M388" s="131"/>
      <c r="N388" s="131"/>
      <c r="O388" s="131"/>
      <c r="P388" s="83">
        <f t="shared" si="189"/>
        <v>0</v>
      </c>
      <c r="Q388" s="264">
        <v>0</v>
      </c>
      <c r="R388" s="265">
        <f t="shared" si="190"/>
        <v>0</v>
      </c>
      <c r="S388" s="83">
        <f t="shared" si="191"/>
        <v>0</v>
      </c>
      <c r="T388" s="264">
        <v>0</v>
      </c>
      <c r="U388" s="265">
        <f t="shared" si="192"/>
        <v>0</v>
      </c>
      <c r="V388" s="266">
        <v>0</v>
      </c>
      <c r="W388" s="131">
        <v>0</v>
      </c>
      <c r="X388" s="377">
        <v>0</v>
      </c>
      <c r="Y388" s="264">
        <f t="shared" si="193"/>
        <v>0</v>
      </c>
      <c r="Z388" s="264">
        <f t="shared" si="194"/>
        <v>0</v>
      </c>
      <c r="AA388" s="264">
        <f t="shared" si="195"/>
        <v>0</v>
      </c>
      <c r="AB388" s="264">
        <f t="shared" si="196"/>
        <v>0</v>
      </c>
      <c r="AC388" s="68" t="str">
        <f t="shared" si="197"/>
        <v xml:space="preserve"> </v>
      </c>
      <c r="AD388" s="68" t="str">
        <f t="shared" si="198"/>
        <v xml:space="preserve"> </v>
      </c>
    </row>
    <row r="389" spans="1:30" ht="12.2" customHeight="1">
      <c r="A389" s="55" t="s">
        <v>802</v>
      </c>
      <c r="B389" s="55" t="s">
        <v>411</v>
      </c>
      <c r="C389" s="131"/>
      <c r="D389" s="131">
        <v>0</v>
      </c>
      <c r="E389" s="131">
        <v>0</v>
      </c>
      <c r="F389" s="131">
        <v>0</v>
      </c>
      <c r="G389" s="131">
        <v>0</v>
      </c>
      <c r="H389" s="131"/>
      <c r="I389" s="131"/>
      <c r="J389" s="131"/>
      <c r="K389" s="131"/>
      <c r="L389" s="131"/>
      <c r="M389" s="131"/>
      <c r="N389" s="131"/>
      <c r="O389" s="131"/>
      <c r="P389" s="83">
        <f t="shared" si="189"/>
        <v>0</v>
      </c>
      <c r="Q389" s="264">
        <v>14521</v>
      </c>
      <c r="R389" s="265">
        <f t="shared" si="190"/>
        <v>14521</v>
      </c>
      <c r="S389" s="83">
        <f t="shared" si="191"/>
        <v>0</v>
      </c>
      <c r="T389" s="264">
        <v>3442.75</v>
      </c>
      <c r="U389" s="265">
        <f t="shared" si="192"/>
        <v>3442.75</v>
      </c>
      <c r="V389" s="266">
        <v>44313</v>
      </c>
      <c r="W389" s="131">
        <v>41313</v>
      </c>
      <c r="X389" s="377">
        <v>41313</v>
      </c>
      <c r="Y389" s="264">
        <f t="shared" si="193"/>
        <v>0</v>
      </c>
      <c r="Z389" s="264">
        <f t="shared" si="194"/>
        <v>3000</v>
      </c>
      <c r="AA389" s="264">
        <f t="shared" si="195"/>
        <v>44313</v>
      </c>
      <c r="AB389" s="264">
        <f t="shared" si="196"/>
        <v>41313</v>
      </c>
      <c r="AC389" s="68">
        <f t="shared" si="197"/>
        <v>0</v>
      </c>
      <c r="AD389" s="68">
        <f t="shared" si="198"/>
        <v>0</v>
      </c>
    </row>
    <row r="390" spans="1:30" ht="12.2" hidden="1" customHeight="1">
      <c r="A390" s="55"/>
      <c r="B390" s="55"/>
      <c r="C390" s="131"/>
      <c r="D390" s="131"/>
      <c r="E390" s="131"/>
      <c r="F390" s="131"/>
      <c r="G390" s="131"/>
      <c r="H390" s="131"/>
      <c r="I390" s="131"/>
      <c r="J390" s="131"/>
      <c r="K390" s="131"/>
      <c r="L390" s="131"/>
      <c r="M390" s="131"/>
      <c r="N390" s="131"/>
      <c r="O390" s="131"/>
      <c r="P390" s="83"/>
      <c r="Q390" s="264"/>
      <c r="R390" s="265"/>
      <c r="S390" s="83"/>
      <c r="T390" s="264"/>
      <c r="U390" s="265"/>
      <c r="V390" s="266"/>
      <c r="W390" s="131"/>
      <c r="X390" s="377"/>
      <c r="Y390" s="264"/>
      <c r="Z390" s="264"/>
      <c r="AA390" s="264"/>
      <c r="AB390" s="264"/>
    </row>
    <row r="391" spans="1:30" s="58" customFormat="1" ht="12.2" customHeight="1">
      <c r="A391" s="66"/>
      <c r="B391" s="65" t="s">
        <v>803</v>
      </c>
      <c r="C391" s="267">
        <f t="shared" ref="C391:AB391" si="199">SUM(C376:C390)</f>
        <v>0</v>
      </c>
      <c r="D391" s="267">
        <f t="shared" si="199"/>
        <v>0</v>
      </c>
      <c r="E391" s="267">
        <f t="shared" si="199"/>
        <v>106000</v>
      </c>
      <c r="F391" s="267">
        <f t="shared" si="199"/>
        <v>0</v>
      </c>
      <c r="G391" s="267">
        <f t="shared" si="199"/>
        <v>0</v>
      </c>
      <c r="H391" s="267">
        <f t="shared" si="199"/>
        <v>0</v>
      </c>
      <c r="I391" s="267">
        <f t="shared" si="199"/>
        <v>0</v>
      </c>
      <c r="J391" s="267">
        <f t="shared" si="199"/>
        <v>0</v>
      </c>
      <c r="K391" s="267">
        <f t="shared" si="199"/>
        <v>0</v>
      </c>
      <c r="L391" s="267">
        <f t="shared" si="199"/>
        <v>0</v>
      </c>
      <c r="M391" s="267">
        <f t="shared" si="199"/>
        <v>0</v>
      </c>
      <c r="N391" s="267">
        <f t="shared" si="199"/>
        <v>0</v>
      </c>
      <c r="O391" s="267">
        <f t="shared" si="199"/>
        <v>0</v>
      </c>
      <c r="P391" s="268">
        <f t="shared" si="199"/>
        <v>106000</v>
      </c>
      <c r="Q391" s="269">
        <f t="shared" si="199"/>
        <v>14521</v>
      </c>
      <c r="R391" s="270">
        <f t="shared" si="199"/>
        <v>-91479</v>
      </c>
      <c r="S391" s="268">
        <f t="shared" si="199"/>
        <v>0</v>
      </c>
      <c r="T391" s="269">
        <f t="shared" si="199"/>
        <v>3442.75</v>
      </c>
      <c r="U391" s="270">
        <f t="shared" si="199"/>
        <v>3442.75</v>
      </c>
      <c r="V391" s="268">
        <f t="shared" si="199"/>
        <v>44313</v>
      </c>
      <c r="W391" s="267">
        <f t="shared" si="199"/>
        <v>153813</v>
      </c>
      <c r="X391" s="378">
        <f t="shared" si="199"/>
        <v>153813</v>
      </c>
      <c r="Y391" s="269">
        <f t="shared" si="199"/>
        <v>0</v>
      </c>
      <c r="Z391" s="269">
        <f t="shared" si="199"/>
        <v>-109500</v>
      </c>
      <c r="AA391" s="269">
        <f t="shared" si="199"/>
        <v>-61687</v>
      </c>
      <c r="AB391" s="269">
        <f t="shared" si="199"/>
        <v>47813</v>
      </c>
      <c r="AC391" s="111">
        <f t="shared" ref="AC391" si="200">IFERROR((P391/X391)," ")</f>
        <v>0.68914851150422918</v>
      </c>
      <c r="AD391" s="111">
        <f>IFERROR((P391/V391)," ")</f>
        <v>2.3920745605127163</v>
      </c>
    </row>
    <row r="392" spans="1:30" s="58" customFormat="1" ht="12.2" customHeight="1">
      <c r="A392" s="66"/>
      <c r="B392" s="66"/>
      <c r="C392" s="275"/>
      <c r="D392" s="275"/>
      <c r="E392" s="275"/>
      <c r="F392" s="275"/>
      <c r="G392" s="275"/>
      <c r="H392" s="275"/>
      <c r="I392" s="275"/>
      <c r="J392" s="275"/>
      <c r="K392" s="275"/>
      <c r="L392" s="275"/>
      <c r="M392" s="275"/>
      <c r="N392" s="275"/>
      <c r="O392" s="275"/>
      <c r="P392" s="272"/>
      <c r="Q392" s="276"/>
      <c r="R392" s="274"/>
      <c r="S392" s="272"/>
      <c r="T392" s="276"/>
      <c r="U392" s="274"/>
      <c r="V392" s="272"/>
      <c r="W392" s="275"/>
      <c r="X392" s="381"/>
      <c r="Y392" s="276"/>
      <c r="Z392" s="276"/>
      <c r="AA392" s="276"/>
      <c r="AB392" s="276"/>
      <c r="AC392" s="92"/>
      <c r="AD392" s="92"/>
    </row>
    <row r="393" spans="1:30" ht="12.2" customHeight="1">
      <c r="A393" s="66" t="s">
        <v>119</v>
      </c>
      <c r="C393" s="131"/>
      <c r="D393" s="131"/>
      <c r="E393" s="131"/>
      <c r="F393" s="131"/>
      <c r="G393" s="131"/>
      <c r="H393" s="131"/>
      <c r="I393" s="131"/>
      <c r="J393" s="131"/>
      <c r="K393" s="131"/>
      <c r="L393" s="131"/>
      <c r="M393" s="131"/>
      <c r="N393" s="131"/>
      <c r="O393" s="131"/>
      <c r="P393" s="266"/>
      <c r="Q393" s="264"/>
      <c r="R393" s="265"/>
      <c r="S393" s="266"/>
      <c r="T393" s="264"/>
      <c r="U393" s="265"/>
      <c r="V393" s="266"/>
      <c r="W393" s="131"/>
      <c r="X393" s="377"/>
      <c r="Y393" s="264"/>
      <c r="Z393" s="264"/>
      <c r="AA393" s="264"/>
      <c r="AB393" s="264"/>
    </row>
    <row r="394" spans="1:30" ht="12.2" hidden="1" customHeight="1">
      <c r="A394" s="55" t="s">
        <v>29</v>
      </c>
      <c r="B394" s="55"/>
      <c r="C394" s="131"/>
      <c r="D394" s="131"/>
      <c r="E394" s="131"/>
      <c r="F394" s="131"/>
      <c r="G394" s="131"/>
      <c r="H394" s="131"/>
      <c r="I394" s="131"/>
      <c r="J394" s="131"/>
      <c r="K394" s="131"/>
      <c r="L394" s="131"/>
      <c r="M394" s="131"/>
      <c r="N394" s="131"/>
      <c r="O394" s="131"/>
      <c r="P394" s="83">
        <f t="shared" ref="P394:P408" si="201">SUM(D394:O394)+SUMIF($P$4,"Yes",C394)</f>
        <v>0</v>
      </c>
      <c r="Q394" s="264"/>
      <c r="R394" s="265">
        <f t="shared" ref="R394:R408" si="202">Q394-P394</f>
        <v>0</v>
      </c>
      <c r="S394" s="83">
        <f t="shared" ref="S394:S408" si="203">INDEX(D394:O394,1,MATCH($S$3,$D$6:$O$6,0))</f>
        <v>0</v>
      </c>
      <c r="T394" s="264"/>
      <c r="U394" s="265">
        <f t="shared" ref="U394:U408" si="204">T394-S394</f>
        <v>0</v>
      </c>
      <c r="V394" s="266">
        <v>0</v>
      </c>
      <c r="W394" s="131">
        <v>0</v>
      </c>
      <c r="X394" s="377">
        <v>0</v>
      </c>
      <c r="Y394" s="264">
        <f t="shared" ref="Y394:Y408" si="205">W394-X394</f>
        <v>0</v>
      </c>
      <c r="Z394" s="264">
        <f t="shared" ref="Z394:Z408" si="206">V394-X394</f>
        <v>0</v>
      </c>
      <c r="AA394" s="264">
        <f t="shared" ref="AA394:AA408" si="207">V394-P394</f>
        <v>0</v>
      </c>
      <c r="AB394" s="264">
        <f t="shared" ref="AB394:AB408" si="208">X394-P394</f>
        <v>0</v>
      </c>
      <c r="AC394" s="68" t="str">
        <f t="shared" ref="AC394:AC408" si="209">IFERROR((P394/X394)," ")</f>
        <v xml:space="preserve"> </v>
      </c>
      <c r="AD394" s="68" t="str">
        <f t="shared" ref="AD394:AD408" si="210">IFERROR((P394/V394)," ")</f>
        <v xml:space="preserve"> </v>
      </c>
    </row>
    <row r="395" spans="1:30" ht="12.2" hidden="1" customHeight="1">
      <c r="A395" s="55" t="s">
        <v>804</v>
      </c>
      <c r="B395" s="55" t="s">
        <v>119</v>
      </c>
      <c r="C395" s="131"/>
      <c r="D395" s="131">
        <v>0</v>
      </c>
      <c r="E395" s="131">
        <v>0</v>
      </c>
      <c r="F395" s="131">
        <v>0</v>
      </c>
      <c r="G395" s="131">
        <v>0</v>
      </c>
      <c r="H395" s="131"/>
      <c r="I395" s="131"/>
      <c r="J395" s="131"/>
      <c r="K395" s="131"/>
      <c r="L395" s="131"/>
      <c r="M395" s="131"/>
      <c r="N395" s="131"/>
      <c r="O395" s="131"/>
      <c r="P395" s="83">
        <f t="shared" si="201"/>
        <v>0</v>
      </c>
      <c r="Q395" s="264">
        <v>0</v>
      </c>
      <c r="R395" s="265">
        <f t="shared" si="202"/>
        <v>0</v>
      </c>
      <c r="S395" s="83">
        <f t="shared" si="203"/>
        <v>0</v>
      </c>
      <c r="T395" s="264">
        <v>0</v>
      </c>
      <c r="U395" s="265">
        <f t="shared" si="204"/>
        <v>0</v>
      </c>
      <c r="V395" s="266">
        <v>0</v>
      </c>
      <c r="W395" s="131">
        <v>0</v>
      </c>
      <c r="X395" s="377">
        <v>0</v>
      </c>
      <c r="Y395" s="264">
        <f t="shared" si="205"/>
        <v>0</v>
      </c>
      <c r="Z395" s="264">
        <f t="shared" si="206"/>
        <v>0</v>
      </c>
      <c r="AA395" s="264">
        <f t="shared" si="207"/>
        <v>0</v>
      </c>
      <c r="AB395" s="264">
        <f t="shared" si="208"/>
        <v>0</v>
      </c>
      <c r="AC395" s="68" t="str">
        <f t="shared" si="209"/>
        <v xml:space="preserve"> </v>
      </c>
      <c r="AD395" s="68" t="str">
        <f t="shared" si="210"/>
        <v xml:space="preserve"> </v>
      </c>
    </row>
    <row r="396" spans="1:30" ht="12.2" customHeight="1">
      <c r="A396" s="55" t="s">
        <v>805</v>
      </c>
      <c r="B396" s="55" t="s">
        <v>412</v>
      </c>
      <c r="C396" s="131"/>
      <c r="D396" s="131">
        <v>0</v>
      </c>
      <c r="E396" s="131">
        <v>50</v>
      </c>
      <c r="F396" s="131">
        <v>0</v>
      </c>
      <c r="G396" s="131">
        <v>0</v>
      </c>
      <c r="H396" s="131"/>
      <c r="I396" s="131"/>
      <c r="J396" s="131"/>
      <c r="K396" s="131"/>
      <c r="L396" s="131"/>
      <c r="M396" s="131"/>
      <c r="N396" s="131"/>
      <c r="O396" s="131"/>
      <c r="P396" s="83">
        <f t="shared" si="201"/>
        <v>50</v>
      </c>
      <c r="Q396" s="264">
        <v>1153.1723191604001</v>
      </c>
      <c r="R396" s="265">
        <f t="shared" si="202"/>
        <v>1103.1723191604001</v>
      </c>
      <c r="S396" s="83">
        <f t="shared" si="203"/>
        <v>0</v>
      </c>
      <c r="T396" s="264">
        <v>288.29307979010002</v>
      </c>
      <c r="U396" s="265">
        <f t="shared" si="204"/>
        <v>288.29307979010002</v>
      </c>
      <c r="V396" s="266">
        <v>3459.5169574811998</v>
      </c>
      <c r="W396" s="131">
        <v>3459.5169574811998</v>
      </c>
      <c r="X396" s="377">
        <v>2913.1534574811999</v>
      </c>
      <c r="Y396" s="264">
        <f t="shared" si="205"/>
        <v>546.36349999999993</v>
      </c>
      <c r="Z396" s="264">
        <f t="shared" si="206"/>
        <v>546.36349999999993</v>
      </c>
      <c r="AA396" s="264">
        <f t="shared" si="207"/>
        <v>3409.5169574811998</v>
      </c>
      <c r="AB396" s="264">
        <f t="shared" si="208"/>
        <v>2863.1534574811999</v>
      </c>
      <c r="AC396" s="68">
        <f t="shared" si="209"/>
        <v>1.7163531111482024E-2</v>
      </c>
      <c r="AD396" s="68">
        <f t="shared" si="210"/>
        <v>1.4452884785511769E-2</v>
      </c>
    </row>
    <row r="397" spans="1:30" ht="12.2" hidden="1" customHeight="1">
      <c r="A397" s="55" t="s">
        <v>806</v>
      </c>
      <c r="B397" s="55" t="s">
        <v>413</v>
      </c>
      <c r="C397" s="131"/>
      <c r="D397" s="131">
        <v>0</v>
      </c>
      <c r="E397" s="131">
        <v>0</v>
      </c>
      <c r="F397" s="131">
        <v>0</v>
      </c>
      <c r="G397" s="131">
        <v>0</v>
      </c>
      <c r="H397" s="131"/>
      <c r="I397" s="131"/>
      <c r="J397" s="131"/>
      <c r="K397" s="131"/>
      <c r="L397" s="131"/>
      <c r="M397" s="131"/>
      <c r="N397" s="131"/>
      <c r="O397" s="131"/>
      <c r="P397" s="83">
        <f t="shared" si="201"/>
        <v>0</v>
      </c>
      <c r="Q397" s="264">
        <v>0</v>
      </c>
      <c r="R397" s="265">
        <f t="shared" si="202"/>
        <v>0</v>
      </c>
      <c r="S397" s="83">
        <f t="shared" si="203"/>
        <v>0</v>
      </c>
      <c r="T397" s="264">
        <v>0</v>
      </c>
      <c r="U397" s="265">
        <f t="shared" si="204"/>
        <v>0</v>
      </c>
      <c r="V397" s="266">
        <v>0</v>
      </c>
      <c r="W397" s="131">
        <v>0</v>
      </c>
      <c r="X397" s="377">
        <v>0</v>
      </c>
      <c r="Y397" s="264">
        <f t="shared" si="205"/>
        <v>0</v>
      </c>
      <c r="Z397" s="264">
        <f t="shared" si="206"/>
        <v>0</v>
      </c>
      <c r="AA397" s="264">
        <f t="shared" si="207"/>
        <v>0</v>
      </c>
      <c r="AB397" s="264">
        <f t="shared" si="208"/>
        <v>0</v>
      </c>
      <c r="AC397" s="68" t="str">
        <f t="shared" si="209"/>
        <v xml:space="preserve"> </v>
      </c>
      <c r="AD397" s="68" t="str">
        <f t="shared" si="210"/>
        <v xml:space="preserve"> </v>
      </c>
    </row>
    <row r="398" spans="1:30" ht="12.2" hidden="1" customHeight="1">
      <c r="A398" s="55" t="s">
        <v>807</v>
      </c>
      <c r="B398" s="55" t="s">
        <v>414</v>
      </c>
      <c r="C398" s="131"/>
      <c r="D398" s="131">
        <v>0</v>
      </c>
      <c r="E398" s="131">
        <v>0</v>
      </c>
      <c r="F398" s="131">
        <v>0</v>
      </c>
      <c r="G398" s="131">
        <v>0</v>
      </c>
      <c r="H398" s="131"/>
      <c r="I398" s="131"/>
      <c r="J398" s="131"/>
      <c r="K398" s="131"/>
      <c r="L398" s="131"/>
      <c r="M398" s="131"/>
      <c r="N398" s="131"/>
      <c r="O398" s="131"/>
      <c r="P398" s="83">
        <f t="shared" si="201"/>
        <v>0</v>
      </c>
      <c r="Q398" s="264">
        <v>0</v>
      </c>
      <c r="R398" s="265">
        <f t="shared" si="202"/>
        <v>0</v>
      </c>
      <c r="S398" s="83">
        <f t="shared" si="203"/>
        <v>0</v>
      </c>
      <c r="T398" s="264">
        <v>0</v>
      </c>
      <c r="U398" s="265">
        <f t="shared" si="204"/>
        <v>0</v>
      </c>
      <c r="V398" s="266">
        <v>0</v>
      </c>
      <c r="W398" s="131">
        <v>0</v>
      </c>
      <c r="X398" s="377">
        <v>0</v>
      </c>
      <c r="Y398" s="264">
        <f t="shared" si="205"/>
        <v>0</v>
      </c>
      <c r="Z398" s="264">
        <f t="shared" si="206"/>
        <v>0</v>
      </c>
      <c r="AA398" s="264">
        <f t="shared" si="207"/>
        <v>0</v>
      </c>
      <c r="AB398" s="264">
        <f t="shared" si="208"/>
        <v>0</v>
      </c>
      <c r="AC398" s="68" t="str">
        <f t="shared" si="209"/>
        <v xml:space="preserve"> </v>
      </c>
      <c r="AD398" s="68" t="str">
        <f t="shared" si="210"/>
        <v xml:space="preserve"> </v>
      </c>
    </row>
    <row r="399" spans="1:30" ht="12.2" hidden="1" customHeight="1">
      <c r="A399" s="55" t="s">
        <v>808</v>
      </c>
      <c r="B399" s="55" t="s">
        <v>415</v>
      </c>
      <c r="C399" s="131"/>
      <c r="D399" s="131">
        <v>0</v>
      </c>
      <c r="E399" s="131">
        <v>0</v>
      </c>
      <c r="F399" s="131">
        <v>0</v>
      </c>
      <c r="G399" s="131">
        <v>0</v>
      </c>
      <c r="H399" s="131"/>
      <c r="I399" s="131"/>
      <c r="J399" s="131"/>
      <c r="K399" s="131"/>
      <c r="L399" s="131"/>
      <c r="M399" s="131"/>
      <c r="N399" s="131"/>
      <c r="O399" s="131"/>
      <c r="P399" s="83">
        <f t="shared" si="201"/>
        <v>0</v>
      </c>
      <c r="Q399" s="264">
        <v>0</v>
      </c>
      <c r="R399" s="265">
        <f t="shared" si="202"/>
        <v>0</v>
      </c>
      <c r="S399" s="83">
        <f t="shared" si="203"/>
        <v>0</v>
      </c>
      <c r="T399" s="264">
        <v>0</v>
      </c>
      <c r="U399" s="265">
        <f t="shared" si="204"/>
        <v>0</v>
      </c>
      <c r="V399" s="266">
        <v>0</v>
      </c>
      <c r="W399" s="131">
        <v>0</v>
      </c>
      <c r="X399" s="377">
        <v>0</v>
      </c>
      <c r="Y399" s="264">
        <f t="shared" si="205"/>
        <v>0</v>
      </c>
      <c r="Z399" s="264">
        <f t="shared" si="206"/>
        <v>0</v>
      </c>
      <c r="AA399" s="264">
        <f t="shared" si="207"/>
        <v>0</v>
      </c>
      <c r="AB399" s="264">
        <f t="shared" si="208"/>
        <v>0</v>
      </c>
      <c r="AC399" s="68" t="str">
        <f t="shared" si="209"/>
        <v xml:space="preserve"> </v>
      </c>
      <c r="AD399" s="68" t="str">
        <f t="shared" si="210"/>
        <v xml:space="preserve"> </v>
      </c>
    </row>
    <row r="400" spans="1:30" ht="12.2" hidden="1" customHeight="1">
      <c r="A400" s="55" t="s">
        <v>809</v>
      </c>
      <c r="B400" s="55" t="s">
        <v>416</v>
      </c>
      <c r="C400" s="131"/>
      <c r="D400" s="131">
        <v>0</v>
      </c>
      <c r="E400" s="131">
        <v>0</v>
      </c>
      <c r="F400" s="131">
        <v>0</v>
      </c>
      <c r="G400" s="131">
        <v>0</v>
      </c>
      <c r="H400" s="131"/>
      <c r="I400" s="131"/>
      <c r="J400" s="131"/>
      <c r="K400" s="131"/>
      <c r="L400" s="131"/>
      <c r="M400" s="131"/>
      <c r="N400" s="131"/>
      <c r="O400" s="131"/>
      <c r="P400" s="83">
        <f t="shared" si="201"/>
        <v>0</v>
      </c>
      <c r="Q400" s="264">
        <v>0</v>
      </c>
      <c r="R400" s="265">
        <f t="shared" si="202"/>
        <v>0</v>
      </c>
      <c r="S400" s="83">
        <f t="shared" si="203"/>
        <v>0</v>
      </c>
      <c r="T400" s="264">
        <v>0</v>
      </c>
      <c r="U400" s="265">
        <f t="shared" si="204"/>
        <v>0</v>
      </c>
      <c r="V400" s="266">
        <v>0</v>
      </c>
      <c r="W400" s="131">
        <v>0</v>
      </c>
      <c r="X400" s="377">
        <v>0</v>
      </c>
      <c r="Y400" s="264">
        <f t="shared" si="205"/>
        <v>0</v>
      </c>
      <c r="Z400" s="264">
        <f t="shared" si="206"/>
        <v>0</v>
      </c>
      <c r="AA400" s="264">
        <f t="shared" si="207"/>
        <v>0</v>
      </c>
      <c r="AB400" s="264">
        <f t="shared" si="208"/>
        <v>0</v>
      </c>
      <c r="AC400" s="68" t="str">
        <f t="shared" si="209"/>
        <v xml:space="preserve"> </v>
      </c>
      <c r="AD400" s="68" t="str">
        <f t="shared" si="210"/>
        <v xml:space="preserve"> </v>
      </c>
    </row>
    <row r="401" spans="1:30" ht="12.2" hidden="1" customHeight="1">
      <c r="A401" s="55" t="s">
        <v>810</v>
      </c>
      <c r="B401" s="55" t="s">
        <v>417</v>
      </c>
      <c r="C401" s="131"/>
      <c r="D401" s="131">
        <v>0</v>
      </c>
      <c r="E401" s="131">
        <v>0</v>
      </c>
      <c r="F401" s="131">
        <v>0</v>
      </c>
      <c r="G401" s="131">
        <v>0</v>
      </c>
      <c r="H401" s="131"/>
      <c r="I401" s="131"/>
      <c r="J401" s="131"/>
      <c r="K401" s="131"/>
      <c r="L401" s="131"/>
      <c r="M401" s="131"/>
      <c r="N401" s="131"/>
      <c r="O401" s="131"/>
      <c r="P401" s="83">
        <f t="shared" si="201"/>
        <v>0</v>
      </c>
      <c r="Q401" s="264">
        <v>0</v>
      </c>
      <c r="R401" s="265">
        <f t="shared" si="202"/>
        <v>0</v>
      </c>
      <c r="S401" s="83">
        <f t="shared" si="203"/>
        <v>0</v>
      </c>
      <c r="T401" s="264">
        <v>0</v>
      </c>
      <c r="U401" s="265">
        <f t="shared" si="204"/>
        <v>0</v>
      </c>
      <c r="V401" s="266">
        <v>0</v>
      </c>
      <c r="W401" s="131">
        <v>0</v>
      </c>
      <c r="X401" s="377">
        <v>0</v>
      </c>
      <c r="Y401" s="264">
        <f t="shared" si="205"/>
        <v>0</v>
      </c>
      <c r="Z401" s="264">
        <f t="shared" si="206"/>
        <v>0</v>
      </c>
      <c r="AA401" s="264">
        <f t="shared" si="207"/>
        <v>0</v>
      </c>
      <c r="AB401" s="264">
        <f t="shared" si="208"/>
        <v>0</v>
      </c>
      <c r="AC401" s="68" t="str">
        <f t="shared" si="209"/>
        <v xml:space="preserve"> </v>
      </c>
      <c r="AD401" s="68" t="str">
        <f t="shared" si="210"/>
        <v xml:space="preserve"> </v>
      </c>
    </row>
    <row r="402" spans="1:30" ht="12.2" customHeight="1">
      <c r="A402" s="55" t="s">
        <v>811</v>
      </c>
      <c r="B402" s="55" t="s">
        <v>418</v>
      </c>
      <c r="C402" s="131"/>
      <c r="D402" s="131">
        <v>0</v>
      </c>
      <c r="E402" s="131">
        <v>334.57</v>
      </c>
      <c r="F402" s="131">
        <v>36.67</v>
      </c>
      <c r="G402" s="131">
        <v>26.85</v>
      </c>
      <c r="H402" s="131"/>
      <c r="I402" s="131"/>
      <c r="J402" s="131"/>
      <c r="K402" s="131"/>
      <c r="L402" s="131"/>
      <c r="M402" s="131"/>
      <c r="N402" s="131"/>
      <c r="O402" s="131"/>
      <c r="P402" s="83">
        <f t="shared" si="201"/>
        <v>398.09000000000003</v>
      </c>
      <c r="Q402" s="264">
        <v>141.45333333333301</v>
      </c>
      <c r="R402" s="265">
        <f t="shared" si="202"/>
        <v>-256.636666666667</v>
      </c>
      <c r="S402" s="83">
        <f t="shared" si="203"/>
        <v>26.85</v>
      </c>
      <c r="T402" s="264">
        <v>35.363333333333301</v>
      </c>
      <c r="U402" s="265">
        <f t="shared" si="204"/>
        <v>8.5133333333332999</v>
      </c>
      <c r="V402" s="266">
        <v>424.36</v>
      </c>
      <c r="W402" s="131">
        <v>424.36</v>
      </c>
      <c r="X402" s="377">
        <v>424.36</v>
      </c>
      <c r="Y402" s="264">
        <f t="shared" si="205"/>
        <v>0</v>
      </c>
      <c r="Z402" s="264">
        <f t="shared" si="206"/>
        <v>0</v>
      </c>
      <c r="AA402" s="264">
        <f t="shared" si="207"/>
        <v>26.269999999999982</v>
      </c>
      <c r="AB402" s="264">
        <f t="shared" si="208"/>
        <v>26.269999999999982</v>
      </c>
      <c r="AC402" s="68">
        <f t="shared" si="209"/>
        <v>0.9380950136676407</v>
      </c>
      <c r="AD402" s="68">
        <f t="shared" si="210"/>
        <v>0.9380950136676407</v>
      </c>
    </row>
    <row r="403" spans="1:30" ht="12.2" customHeight="1">
      <c r="A403" s="55" t="s">
        <v>812</v>
      </c>
      <c r="B403" s="55" t="s">
        <v>419</v>
      </c>
      <c r="C403" s="131"/>
      <c r="D403" s="131">
        <v>0</v>
      </c>
      <c r="E403" s="131">
        <v>1655.73</v>
      </c>
      <c r="F403" s="131">
        <v>0</v>
      </c>
      <c r="G403" s="131">
        <v>13668.6</v>
      </c>
      <c r="H403" s="131"/>
      <c r="I403" s="131"/>
      <c r="J403" s="131"/>
      <c r="K403" s="131"/>
      <c r="L403" s="131"/>
      <c r="M403" s="131"/>
      <c r="N403" s="131"/>
      <c r="O403" s="131"/>
      <c r="P403" s="83">
        <f t="shared" si="201"/>
        <v>15324.33</v>
      </c>
      <c r="Q403" s="264">
        <v>0</v>
      </c>
      <c r="R403" s="265">
        <f t="shared" si="202"/>
        <v>-15324.33</v>
      </c>
      <c r="S403" s="83">
        <f t="shared" si="203"/>
        <v>13668.6</v>
      </c>
      <c r="T403" s="264">
        <v>0</v>
      </c>
      <c r="U403" s="265">
        <f t="shared" si="204"/>
        <v>-13668.6</v>
      </c>
      <c r="V403" s="266">
        <v>0</v>
      </c>
      <c r="W403" s="131">
        <v>0</v>
      </c>
      <c r="X403" s="377">
        <v>0</v>
      </c>
      <c r="Y403" s="264">
        <f t="shared" si="205"/>
        <v>0</v>
      </c>
      <c r="Z403" s="264">
        <f t="shared" si="206"/>
        <v>0</v>
      </c>
      <c r="AA403" s="264">
        <f t="shared" si="207"/>
        <v>-15324.33</v>
      </c>
      <c r="AB403" s="264">
        <f t="shared" si="208"/>
        <v>-15324.33</v>
      </c>
      <c r="AC403" s="68" t="str">
        <f t="shared" si="209"/>
        <v xml:space="preserve"> </v>
      </c>
      <c r="AD403" s="68" t="str">
        <f t="shared" si="210"/>
        <v xml:space="preserve"> </v>
      </c>
    </row>
    <row r="404" spans="1:30" ht="12.2" hidden="1" customHeight="1">
      <c r="A404" s="55" t="s">
        <v>813</v>
      </c>
      <c r="B404" s="55" t="s">
        <v>420</v>
      </c>
      <c r="C404" s="131"/>
      <c r="D404" s="131">
        <v>0</v>
      </c>
      <c r="E404" s="131">
        <v>0</v>
      </c>
      <c r="F404" s="131">
        <v>0</v>
      </c>
      <c r="G404" s="131">
        <v>0</v>
      </c>
      <c r="H404" s="131"/>
      <c r="I404" s="131"/>
      <c r="J404" s="131"/>
      <c r="K404" s="131"/>
      <c r="L404" s="131"/>
      <c r="M404" s="131"/>
      <c r="N404" s="131"/>
      <c r="O404" s="131"/>
      <c r="P404" s="83">
        <f t="shared" si="201"/>
        <v>0</v>
      </c>
      <c r="Q404" s="264">
        <v>0</v>
      </c>
      <c r="R404" s="265">
        <f t="shared" si="202"/>
        <v>0</v>
      </c>
      <c r="S404" s="83">
        <f t="shared" si="203"/>
        <v>0</v>
      </c>
      <c r="T404" s="264">
        <v>0</v>
      </c>
      <c r="U404" s="265">
        <f t="shared" si="204"/>
        <v>0</v>
      </c>
      <c r="V404" s="266">
        <v>0</v>
      </c>
      <c r="W404" s="131">
        <v>0</v>
      </c>
      <c r="X404" s="377">
        <v>0</v>
      </c>
      <c r="Y404" s="264">
        <f t="shared" si="205"/>
        <v>0</v>
      </c>
      <c r="Z404" s="264">
        <f t="shared" si="206"/>
        <v>0</v>
      </c>
      <c r="AA404" s="264">
        <f t="shared" si="207"/>
        <v>0</v>
      </c>
      <c r="AB404" s="264">
        <f t="shared" si="208"/>
        <v>0</v>
      </c>
      <c r="AC404" s="68" t="str">
        <f t="shared" si="209"/>
        <v xml:space="preserve"> </v>
      </c>
      <c r="AD404" s="68" t="str">
        <f t="shared" si="210"/>
        <v xml:space="preserve"> </v>
      </c>
    </row>
    <row r="405" spans="1:30" ht="12.2" hidden="1" customHeight="1">
      <c r="A405" s="55" t="s">
        <v>814</v>
      </c>
      <c r="B405" s="55" t="s">
        <v>421</v>
      </c>
      <c r="C405" s="131"/>
      <c r="D405" s="131">
        <v>0</v>
      </c>
      <c r="E405" s="131">
        <v>0</v>
      </c>
      <c r="F405" s="131">
        <v>0</v>
      </c>
      <c r="G405" s="131">
        <v>0</v>
      </c>
      <c r="H405" s="131"/>
      <c r="I405" s="131"/>
      <c r="J405" s="131"/>
      <c r="K405" s="131"/>
      <c r="L405" s="131"/>
      <c r="M405" s="131"/>
      <c r="N405" s="131"/>
      <c r="O405" s="131"/>
      <c r="P405" s="83">
        <f t="shared" si="201"/>
        <v>0</v>
      </c>
      <c r="Q405" s="264">
        <v>0</v>
      </c>
      <c r="R405" s="265">
        <f t="shared" si="202"/>
        <v>0</v>
      </c>
      <c r="S405" s="83">
        <f t="shared" si="203"/>
        <v>0</v>
      </c>
      <c r="T405" s="264">
        <v>0</v>
      </c>
      <c r="U405" s="265">
        <f t="shared" si="204"/>
        <v>0</v>
      </c>
      <c r="V405" s="266">
        <v>0</v>
      </c>
      <c r="W405" s="131">
        <v>0</v>
      </c>
      <c r="X405" s="377">
        <v>0</v>
      </c>
      <c r="Y405" s="264">
        <f t="shared" si="205"/>
        <v>0</v>
      </c>
      <c r="Z405" s="264">
        <f t="shared" si="206"/>
        <v>0</v>
      </c>
      <c r="AA405" s="264">
        <f t="shared" si="207"/>
        <v>0</v>
      </c>
      <c r="AB405" s="264">
        <f t="shared" si="208"/>
        <v>0</v>
      </c>
      <c r="AC405" s="68" t="str">
        <f t="shared" si="209"/>
        <v xml:space="preserve"> </v>
      </c>
      <c r="AD405" s="68" t="str">
        <f t="shared" si="210"/>
        <v xml:space="preserve"> </v>
      </c>
    </row>
    <row r="406" spans="1:30" ht="12.2" hidden="1" customHeight="1">
      <c r="A406" s="55" t="s">
        <v>815</v>
      </c>
      <c r="B406" s="55" t="s">
        <v>422</v>
      </c>
      <c r="C406" s="131"/>
      <c r="D406" s="131">
        <v>0</v>
      </c>
      <c r="E406" s="131">
        <v>0</v>
      </c>
      <c r="F406" s="131">
        <v>0</v>
      </c>
      <c r="G406" s="131">
        <v>0</v>
      </c>
      <c r="H406" s="131"/>
      <c r="I406" s="131"/>
      <c r="J406" s="131"/>
      <c r="K406" s="131"/>
      <c r="L406" s="131"/>
      <c r="M406" s="131"/>
      <c r="N406" s="131"/>
      <c r="O406" s="131"/>
      <c r="P406" s="83">
        <f t="shared" si="201"/>
        <v>0</v>
      </c>
      <c r="Q406" s="264">
        <v>0</v>
      </c>
      <c r="R406" s="265">
        <f t="shared" si="202"/>
        <v>0</v>
      </c>
      <c r="S406" s="83">
        <f t="shared" si="203"/>
        <v>0</v>
      </c>
      <c r="T406" s="264">
        <v>0</v>
      </c>
      <c r="U406" s="265">
        <f t="shared" si="204"/>
        <v>0</v>
      </c>
      <c r="V406" s="266">
        <v>0</v>
      </c>
      <c r="W406" s="131">
        <v>0</v>
      </c>
      <c r="X406" s="377">
        <v>0</v>
      </c>
      <c r="Y406" s="264">
        <f t="shared" si="205"/>
        <v>0</v>
      </c>
      <c r="Z406" s="264">
        <f t="shared" si="206"/>
        <v>0</v>
      </c>
      <c r="AA406" s="264">
        <f t="shared" si="207"/>
        <v>0</v>
      </c>
      <c r="AB406" s="264">
        <f t="shared" si="208"/>
        <v>0</v>
      </c>
      <c r="AC406" s="68" t="str">
        <f t="shared" si="209"/>
        <v xml:space="preserve"> </v>
      </c>
      <c r="AD406" s="68" t="str">
        <f t="shared" si="210"/>
        <v xml:space="preserve"> </v>
      </c>
    </row>
    <row r="407" spans="1:30" ht="12.2" hidden="1" customHeight="1">
      <c r="A407" s="55" t="s">
        <v>816</v>
      </c>
      <c r="B407" s="55" t="s">
        <v>423</v>
      </c>
      <c r="C407" s="131"/>
      <c r="D407" s="131">
        <v>0</v>
      </c>
      <c r="E407" s="131">
        <v>0</v>
      </c>
      <c r="F407" s="131">
        <v>0</v>
      </c>
      <c r="G407" s="131">
        <v>0</v>
      </c>
      <c r="H407" s="131"/>
      <c r="I407" s="131"/>
      <c r="J407" s="131"/>
      <c r="K407" s="131"/>
      <c r="L407" s="131"/>
      <c r="M407" s="131"/>
      <c r="N407" s="131"/>
      <c r="O407" s="131"/>
      <c r="P407" s="83">
        <f t="shared" si="201"/>
        <v>0</v>
      </c>
      <c r="Q407" s="264">
        <v>0</v>
      </c>
      <c r="R407" s="265">
        <f t="shared" si="202"/>
        <v>0</v>
      </c>
      <c r="S407" s="83">
        <f t="shared" si="203"/>
        <v>0</v>
      </c>
      <c r="T407" s="264">
        <v>0</v>
      </c>
      <c r="U407" s="265">
        <f t="shared" si="204"/>
        <v>0</v>
      </c>
      <c r="V407" s="266">
        <v>0</v>
      </c>
      <c r="W407" s="131">
        <v>0</v>
      </c>
      <c r="X407" s="377">
        <v>0</v>
      </c>
      <c r="Y407" s="264">
        <f t="shared" si="205"/>
        <v>0</v>
      </c>
      <c r="Z407" s="264">
        <f t="shared" si="206"/>
        <v>0</v>
      </c>
      <c r="AA407" s="264">
        <f t="shared" si="207"/>
        <v>0</v>
      </c>
      <c r="AB407" s="264">
        <f t="shared" si="208"/>
        <v>0</v>
      </c>
      <c r="AC407" s="68" t="str">
        <f t="shared" si="209"/>
        <v xml:space="preserve"> </v>
      </c>
      <c r="AD407" s="68" t="str">
        <f t="shared" si="210"/>
        <v xml:space="preserve"> </v>
      </c>
    </row>
    <row r="408" spans="1:30" ht="12.2" customHeight="1">
      <c r="A408" s="55" t="s">
        <v>817</v>
      </c>
      <c r="B408" s="55" t="s">
        <v>424</v>
      </c>
      <c r="C408" s="131"/>
      <c r="D408" s="131">
        <v>0</v>
      </c>
      <c r="E408" s="131">
        <v>0</v>
      </c>
      <c r="F408" s="131">
        <v>25457</v>
      </c>
      <c r="G408" s="131">
        <v>25299.55</v>
      </c>
      <c r="H408" s="131"/>
      <c r="I408" s="131"/>
      <c r="J408" s="131"/>
      <c r="K408" s="131"/>
      <c r="L408" s="131"/>
      <c r="M408" s="131"/>
      <c r="N408" s="131"/>
      <c r="O408" s="131"/>
      <c r="P408" s="83">
        <f t="shared" si="201"/>
        <v>50756.55</v>
      </c>
      <c r="Q408" s="264">
        <v>0</v>
      </c>
      <c r="R408" s="265">
        <f t="shared" si="202"/>
        <v>-50756.55</v>
      </c>
      <c r="S408" s="83">
        <f t="shared" si="203"/>
        <v>25299.55</v>
      </c>
      <c r="T408" s="264">
        <v>0</v>
      </c>
      <c r="U408" s="265">
        <f t="shared" si="204"/>
        <v>-25299.55</v>
      </c>
      <c r="V408" s="266">
        <v>0</v>
      </c>
      <c r="W408" s="131">
        <v>0</v>
      </c>
      <c r="X408" s="377">
        <v>0</v>
      </c>
      <c r="Y408" s="264">
        <f t="shared" si="205"/>
        <v>0</v>
      </c>
      <c r="Z408" s="264">
        <f t="shared" si="206"/>
        <v>0</v>
      </c>
      <c r="AA408" s="264">
        <f t="shared" si="207"/>
        <v>-50756.55</v>
      </c>
      <c r="AB408" s="264">
        <f t="shared" si="208"/>
        <v>-50756.55</v>
      </c>
      <c r="AC408" s="68" t="str">
        <f t="shared" si="209"/>
        <v xml:space="preserve"> </v>
      </c>
      <c r="AD408" s="68" t="str">
        <f t="shared" si="210"/>
        <v xml:space="preserve"> </v>
      </c>
    </row>
    <row r="409" spans="1:30" ht="12.2" hidden="1" customHeight="1">
      <c r="A409" s="55"/>
      <c r="B409" s="55"/>
      <c r="C409" s="131"/>
      <c r="D409" s="131"/>
      <c r="E409" s="131"/>
      <c r="F409" s="131"/>
      <c r="G409" s="131"/>
      <c r="H409" s="131"/>
      <c r="I409" s="131"/>
      <c r="J409" s="131"/>
      <c r="K409" s="131"/>
      <c r="L409" s="131"/>
      <c r="M409" s="131"/>
      <c r="N409" s="131"/>
      <c r="O409" s="131"/>
      <c r="P409" s="83"/>
      <c r="Q409" s="264"/>
      <c r="R409" s="265"/>
      <c r="S409" s="83"/>
      <c r="T409" s="264"/>
      <c r="U409" s="265"/>
      <c r="V409" s="266"/>
      <c r="W409" s="131"/>
      <c r="X409" s="377"/>
      <c r="Y409" s="264"/>
      <c r="Z409" s="264"/>
      <c r="AA409" s="264"/>
      <c r="AB409" s="264"/>
    </row>
    <row r="410" spans="1:30" s="58" customFormat="1" ht="12.2" customHeight="1">
      <c r="A410" s="66"/>
      <c r="B410" s="65" t="s">
        <v>818</v>
      </c>
      <c r="C410" s="267">
        <f t="shared" ref="C410:AB410" si="211">SUM(C394:C409)</f>
        <v>0</v>
      </c>
      <c r="D410" s="267">
        <f t="shared" si="211"/>
        <v>0</v>
      </c>
      <c r="E410" s="267">
        <f t="shared" si="211"/>
        <v>2040.3</v>
      </c>
      <c r="F410" s="267">
        <f t="shared" si="211"/>
        <v>25493.67</v>
      </c>
      <c r="G410" s="267">
        <f t="shared" si="211"/>
        <v>38995</v>
      </c>
      <c r="H410" s="267">
        <f t="shared" si="211"/>
        <v>0</v>
      </c>
      <c r="I410" s="267">
        <f t="shared" si="211"/>
        <v>0</v>
      </c>
      <c r="J410" s="267">
        <f t="shared" si="211"/>
        <v>0</v>
      </c>
      <c r="K410" s="267">
        <f t="shared" si="211"/>
        <v>0</v>
      </c>
      <c r="L410" s="267">
        <f t="shared" si="211"/>
        <v>0</v>
      </c>
      <c r="M410" s="267">
        <f t="shared" si="211"/>
        <v>0</v>
      </c>
      <c r="N410" s="267">
        <f t="shared" si="211"/>
        <v>0</v>
      </c>
      <c r="O410" s="267">
        <f t="shared" si="211"/>
        <v>0</v>
      </c>
      <c r="P410" s="268">
        <f t="shared" si="211"/>
        <v>66528.97</v>
      </c>
      <c r="Q410" s="269">
        <f t="shared" si="211"/>
        <v>1294.625652493733</v>
      </c>
      <c r="R410" s="270">
        <f t="shared" si="211"/>
        <v>-65234.344347506267</v>
      </c>
      <c r="S410" s="268">
        <f t="shared" si="211"/>
        <v>38995</v>
      </c>
      <c r="T410" s="269">
        <f t="shared" si="211"/>
        <v>323.65641312343331</v>
      </c>
      <c r="U410" s="270">
        <f t="shared" si="211"/>
        <v>-38671.343586876566</v>
      </c>
      <c r="V410" s="268">
        <f t="shared" si="211"/>
        <v>3883.8769574812</v>
      </c>
      <c r="W410" s="267">
        <f t="shared" si="211"/>
        <v>3883.8769574812</v>
      </c>
      <c r="X410" s="378">
        <f t="shared" si="211"/>
        <v>3337.5134574812</v>
      </c>
      <c r="Y410" s="269">
        <f t="shared" si="211"/>
        <v>546.36349999999993</v>
      </c>
      <c r="Z410" s="269">
        <f t="shared" si="211"/>
        <v>546.36349999999993</v>
      </c>
      <c r="AA410" s="269">
        <f t="shared" si="211"/>
        <v>-62645.093042518805</v>
      </c>
      <c r="AB410" s="269">
        <f t="shared" si="211"/>
        <v>-63191.456542518805</v>
      </c>
      <c r="AC410" s="111">
        <f t="shared" si="177"/>
        <v>19.933693406051159</v>
      </c>
      <c r="AD410" s="111">
        <f>IFERROR((P410/V410)," ")</f>
        <v>17.129525659109923</v>
      </c>
    </row>
    <row r="411" spans="1:30" s="58" customFormat="1" ht="12.2" customHeight="1">
      <c r="A411" s="66"/>
      <c r="B411" s="65"/>
      <c r="C411" s="271"/>
      <c r="D411" s="271"/>
      <c r="E411" s="271"/>
      <c r="F411" s="271"/>
      <c r="G411" s="271"/>
      <c r="H411" s="271"/>
      <c r="I411" s="271"/>
      <c r="J411" s="271"/>
      <c r="K411" s="271"/>
      <c r="L411" s="271"/>
      <c r="M411" s="271"/>
      <c r="N411" s="271"/>
      <c r="O411" s="271"/>
      <c r="P411" s="272"/>
      <c r="Q411" s="273"/>
      <c r="R411" s="274"/>
      <c r="S411" s="272"/>
      <c r="T411" s="273"/>
      <c r="U411" s="274"/>
      <c r="V411" s="272"/>
      <c r="W411" s="271"/>
      <c r="X411" s="379"/>
      <c r="Y411" s="273"/>
      <c r="Z411" s="273"/>
      <c r="AA411" s="273"/>
      <c r="AB411" s="273"/>
      <c r="AC411" s="238"/>
      <c r="AD411" s="238"/>
    </row>
    <row r="412" spans="1:30" ht="12.2" customHeight="1">
      <c r="A412" s="66" t="s">
        <v>120</v>
      </c>
      <c r="C412" s="131"/>
      <c r="D412" s="131"/>
      <c r="E412" s="131"/>
      <c r="F412" s="131"/>
      <c r="G412" s="131"/>
      <c r="H412" s="131"/>
      <c r="I412" s="131"/>
      <c r="J412" s="131"/>
      <c r="K412" s="131"/>
      <c r="L412" s="131"/>
      <c r="M412" s="131"/>
      <c r="N412" s="131"/>
      <c r="O412" s="131"/>
      <c r="P412" s="266"/>
      <c r="Q412" s="264"/>
      <c r="R412" s="265"/>
      <c r="S412" s="266"/>
      <c r="T412" s="264"/>
      <c r="U412" s="265"/>
      <c r="V412" s="266"/>
      <c r="W412" s="131"/>
      <c r="X412" s="377"/>
      <c r="Y412" s="264"/>
      <c r="Z412" s="264"/>
      <c r="AA412" s="264"/>
      <c r="AB412" s="264"/>
    </row>
    <row r="413" spans="1:30" ht="12.2" hidden="1" customHeight="1">
      <c r="A413" s="55" t="s">
        <v>29</v>
      </c>
      <c r="B413" s="55"/>
      <c r="C413" s="131"/>
      <c r="D413" s="131"/>
      <c r="E413" s="131"/>
      <c r="F413" s="131"/>
      <c r="G413" s="131"/>
      <c r="H413" s="131"/>
      <c r="I413" s="131"/>
      <c r="J413" s="131"/>
      <c r="K413" s="131"/>
      <c r="L413" s="131"/>
      <c r="M413" s="131"/>
      <c r="N413" s="131"/>
      <c r="O413" s="131"/>
      <c r="P413" s="83">
        <f t="shared" ref="P413:P417" si="212">SUM(D413:O413)+SUMIF($P$4,"Yes",C413)</f>
        <v>0</v>
      </c>
      <c r="Q413" s="264"/>
      <c r="R413" s="265">
        <f t="shared" ref="R413:R417" si="213">Q413-P413</f>
        <v>0</v>
      </c>
      <c r="S413" s="83">
        <f>INDEX(D413:O413,1,MATCH($S$3,$D$6:$O$6,0))</f>
        <v>0</v>
      </c>
      <c r="T413" s="264"/>
      <c r="U413" s="265">
        <f t="shared" ref="U413:U417" si="214">T413-S413</f>
        <v>0</v>
      </c>
      <c r="V413" s="266">
        <v>0</v>
      </c>
      <c r="W413" s="131">
        <v>0</v>
      </c>
      <c r="X413" s="377">
        <v>0</v>
      </c>
      <c r="Y413" s="264">
        <f t="shared" ref="Y413:Y417" si="215">W413-X413</f>
        <v>0</v>
      </c>
      <c r="Z413" s="264">
        <f t="shared" ref="Z413:Z417" si="216">V413-X413</f>
        <v>0</v>
      </c>
      <c r="AA413" s="264">
        <f t="shared" ref="AA413:AA417" si="217">V413-P413</f>
        <v>0</v>
      </c>
      <c r="AB413" s="264">
        <f t="shared" ref="AB413:AB417" si="218">X413-P413</f>
        <v>0</v>
      </c>
      <c r="AC413" s="68" t="str">
        <f t="shared" ref="AC413:AC417" si="219">IFERROR((P413/X413)," ")</f>
        <v xml:space="preserve"> </v>
      </c>
      <c r="AD413" s="68" t="str">
        <f>IFERROR((P413/V413)," ")</f>
        <v xml:space="preserve"> </v>
      </c>
    </row>
    <row r="414" spans="1:30" ht="12.2" hidden="1" customHeight="1">
      <c r="A414" s="55" t="s">
        <v>819</v>
      </c>
      <c r="B414" s="55" t="s">
        <v>120</v>
      </c>
      <c r="C414" s="131"/>
      <c r="D414" s="131">
        <v>0</v>
      </c>
      <c r="E414" s="131">
        <v>0</v>
      </c>
      <c r="F414" s="131">
        <v>0</v>
      </c>
      <c r="G414" s="131">
        <v>0</v>
      </c>
      <c r="H414" s="131"/>
      <c r="I414" s="131"/>
      <c r="J414" s="131"/>
      <c r="K414" s="131"/>
      <c r="L414" s="131"/>
      <c r="M414" s="131"/>
      <c r="N414" s="131"/>
      <c r="O414" s="131"/>
      <c r="P414" s="83">
        <f t="shared" si="212"/>
        <v>0</v>
      </c>
      <c r="Q414" s="264">
        <v>0</v>
      </c>
      <c r="R414" s="265">
        <f t="shared" si="213"/>
        <v>0</v>
      </c>
      <c r="S414" s="83">
        <f t="shared" ref="S414:S417" si="220">INDEX(D414:O414,1,MATCH($S$3,$D$6:$O$6,0))</f>
        <v>0</v>
      </c>
      <c r="T414" s="264">
        <v>0</v>
      </c>
      <c r="U414" s="265">
        <f t="shared" si="214"/>
        <v>0</v>
      </c>
      <c r="V414" s="266">
        <v>0</v>
      </c>
      <c r="W414" s="131">
        <v>0</v>
      </c>
      <c r="X414" s="377">
        <v>0</v>
      </c>
      <c r="Y414" s="264">
        <f t="shared" si="215"/>
        <v>0</v>
      </c>
      <c r="Z414" s="264">
        <f t="shared" si="216"/>
        <v>0</v>
      </c>
      <c r="AA414" s="264">
        <f t="shared" si="217"/>
        <v>0</v>
      </c>
      <c r="AB414" s="264">
        <f t="shared" si="218"/>
        <v>0</v>
      </c>
      <c r="AC414" s="68" t="str">
        <f t="shared" si="219"/>
        <v xml:space="preserve"> </v>
      </c>
      <c r="AD414" s="68" t="str">
        <f t="shared" ref="AD414:AD417" si="221">IFERROR((P414/V414)," ")</f>
        <v xml:space="preserve"> </v>
      </c>
    </row>
    <row r="415" spans="1:30" ht="12.2" hidden="1" customHeight="1">
      <c r="A415" s="55" t="s">
        <v>820</v>
      </c>
      <c r="B415" s="55" t="s">
        <v>425</v>
      </c>
      <c r="C415" s="131"/>
      <c r="D415" s="131">
        <v>0</v>
      </c>
      <c r="E415" s="131">
        <v>0</v>
      </c>
      <c r="F415" s="131">
        <v>0</v>
      </c>
      <c r="G415" s="131">
        <v>0</v>
      </c>
      <c r="H415" s="131"/>
      <c r="I415" s="131"/>
      <c r="J415" s="131"/>
      <c r="K415" s="131"/>
      <c r="L415" s="131"/>
      <c r="M415" s="131"/>
      <c r="N415" s="131"/>
      <c r="O415" s="131"/>
      <c r="P415" s="83">
        <f t="shared" si="212"/>
        <v>0</v>
      </c>
      <c r="Q415" s="264">
        <v>0</v>
      </c>
      <c r="R415" s="265">
        <f t="shared" si="213"/>
        <v>0</v>
      </c>
      <c r="S415" s="83">
        <f t="shared" si="220"/>
        <v>0</v>
      </c>
      <c r="T415" s="264">
        <v>0</v>
      </c>
      <c r="U415" s="265">
        <f t="shared" si="214"/>
        <v>0</v>
      </c>
      <c r="V415" s="266">
        <v>0</v>
      </c>
      <c r="W415" s="131">
        <v>0</v>
      </c>
      <c r="X415" s="377">
        <v>0</v>
      </c>
      <c r="Y415" s="264">
        <f t="shared" si="215"/>
        <v>0</v>
      </c>
      <c r="Z415" s="264">
        <f t="shared" si="216"/>
        <v>0</v>
      </c>
      <c r="AA415" s="264">
        <f t="shared" si="217"/>
        <v>0</v>
      </c>
      <c r="AB415" s="264">
        <f t="shared" si="218"/>
        <v>0</v>
      </c>
      <c r="AC415" s="68" t="str">
        <f t="shared" si="219"/>
        <v xml:space="preserve"> </v>
      </c>
      <c r="AD415" s="68" t="str">
        <f t="shared" si="221"/>
        <v xml:space="preserve"> </v>
      </c>
    </row>
    <row r="416" spans="1:30" ht="12.2" hidden="1" customHeight="1">
      <c r="A416" s="55" t="s">
        <v>821</v>
      </c>
      <c r="B416" s="55" t="s">
        <v>426</v>
      </c>
      <c r="C416" s="131"/>
      <c r="D416" s="131">
        <v>0</v>
      </c>
      <c r="E416" s="131">
        <v>0</v>
      </c>
      <c r="F416" s="131">
        <v>0</v>
      </c>
      <c r="G416" s="131">
        <v>0</v>
      </c>
      <c r="H416" s="131"/>
      <c r="I416" s="131"/>
      <c r="J416" s="131"/>
      <c r="K416" s="131"/>
      <c r="L416" s="131"/>
      <c r="M416" s="131"/>
      <c r="N416" s="131"/>
      <c r="O416" s="131"/>
      <c r="P416" s="83">
        <f t="shared" si="212"/>
        <v>0</v>
      </c>
      <c r="Q416" s="264">
        <v>0</v>
      </c>
      <c r="R416" s="265">
        <f t="shared" si="213"/>
        <v>0</v>
      </c>
      <c r="S416" s="83">
        <f t="shared" si="220"/>
        <v>0</v>
      </c>
      <c r="T416" s="264">
        <v>0</v>
      </c>
      <c r="U416" s="265">
        <f t="shared" si="214"/>
        <v>0</v>
      </c>
      <c r="V416" s="266">
        <v>0</v>
      </c>
      <c r="W416" s="131">
        <v>0</v>
      </c>
      <c r="X416" s="377">
        <v>0</v>
      </c>
      <c r="Y416" s="264">
        <f t="shared" si="215"/>
        <v>0</v>
      </c>
      <c r="Z416" s="264">
        <f t="shared" si="216"/>
        <v>0</v>
      </c>
      <c r="AA416" s="264">
        <f t="shared" si="217"/>
        <v>0</v>
      </c>
      <c r="AB416" s="264">
        <f t="shared" si="218"/>
        <v>0</v>
      </c>
      <c r="AC416" s="68" t="str">
        <f t="shared" si="219"/>
        <v xml:space="preserve"> </v>
      </c>
      <c r="AD416" s="68" t="str">
        <f t="shared" si="221"/>
        <v xml:space="preserve"> </v>
      </c>
    </row>
    <row r="417" spans="1:30" ht="12.2" hidden="1" customHeight="1">
      <c r="A417" s="55" t="s">
        <v>822</v>
      </c>
      <c r="B417" s="55" t="s">
        <v>427</v>
      </c>
      <c r="C417" s="131"/>
      <c r="D417" s="131">
        <v>0</v>
      </c>
      <c r="E417" s="131">
        <v>0</v>
      </c>
      <c r="F417" s="131">
        <v>0</v>
      </c>
      <c r="G417" s="131">
        <v>0</v>
      </c>
      <c r="H417" s="131"/>
      <c r="I417" s="131"/>
      <c r="J417" s="131"/>
      <c r="K417" s="131"/>
      <c r="L417" s="131"/>
      <c r="M417" s="131"/>
      <c r="N417" s="131"/>
      <c r="O417" s="131"/>
      <c r="P417" s="83">
        <f t="shared" si="212"/>
        <v>0</v>
      </c>
      <c r="Q417" s="264">
        <v>0</v>
      </c>
      <c r="R417" s="265">
        <f t="shared" si="213"/>
        <v>0</v>
      </c>
      <c r="S417" s="83">
        <f t="shared" si="220"/>
        <v>0</v>
      </c>
      <c r="T417" s="264">
        <v>0</v>
      </c>
      <c r="U417" s="265">
        <f t="shared" si="214"/>
        <v>0</v>
      </c>
      <c r="V417" s="266">
        <v>0</v>
      </c>
      <c r="W417" s="131">
        <v>0</v>
      </c>
      <c r="X417" s="377">
        <v>0</v>
      </c>
      <c r="Y417" s="264">
        <f t="shared" si="215"/>
        <v>0</v>
      </c>
      <c r="Z417" s="264">
        <f t="shared" si="216"/>
        <v>0</v>
      </c>
      <c r="AA417" s="264">
        <f t="shared" si="217"/>
        <v>0</v>
      </c>
      <c r="AB417" s="264">
        <f t="shared" si="218"/>
        <v>0</v>
      </c>
      <c r="AC417" s="68" t="str">
        <f t="shared" si="219"/>
        <v xml:space="preserve"> </v>
      </c>
      <c r="AD417" s="68" t="str">
        <f t="shared" si="221"/>
        <v xml:space="preserve"> </v>
      </c>
    </row>
    <row r="418" spans="1:30" ht="12.2" hidden="1" customHeight="1">
      <c r="A418" s="55"/>
      <c r="B418" s="55"/>
      <c r="C418" s="131"/>
      <c r="D418" s="131"/>
      <c r="E418" s="131"/>
      <c r="F418" s="131"/>
      <c r="G418" s="131"/>
      <c r="H418" s="131"/>
      <c r="I418" s="131"/>
      <c r="J418" s="131"/>
      <c r="K418" s="131"/>
      <c r="L418" s="131"/>
      <c r="M418" s="131"/>
      <c r="N418" s="131"/>
      <c r="O418" s="131"/>
      <c r="P418" s="83"/>
      <c r="Q418" s="264"/>
      <c r="R418" s="265"/>
      <c r="S418" s="83"/>
      <c r="T418" s="264"/>
      <c r="U418" s="265"/>
      <c r="V418" s="266"/>
      <c r="W418" s="131"/>
      <c r="X418" s="377"/>
      <c r="Y418" s="264"/>
      <c r="Z418" s="264"/>
      <c r="AA418" s="264"/>
      <c r="AB418" s="264"/>
    </row>
    <row r="419" spans="1:30" s="58" customFormat="1" ht="12.2" customHeight="1">
      <c r="A419" s="66"/>
      <c r="B419" s="65" t="s">
        <v>823</v>
      </c>
      <c r="C419" s="267">
        <f t="shared" ref="C419:AB419" si="222">SUM(C413:C418)</f>
        <v>0</v>
      </c>
      <c r="D419" s="267">
        <f t="shared" si="222"/>
        <v>0</v>
      </c>
      <c r="E419" s="267">
        <f t="shared" si="222"/>
        <v>0</v>
      </c>
      <c r="F419" s="267">
        <f t="shared" si="222"/>
        <v>0</v>
      </c>
      <c r="G419" s="267">
        <f t="shared" si="222"/>
        <v>0</v>
      </c>
      <c r="H419" s="267">
        <f t="shared" si="222"/>
        <v>0</v>
      </c>
      <c r="I419" s="267">
        <f t="shared" si="222"/>
        <v>0</v>
      </c>
      <c r="J419" s="267">
        <f t="shared" si="222"/>
        <v>0</v>
      </c>
      <c r="K419" s="267">
        <f t="shared" si="222"/>
        <v>0</v>
      </c>
      <c r="L419" s="267">
        <f t="shared" si="222"/>
        <v>0</v>
      </c>
      <c r="M419" s="267">
        <f t="shared" si="222"/>
        <v>0</v>
      </c>
      <c r="N419" s="267">
        <f t="shared" si="222"/>
        <v>0</v>
      </c>
      <c r="O419" s="267">
        <f t="shared" si="222"/>
        <v>0</v>
      </c>
      <c r="P419" s="268">
        <f t="shared" si="222"/>
        <v>0</v>
      </c>
      <c r="Q419" s="269">
        <f t="shared" si="222"/>
        <v>0</v>
      </c>
      <c r="R419" s="270">
        <f t="shared" si="222"/>
        <v>0</v>
      </c>
      <c r="S419" s="268">
        <f t="shared" si="222"/>
        <v>0</v>
      </c>
      <c r="T419" s="269">
        <f t="shared" si="222"/>
        <v>0</v>
      </c>
      <c r="U419" s="270">
        <f t="shared" si="222"/>
        <v>0</v>
      </c>
      <c r="V419" s="268">
        <f t="shared" si="222"/>
        <v>0</v>
      </c>
      <c r="W419" s="267">
        <f t="shared" si="222"/>
        <v>0</v>
      </c>
      <c r="X419" s="378">
        <f t="shared" si="222"/>
        <v>0</v>
      </c>
      <c r="Y419" s="269">
        <f t="shared" si="222"/>
        <v>0</v>
      </c>
      <c r="Z419" s="269">
        <f t="shared" si="222"/>
        <v>0</v>
      </c>
      <c r="AA419" s="269">
        <f t="shared" si="222"/>
        <v>0</v>
      </c>
      <c r="AB419" s="269">
        <f t="shared" si="222"/>
        <v>0</v>
      </c>
      <c r="AC419" s="111" t="str">
        <f t="shared" ref="AC419" si="223">IFERROR((P419/X419)," ")</f>
        <v xml:space="preserve"> </v>
      </c>
      <c r="AD419" s="111" t="str">
        <f>IFERROR((P419/V419)," ")</f>
        <v xml:space="preserve"> </v>
      </c>
    </row>
    <row r="420" spans="1:30" s="58" customFormat="1" ht="12.2" customHeight="1">
      <c r="A420" s="66"/>
      <c r="B420" s="66"/>
      <c r="C420" s="267"/>
      <c r="D420" s="267"/>
      <c r="E420" s="267"/>
      <c r="F420" s="267"/>
      <c r="G420" s="267"/>
      <c r="H420" s="267"/>
      <c r="I420" s="267"/>
      <c r="J420" s="267"/>
      <c r="K420" s="267"/>
      <c r="L420" s="267"/>
      <c r="M420" s="267"/>
      <c r="N420" s="267"/>
      <c r="O420" s="267"/>
      <c r="P420" s="268"/>
      <c r="Q420" s="269"/>
      <c r="R420" s="270"/>
      <c r="S420" s="268"/>
      <c r="T420" s="269"/>
      <c r="U420" s="270"/>
      <c r="V420" s="268"/>
      <c r="W420" s="267"/>
      <c r="X420" s="378"/>
      <c r="Y420" s="269"/>
      <c r="Z420" s="269"/>
      <c r="AA420" s="269"/>
      <c r="AB420" s="269"/>
      <c r="AC420" s="111"/>
      <c r="AD420" s="111"/>
    </row>
    <row r="421" spans="1:30" s="58" customFormat="1" ht="12.2" customHeight="1">
      <c r="A421" s="66" t="s">
        <v>69</v>
      </c>
      <c r="B421" s="66"/>
      <c r="C421" s="267">
        <f t="shared" ref="C421:AB421" si="224">SUM(C259,C275,C300,C322,C356,C373,C391,C410,C419)</f>
        <v>0</v>
      </c>
      <c r="D421" s="267">
        <f t="shared" si="224"/>
        <v>393838.34</v>
      </c>
      <c r="E421" s="267">
        <f t="shared" si="224"/>
        <v>495287.62000000005</v>
      </c>
      <c r="F421" s="267">
        <f t="shared" si="224"/>
        <v>419945.12999999995</v>
      </c>
      <c r="G421" s="267">
        <f t="shared" si="224"/>
        <v>455888.42000000004</v>
      </c>
      <c r="H421" s="267">
        <f t="shared" si="224"/>
        <v>0</v>
      </c>
      <c r="I421" s="267">
        <f t="shared" si="224"/>
        <v>0</v>
      </c>
      <c r="J421" s="267">
        <f t="shared" si="224"/>
        <v>0</v>
      </c>
      <c r="K421" s="267">
        <f t="shared" si="224"/>
        <v>0</v>
      </c>
      <c r="L421" s="267">
        <f t="shared" si="224"/>
        <v>0</v>
      </c>
      <c r="M421" s="267">
        <f t="shared" si="224"/>
        <v>0</v>
      </c>
      <c r="N421" s="267">
        <f t="shared" si="224"/>
        <v>0</v>
      </c>
      <c r="O421" s="267">
        <f t="shared" si="224"/>
        <v>0</v>
      </c>
      <c r="P421" s="268">
        <f t="shared" si="224"/>
        <v>1764959.51</v>
      </c>
      <c r="Q421" s="269">
        <f t="shared" si="224"/>
        <v>1450000.4517145373</v>
      </c>
      <c r="R421" s="270">
        <f t="shared" si="224"/>
        <v>-314959.05828546255</v>
      </c>
      <c r="S421" s="268">
        <f t="shared" si="224"/>
        <v>455888.42000000004</v>
      </c>
      <c r="T421" s="269">
        <f t="shared" si="224"/>
        <v>385115.35590324178</v>
      </c>
      <c r="U421" s="270">
        <f t="shared" si="224"/>
        <v>-70773.064096758157</v>
      </c>
      <c r="V421" s="268">
        <f t="shared" si="224"/>
        <v>4654568.7514083851</v>
      </c>
      <c r="W421" s="267">
        <f t="shared" si="224"/>
        <v>5071354.9964958141</v>
      </c>
      <c r="X421" s="378">
        <f t="shared" si="224"/>
        <v>4962922.7712587314</v>
      </c>
      <c r="Y421" s="269">
        <f t="shared" si="224"/>
        <v>108432.22523708278</v>
      </c>
      <c r="Z421" s="269">
        <f t="shared" si="224"/>
        <v>-308354.01985034696</v>
      </c>
      <c r="AA421" s="269">
        <f t="shared" si="224"/>
        <v>2889609.2414083844</v>
      </c>
      <c r="AB421" s="269">
        <f t="shared" si="224"/>
        <v>3197963.2612587311</v>
      </c>
      <c r="AC421" s="111">
        <f>IFERROR((P421/X421)," ")</f>
        <v>0.35562904992623096</v>
      </c>
      <c r="AD421" s="111">
        <f>IFERROR((P421/V421)," ")</f>
        <v>0.37918862181721052</v>
      </c>
    </row>
    <row r="422" spans="1:30" ht="12.2" customHeight="1">
      <c r="A422" s="58"/>
      <c r="J422" s="129"/>
      <c r="K422" s="129"/>
      <c r="L422" s="129"/>
      <c r="M422" s="129"/>
      <c r="N422" s="129"/>
      <c r="O422" s="129"/>
      <c r="P422" s="129"/>
      <c r="Q422" s="130"/>
      <c r="R422" s="130"/>
      <c r="S422" s="129"/>
      <c r="T422" s="130"/>
      <c r="U422" s="130"/>
      <c r="V422" s="129"/>
    </row>
    <row r="423" spans="1:30" s="58" customFormat="1">
      <c r="A423" s="66"/>
      <c r="B423" s="117"/>
      <c r="P423" s="117"/>
      <c r="Q423" s="118"/>
      <c r="R423" s="118"/>
      <c r="S423" s="117"/>
      <c r="T423" s="118"/>
      <c r="U423" s="118"/>
      <c r="V423" s="117"/>
      <c r="W423" s="117"/>
      <c r="X423" s="117"/>
      <c r="Y423" s="118"/>
      <c r="Z423" s="118"/>
      <c r="AA423" s="118"/>
      <c r="AB423" s="118"/>
      <c r="AC423" s="92"/>
      <c r="AD423" s="92"/>
    </row>
    <row r="424" spans="1:30">
      <c r="D424" s="119"/>
    </row>
  </sheetData>
  <sheetProtection selectLockedCells="1"/>
  <dataConsolidate/>
  <mergeCells count="4">
    <mergeCell ref="C5:O5"/>
    <mergeCell ref="P5:R5"/>
    <mergeCell ref="S5:U5"/>
    <mergeCell ref="V5:AB5"/>
  </mergeCells>
  <pageMargins left="0.75" right="0.75" top="0.75" bottom="0.75" header="0.5" footer="0.5"/>
  <pageSetup scale="53" fitToHeight="0" orientation="landscape" horizontalDpi="300" verticalDpi="300" r:id="rId1"/>
  <headerFooter alignWithMargins="0"/>
  <rowBreaks count="3" manualBreakCount="3">
    <brk id="47" max="25" man="1"/>
    <brk id="82" max="25" man="1"/>
    <brk id="19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1">
    <tabColor theme="5"/>
    <pageSetUpPr fitToPage="1"/>
  </sheetPr>
  <dimension ref="A1:BE424"/>
  <sheetViews>
    <sheetView showGridLines="0" zoomScaleNormal="100" workbookViewId="0">
      <pane xSplit="4" ySplit="9" topLeftCell="T10" activePane="bottomRight" state="frozen"/>
      <selection pane="topRight" activeCell="E1" sqref="E1"/>
      <selection pane="bottomLeft" activeCell="A10" sqref="A10"/>
      <selection pane="bottomRight" activeCell="U14" sqref="U14"/>
    </sheetView>
  </sheetViews>
  <sheetFormatPr defaultColWidth="9.140625" defaultRowHeight="12" outlineLevelRow="1"/>
  <cols>
    <col min="1" max="1" width="10.5703125" style="1" customWidth="1" collapsed="1"/>
    <col min="2" max="2" width="56.42578125" style="1" customWidth="1" collapsed="1"/>
    <col min="3" max="4" width="9.7109375" style="1" hidden="1" customWidth="1" collapsed="1"/>
    <col min="5" max="7" width="9.7109375" style="1" customWidth="1" collapsed="1"/>
    <col min="8" max="15" width="9.7109375" style="1" hidden="1" customWidth="1" collapsed="1"/>
    <col min="16" max="16" width="11.42578125" style="1" customWidth="1" collapsed="1"/>
    <col min="17" max="18" width="11.42578125" style="67" hidden="1" customWidth="1" collapsed="1"/>
    <col min="19" max="19" width="11.42578125" style="1" customWidth="1" collapsed="1"/>
    <col min="20" max="21" width="11.42578125" style="67" customWidth="1" collapsed="1"/>
    <col min="22" max="24" width="11.42578125" style="1" customWidth="1" collapsed="1"/>
    <col min="25" max="26" width="11.42578125" style="67" customWidth="1" collapsed="1"/>
    <col min="27" max="27" width="11.42578125" style="67" hidden="1" customWidth="1" collapsed="1"/>
    <col min="28" max="28" width="11.42578125" style="67" customWidth="1" collapsed="1"/>
    <col min="29" max="29" width="11.42578125" style="68" customWidth="1" collapsed="1"/>
    <col min="30" max="30" width="11.42578125" style="68" hidden="1" customWidth="1" collapsed="1"/>
    <col min="31" max="31" width="60.7109375" style="1" bestFit="1" customWidth="1" collapsed="1"/>
    <col min="32" max="57" width="9.140625" style="1"/>
    <col min="58" max="16384" width="9.140625" style="1" collapsed="1"/>
  </cols>
  <sheetData>
    <row r="1" spans="1:31" ht="15.75">
      <c r="A1" s="120" t="s">
        <v>550</v>
      </c>
    </row>
    <row r="2" spans="1:31" ht="12.2" customHeight="1">
      <c r="A2" s="121" t="s">
        <v>50</v>
      </c>
    </row>
    <row r="3" spans="1:31" ht="12.2" customHeight="1">
      <c r="A3" s="121" t="s">
        <v>551</v>
      </c>
      <c r="C3" s="3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S3" s="306" t="s">
        <v>5</v>
      </c>
    </row>
    <row r="4" spans="1:31" ht="12.2" customHeight="1" thickBot="1">
      <c r="B4" s="58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60" t="s">
        <v>76</v>
      </c>
      <c r="Q4" s="71"/>
      <c r="R4" s="71"/>
      <c r="S4" s="60">
        <v>0</v>
      </c>
      <c r="T4" s="71"/>
      <c r="U4" s="71"/>
      <c r="V4" s="70"/>
      <c r="W4" s="70"/>
      <c r="X4" s="70"/>
      <c r="Y4" s="71"/>
      <c r="Z4" s="71"/>
      <c r="AA4" s="71"/>
      <c r="AB4" s="71"/>
      <c r="AC4" s="72"/>
      <c r="AD4" s="72"/>
    </row>
    <row r="5" spans="1:31" ht="12.2" customHeight="1" thickTop="1">
      <c r="C5" s="452" t="s">
        <v>0</v>
      </c>
      <c r="D5" s="452"/>
      <c r="E5" s="452"/>
      <c r="F5" s="452"/>
      <c r="G5" s="452"/>
      <c r="H5" s="452"/>
      <c r="I5" s="452"/>
      <c r="J5" s="452"/>
      <c r="K5" s="452"/>
      <c r="L5" s="452"/>
      <c r="M5" s="452"/>
      <c r="N5" s="452"/>
      <c r="O5" s="452"/>
      <c r="P5" s="453" t="s">
        <v>60</v>
      </c>
      <c r="Q5" s="452"/>
      <c r="R5" s="454"/>
      <c r="S5" s="453" t="s">
        <v>127</v>
      </c>
      <c r="T5" s="452"/>
      <c r="U5" s="454"/>
      <c r="V5" s="453" t="s">
        <v>158</v>
      </c>
      <c r="W5" s="452"/>
      <c r="X5" s="452"/>
      <c r="Y5" s="452"/>
      <c r="Z5" s="452"/>
      <c r="AA5" s="452"/>
      <c r="AB5" s="452"/>
      <c r="AC5" s="73"/>
      <c r="AD5" s="73"/>
    </row>
    <row r="6" spans="1:31" s="74" customFormat="1" ht="48">
      <c r="C6" s="75" t="s">
        <v>68</v>
      </c>
      <c r="D6" s="76" t="s">
        <v>2</v>
      </c>
      <c r="E6" s="76" t="s">
        <v>3</v>
      </c>
      <c r="F6" s="76" t="s">
        <v>4</v>
      </c>
      <c r="G6" s="76" t="s">
        <v>5</v>
      </c>
      <c r="H6" s="76" t="s">
        <v>6</v>
      </c>
      <c r="I6" s="76" t="s">
        <v>7</v>
      </c>
      <c r="J6" s="76" t="s">
        <v>8</v>
      </c>
      <c r="K6" s="76" t="s">
        <v>9</v>
      </c>
      <c r="L6" s="76" t="s">
        <v>10</v>
      </c>
      <c r="M6" s="76" t="s">
        <v>11</v>
      </c>
      <c r="N6" s="76" t="s">
        <v>12</v>
      </c>
      <c r="O6" s="76" t="s">
        <v>13</v>
      </c>
      <c r="P6" s="77" t="s">
        <v>14</v>
      </c>
      <c r="Q6" s="78" t="s">
        <v>15</v>
      </c>
      <c r="R6" s="79" t="s">
        <v>62</v>
      </c>
      <c r="S6" s="77" t="s">
        <v>0</v>
      </c>
      <c r="T6" s="78" t="s">
        <v>1</v>
      </c>
      <c r="U6" s="79" t="s">
        <v>62</v>
      </c>
      <c r="V6" s="243" t="s">
        <v>1106</v>
      </c>
      <c r="W6" s="75" t="s">
        <v>64</v>
      </c>
      <c r="X6" s="366" t="s">
        <v>1124</v>
      </c>
      <c r="Y6" s="242" t="s">
        <v>1107</v>
      </c>
      <c r="Z6" s="242" t="s">
        <v>1108</v>
      </c>
      <c r="AA6" s="242" t="s">
        <v>1109</v>
      </c>
      <c r="AB6" s="242" t="s">
        <v>1110</v>
      </c>
      <c r="AC6" s="244" t="s">
        <v>1111</v>
      </c>
      <c r="AD6" s="244" t="s">
        <v>1112</v>
      </c>
      <c r="AE6" s="450" t="s">
        <v>1125</v>
      </c>
    </row>
    <row r="7" spans="1:31" ht="12.2" hidden="1" customHeight="1">
      <c r="A7" s="74"/>
      <c r="B7" s="74"/>
      <c r="C7" s="255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62"/>
      <c r="Q7" s="261"/>
      <c r="R7" s="256"/>
      <c r="S7" s="262"/>
      <c r="T7" s="261"/>
      <c r="U7" s="256"/>
      <c r="V7" s="258"/>
      <c r="W7" s="255"/>
      <c r="X7" s="367"/>
      <c r="Y7" s="259"/>
      <c r="Z7" s="259"/>
      <c r="AA7" s="259"/>
      <c r="AB7" s="259"/>
      <c r="AC7" s="260"/>
      <c r="AD7" s="260"/>
    </row>
    <row r="8" spans="1:31" ht="12.2" hidden="1" customHeight="1">
      <c r="A8" s="74"/>
      <c r="B8" s="74"/>
      <c r="C8" s="255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62"/>
      <c r="Q8" s="261"/>
      <c r="R8" s="256"/>
      <c r="S8" s="262"/>
      <c r="T8" s="261"/>
      <c r="U8" s="256"/>
      <c r="V8" s="258"/>
      <c r="W8" s="255"/>
      <c r="X8" s="367"/>
      <c r="Y8" s="259"/>
      <c r="Z8" s="259"/>
      <c r="AA8" s="259"/>
      <c r="AB8" s="259"/>
      <c r="AC8" s="260"/>
      <c r="AD8" s="260"/>
    </row>
    <row r="9" spans="1:31" ht="12.2" hidden="1" customHeight="1">
      <c r="A9" s="74"/>
      <c r="B9" s="74"/>
      <c r="C9" s="255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62"/>
      <c r="Q9" s="261"/>
      <c r="R9" s="256"/>
      <c r="S9" s="262"/>
      <c r="T9" s="261"/>
      <c r="U9" s="256"/>
      <c r="V9" s="258"/>
      <c r="W9" s="255"/>
      <c r="X9" s="367"/>
      <c r="Y9" s="259"/>
      <c r="Z9" s="259"/>
      <c r="AA9" s="259"/>
      <c r="AB9" s="259"/>
      <c r="AC9" s="260"/>
      <c r="AD9" s="260"/>
    </row>
    <row r="10" spans="1:31" ht="12.2" customHeight="1">
      <c r="A10" s="58" t="s">
        <v>18</v>
      </c>
      <c r="P10" s="80"/>
      <c r="R10" s="81"/>
      <c r="S10" s="80"/>
      <c r="U10" s="81"/>
      <c r="V10" s="80"/>
      <c r="X10" s="2"/>
      <c r="AE10" s="449" t="s">
        <v>1126</v>
      </c>
    </row>
    <row r="11" spans="1:31" ht="12.2" customHeight="1">
      <c r="A11" s="58" t="s">
        <v>19</v>
      </c>
      <c r="P11" s="80"/>
      <c r="R11" s="81"/>
      <c r="S11" s="80"/>
      <c r="U11" s="81"/>
      <c r="V11" s="80"/>
      <c r="X11" s="2"/>
    </row>
    <row r="12" spans="1:31" ht="12.2" customHeight="1">
      <c r="B12" s="61" t="s">
        <v>107</v>
      </c>
      <c r="C12" s="82">
        <f t="shared" ref="C12:X12" si="0">+C102</f>
        <v>0</v>
      </c>
      <c r="D12" s="82">
        <f t="shared" si="0"/>
        <v>22995.86</v>
      </c>
      <c r="E12" s="82">
        <f t="shared" si="0"/>
        <v>11055.81</v>
      </c>
      <c r="F12" s="82">
        <f t="shared" si="0"/>
        <v>3238.5</v>
      </c>
      <c r="G12" s="82">
        <f t="shared" si="0"/>
        <v>12713.380000000001</v>
      </c>
      <c r="H12" s="82">
        <f t="shared" si="0"/>
        <v>0</v>
      </c>
      <c r="I12" s="82">
        <f t="shared" si="0"/>
        <v>0</v>
      </c>
      <c r="J12" s="82">
        <f t="shared" si="0"/>
        <v>0</v>
      </c>
      <c r="K12" s="82">
        <f t="shared" si="0"/>
        <v>0</v>
      </c>
      <c r="L12" s="82">
        <f t="shared" si="0"/>
        <v>0</v>
      </c>
      <c r="M12" s="82">
        <f t="shared" si="0"/>
        <v>0</v>
      </c>
      <c r="N12" s="82">
        <f t="shared" si="0"/>
        <v>0</v>
      </c>
      <c r="O12" s="82">
        <f t="shared" si="0"/>
        <v>0</v>
      </c>
      <c r="P12" s="83">
        <f t="shared" si="0"/>
        <v>50003.55</v>
      </c>
      <c r="Q12" s="84">
        <f t="shared" si="0"/>
        <v>14091.3516</v>
      </c>
      <c r="R12" s="85">
        <f t="shared" ref="R12:R18" si="1">P12-Q12</f>
        <v>35912.198400000001</v>
      </c>
      <c r="S12" s="83">
        <f t="shared" ref="S12:T12" si="2">+S102</f>
        <v>12713.380000000001</v>
      </c>
      <c r="T12" s="84">
        <f t="shared" si="2"/>
        <v>3522.8379</v>
      </c>
      <c r="U12" s="85">
        <f t="shared" ref="U12:U18" si="3">S12-T12</f>
        <v>9190.5421000000006</v>
      </c>
      <c r="V12" s="83">
        <f t="shared" si="0"/>
        <v>42274.054799999998</v>
      </c>
      <c r="W12" s="82">
        <f t="shared" si="0"/>
        <v>103332.54000000001</v>
      </c>
      <c r="X12" s="368">
        <f t="shared" si="0"/>
        <v>103332.54000000001</v>
      </c>
      <c r="Y12" s="84">
        <f t="shared" ref="Y12:Y18" si="4">X12-W12</f>
        <v>0</v>
      </c>
      <c r="Z12" s="84">
        <f>X12-V12</f>
        <v>61058.48520000001</v>
      </c>
      <c r="AA12" s="84">
        <f>V12-P12</f>
        <v>-7729.4952000000048</v>
      </c>
      <c r="AB12" s="84">
        <f>X12-P12</f>
        <v>53328.990000000005</v>
      </c>
      <c r="AC12" s="68">
        <f t="shared" ref="AC12:AC18" si="5">IFERROR((P12/X12)," ")</f>
        <v>0.48390903775325755</v>
      </c>
      <c r="AD12" s="68">
        <f t="shared" ref="AD12:AD18" si="6">IFERROR((P12/V12)," ")</f>
        <v>1.1828425315851179</v>
      </c>
      <c r="AE12" s="445" t="s">
        <v>1116</v>
      </c>
    </row>
    <row r="13" spans="1:31" ht="12.2" hidden="1" customHeight="1">
      <c r="B13" s="61" t="s">
        <v>108</v>
      </c>
      <c r="C13" s="82">
        <f t="shared" ref="C13:X13" si="7">+C111</f>
        <v>0</v>
      </c>
      <c r="D13" s="82">
        <f t="shared" si="7"/>
        <v>0</v>
      </c>
      <c r="E13" s="82">
        <f t="shared" si="7"/>
        <v>0</v>
      </c>
      <c r="F13" s="82">
        <f t="shared" si="7"/>
        <v>0</v>
      </c>
      <c r="G13" s="82">
        <f t="shared" si="7"/>
        <v>0</v>
      </c>
      <c r="H13" s="82">
        <f t="shared" si="7"/>
        <v>0</v>
      </c>
      <c r="I13" s="82">
        <f t="shared" si="7"/>
        <v>0</v>
      </c>
      <c r="J13" s="82">
        <f t="shared" si="7"/>
        <v>0</v>
      </c>
      <c r="K13" s="82">
        <f t="shared" si="7"/>
        <v>0</v>
      </c>
      <c r="L13" s="82">
        <f t="shared" si="7"/>
        <v>0</v>
      </c>
      <c r="M13" s="82">
        <f t="shared" si="7"/>
        <v>0</v>
      </c>
      <c r="N13" s="82">
        <f t="shared" si="7"/>
        <v>0</v>
      </c>
      <c r="O13" s="82">
        <f t="shared" si="7"/>
        <v>0</v>
      </c>
      <c r="P13" s="83">
        <f t="shared" si="7"/>
        <v>0</v>
      </c>
      <c r="Q13" s="84">
        <f t="shared" si="7"/>
        <v>0</v>
      </c>
      <c r="R13" s="85">
        <f t="shared" si="1"/>
        <v>0</v>
      </c>
      <c r="S13" s="83">
        <f t="shared" ref="S13:T13" si="8">+S111</f>
        <v>0</v>
      </c>
      <c r="T13" s="84">
        <f t="shared" si="8"/>
        <v>0</v>
      </c>
      <c r="U13" s="85">
        <f t="shared" si="3"/>
        <v>0</v>
      </c>
      <c r="V13" s="83">
        <f t="shared" si="7"/>
        <v>0</v>
      </c>
      <c r="W13" s="82">
        <f t="shared" si="7"/>
        <v>0</v>
      </c>
      <c r="X13" s="368">
        <f t="shared" si="7"/>
        <v>0</v>
      </c>
      <c r="Y13" s="84">
        <f t="shared" si="4"/>
        <v>0</v>
      </c>
      <c r="Z13" s="84">
        <f t="shared" ref="Z13:Z18" si="9">X13-V13</f>
        <v>0</v>
      </c>
      <c r="AA13" s="84">
        <f t="shared" ref="AA13:AA18" si="10">V13-P13</f>
        <v>0</v>
      </c>
      <c r="AB13" s="84">
        <f t="shared" ref="AB13:AB18" si="11">X13-P13</f>
        <v>0</v>
      </c>
      <c r="AC13" s="68" t="str">
        <f t="shared" si="5"/>
        <v xml:space="preserve"> </v>
      </c>
      <c r="AD13" s="68" t="str">
        <f t="shared" si="6"/>
        <v xml:space="preserve"> </v>
      </c>
      <c r="AE13" s="445" t="s">
        <v>1117</v>
      </c>
    </row>
    <row r="14" spans="1:31" ht="12.2" customHeight="1">
      <c r="B14" s="61" t="s">
        <v>109</v>
      </c>
      <c r="C14" s="82">
        <f t="shared" ref="C14:X14" si="12">+C134</f>
        <v>0</v>
      </c>
      <c r="D14" s="82">
        <f t="shared" si="12"/>
        <v>353694.18</v>
      </c>
      <c r="E14" s="82">
        <f t="shared" si="12"/>
        <v>324465.74</v>
      </c>
      <c r="F14" s="82">
        <f t="shared" si="12"/>
        <v>327678.22000000003</v>
      </c>
      <c r="G14" s="82">
        <f t="shared" si="12"/>
        <v>0</v>
      </c>
      <c r="H14" s="82">
        <f t="shared" si="12"/>
        <v>0</v>
      </c>
      <c r="I14" s="82">
        <f t="shared" si="12"/>
        <v>0</v>
      </c>
      <c r="J14" s="82">
        <f t="shared" si="12"/>
        <v>0</v>
      </c>
      <c r="K14" s="82">
        <f t="shared" si="12"/>
        <v>0</v>
      </c>
      <c r="L14" s="82">
        <f t="shared" si="12"/>
        <v>0</v>
      </c>
      <c r="M14" s="82">
        <f t="shared" si="12"/>
        <v>0</v>
      </c>
      <c r="N14" s="82">
        <f t="shared" si="12"/>
        <v>0</v>
      </c>
      <c r="O14" s="82">
        <f t="shared" si="12"/>
        <v>0</v>
      </c>
      <c r="P14" s="83">
        <f t="shared" si="12"/>
        <v>1005838.1399999999</v>
      </c>
      <c r="Q14" s="84">
        <f t="shared" si="12"/>
        <v>1414445.5000000002</v>
      </c>
      <c r="R14" s="85">
        <f t="shared" si="1"/>
        <v>-408607.36000000034</v>
      </c>
      <c r="S14" s="83">
        <f t="shared" ref="S14:T14" si="13">+S134</f>
        <v>0</v>
      </c>
      <c r="T14" s="84">
        <f t="shared" si="13"/>
        <v>347047.00000000006</v>
      </c>
      <c r="U14" s="85">
        <f t="shared" si="3"/>
        <v>-347047.00000000006</v>
      </c>
      <c r="V14" s="83">
        <f t="shared" si="12"/>
        <v>4269594</v>
      </c>
      <c r="W14" s="82">
        <f t="shared" si="12"/>
        <v>4352923.32</v>
      </c>
      <c r="X14" s="368">
        <f t="shared" si="12"/>
        <v>4352923.32</v>
      </c>
      <c r="Y14" s="84">
        <f t="shared" si="4"/>
        <v>0</v>
      </c>
      <c r="Z14" s="84">
        <f t="shared" si="9"/>
        <v>83329.320000000298</v>
      </c>
      <c r="AA14" s="84">
        <f t="shared" si="10"/>
        <v>3263755.8600000003</v>
      </c>
      <c r="AB14" s="84">
        <f t="shared" si="11"/>
        <v>3347085.1800000006</v>
      </c>
      <c r="AC14" s="68">
        <f t="shared" si="5"/>
        <v>0.23107187194834386</v>
      </c>
      <c r="AD14" s="68">
        <f t="shared" si="6"/>
        <v>0.23558168294221885</v>
      </c>
      <c r="AE14" s="445" t="s">
        <v>1117</v>
      </c>
    </row>
    <row r="15" spans="1:31" ht="12.2" customHeight="1">
      <c r="B15" s="61" t="s">
        <v>110</v>
      </c>
      <c r="C15" s="82">
        <f t="shared" ref="C15:X15" si="14">+C180</f>
        <v>0</v>
      </c>
      <c r="D15" s="82">
        <f t="shared" si="14"/>
        <v>6643.91</v>
      </c>
      <c r="E15" s="82">
        <f t="shared" si="14"/>
        <v>20299.099999999999</v>
      </c>
      <c r="F15" s="82">
        <f t="shared" si="14"/>
        <v>15584.66</v>
      </c>
      <c r="G15" s="82">
        <f t="shared" si="14"/>
        <v>0</v>
      </c>
      <c r="H15" s="82">
        <f t="shared" si="14"/>
        <v>0</v>
      </c>
      <c r="I15" s="82">
        <f t="shared" si="14"/>
        <v>0</v>
      </c>
      <c r="J15" s="82">
        <f t="shared" si="14"/>
        <v>0</v>
      </c>
      <c r="K15" s="82">
        <f t="shared" si="14"/>
        <v>0</v>
      </c>
      <c r="L15" s="82">
        <f t="shared" si="14"/>
        <v>0</v>
      </c>
      <c r="M15" s="82">
        <f t="shared" si="14"/>
        <v>0</v>
      </c>
      <c r="N15" s="82">
        <f t="shared" si="14"/>
        <v>0</v>
      </c>
      <c r="O15" s="82">
        <f t="shared" si="14"/>
        <v>0</v>
      </c>
      <c r="P15" s="83">
        <f t="shared" si="14"/>
        <v>42527.67</v>
      </c>
      <c r="Q15" s="84">
        <f t="shared" si="14"/>
        <v>93603.236363636286</v>
      </c>
      <c r="R15" s="85">
        <f t="shared" si="1"/>
        <v>-51075.566363636288</v>
      </c>
      <c r="S15" s="83">
        <f t="shared" ref="S15:T15" si="15">+S180</f>
        <v>0</v>
      </c>
      <c r="T15" s="84">
        <f t="shared" si="15"/>
        <v>36320.34545454543</v>
      </c>
      <c r="U15" s="85">
        <f t="shared" si="3"/>
        <v>-36320.34545454543</v>
      </c>
      <c r="V15" s="83">
        <f t="shared" si="14"/>
        <v>384166</v>
      </c>
      <c r="W15" s="82">
        <f t="shared" si="14"/>
        <v>398794.31</v>
      </c>
      <c r="X15" s="368">
        <f t="shared" si="14"/>
        <v>398794.31</v>
      </c>
      <c r="Y15" s="84">
        <f t="shared" si="4"/>
        <v>0</v>
      </c>
      <c r="Z15" s="84">
        <f t="shared" si="9"/>
        <v>14628.309999999998</v>
      </c>
      <c r="AA15" s="84">
        <f t="shared" si="10"/>
        <v>341638.33</v>
      </c>
      <c r="AB15" s="84">
        <f t="shared" si="11"/>
        <v>356266.64</v>
      </c>
      <c r="AC15" s="68">
        <f t="shared" si="5"/>
        <v>0.10664061380414379</v>
      </c>
      <c r="AD15" s="68">
        <f t="shared" si="6"/>
        <v>0.11070128538184014</v>
      </c>
      <c r="AE15" s="445" t="s">
        <v>1118</v>
      </c>
    </row>
    <row r="16" spans="1:31" ht="12.2" hidden="1" customHeight="1">
      <c r="B16" s="61" t="s">
        <v>111</v>
      </c>
      <c r="C16" s="82">
        <f t="shared" ref="C16:X16" si="16">+C188</f>
        <v>0</v>
      </c>
      <c r="D16" s="82">
        <f t="shared" si="16"/>
        <v>0</v>
      </c>
      <c r="E16" s="82">
        <f t="shared" si="16"/>
        <v>0</v>
      </c>
      <c r="F16" s="82">
        <f t="shared" si="16"/>
        <v>0</v>
      </c>
      <c r="G16" s="82">
        <f t="shared" si="16"/>
        <v>0</v>
      </c>
      <c r="H16" s="82">
        <f t="shared" si="16"/>
        <v>0</v>
      </c>
      <c r="I16" s="82">
        <f t="shared" si="16"/>
        <v>0</v>
      </c>
      <c r="J16" s="82">
        <f t="shared" si="16"/>
        <v>0</v>
      </c>
      <c r="K16" s="82">
        <f t="shared" si="16"/>
        <v>0</v>
      </c>
      <c r="L16" s="82">
        <f t="shared" si="16"/>
        <v>0</v>
      </c>
      <c r="M16" s="82">
        <f t="shared" si="16"/>
        <v>0</v>
      </c>
      <c r="N16" s="82">
        <f t="shared" si="16"/>
        <v>0</v>
      </c>
      <c r="O16" s="82">
        <f t="shared" si="16"/>
        <v>0</v>
      </c>
      <c r="P16" s="83">
        <f t="shared" si="16"/>
        <v>0</v>
      </c>
      <c r="Q16" s="84">
        <f t="shared" si="16"/>
        <v>0</v>
      </c>
      <c r="R16" s="85">
        <f t="shared" si="1"/>
        <v>0</v>
      </c>
      <c r="S16" s="83">
        <f t="shared" ref="S16:T16" si="17">+S188</f>
        <v>0</v>
      </c>
      <c r="T16" s="84">
        <f t="shared" si="17"/>
        <v>0</v>
      </c>
      <c r="U16" s="85">
        <f t="shared" si="3"/>
        <v>0</v>
      </c>
      <c r="V16" s="83">
        <f t="shared" si="16"/>
        <v>0</v>
      </c>
      <c r="W16" s="82">
        <f t="shared" si="16"/>
        <v>0</v>
      </c>
      <c r="X16" s="368">
        <f t="shared" si="16"/>
        <v>0</v>
      </c>
      <c r="Y16" s="84">
        <f t="shared" si="4"/>
        <v>0</v>
      </c>
      <c r="Z16" s="84">
        <f t="shared" si="9"/>
        <v>0</v>
      </c>
      <c r="AA16" s="84">
        <f t="shared" si="10"/>
        <v>0</v>
      </c>
      <c r="AB16" s="84">
        <f t="shared" si="11"/>
        <v>0</v>
      </c>
      <c r="AC16" s="68" t="str">
        <f t="shared" si="5"/>
        <v xml:space="preserve"> </v>
      </c>
      <c r="AD16" s="68" t="str">
        <f t="shared" si="6"/>
        <v xml:space="preserve"> </v>
      </c>
    </row>
    <row r="17" spans="1:31" ht="12.2" hidden="1" customHeight="1">
      <c r="B17" s="61" t="s">
        <v>112</v>
      </c>
      <c r="C17" s="82">
        <f>+C194</f>
        <v>0</v>
      </c>
      <c r="D17" s="82">
        <f t="shared" ref="D17:N17" si="18">+D194</f>
        <v>0</v>
      </c>
      <c r="E17" s="82">
        <f t="shared" si="18"/>
        <v>0</v>
      </c>
      <c r="F17" s="82">
        <f t="shared" si="18"/>
        <v>0</v>
      </c>
      <c r="G17" s="82">
        <f t="shared" si="18"/>
        <v>0</v>
      </c>
      <c r="H17" s="82">
        <f t="shared" si="18"/>
        <v>0</v>
      </c>
      <c r="I17" s="82">
        <f t="shared" si="18"/>
        <v>0</v>
      </c>
      <c r="J17" s="82">
        <f t="shared" si="18"/>
        <v>0</v>
      </c>
      <c r="K17" s="82">
        <f t="shared" si="18"/>
        <v>0</v>
      </c>
      <c r="L17" s="82">
        <f t="shared" si="18"/>
        <v>0</v>
      </c>
      <c r="M17" s="82">
        <f t="shared" si="18"/>
        <v>0</v>
      </c>
      <c r="N17" s="82">
        <f t="shared" si="18"/>
        <v>0</v>
      </c>
      <c r="O17" s="82">
        <f>+O194</f>
        <v>0</v>
      </c>
      <c r="P17" s="83">
        <f>+P194</f>
        <v>0</v>
      </c>
      <c r="Q17" s="84">
        <f>+Q194</f>
        <v>0</v>
      </c>
      <c r="R17" s="85">
        <f t="shared" si="1"/>
        <v>0</v>
      </c>
      <c r="S17" s="83">
        <f>+S194</f>
        <v>0</v>
      </c>
      <c r="T17" s="84">
        <f>+T194</f>
        <v>0</v>
      </c>
      <c r="U17" s="85">
        <f t="shared" si="3"/>
        <v>0</v>
      </c>
      <c r="V17" s="83">
        <f>+V194</f>
        <v>0</v>
      </c>
      <c r="W17" s="82">
        <f>+W194</f>
        <v>0</v>
      </c>
      <c r="X17" s="368">
        <f>+X194</f>
        <v>0</v>
      </c>
      <c r="Y17" s="84">
        <f t="shared" ref="Y17" si="19">X17-W17</f>
        <v>0</v>
      </c>
      <c r="Z17" s="84">
        <f t="shared" ref="Z17" si="20">X17-V17</f>
        <v>0</v>
      </c>
      <c r="AA17" s="84">
        <f t="shared" ref="AA17" si="21">V17-P17</f>
        <v>0</v>
      </c>
      <c r="AB17" s="84">
        <f t="shared" ref="AB17" si="22">X17-P17</f>
        <v>0</v>
      </c>
      <c r="AC17" s="68" t="str">
        <f t="shared" si="5"/>
        <v xml:space="preserve"> </v>
      </c>
      <c r="AD17" s="68" t="str">
        <f t="shared" si="6"/>
        <v xml:space="preserve"> </v>
      </c>
    </row>
    <row r="18" spans="1:31" ht="12.2" customHeight="1">
      <c r="A18" s="86"/>
      <c r="B18" s="62" t="s">
        <v>20</v>
      </c>
      <c r="C18" s="87">
        <f>SUM(C12:C17)</f>
        <v>0</v>
      </c>
      <c r="D18" s="87">
        <f>SUM(D12:D17)</f>
        <v>383333.94999999995</v>
      </c>
      <c r="E18" s="87">
        <f t="shared" ref="E18:N18" si="23">SUM(E12:E17)</f>
        <v>355820.64999999997</v>
      </c>
      <c r="F18" s="87">
        <f t="shared" si="23"/>
        <v>346501.38</v>
      </c>
      <c r="G18" s="87">
        <f t="shared" si="23"/>
        <v>12713.380000000001</v>
      </c>
      <c r="H18" s="87">
        <f t="shared" si="23"/>
        <v>0</v>
      </c>
      <c r="I18" s="87">
        <f t="shared" si="23"/>
        <v>0</v>
      </c>
      <c r="J18" s="87">
        <f t="shared" si="23"/>
        <v>0</v>
      </c>
      <c r="K18" s="87">
        <f t="shared" si="23"/>
        <v>0</v>
      </c>
      <c r="L18" s="87">
        <f>SUM(L12:L17)</f>
        <v>0</v>
      </c>
      <c r="M18" s="87">
        <f t="shared" si="23"/>
        <v>0</v>
      </c>
      <c r="N18" s="87">
        <f t="shared" si="23"/>
        <v>0</v>
      </c>
      <c r="O18" s="87">
        <f>SUM(O12:O17)</f>
        <v>0</v>
      </c>
      <c r="P18" s="88">
        <f>SUM(P12:P17)</f>
        <v>1098369.3599999999</v>
      </c>
      <c r="Q18" s="89">
        <f>SUM(Q12:Q17)</f>
        <v>1522140.0879636365</v>
      </c>
      <c r="R18" s="90">
        <f t="shared" si="1"/>
        <v>-423770.72796363663</v>
      </c>
      <c r="S18" s="88">
        <f>SUM(S12:S17)</f>
        <v>12713.380000000001</v>
      </c>
      <c r="T18" s="89">
        <f>SUM(T12:T17)</f>
        <v>386890.1833545455</v>
      </c>
      <c r="U18" s="90">
        <f t="shared" si="3"/>
        <v>-374176.8033545455</v>
      </c>
      <c r="V18" s="88">
        <f>SUM(V12:V17)</f>
        <v>4696034.0548</v>
      </c>
      <c r="W18" s="87">
        <f>SUM(W12:W17)</f>
        <v>4855050.17</v>
      </c>
      <c r="X18" s="369">
        <f>SUM(X12:X17)</f>
        <v>4855050.17</v>
      </c>
      <c r="Y18" s="89">
        <f t="shared" si="4"/>
        <v>0</v>
      </c>
      <c r="Z18" s="89">
        <f t="shared" si="9"/>
        <v>159016.11519999988</v>
      </c>
      <c r="AA18" s="89">
        <f t="shared" si="10"/>
        <v>3597664.6948000002</v>
      </c>
      <c r="AB18" s="89">
        <f t="shared" si="11"/>
        <v>3756680.81</v>
      </c>
      <c r="AC18" s="91">
        <f t="shared" si="5"/>
        <v>0.22623233984006388</v>
      </c>
      <c r="AD18" s="91">
        <f t="shared" si="6"/>
        <v>0.2338929716400403</v>
      </c>
    </row>
    <row r="19" spans="1:31" ht="12.2" customHeight="1">
      <c r="A19" s="63"/>
      <c r="P19" s="80"/>
      <c r="R19" s="81"/>
      <c r="S19" s="80"/>
      <c r="U19" s="81"/>
      <c r="V19" s="80"/>
      <c r="X19" s="2"/>
    </row>
    <row r="20" spans="1:31" ht="12.2" customHeight="1">
      <c r="A20" s="64" t="s">
        <v>21</v>
      </c>
      <c r="P20" s="80"/>
      <c r="R20" s="81"/>
      <c r="S20" s="80"/>
      <c r="U20" s="81"/>
      <c r="V20" s="80"/>
      <c r="X20" s="2"/>
    </row>
    <row r="21" spans="1:31" ht="12.2" customHeight="1">
      <c r="B21" s="61" t="s">
        <v>113</v>
      </c>
      <c r="C21" s="82">
        <f t="shared" ref="C21:Y21" si="24">C259</f>
        <v>0</v>
      </c>
      <c r="D21" s="82">
        <f t="shared" si="24"/>
        <v>151175.29999999999</v>
      </c>
      <c r="E21" s="82">
        <f t="shared" si="24"/>
        <v>156498.07</v>
      </c>
      <c r="F21" s="82">
        <f t="shared" si="24"/>
        <v>189627.24999999997</v>
      </c>
      <c r="G21" s="82">
        <f t="shared" si="24"/>
        <v>191879.08</v>
      </c>
      <c r="H21" s="82">
        <f t="shared" si="24"/>
        <v>0</v>
      </c>
      <c r="I21" s="82">
        <f t="shared" si="24"/>
        <v>0</v>
      </c>
      <c r="J21" s="82">
        <f t="shared" si="24"/>
        <v>0</v>
      </c>
      <c r="K21" s="82">
        <f t="shared" si="24"/>
        <v>0</v>
      </c>
      <c r="L21" s="82">
        <f t="shared" si="24"/>
        <v>0</v>
      </c>
      <c r="M21" s="82">
        <f t="shared" si="24"/>
        <v>0</v>
      </c>
      <c r="N21" s="82">
        <f t="shared" si="24"/>
        <v>0</v>
      </c>
      <c r="O21" s="82">
        <f t="shared" si="24"/>
        <v>0</v>
      </c>
      <c r="P21" s="83">
        <f t="shared" si="24"/>
        <v>689179.7</v>
      </c>
      <c r="Q21" s="84">
        <f t="shared" si="24"/>
        <v>639271.28677083377</v>
      </c>
      <c r="R21" s="85">
        <f>Q21-P21</f>
        <v>-49908.413229166181</v>
      </c>
      <c r="S21" s="83">
        <f t="shared" ref="S21:T21" si="25">S259</f>
        <v>191879.08</v>
      </c>
      <c r="T21" s="84">
        <f t="shared" si="25"/>
        <v>183417.24979166713</v>
      </c>
      <c r="U21" s="85">
        <f>T21-S21</f>
        <v>-8461.8302083328599</v>
      </c>
      <c r="V21" s="83">
        <f t="shared" si="24"/>
        <v>2223556.9975000001</v>
      </c>
      <c r="W21" s="82">
        <f t="shared" si="24"/>
        <v>2399454.2397499997</v>
      </c>
      <c r="X21" s="368">
        <f t="shared" si="24"/>
        <v>2352669.0677069901</v>
      </c>
      <c r="Y21" s="84">
        <f t="shared" si="24"/>
        <v>46785.172043009894</v>
      </c>
      <c r="Z21" s="84">
        <f>V21-X21</f>
        <v>-129112.07020699</v>
      </c>
      <c r="AA21" s="84">
        <f>V21-P21</f>
        <v>1534377.2975000001</v>
      </c>
      <c r="AB21" s="84">
        <f t="shared" ref="AB21:AB32" si="26">X21-P21</f>
        <v>1663489.3677069901</v>
      </c>
      <c r="AC21" s="68">
        <f t="shared" ref="AC21:AC30" si="27">IFERROR((P21/X21)," ")</f>
        <v>0.29293524935561949</v>
      </c>
      <c r="AD21" s="68">
        <f t="shared" ref="AD21:AD30" si="28">IFERROR((P21/V21)," ")</f>
        <v>0.30994469706639483</v>
      </c>
      <c r="AE21" s="445" t="s">
        <v>1120</v>
      </c>
    </row>
    <row r="22" spans="1:31" ht="12.2" customHeight="1">
      <c r="B22" s="61" t="s">
        <v>114</v>
      </c>
      <c r="C22" s="82">
        <f t="shared" ref="C22:Y22" si="29">C275</f>
        <v>0</v>
      </c>
      <c r="D22" s="82">
        <f t="shared" si="29"/>
        <v>58495.140000000007</v>
      </c>
      <c r="E22" s="82">
        <f t="shared" si="29"/>
        <v>75977.52</v>
      </c>
      <c r="F22" s="82">
        <f t="shared" si="29"/>
        <v>67173.009999999995</v>
      </c>
      <c r="G22" s="82">
        <f t="shared" si="29"/>
        <v>69124.899999999994</v>
      </c>
      <c r="H22" s="82">
        <f t="shared" si="29"/>
        <v>0</v>
      </c>
      <c r="I22" s="82">
        <f t="shared" si="29"/>
        <v>0</v>
      </c>
      <c r="J22" s="82">
        <f t="shared" si="29"/>
        <v>0</v>
      </c>
      <c r="K22" s="82">
        <f t="shared" si="29"/>
        <v>0</v>
      </c>
      <c r="L22" s="82">
        <f t="shared" si="29"/>
        <v>0</v>
      </c>
      <c r="M22" s="82">
        <f t="shared" si="29"/>
        <v>0</v>
      </c>
      <c r="N22" s="82">
        <f t="shared" si="29"/>
        <v>0</v>
      </c>
      <c r="O22" s="82">
        <f t="shared" si="29"/>
        <v>0</v>
      </c>
      <c r="P22" s="83">
        <f t="shared" si="29"/>
        <v>270770.57</v>
      </c>
      <c r="Q22" s="84">
        <f t="shared" si="29"/>
        <v>247824.74982346868</v>
      </c>
      <c r="R22" s="85">
        <f t="shared" ref="R22:R30" si="30">Q22-P22</f>
        <v>-22945.820176531328</v>
      </c>
      <c r="S22" s="83">
        <f t="shared" ref="S22:T22" si="31">S275</f>
        <v>69124.899999999994</v>
      </c>
      <c r="T22" s="84">
        <f t="shared" si="31"/>
        <v>67463.645919446673</v>
      </c>
      <c r="U22" s="85">
        <f t="shared" ref="U22:U30" si="32">T22-S22</f>
        <v>-1661.2540805533208</v>
      </c>
      <c r="V22" s="83">
        <f t="shared" si="29"/>
        <v>814826.30179657997</v>
      </c>
      <c r="W22" s="82">
        <f t="shared" si="29"/>
        <v>876272.76031040493</v>
      </c>
      <c r="X22" s="368">
        <f t="shared" si="29"/>
        <v>860010.58551893802</v>
      </c>
      <c r="Y22" s="84">
        <f t="shared" si="29"/>
        <v>16262.174791466823</v>
      </c>
      <c r="Z22" s="84">
        <f t="shared" ref="Z22:Z30" si="33">V22-X22</f>
        <v>-45184.283722358057</v>
      </c>
      <c r="AA22" s="84">
        <f t="shared" ref="AA22:AA30" si="34">V22-P22</f>
        <v>544055.7317965799</v>
      </c>
      <c r="AB22" s="84">
        <f t="shared" si="26"/>
        <v>589240.01551893796</v>
      </c>
      <c r="AC22" s="68">
        <f t="shared" si="27"/>
        <v>0.31484562464613691</v>
      </c>
      <c r="AD22" s="68">
        <f t="shared" si="28"/>
        <v>0.33230465119128844</v>
      </c>
      <c r="AE22" s="446" t="s">
        <v>1121</v>
      </c>
    </row>
    <row r="23" spans="1:31" ht="12.2" customHeight="1">
      <c r="B23" s="61" t="s">
        <v>115</v>
      </c>
      <c r="C23" s="82">
        <f t="shared" ref="C23:Y23" si="35">C300</f>
        <v>0</v>
      </c>
      <c r="D23" s="82">
        <f t="shared" si="35"/>
        <v>49761.54</v>
      </c>
      <c r="E23" s="82">
        <f t="shared" si="35"/>
        <v>34026.520000000004</v>
      </c>
      <c r="F23" s="82">
        <f t="shared" si="35"/>
        <v>49956.549999999996</v>
      </c>
      <c r="G23" s="82">
        <f t="shared" si="35"/>
        <v>33155.25</v>
      </c>
      <c r="H23" s="82">
        <f t="shared" si="35"/>
        <v>0</v>
      </c>
      <c r="I23" s="82">
        <f t="shared" si="35"/>
        <v>0</v>
      </c>
      <c r="J23" s="82">
        <f t="shared" si="35"/>
        <v>0</v>
      </c>
      <c r="K23" s="82">
        <f t="shared" si="35"/>
        <v>0</v>
      </c>
      <c r="L23" s="82">
        <f t="shared" si="35"/>
        <v>0</v>
      </c>
      <c r="M23" s="82">
        <f t="shared" si="35"/>
        <v>0</v>
      </c>
      <c r="N23" s="82">
        <f t="shared" si="35"/>
        <v>0</v>
      </c>
      <c r="O23" s="82">
        <f t="shared" si="35"/>
        <v>0</v>
      </c>
      <c r="P23" s="83">
        <f t="shared" si="35"/>
        <v>166899.86000000002</v>
      </c>
      <c r="Q23" s="84">
        <f t="shared" si="35"/>
        <v>95711.974696859776</v>
      </c>
      <c r="R23" s="85">
        <f t="shared" si="30"/>
        <v>-71187.88530314024</v>
      </c>
      <c r="S23" s="83">
        <f t="shared" ref="S23:T23" si="36">S300</f>
        <v>33155.25</v>
      </c>
      <c r="T23" s="84">
        <f t="shared" si="36"/>
        <v>31065.618068154348</v>
      </c>
      <c r="U23" s="85">
        <f t="shared" si="32"/>
        <v>-2089.6319318456517</v>
      </c>
      <c r="V23" s="83">
        <f t="shared" si="35"/>
        <v>353736.27469664003</v>
      </c>
      <c r="W23" s="82">
        <f t="shared" si="35"/>
        <v>369589.61</v>
      </c>
      <c r="X23" s="447">
        <f>X300</f>
        <v>368989.91000000003</v>
      </c>
      <c r="Y23" s="84">
        <f t="shared" si="35"/>
        <v>599.70000000000073</v>
      </c>
      <c r="Z23" s="84">
        <f t="shared" si="33"/>
        <v>-15253.635303360003</v>
      </c>
      <c r="AA23" s="84">
        <f t="shared" si="34"/>
        <v>186836.41469664001</v>
      </c>
      <c r="AB23" s="84">
        <f t="shared" si="26"/>
        <v>202090.05000000002</v>
      </c>
      <c r="AC23" s="68">
        <f t="shared" si="27"/>
        <v>0.45231551182524204</v>
      </c>
      <c r="AD23" s="68">
        <f t="shared" si="28"/>
        <v>0.4718200307365461</v>
      </c>
      <c r="AE23" s="446" t="s">
        <v>1122</v>
      </c>
    </row>
    <row r="24" spans="1:31" ht="12.2" customHeight="1">
      <c r="B24" s="61" t="s">
        <v>116</v>
      </c>
      <c r="C24" s="82">
        <f t="shared" ref="C24:Y24" si="37">C322</f>
        <v>0</v>
      </c>
      <c r="D24" s="82">
        <f t="shared" si="37"/>
        <v>40671.1</v>
      </c>
      <c r="E24" s="82">
        <f t="shared" si="37"/>
        <v>57429.56</v>
      </c>
      <c r="F24" s="82">
        <f t="shared" si="37"/>
        <v>48805.22</v>
      </c>
      <c r="G24" s="82">
        <f t="shared" si="37"/>
        <v>90670.89</v>
      </c>
      <c r="H24" s="82">
        <f t="shared" si="37"/>
        <v>0</v>
      </c>
      <c r="I24" s="82">
        <f t="shared" si="37"/>
        <v>0</v>
      </c>
      <c r="J24" s="82">
        <f t="shared" si="37"/>
        <v>0</v>
      </c>
      <c r="K24" s="82">
        <f t="shared" si="37"/>
        <v>0</v>
      </c>
      <c r="L24" s="82">
        <f t="shared" si="37"/>
        <v>0</v>
      </c>
      <c r="M24" s="82">
        <f t="shared" si="37"/>
        <v>0</v>
      </c>
      <c r="N24" s="82">
        <f t="shared" si="37"/>
        <v>0</v>
      </c>
      <c r="O24" s="82">
        <f t="shared" si="37"/>
        <v>0</v>
      </c>
      <c r="P24" s="83">
        <f t="shared" si="37"/>
        <v>237576.77</v>
      </c>
      <c r="Q24" s="84">
        <f t="shared" si="37"/>
        <v>240939.33537575757</v>
      </c>
      <c r="R24" s="85">
        <f t="shared" si="30"/>
        <v>3362.5653757575783</v>
      </c>
      <c r="S24" s="83">
        <f t="shared" ref="S24:T24" si="38">S322</f>
        <v>90670.89</v>
      </c>
      <c r="T24" s="84">
        <f t="shared" si="38"/>
        <v>53618.924753030304</v>
      </c>
      <c r="U24" s="85">
        <f t="shared" si="32"/>
        <v>-37051.965246969696</v>
      </c>
      <c r="V24" s="83">
        <f t="shared" si="37"/>
        <v>637546.73339999991</v>
      </c>
      <c r="W24" s="82">
        <f t="shared" si="37"/>
        <v>645883.73</v>
      </c>
      <c r="X24" s="368">
        <f t="shared" si="37"/>
        <v>626572.82000000007</v>
      </c>
      <c r="Y24" s="84">
        <f t="shared" si="37"/>
        <v>19310.909999999993</v>
      </c>
      <c r="Z24" s="84">
        <f t="shared" si="33"/>
        <v>10973.913399999845</v>
      </c>
      <c r="AA24" s="84">
        <f t="shared" si="34"/>
        <v>399969.96339999989</v>
      </c>
      <c r="AB24" s="84">
        <f t="shared" si="26"/>
        <v>388996.05000000005</v>
      </c>
      <c r="AC24" s="68">
        <f t="shared" si="27"/>
        <v>0.37916864954340018</v>
      </c>
      <c r="AD24" s="68">
        <f t="shared" si="28"/>
        <v>0.37264212575134187</v>
      </c>
      <c r="AE24" s="92"/>
    </row>
    <row r="25" spans="1:31" ht="12.2" customHeight="1">
      <c r="B25" s="61" t="s">
        <v>117</v>
      </c>
      <c r="C25" s="82">
        <f t="shared" ref="C25:Y25" si="39">C356</f>
        <v>0</v>
      </c>
      <c r="D25" s="82">
        <f t="shared" si="39"/>
        <v>6515.7099999999991</v>
      </c>
      <c r="E25" s="82">
        <f t="shared" si="39"/>
        <v>7854.31</v>
      </c>
      <c r="F25" s="82">
        <f t="shared" si="39"/>
        <v>17619.400000000001</v>
      </c>
      <c r="G25" s="82">
        <f t="shared" si="39"/>
        <v>12091.460000000001</v>
      </c>
      <c r="H25" s="82">
        <f t="shared" si="39"/>
        <v>0</v>
      </c>
      <c r="I25" s="82">
        <f t="shared" si="39"/>
        <v>0</v>
      </c>
      <c r="J25" s="82">
        <f t="shared" si="39"/>
        <v>0</v>
      </c>
      <c r="K25" s="82">
        <f t="shared" si="39"/>
        <v>0</v>
      </c>
      <c r="L25" s="82">
        <f t="shared" si="39"/>
        <v>0</v>
      </c>
      <c r="M25" s="82">
        <f t="shared" si="39"/>
        <v>0</v>
      </c>
      <c r="N25" s="82">
        <f t="shared" si="39"/>
        <v>0</v>
      </c>
      <c r="O25" s="82">
        <f t="shared" si="39"/>
        <v>0</v>
      </c>
      <c r="P25" s="83">
        <f t="shared" si="39"/>
        <v>44080.88</v>
      </c>
      <c r="Q25" s="84">
        <f t="shared" si="39"/>
        <v>75075.464716673974</v>
      </c>
      <c r="R25" s="85">
        <f t="shared" si="30"/>
        <v>30994.584716673977</v>
      </c>
      <c r="S25" s="83">
        <f t="shared" ref="S25:T25" si="40">S356</f>
        <v>12091.460000000001</v>
      </c>
      <c r="T25" s="84">
        <f t="shared" si="40"/>
        <v>8759.1196094802126</v>
      </c>
      <c r="U25" s="85">
        <f t="shared" si="32"/>
        <v>-3332.3403905197883</v>
      </c>
      <c r="V25" s="83">
        <f t="shared" si="39"/>
        <v>145148.42159251572</v>
      </c>
      <c r="W25" s="82">
        <f t="shared" si="39"/>
        <v>233837.89554395599</v>
      </c>
      <c r="X25" s="368">
        <f t="shared" si="39"/>
        <v>232955.68</v>
      </c>
      <c r="Y25" s="84">
        <f t="shared" si="39"/>
        <v>882.21554395599924</v>
      </c>
      <c r="Z25" s="84">
        <f t="shared" si="33"/>
        <v>-87807.258407484274</v>
      </c>
      <c r="AA25" s="84">
        <f t="shared" si="34"/>
        <v>101067.54159251571</v>
      </c>
      <c r="AB25" s="84">
        <f t="shared" si="26"/>
        <v>188874.8</v>
      </c>
      <c r="AC25" s="68">
        <f t="shared" si="27"/>
        <v>0.18922431940702197</v>
      </c>
      <c r="AD25" s="68">
        <f t="shared" si="28"/>
        <v>0.30369520740467315</v>
      </c>
      <c r="AE25" s="92"/>
    </row>
    <row r="26" spans="1:31" ht="12.2" customHeight="1">
      <c r="B26" s="61" t="s">
        <v>118</v>
      </c>
      <c r="C26" s="82">
        <f t="shared" ref="C26:Y26" si="41">C373</f>
        <v>0</v>
      </c>
      <c r="D26" s="82">
        <f t="shared" si="41"/>
        <v>87219.55</v>
      </c>
      <c r="E26" s="82">
        <f t="shared" si="41"/>
        <v>55461.34</v>
      </c>
      <c r="F26" s="82">
        <f t="shared" si="41"/>
        <v>21270.03</v>
      </c>
      <c r="G26" s="82">
        <f t="shared" si="41"/>
        <v>19971.84</v>
      </c>
      <c r="H26" s="82">
        <f t="shared" si="41"/>
        <v>0</v>
      </c>
      <c r="I26" s="82">
        <f t="shared" si="41"/>
        <v>0</v>
      </c>
      <c r="J26" s="82">
        <f t="shared" si="41"/>
        <v>0</v>
      </c>
      <c r="K26" s="82">
        <f t="shared" si="41"/>
        <v>0</v>
      </c>
      <c r="L26" s="82">
        <f t="shared" si="41"/>
        <v>0</v>
      </c>
      <c r="M26" s="82">
        <f t="shared" si="41"/>
        <v>0</v>
      </c>
      <c r="N26" s="82">
        <f t="shared" si="41"/>
        <v>0</v>
      </c>
      <c r="O26" s="82">
        <f t="shared" si="41"/>
        <v>0</v>
      </c>
      <c r="P26" s="83">
        <f t="shared" si="41"/>
        <v>183922.75999999995</v>
      </c>
      <c r="Q26" s="84">
        <f t="shared" si="41"/>
        <v>135362.01467844984</v>
      </c>
      <c r="R26" s="85">
        <f t="shared" si="30"/>
        <v>-48560.745321550115</v>
      </c>
      <c r="S26" s="83">
        <f t="shared" ref="S26:T26" si="42">S373</f>
        <v>19971.84</v>
      </c>
      <c r="T26" s="84">
        <f t="shared" si="42"/>
        <v>37024.391348339755</v>
      </c>
      <c r="U26" s="85">
        <f t="shared" si="32"/>
        <v>17052.551348339755</v>
      </c>
      <c r="V26" s="83">
        <f t="shared" si="41"/>
        <v>431557.145465168</v>
      </c>
      <c r="W26" s="82">
        <f t="shared" si="41"/>
        <v>388619.88393397245</v>
      </c>
      <c r="X26" s="368">
        <f t="shared" si="41"/>
        <v>364574.19457532244</v>
      </c>
      <c r="Y26" s="84">
        <f t="shared" si="41"/>
        <v>24045.689358650059</v>
      </c>
      <c r="Z26" s="84">
        <f t="shared" si="33"/>
        <v>66982.950889845553</v>
      </c>
      <c r="AA26" s="84">
        <f t="shared" si="34"/>
        <v>247634.38546516804</v>
      </c>
      <c r="AB26" s="84">
        <f t="shared" si="26"/>
        <v>180651.43457532249</v>
      </c>
      <c r="AC26" s="68">
        <f t="shared" si="27"/>
        <v>0.50448650161387332</v>
      </c>
      <c r="AD26" s="68">
        <f t="shared" si="28"/>
        <v>0.42618402205286809</v>
      </c>
      <c r="AE26" s="92"/>
    </row>
    <row r="27" spans="1:31" s="58" customFormat="1" ht="12.2" customHeight="1">
      <c r="A27" s="1"/>
      <c r="B27" s="61" t="s">
        <v>122</v>
      </c>
      <c r="C27" s="82">
        <f t="shared" ref="C27:Y27" si="43">C391</f>
        <v>0</v>
      </c>
      <c r="D27" s="82">
        <f t="shared" si="43"/>
        <v>0</v>
      </c>
      <c r="E27" s="82">
        <f t="shared" si="43"/>
        <v>106000</v>
      </c>
      <c r="F27" s="82">
        <f t="shared" si="43"/>
        <v>0</v>
      </c>
      <c r="G27" s="82">
        <f t="shared" si="43"/>
        <v>0</v>
      </c>
      <c r="H27" s="82">
        <f t="shared" si="43"/>
        <v>0</v>
      </c>
      <c r="I27" s="82">
        <f t="shared" si="43"/>
        <v>0</v>
      </c>
      <c r="J27" s="82">
        <f t="shared" si="43"/>
        <v>0</v>
      </c>
      <c r="K27" s="82">
        <f t="shared" si="43"/>
        <v>0</v>
      </c>
      <c r="L27" s="82">
        <f t="shared" si="43"/>
        <v>0</v>
      </c>
      <c r="M27" s="82">
        <f t="shared" si="43"/>
        <v>0</v>
      </c>
      <c r="N27" s="82">
        <f t="shared" si="43"/>
        <v>0</v>
      </c>
      <c r="O27" s="82">
        <f t="shared" si="43"/>
        <v>0</v>
      </c>
      <c r="P27" s="83">
        <f t="shared" si="43"/>
        <v>106000</v>
      </c>
      <c r="Q27" s="84">
        <f t="shared" si="43"/>
        <v>14521</v>
      </c>
      <c r="R27" s="85">
        <f t="shared" si="30"/>
        <v>-91479</v>
      </c>
      <c r="S27" s="83">
        <f t="shared" ref="S27:T27" si="44">S391</f>
        <v>0</v>
      </c>
      <c r="T27" s="84">
        <f t="shared" si="44"/>
        <v>3442.75</v>
      </c>
      <c r="U27" s="85">
        <f t="shared" si="32"/>
        <v>3442.75</v>
      </c>
      <c r="V27" s="83">
        <f t="shared" si="43"/>
        <v>44313</v>
      </c>
      <c r="W27" s="82">
        <f t="shared" si="43"/>
        <v>153813</v>
      </c>
      <c r="X27" s="447">
        <f>X391</f>
        <v>153813</v>
      </c>
      <c r="Y27" s="84">
        <f t="shared" si="43"/>
        <v>0</v>
      </c>
      <c r="Z27" s="84">
        <f t="shared" si="33"/>
        <v>-109500</v>
      </c>
      <c r="AA27" s="84">
        <f t="shared" si="34"/>
        <v>-61687</v>
      </c>
      <c r="AB27" s="84">
        <f t="shared" si="26"/>
        <v>47813</v>
      </c>
      <c r="AC27" s="68">
        <f t="shared" si="27"/>
        <v>0.68914851150422918</v>
      </c>
      <c r="AD27" s="68">
        <f t="shared" si="28"/>
        <v>2.3920745605127163</v>
      </c>
      <c r="AE27" s="445" t="s">
        <v>1123</v>
      </c>
    </row>
    <row r="28" spans="1:31" ht="12.2" customHeight="1">
      <c r="B28" s="61" t="s">
        <v>119</v>
      </c>
      <c r="C28" s="82">
        <f t="shared" ref="C28:Y28" si="45">C410</f>
        <v>0</v>
      </c>
      <c r="D28" s="82">
        <f t="shared" si="45"/>
        <v>0</v>
      </c>
      <c r="E28" s="82">
        <f t="shared" si="45"/>
        <v>2040.3</v>
      </c>
      <c r="F28" s="82">
        <f t="shared" si="45"/>
        <v>25493.67</v>
      </c>
      <c r="G28" s="82">
        <f t="shared" si="45"/>
        <v>38995</v>
      </c>
      <c r="H28" s="82">
        <f t="shared" si="45"/>
        <v>0</v>
      </c>
      <c r="I28" s="82">
        <f t="shared" si="45"/>
        <v>0</v>
      </c>
      <c r="J28" s="82">
        <f t="shared" si="45"/>
        <v>0</v>
      </c>
      <c r="K28" s="82">
        <f t="shared" si="45"/>
        <v>0</v>
      </c>
      <c r="L28" s="82">
        <f t="shared" si="45"/>
        <v>0</v>
      </c>
      <c r="M28" s="82">
        <f t="shared" si="45"/>
        <v>0</v>
      </c>
      <c r="N28" s="82">
        <f t="shared" si="45"/>
        <v>0</v>
      </c>
      <c r="O28" s="82">
        <f t="shared" si="45"/>
        <v>0</v>
      </c>
      <c r="P28" s="83">
        <f t="shared" si="45"/>
        <v>66528.97</v>
      </c>
      <c r="Q28" s="84">
        <f t="shared" si="45"/>
        <v>1294.625652493733</v>
      </c>
      <c r="R28" s="85">
        <f t="shared" si="30"/>
        <v>-65234.344347506267</v>
      </c>
      <c r="S28" s="83">
        <f t="shared" ref="S28:T28" si="46">S410</f>
        <v>38995</v>
      </c>
      <c r="T28" s="84">
        <f t="shared" si="46"/>
        <v>323.65641312343331</v>
      </c>
      <c r="U28" s="85">
        <f t="shared" si="32"/>
        <v>-38671.343586876566</v>
      </c>
      <c r="V28" s="83">
        <f t="shared" si="45"/>
        <v>3883.8769574812</v>
      </c>
      <c r="W28" s="82">
        <f t="shared" si="45"/>
        <v>3883.8769574812</v>
      </c>
      <c r="X28" s="368">
        <f t="shared" si="45"/>
        <v>3337.5134574812</v>
      </c>
      <c r="Y28" s="84">
        <f t="shared" si="45"/>
        <v>546.36349999999993</v>
      </c>
      <c r="Z28" s="84">
        <f t="shared" si="33"/>
        <v>546.36349999999993</v>
      </c>
      <c r="AA28" s="84">
        <f t="shared" si="34"/>
        <v>-62645.093042518798</v>
      </c>
      <c r="AB28" s="84">
        <f t="shared" si="26"/>
        <v>-63191.456542518805</v>
      </c>
      <c r="AC28" s="68">
        <f t="shared" si="27"/>
        <v>19.933693406051159</v>
      </c>
      <c r="AD28" s="68">
        <f t="shared" si="28"/>
        <v>17.129525659109923</v>
      </c>
    </row>
    <row r="29" spans="1:31" ht="12.2" hidden="1" customHeight="1">
      <c r="B29" s="61" t="s">
        <v>120</v>
      </c>
      <c r="C29" s="82">
        <f>C419</f>
        <v>0</v>
      </c>
      <c r="D29" s="82">
        <f t="shared" ref="D29:N29" si="47">D419</f>
        <v>0</v>
      </c>
      <c r="E29" s="82">
        <f t="shared" si="47"/>
        <v>0</v>
      </c>
      <c r="F29" s="82">
        <f t="shared" si="47"/>
        <v>0</v>
      </c>
      <c r="G29" s="82">
        <f t="shared" si="47"/>
        <v>0</v>
      </c>
      <c r="H29" s="82">
        <f t="shared" si="47"/>
        <v>0</v>
      </c>
      <c r="I29" s="82">
        <f t="shared" si="47"/>
        <v>0</v>
      </c>
      <c r="J29" s="82">
        <f t="shared" si="47"/>
        <v>0</v>
      </c>
      <c r="K29" s="82">
        <f t="shared" si="47"/>
        <v>0</v>
      </c>
      <c r="L29" s="82">
        <f t="shared" si="47"/>
        <v>0</v>
      </c>
      <c r="M29" s="82">
        <f t="shared" si="47"/>
        <v>0</v>
      </c>
      <c r="N29" s="82">
        <f t="shared" si="47"/>
        <v>0</v>
      </c>
      <c r="O29" s="82">
        <f>O419</f>
        <v>0</v>
      </c>
      <c r="P29" s="83">
        <f>P419</f>
        <v>0</v>
      </c>
      <c r="Q29" s="84">
        <f>Q419</f>
        <v>0</v>
      </c>
      <c r="R29" s="85">
        <f t="shared" si="30"/>
        <v>0</v>
      </c>
      <c r="S29" s="83">
        <f>S419</f>
        <v>0</v>
      </c>
      <c r="T29" s="84">
        <f>T419</f>
        <v>0</v>
      </c>
      <c r="U29" s="85">
        <f t="shared" si="32"/>
        <v>0</v>
      </c>
      <c r="V29" s="83">
        <f>V419</f>
        <v>0</v>
      </c>
      <c r="W29" s="82">
        <f>W419</f>
        <v>0</v>
      </c>
      <c r="X29" s="368">
        <f>X419</f>
        <v>0</v>
      </c>
      <c r="Y29" s="84">
        <f>Y419</f>
        <v>0</v>
      </c>
      <c r="Z29" s="84">
        <f t="shared" si="33"/>
        <v>0</v>
      </c>
      <c r="AA29" s="84">
        <f t="shared" si="34"/>
        <v>0</v>
      </c>
      <c r="AB29" s="84">
        <f t="shared" si="26"/>
        <v>0</v>
      </c>
      <c r="AC29" s="68" t="str">
        <f t="shared" si="27"/>
        <v xml:space="preserve"> </v>
      </c>
      <c r="AD29" s="68" t="str">
        <f t="shared" si="28"/>
        <v xml:space="preserve"> </v>
      </c>
    </row>
    <row r="30" spans="1:31" ht="12.2" customHeight="1">
      <c r="A30" s="93"/>
      <c r="B30" s="62" t="s">
        <v>23</v>
      </c>
      <c r="C30" s="87">
        <f>SUM(C21:C29)</f>
        <v>0</v>
      </c>
      <c r="D30" s="87">
        <f t="shared" ref="D30:N30" si="48">SUM(D21:D29)</f>
        <v>393838.34</v>
      </c>
      <c r="E30" s="87">
        <f t="shared" si="48"/>
        <v>495287.62000000005</v>
      </c>
      <c r="F30" s="87">
        <f t="shared" si="48"/>
        <v>419945.12999999995</v>
      </c>
      <c r="G30" s="87">
        <f t="shared" si="48"/>
        <v>455888.42000000004</v>
      </c>
      <c r="H30" s="87">
        <f t="shared" si="48"/>
        <v>0</v>
      </c>
      <c r="I30" s="87">
        <f t="shared" si="48"/>
        <v>0</v>
      </c>
      <c r="J30" s="87">
        <f t="shared" si="48"/>
        <v>0</v>
      </c>
      <c r="K30" s="87">
        <f t="shared" si="48"/>
        <v>0</v>
      </c>
      <c r="L30" s="87">
        <f t="shared" si="48"/>
        <v>0</v>
      </c>
      <c r="M30" s="87">
        <f t="shared" si="48"/>
        <v>0</v>
      </c>
      <c r="N30" s="87">
        <f t="shared" si="48"/>
        <v>0</v>
      </c>
      <c r="O30" s="87">
        <f>SUM(O21:O29)</f>
        <v>0</v>
      </c>
      <c r="P30" s="88">
        <f>SUM(P21:P29)</f>
        <v>1764959.51</v>
      </c>
      <c r="Q30" s="89">
        <f>SUM(Q21:Q29)</f>
        <v>1450000.4517145373</v>
      </c>
      <c r="R30" s="90">
        <f t="shared" si="30"/>
        <v>-314959.05828546267</v>
      </c>
      <c r="S30" s="88">
        <f>SUM(S21:S29)</f>
        <v>455888.42000000004</v>
      </c>
      <c r="T30" s="89">
        <f>SUM(T21:T29)</f>
        <v>385115.35590324178</v>
      </c>
      <c r="U30" s="90">
        <f t="shared" si="32"/>
        <v>-70773.064096758259</v>
      </c>
      <c r="V30" s="88">
        <f>SUM(V21:V29)</f>
        <v>4654568.7514083851</v>
      </c>
      <c r="W30" s="87">
        <f>SUM(W21:W29)</f>
        <v>5071354.9964958141</v>
      </c>
      <c r="X30" s="369">
        <f>SUM(X21:X29)</f>
        <v>4962922.7712587314</v>
      </c>
      <c r="Y30" s="89">
        <f>SUM(Y21:Y29)</f>
        <v>108432.22523708278</v>
      </c>
      <c r="Z30" s="89">
        <f t="shared" si="33"/>
        <v>-308354.01985034626</v>
      </c>
      <c r="AA30" s="89">
        <f t="shared" si="34"/>
        <v>2889609.2414083853</v>
      </c>
      <c r="AB30" s="89">
        <f t="shared" si="26"/>
        <v>3197963.2612587316</v>
      </c>
      <c r="AC30" s="91">
        <f t="shared" si="27"/>
        <v>0.35562904992623096</v>
      </c>
      <c r="AD30" s="91">
        <f t="shared" si="28"/>
        <v>0.37918862181721052</v>
      </c>
    </row>
    <row r="31" spans="1:31" ht="12.2" customHeight="1">
      <c r="P31" s="80"/>
      <c r="R31" s="81"/>
      <c r="S31" s="80"/>
      <c r="U31" s="81"/>
      <c r="V31" s="80"/>
      <c r="X31" s="2"/>
    </row>
    <row r="32" spans="1:31" s="343" customFormat="1" ht="12.2" customHeight="1" thickBot="1">
      <c r="A32" s="422" t="s">
        <v>175</v>
      </c>
      <c r="B32" s="423"/>
      <c r="C32" s="424">
        <f t="shared" ref="C32:Q32" si="49">C18-C30</f>
        <v>0</v>
      </c>
      <c r="D32" s="424">
        <f t="shared" si="49"/>
        <v>-10504.390000000072</v>
      </c>
      <c r="E32" s="424">
        <f t="shared" si="49"/>
        <v>-139466.97000000009</v>
      </c>
      <c r="F32" s="424">
        <f t="shared" si="49"/>
        <v>-73443.749999999942</v>
      </c>
      <c r="G32" s="424">
        <f t="shared" si="49"/>
        <v>-443175.04000000004</v>
      </c>
      <c r="H32" s="424">
        <f t="shared" si="49"/>
        <v>0</v>
      </c>
      <c r="I32" s="424">
        <f t="shared" si="49"/>
        <v>0</v>
      </c>
      <c r="J32" s="424">
        <f t="shared" si="49"/>
        <v>0</v>
      </c>
      <c r="K32" s="424">
        <f t="shared" si="49"/>
        <v>0</v>
      </c>
      <c r="L32" s="424">
        <f t="shared" si="49"/>
        <v>0</v>
      </c>
      <c r="M32" s="424">
        <f t="shared" si="49"/>
        <v>0</v>
      </c>
      <c r="N32" s="424">
        <f t="shared" si="49"/>
        <v>0</v>
      </c>
      <c r="O32" s="424">
        <f t="shared" si="49"/>
        <v>0</v>
      </c>
      <c r="P32" s="425">
        <f t="shared" si="49"/>
        <v>-666590.15000000014</v>
      </c>
      <c r="Q32" s="426">
        <f t="shared" si="49"/>
        <v>72139.63624909916</v>
      </c>
      <c r="R32" s="427">
        <f>P32-Q32</f>
        <v>-738729.7862490993</v>
      </c>
      <c r="S32" s="425">
        <f t="shared" ref="S32:T32" si="50">S18-S30</f>
        <v>-443175.04000000004</v>
      </c>
      <c r="T32" s="426">
        <f t="shared" si="50"/>
        <v>1774.8274513037177</v>
      </c>
      <c r="U32" s="427">
        <f>S32-T32</f>
        <v>-444949.86745130375</v>
      </c>
      <c r="V32" s="425">
        <f>V18-V30</f>
        <v>41465.303391614929</v>
      </c>
      <c r="W32" s="424">
        <f>W18-W30</f>
        <v>-216304.82649581414</v>
      </c>
      <c r="X32" s="448">
        <f>X18-X30</f>
        <v>-107872.60125873145</v>
      </c>
      <c r="Y32" s="426">
        <f>X32-W32</f>
        <v>108432.22523708269</v>
      </c>
      <c r="Z32" s="426">
        <f>X32-V32</f>
        <v>-149337.90465034638</v>
      </c>
      <c r="AA32" s="426">
        <f>V32-P32</f>
        <v>708055.45339161507</v>
      </c>
      <c r="AB32" s="426">
        <f t="shared" si="26"/>
        <v>558717.54874126869</v>
      </c>
      <c r="AC32" s="428"/>
      <c r="AD32" s="428"/>
      <c r="AE32" s="343" t="s">
        <v>1119</v>
      </c>
    </row>
    <row r="33" spans="1:31" ht="12.2" hidden="1" customHeight="1" thickTop="1">
      <c r="A33" s="412" t="s">
        <v>174</v>
      </c>
      <c r="B33" s="413"/>
      <c r="C33" s="413"/>
      <c r="D33" s="413"/>
      <c r="E33" s="413"/>
      <c r="F33" s="413"/>
      <c r="G33" s="413"/>
      <c r="H33" s="413"/>
      <c r="I33" s="413"/>
      <c r="J33" s="413"/>
      <c r="K33" s="413"/>
      <c r="L33" s="413"/>
      <c r="M33" s="413"/>
      <c r="N33" s="413"/>
      <c r="P33" s="83"/>
      <c r="Q33" s="413"/>
      <c r="R33" s="413"/>
      <c r="S33" s="83"/>
      <c r="T33" s="413"/>
      <c r="U33" s="413"/>
      <c r="V33" s="414">
        <f>V32+INDEX(V303:V321,MATCH("445",$A$303:$A$321,0),1)</f>
        <v>41465.303391614929</v>
      </c>
      <c r="W33" s="415">
        <f t="shared" ref="W33:X33" si="51">W32+INDEX(W303:W321,MATCH("445",$A$303:$A$321,0),1)</f>
        <v>-216304.82649581414</v>
      </c>
      <c r="X33" s="416">
        <f t="shared" si="51"/>
        <v>-107872.60125873145</v>
      </c>
      <c r="Y33" s="415">
        <f>X33-W33</f>
        <v>108432.22523708269</v>
      </c>
      <c r="Z33" s="415">
        <f>X33-V33</f>
        <v>-149337.90465034638</v>
      </c>
      <c r="AA33" s="413"/>
      <c r="AB33" s="413"/>
      <c r="AC33" s="413"/>
      <c r="AD33" s="413"/>
      <c r="AE33" s="108"/>
    </row>
    <row r="34" spans="1:31" ht="12.2" customHeight="1" thickTop="1">
      <c r="P34" s="83"/>
      <c r="R34" s="81"/>
      <c r="S34" s="83"/>
      <c r="U34" s="81"/>
      <c r="V34" s="80"/>
      <c r="X34" s="2"/>
    </row>
    <row r="35" spans="1:31" ht="12.2" customHeight="1">
      <c r="A35" s="64" t="s">
        <v>24</v>
      </c>
      <c r="P35" s="94"/>
      <c r="R35" s="81"/>
      <c r="S35" s="94"/>
      <c r="U35" s="81"/>
      <c r="V35" s="80"/>
      <c r="X35" s="2"/>
    </row>
    <row r="36" spans="1:31" ht="12.2" customHeight="1">
      <c r="B36" s="63" t="s">
        <v>25</v>
      </c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3"/>
      <c r="Q36" s="84"/>
      <c r="R36" s="81"/>
      <c r="S36" s="83"/>
      <c r="T36" s="84"/>
      <c r="U36" s="81"/>
      <c r="V36" s="83">
        <v>2286648.7254327098</v>
      </c>
      <c r="W36" s="82">
        <v>2407148.61</v>
      </c>
      <c r="X36" s="368">
        <v>2427818.33</v>
      </c>
      <c r="Y36" s="84"/>
      <c r="Z36" s="84"/>
      <c r="AA36" s="84"/>
      <c r="AB36" s="84"/>
    </row>
    <row r="37" spans="1:31" ht="12.2" hidden="1" customHeight="1">
      <c r="A37" s="64"/>
      <c r="B37" s="63" t="s">
        <v>26</v>
      </c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3"/>
      <c r="Q37" s="84"/>
      <c r="R37" s="81"/>
      <c r="S37" s="83"/>
      <c r="T37" s="84"/>
      <c r="U37" s="81"/>
      <c r="V37" s="83">
        <v>0</v>
      </c>
      <c r="W37" s="82">
        <v>0</v>
      </c>
      <c r="X37" s="368">
        <v>0</v>
      </c>
      <c r="Y37" s="84"/>
      <c r="Z37" s="84"/>
      <c r="AA37" s="84"/>
      <c r="AB37" s="84"/>
    </row>
    <row r="38" spans="1:31" ht="12.2" hidden="1" customHeight="1">
      <c r="B38" s="63" t="s">
        <v>27</v>
      </c>
      <c r="D38" s="82"/>
      <c r="E38" s="82"/>
      <c r="F38" s="82"/>
      <c r="G38" s="82"/>
      <c r="H38" s="82"/>
      <c r="I38" s="82"/>
      <c r="J38" s="82"/>
      <c r="P38" s="83"/>
      <c r="Q38" s="84"/>
      <c r="R38" s="81"/>
      <c r="S38" s="83"/>
      <c r="T38" s="84"/>
      <c r="U38" s="81"/>
      <c r="V38" s="83">
        <f>SUM(V36:V37)</f>
        <v>2286648.7254327098</v>
      </c>
      <c r="W38" s="82">
        <f t="shared" ref="W38:X38" si="52">SUM(W36:W37)</f>
        <v>2407148.61</v>
      </c>
      <c r="X38" s="368">
        <f t="shared" si="52"/>
        <v>2427818.33</v>
      </c>
    </row>
    <row r="39" spans="1:31" ht="12.2" customHeight="1">
      <c r="B39" s="63" t="s">
        <v>175</v>
      </c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3"/>
      <c r="Q39" s="84"/>
      <c r="R39" s="85"/>
      <c r="S39" s="83"/>
      <c r="T39" s="84"/>
      <c r="U39" s="85"/>
      <c r="V39" s="83">
        <f>V32</f>
        <v>41465.303391614929</v>
      </c>
      <c r="W39" s="82">
        <f>W32</f>
        <v>-216304.82649581414</v>
      </c>
      <c r="X39" s="368">
        <f>+X32</f>
        <v>-107872.60125873145</v>
      </c>
      <c r="Y39" s="84"/>
      <c r="Z39" s="84"/>
      <c r="AA39" s="84"/>
      <c r="AB39" s="84"/>
    </row>
    <row r="40" spans="1:31" ht="12.2" customHeight="1">
      <c r="B40" s="63"/>
      <c r="P40" s="80"/>
      <c r="R40" s="81"/>
      <c r="S40" s="80"/>
      <c r="U40" s="81"/>
      <c r="V40" s="80"/>
      <c r="X40" s="2"/>
    </row>
    <row r="41" spans="1:31" s="343" customFormat="1" ht="12.2" customHeight="1" thickBot="1">
      <c r="A41" s="429" t="s">
        <v>28</v>
      </c>
      <c r="B41" s="430"/>
      <c r="C41" s="431"/>
      <c r="D41" s="431"/>
      <c r="E41" s="431"/>
      <c r="F41" s="431"/>
      <c r="G41" s="431"/>
      <c r="H41" s="431"/>
      <c r="I41" s="431"/>
      <c r="J41" s="431"/>
      <c r="K41" s="431"/>
      <c r="L41" s="431"/>
      <c r="M41" s="431"/>
      <c r="N41" s="431"/>
      <c r="O41" s="431"/>
      <c r="P41" s="432"/>
      <c r="Q41" s="433"/>
      <c r="R41" s="434"/>
      <c r="S41" s="432"/>
      <c r="T41" s="433"/>
      <c r="U41" s="434"/>
      <c r="V41" s="432">
        <f>V38+V39</f>
        <v>2328114.0288243247</v>
      </c>
      <c r="W41" s="431">
        <f>W38+W39</f>
        <v>2190843.7835041857</v>
      </c>
      <c r="X41" s="435">
        <f>X38+X39</f>
        <v>2319945.7287412686</v>
      </c>
      <c r="Y41" s="433"/>
      <c r="Z41" s="433"/>
      <c r="AA41" s="433"/>
      <c r="AB41" s="433"/>
      <c r="AC41" s="436"/>
      <c r="AD41" s="436"/>
    </row>
    <row r="42" spans="1:31" ht="12.2" customHeight="1" thickTop="1">
      <c r="A42" s="247"/>
      <c r="B42" s="248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250"/>
      <c r="Q42" s="251"/>
      <c r="R42" s="251"/>
      <c r="S42" s="250"/>
      <c r="T42" s="251"/>
      <c r="U42" s="251"/>
      <c r="V42" s="250"/>
      <c r="W42" s="249"/>
      <c r="X42" s="370"/>
      <c r="Y42" s="251"/>
      <c r="Z42" s="251"/>
      <c r="AA42" s="251"/>
      <c r="AB42" s="251"/>
      <c r="AC42" s="252"/>
      <c r="AD42" s="252"/>
    </row>
    <row r="43" spans="1:31" ht="12.2" customHeight="1">
      <c r="A43" s="263" t="s">
        <v>123</v>
      </c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253"/>
      <c r="Q43" s="118"/>
      <c r="R43" s="118"/>
      <c r="S43" s="253"/>
      <c r="T43" s="118"/>
      <c r="U43" s="118"/>
      <c r="V43" s="83">
        <f>IFERROR(V18/V69,"")</f>
        <v>12041.112961025641</v>
      </c>
      <c r="W43" s="82">
        <f>IFERROR(W18/W69,"")</f>
        <v>13229.019536784741</v>
      </c>
      <c r="X43" s="368">
        <f>IFERROR(X18/X69,"")</f>
        <v>13229.019536784741</v>
      </c>
      <c r="Y43" s="118"/>
      <c r="Z43" s="118"/>
      <c r="AA43" s="118"/>
      <c r="AB43" s="118"/>
      <c r="AC43" s="254"/>
      <c r="AD43" s="254"/>
    </row>
    <row r="44" spans="1:31" ht="12.2" customHeight="1">
      <c r="A44" s="263" t="s">
        <v>124</v>
      </c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253"/>
      <c r="Q44" s="118"/>
      <c r="R44" s="118"/>
      <c r="S44" s="253"/>
      <c r="T44" s="118"/>
      <c r="U44" s="118"/>
      <c r="V44" s="83">
        <f>IFERROR(V30/V69,"")</f>
        <v>11934.791670277911</v>
      </c>
      <c r="W44" s="82">
        <f>IFERROR(W30/W69,"")</f>
        <v>13818.405985002219</v>
      </c>
      <c r="X44" s="368">
        <f>IFERROR(X30/X69,"")</f>
        <v>13522.950330405263</v>
      </c>
      <c r="Y44" s="118"/>
      <c r="Z44" s="118"/>
      <c r="AA44" s="118"/>
      <c r="AB44" s="118"/>
      <c r="AC44" s="254"/>
      <c r="AD44" s="254"/>
    </row>
    <row r="45" spans="1:31" ht="12.2" customHeight="1">
      <c r="A45" s="263" t="s">
        <v>173</v>
      </c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253"/>
      <c r="Q45" s="118"/>
      <c r="R45" s="118"/>
      <c r="S45" s="253"/>
      <c r="T45" s="118"/>
      <c r="U45" s="118"/>
      <c r="V45" s="83">
        <f>IFERROR(V32/V69,"")</f>
        <v>106.32129074773059</v>
      </c>
      <c r="W45" s="82">
        <f>IFERROR(W32/W69,"")</f>
        <v>-589.38644821747721</v>
      </c>
      <c r="X45" s="368">
        <f>IFERROR(X32/X69,"")</f>
        <v>-293.93079362052163</v>
      </c>
      <c r="Y45" s="118"/>
      <c r="Z45" s="118"/>
      <c r="AA45" s="118"/>
      <c r="AB45" s="118"/>
      <c r="AC45" s="254"/>
      <c r="AD45" s="254"/>
    </row>
    <row r="46" spans="1:31" ht="12.2" customHeight="1">
      <c r="A46" s="263" t="s">
        <v>82</v>
      </c>
      <c r="B46" s="63"/>
      <c r="P46" s="80"/>
      <c r="S46" s="80"/>
      <c r="V46" s="246">
        <f>IFERROR(V41/V30,"")</f>
        <v>0.50017824489537965</v>
      </c>
      <c r="W46" s="233">
        <f>IFERROR(W41/W30,"")</f>
        <v>0.43200363315484852</v>
      </c>
      <c r="X46" s="371">
        <f>IFERROR(X41/X30,"")</f>
        <v>0.4674555369220198</v>
      </c>
    </row>
    <row r="47" spans="1:31" ht="12.2" customHeight="1">
      <c r="B47" s="63"/>
      <c r="P47" s="80"/>
      <c r="S47" s="80"/>
      <c r="V47" s="80"/>
      <c r="X47" s="2"/>
    </row>
    <row r="48" spans="1:31" ht="12.2" customHeight="1">
      <c r="A48" s="58" t="s">
        <v>77</v>
      </c>
      <c r="P48" s="80"/>
      <c r="R48" s="81"/>
      <c r="S48" s="80"/>
      <c r="U48" s="81"/>
      <c r="V48" s="80"/>
      <c r="X48" s="2"/>
    </row>
    <row r="49" spans="1:30" ht="12.2" customHeight="1">
      <c r="A49" s="58"/>
      <c r="P49" s="80"/>
      <c r="R49" s="81"/>
      <c r="S49" s="80"/>
      <c r="U49" s="81"/>
      <c r="V49" s="80"/>
      <c r="X49" s="2"/>
    </row>
    <row r="50" spans="1:30" ht="12.2" customHeight="1">
      <c r="A50" s="58" t="s">
        <v>30</v>
      </c>
      <c r="B50" s="82"/>
      <c r="P50" s="80"/>
      <c r="R50" s="81"/>
      <c r="S50" s="80"/>
      <c r="U50" s="81"/>
      <c r="V50" s="80"/>
      <c r="X50" s="2"/>
    </row>
    <row r="51" spans="1:30" ht="12.2" hidden="1" customHeight="1">
      <c r="A51" s="58"/>
      <c r="B51" s="55" t="s">
        <v>31</v>
      </c>
      <c r="C51" s="119"/>
      <c r="D51" s="95"/>
      <c r="P51" s="80"/>
      <c r="R51" s="81"/>
      <c r="S51" s="80"/>
      <c r="U51" s="81"/>
      <c r="V51" s="96">
        <v>90</v>
      </c>
      <c r="W51" s="95">
        <v>65</v>
      </c>
      <c r="X51" s="372">
        <v>65</v>
      </c>
      <c r="Y51" s="97">
        <f t="shared" ref="Y51:Y63" si="53">X51-W51</f>
        <v>0</v>
      </c>
      <c r="Z51" s="97">
        <f>X51-V51</f>
        <v>-25</v>
      </c>
    </row>
    <row r="52" spans="1:30" ht="12.2" hidden="1" customHeight="1">
      <c r="A52" s="58"/>
      <c r="B52" s="55">
        <v>1</v>
      </c>
      <c r="C52" s="119"/>
      <c r="D52" s="95"/>
      <c r="E52" s="95"/>
      <c r="P52" s="80"/>
      <c r="R52" s="81"/>
      <c r="S52" s="80"/>
      <c r="U52" s="81"/>
      <c r="V52" s="96">
        <v>60</v>
      </c>
      <c r="W52" s="95">
        <v>57</v>
      </c>
      <c r="X52" s="372">
        <v>57</v>
      </c>
      <c r="Y52" s="97">
        <f t="shared" si="53"/>
        <v>0</v>
      </c>
      <c r="Z52" s="97">
        <f t="shared" ref="Z52:Z63" si="54">X52-V52</f>
        <v>-3</v>
      </c>
    </row>
    <row r="53" spans="1:30" ht="12.2" hidden="1" customHeight="1">
      <c r="A53" s="58"/>
      <c r="B53" s="55">
        <v>2</v>
      </c>
      <c r="C53" s="119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80"/>
      <c r="R53" s="81"/>
      <c r="S53" s="80"/>
      <c r="U53" s="81"/>
      <c r="V53" s="96">
        <v>60</v>
      </c>
      <c r="W53" s="95">
        <v>59</v>
      </c>
      <c r="X53" s="372">
        <v>59</v>
      </c>
      <c r="Y53" s="97">
        <f t="shared" si="53"/>
        <v>0</v>
      </c>
      <c r="Z53" s="97">
        <f t="shared" si="54"/>
        <v>-1</v>
      </c>
    </row>
    <row r="54" spans="1:30" ht="12.2" hidden="1" customHeight="1">
      <c r="A54" s="58"/>
      <c r="B54" s="55">
        <v>3</v>
      </c>
      <c r="C54" s="119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80"/>
      <c r="R54" s="81"/>
      <c r="S54" s="80"/>
      <c r="U54" s="81"/>
      <c r="V54" s="96">
        <v>60</v>
      </c>
      <c r="W54" s="95">
        <v>61</v>
      </c>
      <c r="X54" s="372">
        <v>61</v>
      </c>
      <c r="Y54" s="97">
        <f t="shared" si="53"/>
        <v>0</v>
      </c>
      <c r="Z54" s="97">
        <f t="shared" si="54"/>
        <v>1</v>
      </c>
    </row>
    <row r="55" spans="1:30" ht="12.2" hidden="1" customHeight="1">
      <c r="A55" s="58"/>
      <c r="B55" s="55">
        <v>4</v>
      </c>
      <c r="C55" s="119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80"/>
      <c r="R55" s="81"/>
      <c r="S55" s="80"/>
      <c r="U55" s="81"/>
      <c r="V55" s="96">
        <v>60</v>
      </c>
      <c r="W55" s="95">
        <v>61</v>
      </c>
      <c r="X55" s="372">
        <v>61</v>
      </c>
      <c r="Y55" s="97">
        <f t="shared" si="53"/>
        <v>0</v>
      </c>
      <c r="Z55" s="97">
        <f t="shared" si="54"/>
        <v>1</v>
      </c>
    </row>
    <row r="56" spans="1:30" ht="12.2" hidden="1" customHeight="1">
      <c r="A56" s="58"/>
      <c r="B56" s="55">
        <v>5</v>
      </c>
      <c r="C56" s="119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80"/>
      <c r="R56" s="81"/>
      <c r="S56" s="80"/>
      <c r="U56" s="81"/>
      <c r="V56" s="96">
        <v>60</v>
      </c>
      <c r="W56" s="95">
        <v>64</v>
      </c>
      <c r="X56" s="372">
        <v>64</v>
      </c>
      <c r="Y56" s="97">
        <f t="shared" si="53"/>
        <v>0</v>
      </c>
      <c r="Z56" s="97">
        <f t="shared" si="54"/>
        <v>4</v>
      </c>
    </row>
    <row r="57" spans="1:30" ht="12.2" hidden="1" customHeight="1">
      <c r="A57" s="58"/>
      <c r="B57" s="55">
        <v>6</v>
      </c>
      <c r="C57" s="119"/>
      <c r="D57" s="95"/>
      <c r="P57" s="80"/>
      <c r="R57" s="81"/>
      <c r="S57" s="80"/>
      <c r="U57" s="81"/>
      <c r="V57" s="96">
        <v>0</v>
      </c>
      <c r="W57" s="95">
        <v>0</v>
      </c>
      <c r="X57" s="372">
        <v>0</v>
      </c>
      <c r="Y57" s="97">
        <f t="shared" si="53"/>
        <v>0</v>
      </c>
      <c r="Z57" s="97">
        <f t="shared" si="54"/>
        <v>0</v>
      </c>
    </row>
    <row r="58" spans="1:30" ht="12.2" hidden="1" customHeight="1">
      <c r="A58" s="58"/>
      <c r="B58" s="55">
        <v>7</v>
      </c>
      <c r="C58" s="119"/>
      <c r="D58" s="95"/>
      <c r="P58" s="80"/>
      <c r="R58" s="81"/>
      <c r="S58" s="80"/>
      <c r="U58" s="81"/>
      <c r="V58" s="96">
        <v>0</v>
      </c>
      <c r="W58" s="95">
        <v>0</v>
      </c>
      <c r="X58" s="372">
        <v>0</v>
      </c>
      <c r="Y58" s="97">
        <f t="shared" si="53"/>
        <v>0</v>
      </c>
      <c r="Z58" s="97">
        <f t="shared" si="54"/>
        <v>0</v>
      </c>
    </row>
    <row r="59" spans="1:30" ht="12.2" hidden="1" customHeight="1">
      <c r="A59" s="58"/>
      <c r="B59" s="55">
        <v>8</v>
      </c>
      <c r="C59" s="119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80"/>
      <c r="R59" s="81"/>
      <c r="S59" s="80"/>
      <c r="U59" s="81"/>
      <c r="V59" s="96">
        <v>0</v>
      </c>
      <c r="W59" s="95">
        <v>0</v>
      </c>
      <c r="X59" s="372">
        <v>0</v>
      </c>
      <c r="Y59" s="97">
        <f t="shared" si="53"/>
        <v>0</v>
      </c>
      <c r="Z59" s="97">
        <f t="shared" si="54"/>
        <v>0</v>
      </c>
    </row>
    <row r="60" spans="1:30" ht="12.2" hidden="1" customHeight="1">
      <c r="A60" s="58"/>
      <c r="B60" s="55">
        <v>9</v>
      </c>
      <c r="C60" s="119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80"/>
      <c r="R60" s="81"/>
      <c r="S60" s="80"/>
      <c r="U60" s="81"/>
      <c r="V60" s="96">
        <v>0</v>
      </c>
      <c r="W60" s="95">
        <v>0</v>
      </c>
      <c r="X60" s="372">
        <v>0</v>
      </c>
      <c r="Y60" s="97">
        <f t="shared" si="53"/>
        <v>0</v>
      </c>
      <c r="Z60" s="97">
        <f t="shared" si="54"/>
        <v>0</v>
      </c>
    </row>
    <row r="61" spans="1:30" ht="12.2" hidden="1" customHeight="1">
      <c r="A61" s="58"/>
      <c r="B61" s="55">
        <v>10</v>
      </c>
      <c r="C61" s="119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80"/>
      <c r="R61" s="81"/>
      <c r="S61" s="80"/>
      <c r="U61" s="81"/>
      <c r="V61" s="96">
        <v>0</v>
      </c>
      <c r="W61" s="95">
        <v>0</v>
      </c>
      <c r="X61" s="372">
        <v>0</v>
      </c>
      <c r="Y61" s="97">
        <f t="shared" si="53"/>
        <v>0</v>
      </c>
      <c r="Z61" s="97">
        <f t="shared" si="54"/>
        <v>0</v>
      </c>
    </row>
    <row r="62" spans="1:30" ht="12.2" hidden="1" customHeight="1">
      <c r="A62" s="58"/>
      <c r="B62" s="55">
        <v>11</v>
      </c>
      <c r="C62" s="119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80"/>
      <c r="R62" s="81"/>
      <c r="S62" s="80"/>
      <c r="U62" s="81"/>
      <c r="V62" s="96">
        <v>0</v>
      </c>
      <c r="W62" s="95">
        <v>0</v>
      </c>
      <c r="X62" s="372">
        <v>0</v>
      </c>
      <c r="Y62" s="97">
        <f t="shared" si="53"/>
        <v>0</v>
      </c>
      <c r="Z62" s="97">
        <f t="shared" si="54"/>
        <v>0</v>
      </c>
    </row>
    <row r="63" spans="1:30" ht="12.2" hidden="1" customHeight="1">
      <c r="A63" s="58"/>
      <c r="B63" s="55">
        <v>12</v>
      </c>
      <c r="C63" s="119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80"/>
      <c r="R63" s="81"/>
      <c r="S63" s="80"/>
      <c r="U63" s="81"/>
      <c r="V63" s="96">
        <v>0</v>
      </c>
      <c r="W63" s="95">
        <v>0</v>
      </c>
      <c r="X63" s="372">
        <v>0</v>
      </c>
      <c r="Y63" s="97">
        <f t="shared" si="53"/>
        <v>0</v>
      </c>
      <c r="Z63" s="97">
        <f t="shared" si="54"/>
        <v>0</v>
      </c>
    </row>
    <row r="64" spans="1:30" s="58" customFormat="1" ht="12.2" customHeight="1">
      <c r="A64" s="58" t="s">
        <v>32</v>
      </c>
      <c r="C64" s="128"/>
      <c r="P64" s="98"/>
      <c r="Q64" s="99"/>
      <c r="R64" s="100"/>
      <c r="S64" s="98"/>
      <c r="T64" s="99"/>
      <c r="U64" s="100"/>
      <c r="V64" s="98"/>
      <c r="X64" s="373"/>
      <c r="Y64" s="99"/>
      <c r="Z64" s="99"/>
      <c r="AA64" s="99"/>
      <c r="AB64" s="99"/>
      <c r="AC64" s="92"/>
      <c r="AD64" s="92"/>
    </row>
    <row r="65" spans="1:30" ht="12.2" customHeight="1">
      <c r="B65" s="1" t="s">
        <v>33</v>
      </c>
      <c r="C65" s="119"/>
      <c r="P65" s="80"/>
      <c r="R65" s="81"/>
      <c r="S65" s="80"/>
      <c r="U65" s="81"/>
      <c r="V65" s="96">
        <f>SUM(V51:V54)</f>
        <v>270</v>
      </c>
      <c r="W65" s="95">
        <f>SUM(W51:W54)</f>
        <v>242</v>
      </c>
      <c r="X65" s="372">
        <f>SUM(X51:X54)</f>
        <v>242</v>
      </c>
      <c r="Y65" s="97">
        <f>X65-W65</f>
        <v>0</v>
      </c>
      <c r="Z65" s="97">
        <f>X65-V65</f>
        <v>-28</v>
      </c>
    </row>
    <row r="66" spans="1:30" ht="12.2" customHeight="1">
      <c r="B66" s="1" t="s">
        <v>34</v>
      </c>
      <c r="C66" s="119"/>
      <c r="P66" s="80"/>
      <c r="R66" s="81"/>
      <c r="S66" s="80"/>
      <c r="U66" s="81"/>
      <c r="V66" s="96">
        <f>SUM(V55:V57)</f>
        <v>120</v>
      </c>
      <c r="W66" s="95">
        <f>SUM(W55:W57)</f>
        <v>125</v>
      </c>
      <c r="X66" s="372">
        <f>SUM(X55:X57)</f>
        <v>125</v>
      </c>
      <c r="Y66" s="97">
        <f>X66-W66</f>
        <v>0</v>
      </c>
      <c r="Z66" s="97">
        <f t="shared" ref="Z66:Z69" si="55">X66-V66</f>
        <v>5</v>
      </c>
    </row>
    <row r="67" spans="1:30" ht="12.2" hidden="1" customHeight="1">
      <c r="B67" s="1" t="s">
        <v>35</v>
      </c>
      <c r="C67" s="119"/>
      <c r="P67" s="80"/>
      <c r="R67" s="81"/>
      <c r="S67" s="80"/>
      <c r="U67" s="81"/>
      <c r="V67" s="96">
        <f>SUM(V58:V59)</f>
        <v>0</v>
      </c>
      <c r="W67" s="95">
        <f>SUM(W58:W59)</f>
        <v>0</v>
      </c>
      <c r="X67" s="372">
        <f>SUM(X58:X59)</f>
        <v>0</v>
      </c>
      <c r="Y67" s="97">
        <f>X67-W67</f>
        <v>0</v>
      </c>
      <c r="Z67" s="97">
        <f t="shared" si="55"/>
        <v>0</v>
      </c>
    </row>
    <row r="68" spans="1:30" ht="12.2" hidden="1" customHeight="1">
      <c r="B68" s="1" t="s">
        <v>36</v>
      </c>
      <c r="C68" s="119"/>
      <c r="P68" s="80"/>
      <c r="R68" s="81"/>
      <c r="S68" s="80"/>
      <c r="U68" s="81"/>
      <c r="V68" s="96">
        <f>SUM(V60:V63)</f>
        <v>0</v>
      </c>
      <c r="W68" s="95">
        <f>SUM(W60:W63)</f>
        <v>0</v>
      </c>
      <c r="X68" s="372">
        <f>SUM(X60:X63)</f>
        <v>0</v>
      </c>
      <c r="Y68" s="97">
        <f>X68-W68</f>
        <v>0</v>
      </c>
      <c r="Z68" s="97">
        <f t="shared" si="55"/>
        <v>0</v>
      </c>
    </row>
    <row r="69" spans="1:30" s="58" customFormat="1" ht="12.2" customHeight="1">
      <c r="A69" s="58" t="s">
        <v>121</v>
      </c>
      <c r="C69" s="128"/>
      <c r="P69" s="101"/>
      <c r="Q69" s="99"/>
      <c r="R69" s="100"/>
      <c r="S69" s="101"/>
      <c r="T69" s="99"/>
      <c r="U69" s="100"/>
      <c r="V69" s="101">
        <f>SUM(V65:V68)</f>
        <v>390</v>
      </c>
      <c r="W69" s="102">
        <f>SUM(W65:W68)</f>
        <v>367</v>
      </c>
      <c r="X69" s="374">
        <f>SUM(X65:X68)</f>
        <v>367</v>
      </c>
      <c r="Y69" s="103">
        <f>X69-W69</f>
        <v>0</v>
      </c>
      <c r="Z69" s="97">
        <f t="shared" si="55"/>
        <v>-23</v>
      </c>
      <c r="AA69" s="99"/>
      <c r="AB69" s="99"/>
      <c r="AC69" s="92"/>
      <c r="AD69" s="92"/>
    </row>
    <row r="70" spans="1:30" ht="12.2" customHeight="1" outlineLevel="1">
      <c r="B70" s="58"/>
      <c r="C70" s="119"/>
      <c r="P70" s="96"/>
      <c r="R70" s="81"/>
      <c r="S70" s="96"/>
      <c r="U70" s="81"/>
      <c r="V70" s="104"/>
      <c r="W70" s="105"/>
      <c r="X70" s="375"/>
      <c r="Y70" s="105"/>
      <c r="Z70" s="105"/>
    </row>
    <row r="71" spans="1:30" ht="12.2" hidden="1" customHeight="1" outlineLevel="1">
      <c r="A71" s="58" t="s">
        <v>37</v>
      </c>
      <c r="C71" s="119"/>
      <c r="P71" s="80"/>
      <c r="R71" s="81"/>
      <c r="S71" s="80"/>
      <c r="U71" s="81"/>
      <c r="V71" s="80"/>
      <c r="X71" s="2"/>
    </row>
    <row r="72" spans="1:30" ht="12.2" hidden="1" customHeight="1" outlineLevel="1">
      <c r="B72" s="55" t="s">
        <v>78</v>
      </c>
      <c r="C72" s="119"/>
      <c r="P72" s="80"/>
      <c r="R72" s="81"/>
      <c r="S72" s="80"/>
      <c r="U72" s="81"/>
      <c r="V72" s="96">
        <v>275</v>
      </c>
      <c r="W72" s="95">
        <v>259</v>
      </c>
      <c r="X72" s="372">
        <v>259</v>
      </c>
      <c r="Y72" s="97">
        <f>X72-W72</f>
        <v>0</v>
      </c>
      <c r="Z72" s="97">
        <f>X72-V72</f>
        <v>-16</v>
      </c>
    </row>
    <row r="73" spans="1:30" ht="12.2" hidden="1" customHeight="1" outlineLevel="1">
      <c r="B73" s="55" t="s">
        <v>79</v>
      </c>
      <c r="C73" s="119"/>
      <c r="P73" s="80"/>
      <c r="R73" s="81"/>
      <c r="S73" s="80"/>
      <c r="U73" s="81"/>
      <c r="V73" s="96">
        <v>49</v>
      </c>
      <c r="W73" s="95">
        <v>47</v>
      </c>
      <c r="X73" s="372">
        <v>47</v>
      </c>
      <c r="Y73" s="97">
        <f>X73-W73</f>
        <v>0</v>
      </c>
      <c r="Z73" s="97">
        <f>X73-V73</f>
        <v>-2</v>
      </c>
    </row>
    <row r="74" spans="1:30" ht="12.2" hidden="1" customHeight="1" outlineLevel="1">
      <c r="B74" s="55" t="s">
        <v>125</v>
      </c>
      <c r="C74" s="119"/>
      <c r="P74" s="80"/>
      <c r="R74" s="81"/>
      <c r="S74" s="80"/>
      <c r="U74" s="81"/>
      <c r="V74" s="96">
        <v>32</v>
      </c>
      <c r="W74" s="95">
        <v>38</v>
      </c>
      <c r="X74" s="372">
        <v>38</v>
      </c>
      <c r="Y74" s="97"/>
      <c r="Z74" s="97"/>
    </row>
    <row r="75" spans="1:30" ht="12.2" hidden="1" customHeight="1" outlineLevel="1">
      <c r="B75" s="55" t="s">
        <v>38</v>
      </c>
      <c r="C75" s="119"/>
      <c r="P75" s="80"/>
      <c r="R75" s="81"/>
      <c r="S75" s="80"/>
      <c r="U75" s="81"/>
      <c r="V75" s="96">
        <v>26</v>
      </c>
      <c r="W75" s="95">
        <v>5.9588000000000001</v>
      </c>
      <c r="X75" s="372">
        <v>5.9588000000000001</v>
      </c>
      <c r="Y75" s="97">
        <f>X75-W75</f>
        <v>0</v>
      </c>
      <c r="Z75" s="97">
        <f>X75-V75</f>
        <v>-20.0412</v>
      </c>
    </row>
    <row r="76" spans="1:30" ht="12.2" hidden="1" customHeight="1" outlineLevel="1">
      <c r="C76" s="119"/>
      <c r="P76" s="80"/>
      <c r="R76" s="81"/>
      <c r="S76" s="80"/>
      <c r="U76" s="81"/>
      <c r="V76" s="96"/>
      <c r="W76" s="95"/>
      <c r="X76" s="372"/>
    </row>
    <row r="77" spans="1:30" ht="12.2" hidden="1" customHeight="1" outlineLevel="1">
      <c r="A77" s="58" t="s">
        <v>39</v>
      </c>
      <c r="C77" s="119"/>
      <c r="P77" s="80"/>
      <c r="R77" s="81"/>
      <c r="S77" s="80"/>
      <c r="U77" s="81"/>
      <c r="V77" s="96"/>
      <c r="W77" s="95"/>
      <c r="X77" s="372"/>
    </row>
    <row r="78" spans="1:30" ht="12.2" hidden="1" customHeight="1" outlineLevel="1">
      <c r="B78" s="1" t="s">
        <v>40</v>
      </c>
      <c r="C78" s="119"/>
      <c r="D78" s="95"/>
      <c r="P78" s="80"/>
      <c r="R78" s="81"/>
      <c r="S78" s="80"/>
      <c r="U78" s="81"/>
      <c r="V78" s="96">
        <v>31.25</v>
      </c>
      <c r="W78" s="95">
        <v>31.375</v>
      </c>
      <c r="X78" s="372">
        <v>30.778225806451601</v>
      </c>
    </row>
    <row r="79" spans="1:30" ht="12.2" hidden="1" customHeight="1" outlineLevel="1">
      <c r="B79" s="1" t="s">
        <v>41</v>
      </c>
      <c r="C79" s="119"/>
      <c r="D79" s="95"/>
      <c r="P79" s="80"/>
      <c r="R79" s="81"/>
      <c r="S79" s="80"/>
      <c r="U79" s="81"/>
      <c r="V79" s="96">
        <v>22</v>
      </c>
      <c r="W79" s="95">
        <v>15</v>
      </c>
      <c r="X79" s="372">
        <v>14.944892473118299</v>
      </c>
    </row>
    <row r="80" spans="1:30" ht="12.2" hidden="1" customHeight="1" outlineLevel="1">
      <c r="B80" s="1" t="s">
        <v>42</v>
      </c>
      <c r="C80" s="119"/>
      <c r="D80" s="95"/>
      <c r="P80" s="80"/>
      <c r="R80" s="81"/>
      <c r="S80" s="80"/>
      <c r="U80" s="81"/>
      <c r="V80" s="96">
        <v>0</v>
      </c>
      <c r="W80" s="95">
        <v>0</v>
      </c>
      <c r="X80" s="372">
        <v>0</v>
      </c>
    </row>
    <row r="81" spans="1:30" ht="12.2" hidden="1" customHeight="1" outlineLevel="1">
      <c r="B81" s="1" t="s">
        <v>126</v>
      </c>
      <c r="C81" s="119"/>
      <c r="P81" s="80"/>
      <c r="R81" s="81"/>
      <c r="S81" s="80"/>
      <c r="U81" s="81"/>
      <c r="V81" s="106">
        <v>0</v>
      </c>
      <c r="W81" s="73">
        <v>0</v>
      </c>
      <c r="X81" s="376">
        <v>0</v>
      </c>
    </row>
    <row r="82" spans="1:30" ht="12.2" customHeight="1">
      <c r="A82" s="58"/>
      <c r="P82" s="80"/>
      <c r="R82" s="81"/>
      <c r="S82" s="80"/>
      <c r="U82" s="81"/>
      <c r="V82" s="80"/>
      <c r="X82" s="2"/>
    </row>
    <row r="83" spans="1:30" ht="12.2" customHeight="1">
      <c r="A83" s="107" t="s">
        <v>43</v>
      </c>
      <c r="B83" s="108"/>
      <c r="P83" s="80"/>
      <c r="R83" s="81"/>
      <c r="S83" s="80"/>
      <c r="U83" s="81"/>
      <c r="V83" s="80"/>
      <c r="X83" s="2"/>
    </row>
    <row r="84" spans="1:30" ht="12.2" customHeight="1">
      <c r="A84" s="279"/>
      <c r="B84" s="58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6"/>
      <c r="Q84" s="97"/>
      <c r="R84" s="109"/>
      <c r="S84" s="96"/>
      <c r="T84" s="97"/>
      <c r="U84" s="109"/>
      <c r="V84" s="96"/>
      <c r="W84" s="95"/>
      <c r="X84" s="372"/>
      <c r="Y84" s="97"/>
      <c r="Z84" s="97"/>
      <c r="AA84" s="97"/>
      <c r="AB84" s="97"/>
    </row>
    <row r="85" spans="1:30" ht="12.2" customHeight="1">
      <c r="A85" s="58" t="s">
        <v>107</v>
      </c>
      <c r="B85" s="58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6"/>
      <c r="Q85" s="97"/>
      <c r="R85" s="109"/>
      <c r="S85" s="96"/>
      <c r="T85" s="97"/>
      <c r="U85" s="109"/>
      <c r="V85" s="96"/>
      <c r="W85" s="95"/>
      <c r="X85" s="372"/>
      <c r="Y85" s="97"/>
      <c r="Z85" s="97"/>
      <c r="AA85" s="97"/>
      <c r="AB85" s="97"/>
    </row>
    <row r="86" spans="1:30" ht="12.2" hidden="1" customHeight="1">
      <c r="A86" s="55" t="s">
        <v>29</v>
      </c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83">
        <f>SUM(D86:O86)+SUMIF($P$4,"Yes",C86)</f>
        <v>0</v>
      </c>
      <c r="Q86" s="264">
        <v>0</v>
      </c>
      <c r="R86" s="265">
        <f t="shared" ref="R86" si="56">P86-Q86</f>
        <v>0</v>
      </c>
      <c r="S86" s="83">
        <f t="shared" ref="S86" si="57">INDEX(D86:O86,1,MATCH($S$3,$D$6:$O$6,0))</f>
        <v>0</v>
      </c>
      <c r="T86" s="264">
        <v>0</v>
      </c>
      <c r="U86" s="265">
        <f t="shared" ref="U86" si="58">S86-T86</f>
        <v>0</v>
      </c>
      <c r="V86" s="266">
        <v>0</v>
      </c>
      <c r="W86" s="131">
        <v>0</v>
      </c>
      <c r="X86" s="377">
        <v>0</v>
      </c>
      <c r="Y86" s="264">
        <f t="shared" ref="Y86" si="59">X86-W86</f>
        <v>0</v>
      </c>
      <c r="Z86" s="264">
        <f t="shared" ref="Z86" si="60">X86-V86</f>
        <v>0</v>
      </c>
      <c r="AA86" s="264">
        <f t="shared" ref="AA86" si="61">V86-P86</f>
        <v>0</v>
      </c>
      <c r="AB86" s="264">
        <f t="shared" ref="AB86" si="62">X86-P86</f>
        <v>0</v>
      </c>
      <c r="AC86" s="68" t="str">
        <f t="shared" ref="AC86" si="63">IFERROR((P86/X86)," ")</f>
        <v xml:space="preserve"> </v>
      </c>
      <c r="AD86" s="68" t="str">
        <f t="shared" ref="AD86" si="64">IFERROR((P86/V86)," ")</f>
        <v xml:space="preserve"> </v>
      </c>
    </row>
    <row r="87" spans="1:30" ht="12.2" hidden="1" customHeight="1">
      <c r="A87" s="55" t="s">
        <v>552</v>
      </c>
      <c r="B87" s="1" t="s">
        <v>107</v>
      </c>
      <c r="C87" s="131"/>
      <c r="D87" s="131">
        <v>0</v>
      </c>
      <c r="E87" s="131">
        <v>0</v>
      </c>
      <c r="F87" s="131">
        <v>0</v>
      </c>
      <c r="G87" s="131">
        <v>0</v>
      </c>
      <c r="H87" s="131"/>
      <c r="I87" s="131"/>
      <c r="J87" s="131"/>
      <c r="K87" s="131"/>
      <c r="L87" s="131"/>
      <c r="M87" s="131"/>
      <c r="N87" s="131"/>
      <c r="O87" s="131"/>
      <c r="P87" s="83">
        <f t="shared" ref="P87:P100" si="65">SUM(D87:O87)+SUMIF($P$4,"Yes",C87)</f>
        <v>0</v>
      </c>
      <c r="Q87" s="264">
        <v>0</v>
      </c>
      <c r="R87" s="265">
        <f t="shared" ref="R87:R100" si="66">P87-Q87</f>
        <v>0</v>
      </c>
      <c r="S87" s="83">
        <f t="shared" ref="S87:S100" si="67">INDEX(D87:O87,1,MATCH($S$3,$D$6:$O$6,0))</f>
        <v>0</v>
      </c>
      <c r="T87" s="264">
        <v>0</v>
      </c>
      <c r="U87" s="265">
        <f t="shared" ref="U87:U100" si="68">S87-T87</f>
        <v>0</v>
      </c>
      <c r="V87" s="266">
        <v>0</v>
      </c>
      <c r="W87" s="131">
        <v>0</v>
      </c>
      <c r="X87" s="377">
        <v>0</v>
      </c>
      <c r="Y87" s="264">
        <f t="shared" ref="Y87:Y100" si="69">X87-W87</f>
        <v>0</v>
      </c>
      <c r="Z87" s="264">
        <f t="shared" ref="Z87:Z100" si="70">X87-V87</f>
        <v>0</v>
      </c>
      <c r="AA87" s="264">
        <f t="shared" ref="AA87:AA100" si="71">V87-P87</f>
        <v>0</v>
      </c>
      <c r="AB87" s="264">
        <f t="shared" ref="AB87:AB100" si="72">X87-P87</f>
        <v>0</v>
      </c>
      <c r="AC87" s="68" t="str">
        <f t="shared" ref="AC87:AC100" si="73">IFERROR((P87/X87)," ")</f>
        <v xml:space="preserve"> </v>
      </c>
      <c r="AD87" s="68" t="str">
        <f t="shared" ref="AD87:AD100" si="74">IFERROR((P87/V87)," ")</f>
        <v xml:space="preserve"> </v>
      </c>
    </row>
    <row r="88" spans="1:30" ht="12.2" hidden="1" customHeight="1">
      <c r="A88" s="55" t="s">
        <v>553</v>
      </c>
      <c r="B88" s="1" t="s">
        <v>187</v>
      </c>
      <c r="C88" s="131"/>
      <c r="D88" s="131">
        <v>0</v>
      </c>
      <c r="E88" s="131">
        <v>0</v>
      </c>
      <c r="F88" s="131">
        <v>0</v>
      </c>
      <c r="G88" s="131">
        <v>0</v>
      </c>
      <c r="H88" s="131"/>
      <c r="I88" s="131"/>
      <c r="J88" s="131"/>
      <c r="K88" s="131"/>
      <c r="L88" s="131"/>
      <c r="M88" s="131"/>
      <c r="N88" s="131"/>
      <c r="O88" s="131"/>
      <c r="P88" s="83">
        <f t="shared" si="65"/>
        <v>0</v>
      </c>
      <c r="Q88" s="264">
        <v>0</v>
      </c>
      <c r="R88" s="265">
        <f t="shared" si="66"/>
        <v>0</v>
      </c>
      <c r="S88" s="83">
        <f t="shared" si="67"/>
        <v>0</v>
      </c>
      <c r="T88" s="264">
        <v>0</v>
      </c>
      <c r="U88" s="265">
        <f t="shared" si="68"/>
        <v>0</v>
      </c>
      <c r="V88" s="266">
        <v>0</v>
      </c>
      <c r="W88" s="131">
        <v>0</v>
      </c>
      <c r="X88" s="377">
        <v>0</v>
      </c>
      <c r="Y88" s="264">
        <f t="shared" si="69"/>
        <v>0</v>
      </c>
      <c r="Z88" s="264">
        <f t="shared" si="70"/>
        <v>0</v>
      </c>
      <c r="AA88" s="264">
        <f t="shared" si="71"/>
        <v>0</v>
      </c>
      <c r="AB88" s="264">
        <f t="shared" si="72"/>
        <v>0</v>
      </c>
      <c r="AC88" s="68" t="str">
        <f t="shared" si="73"/>
        <v xml:space="preserve"> </v>
      </c>
      <c r="AD88" s="68" t="str">
        <f t="shared" si="74"/>
        <v xml:space="preserve"> </v>
      </c>
    </row>
    <row r="89" spans="1:30" ht="12.2" hidden="1" customHeight="1">
      <c r="A89" s="55" t="s">
        <v>554</v>
      </c>
      <c r="B89" s="1" t="s">
        <v>188</v>
      </c>
      <c r="C89" s="131"/>
      <c r="D89" s="131">
        <v>0</v>
      </c>
      <c r="E89" s="131">
        <v>0</v>
      </c>
      <c r="F89" s="131">
        <v>0</v>
      </c>
      <c r="G89" s="131">
        <v>0</v>
      </c>
      <c r="H89" s="131"/>
      <c r="I89" s="131"/>
      <c r="J89" s="131"/>
      <c r="K89" s="131"/>
      <c r="L89" s="131"/>
      <c r="M89" s="131"/>
      <c r="N89" s="131"/>
      <c r="O89" s="131"/>
      <c r="P89" s="83">
        <f t="shared" si="65"/>
        <v>0</v>
      </c>
      <c r="Q89" s="264">
        <v>0</v>
      </c>
      <c r="R89" s="265">
        <f t="shared" si="66"/>
        <v>0</v>
      </c>
      <c r="S89" s="83">
        <f t="shared" si="67"/>
        <v>0</v>
      </c>
      <c r="T89" s="264">
        <v>0</v>
      </c>
      <c r="U89" s="265">
        <f t="shared" si="68"/>
        <v>0</v>
      </c>
      <c r="V89" s="266">
        <v>0</v>
      </c>
      <c r="W89" s="131">
        <v>0</v>
      </c>
      <c r="X89" s="377">
        <v>0</v>
      </c>
      <c r="Y89" s="264">
        <f t="shared" si="69"/>
        <v>0</v>
      </c>
      <c r="Z89" s="264">
        <f t="shared" si="70"/>
        <v>0</v>
      </c>
      <c r="AA89" s="264">
        <f t="shared" si="71"/>
        <v>0</v>
      </c>
      <c r="AB89" s="264">
        <f t="shared" si="72"/>
        <v>0</v>
      </c>
      <c r="AC89" s="68" t="str">
        <f t="shared" si="73"/>
        <v xml:space="preserve"> </v>
      </c>
      <c r="AD89" s="68" t="str">
        <f t="shared" si="74"/>
        <v xml:space="preserve"> </v>
      </c>
    </row>
    <row r="90" spans="1:30" ht="12.2" customHeight="1">
      <c r="A90" s="55" t="s">
        <v>555</v>
      </c>
      <c r="B90" s="1" t="s">
        <v>189</v>
      </c>
      <c r="C90" s="131"/>
      <c r="D90" s="131">
        <v>1505.86</v>
      </c>
      <c r="E90" s="131">
        <v>1620.81</v>
      </c>
      <c r="F90" s="131">
        <v>1483.5</v>
      </c>
      <c r="G90" s="131">
        <v>0</v>
      </c>
      <c r="H90" s="131"/>
      <c r="I90" s="131"/>
      <c r="J90" s="131"/>
      <c r="K90" s="131"/>
      <c r="L90" s="131"/>
      <c r="M90" s="131"/>
      <c r="N90" s="131"/>
      <c r="O90" s="131"/>
      <c r="P90" s="83">
        <f t="shared" si="65"/>
        <v>4610.17</v>
      </c>
      <c r="Q90" s="264">
        <v>7717.28</v>
      </c>
      <c r="R90" s="265">
        <f t="shared" si="66"/>
        <v>-3107.1099999999997</v>
      </c>
      <c r="S90" s="83">
        <f t="shared" si="67"/>
        <v>0</v>
      </c>
      <c r="T90" s="264">
        <v>1929.32</v>
      </c>
      <c r="U90" s="265">
        <f t="shared" si="68"/>
        <v>-1929.32</v>
      </c>
      <c r="V90" s="266">
        <v>23151.84</v>
      </c>
      <c r="W90" s="131">
        <v>24247</v>
      </c>
      <c r="X90" s="377">
        <v>24247</v>
      </c>
      <c r="Y90" s="264">
        <f t="shared" si="69"/>
        <v>0</v>
      </c>
      <c r="Z90" s="264">
        <f t="shared" si="70"/>
        <v>1095.1599999999999</v>
      </c>
      <c r="AA90" s="264">
        <f t="shared" si="71"/>
        <v>18541.669999999998</v>
      </c>
      <c r="AB90" s="264">
        <f t="shared" si="72"/>
        <v>19636.830000000002</v>
      </c>
      <c r="AC90" s="68">
        <f t="shared" si="73"/>
        <v>0.1901336247783231</v>
      </c>
      <c r="AD90" s="68">
        <f t="shared" si="74"/>
        <v>0.19912758553963747</v>
      </c>
    </row>
    <row r="91" spans="1:30" ht="12.2" hidden="1" customHeight="1">
      <c r="A91" s="55" t="s">
        <v>556</v>
      </c>
      <c r="B91" s="1" t="s">
        <v>190</v>
      </c>
      <c r="C91" s="131"/>
      <c r="D91" s="131">
        <v>0</v>
      </c>
      <c r="E91" s="131">
        <v>0</v>
      </c>
      <c r="F91" s="131">
        <v>0</v>
      </c>
      <c r="G91" s="131">
        <v>0</v>
      </c>
      <c r="H91" s="131"/>
      <c r="I91" s="131"/>
      <c r="J91" s="131"/>
      <c r="K91" s="131"/>
      <c r="L91" s="131"/>
      <c r="M91" s="131"/>
      <c r="N91" s="131"/>
      <c r="O91" s="131"/>
      <c r="P91" s="83">
        <f t="shared" si="65"/>
        <v>0</v>
      </c>
      <c r="Q91" s="264">
        <v>0</v>
      </c>
      <c r="R91" s="265">
        <f t="shared" si="66"/>
        <v>0</v>
      </c>
      <c r="S91" s="83">
        <f t="shared" si="67"/>
        <v>0</v>
      </c>
      <c r="T91" s="264">
        <v>0</v>
      </c>
      <c r="U91" s="265">
        <f t="shared" si="68"/>
        <v>0</v>
      </c>
      <c r="V91" s="266">
        <v>0</v>
      </c>
      <c r="W91" s="131">
        <v>0</v>
      </c>
      <c r="X91" s="377">
        <v>0</v>
      </c>
      <c r="Y91" s="264">
        <f t="shared" si="69"/>
        <v>0</v>
      </c>
      <c r="Z91" s="264">
        <f t="shared" si="70"/>
        <v>0</v>
      </c>
      <c r="AA91" s="264">
        <f t="shared" si="71"/>
        <v>0</v>
      </c>
      <c r="AB91" s="264">
        <f t="shared" si="72"/>
        <v>0</v>
      </c>
      <c r="AC91" s="68" t="str">
        <f t="shared" si="73"/>
        <v xml:space="preserve"> </v>
      </c>
      <c r="AD91" s="68" t="str">
        <f t="shared" si="74"/>
        <v xml:space="preserve"> </v>
      </c>
    </row>
    <row r="92" spans="1:30" ht="12.2" hidden="1" customHeight="1">
      <c r="A92" s="55" t="s">
        <v>557</v>
      </c>
      <c r="B92" s="1" t="s">
        <v>191</v>
      </c>
      <c r="C92" s="131"/>
      <c r="D92" s="131">
        <v>0</v>
      </c>
      <c r="E92" s="131">
        <v>0</v>
      </c>
      <c r="F92" s="131">
        <v>0</v>
      </c>
      <c r="G92" s="131">
        <v>0</v>
      </c>
      <c r="H92" s="131"/>
      <c r="I92" s="131"/>
      <c r="J92" s="131"/>
      <c r="K92" s="131"/>
      <c r="L92" s="131"/>
      <c r="M92" s="131"/>
      <c r="N92" s="131"/>
      <c r="O92" s="131"/>
      <c r="P92" s="83">
        <f t="shared" si="65"/>
        <v>0</v>
      </c>
      <c r="Q92" s="264">
        <v>0</v>
      </c>
      <c r="R92" s="265">
        <f t="shared" si="66"/>
        <v>0</v>
      </c>
      <c r="S92" s="83">
        <f t="shared" si="67"/>
        <v>0</v>
      </c>
      <c r="T92" s="264">
        <v>0</v>
      </c>
      <c r="U92" s="265">
        <f t="shared" si="68"/>
        <v>0</v>
      </c>
      <c r="V92" s="266">
        <v>0</v>
      </c>
      <c r="W92" s="131">
        <v>0</v>
      </c>
      <c r="X92" s="377">
        <v>0</v>
      </c>
      <c r="Y92" s="264">
        <f t="shared" si="69"/>
        <v>0</v>
      </c>
      <c r="Z92" s="264">
        <f t="shared" si="70"/>
        <v>0</v>
      </c>
      <c r="AA92" s="264">
        <f t="shared" si="71"/>
        <v>0</v>
      </c>
      <c r="AB92" s="264">
        <f t="shared" si="72"/>
        <v>0</v>
      </c>
      <c r="AC92" s="68" t="str">
        <f t="shared" si="73"/>
        <v xml:space="preserve"> </v>
      </c>
      <c r="AD92" s="68" t="str">
        <f t="shared" si="74"/>
        <v xml:space="preserve"> </v>
      </c>
    </row>
    <row r="93" spans="1:30" ht="12.2" customHeight="1">
      <c r="A93" s="55" t="s">
        <v>558</v>
      </c>
      <c r="B93" s="1" t="s">
        <v>192</v>
      </c>
      <c r="C93" s="131"/>
      <c r="D93" s="131">
        <v>0</v>
      </c>
      <c r="E93" s="131">
        <v>9235</v>
      </c>
      <c r="F93" s="131">
        <v>1040</v>
      </c>
      <c r="G93" s="131">
        <v>918.34</v>
      </c>
      <c r="H93" s="131"/>
      <c r="I93" s="131"/>
      <c r="J93" s="131"/>
      <c r="K93" s="131"/>
      <c r="L93" s="131"/>
      <c r="M93" s="131"/>
      <c r="N93" s="131"/>
      <c r="O93" s="131"/>
      <c r="P93" s="83">
        <f t="shared" si="65"/>
        <v>11193.34</v>
      </c>
      <c r="Q93" s="264">
        <v>6374.0716000000002</v>
      </c>
      <c r="R93" s="265">
        <f t="shared" si="66"/>
        <v>4819.2683999999999</v>
      </c>
      <c r="S93" s="83">
        <f t="shared" si="67"/>
        <v>918.34</v>
      </c>
      <c r="T93" s="264">
        <v>1593.5179000000001</v>
      </c>
      <c r="U93" s="265">
        <f t="shared" si="68"/>
        <v>-675.17790000000002</v>
      </c>
      <c r="V93" s="266">
        <v>19122.214800000002</v>
      </c>
      <c r="W93" s="131">
        <v>21085.54</v>
      </c>
      <c r="X93" s="377">
        <v>21085.54</v>
      </c>
      <c r="Y93" s="264">
        <f t="shared" si="69"/>
        <v>0</v>
      </c>
      <c r="Z93" s="264">
        <f t="shared" si="70"/>
        <v>1963.3251999999993</v>
      </c>
      <c r="AA93" s="264">
        <f t="shared" si="71"/>
        <v>7928.8748000000014</v>
      </c>
      <c r="AB93" s="264">
        <f t="shared" si="72"/>
        <v>9892.2000000000007</v>
      </c>
      <c r="AC93" s="68">
        <f t="shared" si="73"/>
        <v>0.53085384581092065</v>
      </c>
      <c r="AD93" s="68">
        <f t="shared" si="74"/>
        <v>0.5853579262167895</v>
      </c>
    </row>
    <row r="94" spans="1:30" ht="12.2" hidden="1" customHeight="1">
      <c r="A94" s="55" t="s">
        <v>559</v>
      </c>
      <c r="B94" s="1" t="s">
        <v>193</v>
      </c>
      <c r="C94" s="131"/>
      <c r="D94" s="131">
        <v>0</v>
      </c>
      <c r="E94" s="131">
        <v>0</v>
      </c>
      <c r="F94" s="131">
        <v>0</v>
      </c>
      <c r="G94" s="131">
        <v>0</v>
      </c>
      <c r="H94" s="131"/>
      <c r="I94" s="131"/>
      <c r="J94" s="131"/>
      <c r="K94" s="131"/>
      <c r="L94" s="131"/>
      <c r="M94" s="131"/>
      <c r="N94" s="131"/>
      <c r="O94" s="131"/>
      <c r="P94" s="83">
        <f t="shared" si="65"/>
        <v>0</v>
      </c>
      <c r="Q94" s="264">
        <v>0</v>
      </c>
      <c r="R94" s="265">
        <f t="shared" si="66"/>
        <v>0</v>
      </c>
      <c r="S94" s="83">
        <f t="shared" si="67"/>
        <v>0</v>
      </c>
      <c r="T94" s="264">
        <v>0</v>
      </c>
      <c r="U94" s="265">
        <f t="shared" si="68"/>
        <v>0</v>
      </c>
      <c r="V94" s="266">
        <v>0</v>
      </c>
      <c r="W94" s="131">
        <v>0</v>
      </c>
      <c r="X94" s="377">
        <v>0</v>
      </c>
      <c r="Y94" s="264">
        <f t="shared" si="69"/>
        <v>0</v>
      </c>
      <c r="Z94" s="264">
        <f t="shared" si="70"/>
        <v>0</v>
      </c>
      <c r="AA94" s="264">
        <f t="shared" si="71"/>
        <v>0</v>
      </c>
      <c r="AB94" s="264">
        <f t="shared" si="72"/>
        <v>0</v>
      </c>
      <c r="AC94" s="68" t="str">
        <f t="shared" si="73"/>
        <v xml:space="preserve"> </v>
      </c>
      <c r="AD94" s="68" t="str">
        <f t="shared" si="74"/>
        <v xml:space="preserve"> </v>
      </c>
    </row>
    <row r="95" spans="1:30" ht="12.2" customHeight="1">
      <c r="A95" s="55" t="s">
        <v>560</v>
      </c>
      <c r="B95" s="1" t="s">
        <v>194</v>
      </c>
      <c r="C95" s="131"/>
      <c r="D95" s="131">
        <v>21490</v>
      </c>
      <c r="E95" s="131">
        <v>200</v>
      </c>
      <c r="F95" s="131">
        <v>715</v>
      </c>
      <c r="G95" s="131">
        <v>0</v>
      </c>
      <c r="H95" s="131"/>
      <c r="I95" s="131"/>
      <c r="J95" s="131"/>
      <c r="K95" s="131"/>
      <c r="L95" s="131"/>
      <c r="M95" s="131"/>
      <c r="N95" s="131"/>
      <c r="O95" s="131"/>
      <c r="P95" s="83">
        <f t="shared" si="65"/>
        <v>22405</v>
      </c>
      <c r="Q95" s="264">
        <v>0</v>
      </c>
      <c r="R95" s="265">
        <f t="shared" si="66"/>
        <v>22405</v>
      </c>
      <c r="S95" s="83">
        <f t="shared" si="67"/>
        <v>0</v>
      </c>
      <c r="T95" s="264">
        <v>0</v>
      </c>
      <c r="U95" s="265">
        <f t="shared" si="68"/>
        <v>0</v>
      </c>
      <c r="V95" s="266">
        <v>0</v>
      </c>
      <c r="W95" s="131">
        <v>58000</v>
      </c>
      <c r="X95" s="377">
        <v>58000</v>
      </c>
      <c r="Y95" s="264">
        <f t="shared" si="69"/>
        <v>0</v>
      </c>
      <c r="Z95" s="264">
        <f t="shared" si="70"/>
        <v>58000</v>
      </c>
      <c r="AA95" s="264">
        <f t="shared" si="71"/>
        <v>-22405</v>
      </c>
      <c r="AB95" s="264">
        <f t="shared" si="72"/>
        <v>35595</v>
      </c>
      <c r="AC95" s="68">
        <f t="shared" si="73"/>
        <v>0.38629310344827589</v>
      </c>
      <c r="AD95" s="68" t="str">
        <f t="shared" si="74"/>
        <v xml:space="preserve"> </v>
      </c>
    </row>
    <row r="96" spans="1:30" ht="12.2" hidden="1" customHeight="1">
      <c r="A96" s="55" t="s">
        <v>561</v>
      </c>
      <c r="B96" s="1" t="s">
        <v>195</v>
      </c>
      <c r="C96" s="131"/>
      <c r="D96" s="131">
        <v>0</v>
      </c>
      <c r="E96" s="131"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83">
        <f t="shared" si="65"/>
        <v>0</v>
      </c>
      <c r="Q96" s="264">
        <v>0</v>
      </c>
      <c r="R96" s="265">
        <f t="shared" si="66"/>
        <v>0</v>
      </c>
      <c r="S96" s="83">
        <f t="shared" si="67"/>
        <v>0</v>
      </c>
      <c r="T96" s="264">
        <v>0</v>
      </c>
      <c r="U96" s="265">
        <f t="shared" si="68"/>
        <v>0</v>
      </c>
      <c r="V96" s="266">
        <v>0</v>
      </c>
      <c r="W96" s="131">
        <v>0</v>
      </c>
      <c r="X96" s="377">
        <v>0</v>
      </c>
      <c r="Y96" s="264">
        <f t="shared" si="69"/>
        <v>0</v>
      </c>
      <c r="Z96" s="264">
        <f t="shared" si="70"/>
        <v>0</v>
      </c>
      <c r="AA96" s="264">
        <f t="shared" si="71"/>
        <v>0</v>
      </c>
      <c r="AB96" s="264">
        <f t="shared" si="72"/>
        <v>0</v>
      </c>
      <c r="AC96" s="68" t="str">
        <f t="shared" si="73"/>
        <v xml:space="preserve"> </v>
      </c>
      <c r="AD96" s="68" t="str">
        <f t="shared" si="74"/>
        <v xml:space="preserve"> </v>
      </c>
    </row>
    <row r="97" spans="1:30" ht="12.2" hidden="1" customHeight="1">
      <c r="A97" s="55" t="s">
        <v>562</v>
      </c>
      <c r="B97" s="1" t="s">
        <v>196</v>
      </c>
      <c r="C97" s="131"/>
      <c r="D97" s="131">
        <v>0</v>
      </c>
      <c r="E97" s="131">
        <v>0</v>
      </c>
      <c r="F97" s="131">
        <v>0</v>
      </c>
      <c r="G97" s="131">
        <v>0</v>
      </c>
      <c r="H97" s="131"/>
      <c r="I97" s="131"/>
      <c r="J97" s="131"/>
      <c r="K97" s="131"/>
      <c r="L97" s="131"/>
      <c r="M97" s="131"/>
      <c r="N97" s="131"/>
      <c r="O97" s="131"/>
      <c r="P97" s="83">
        <f t="shared" si="65"/>
        <v>0</v>
      </c>
      <c r="Q97" s="264">
        <v>0</v>
      </c>
      <c r="R97" s="265">
        <f t="shared" si="66"/>
        <v>0</v>
      </c>
      <c r="S97" s="83">
        <f t="shared" si="67"/>
        <v>0</v>
      </c>
      <c r="T97" s="264">
        <v>0</v>
      </c>
      <c r="U97" s="265">
        <f t="shared" si="68"/>
        <v>0</v>
      </c>
      <c r="V97" s="266">
        <v>0</v>
      </c>
      <c r="W97" s="131">
        <v>0</v>
      </c>
      <c r="X97" s="377">
        <v>0</v>
      </c>
      <c r="Y97" s="264">
        <f t="shared" si="69"/>
        <v>0</v>
      </c>
      <c r="Z97" s="264">
        <f t="shared" si="70"/>
        <v>0</v>
      </c>
      <c r="AA97" s="264">
        <f t="shared" si="71"/>
        <v>0</v>
      </c>
      <c r="AB97" s="264">
        <f t="shared" si="72"/>
        <v>0</v>
      </c>
      <c r="AC97" s="68" t="str">
        <f t="shared" si="73"/>
        <v xml:space="preserve"> </v>
      </c>
      <c r="AD97" s="68" t="str">
        <f t="shared" si="74"/>
        <v xml:space="preserve"> </v>
      </c>
    </row>
    <row r="98" spans="1:30" ht="12.2" hidden="1" customHeight="1">
      <c r="A98" s="55" t="s">
        <v>563</v>
      </c>
      <c r="B98" s="1" t="s">
        <v>197</v>
      </c>
      <c r="C98" s="131"/>
      <c r="D98" s="131">
        <v>0</v>
      </c>
      <c r="E98" s="131">
        <v>0</v>
      </c>
      <c r="F98" s="131">
        <v>0</v>
      </c>
      <c r="G98" s="131">
        <v>0</v>
      </c>
      <c r="H98" s="131"/>
      <c r="I98" s="131"/>
      <c r="J98" s="131"/>
      <c r="K98" s="131"/>
      <c r="L98" s="131"/>
      <c r="M98" s="131"/>
      <c r="N98" s="131"/>
      <c r="O98" s="131"/>
      <c r="P98" s="83">
        <f t="shared" si="65"/>
        <v>0</v>
      </c>
      <c r="Q98" s="264">
        <v>0</v>
      </c>
      <c r="R98" s="265">
        <f t="shared" si="66"/>
        <v>0</v>
      </c>
      <c r="S98" s="83">
        <f t="shared" si="67"/>
        <v>0</v>
      </c>
      <c r="T98" s="264">
        <v>0</v>
      </c>
      <c r="U98" s="265">
        <f t="shared" si="68"/>
        <v>0</v>
      </c>
      <c r="V98" s="266">
        <v>0</v>
      </c>
      <c r="W98" s="131">
        <v>0</v>
      </c>
      <c r="X98" s="377">
        <v>0</v>
      </c>
      <c r="Y98" s="264">
        <f t="shared" si="69"/>
        <v>0</v>
      </c>
      <c r="Z98" s="264">
        <f t="shared" si="70"/>
        <v>0</v>
      </c>
      <c r="AA98" s="264">
        <f t="shared" si="71"/>
        <v>0</v>
      </c>
      <c r="AB98" s="264">
        <f t="shared" si="72"/>
        <v>0</v>
      </c>
      <c r="AC98" s="68" t="str">
        <f t="shared" si="73"/>
        <v xml:space="preserve"> </v>
      </c>
      <c r="AD98" s="68" t="str">
        <f t="shared" si="74"/>
        <v xml:space="preserve"> </v>
      </c>
    </row>
    <row r="99" spans="1:30" ht="12.2" customHeight="1">
      <c r="A99" s="55" t="s">
        <v>564</v>
      </c>
      <c r="B99" s="1" t="s">
        <v>198</v>
      </c>
      <c r="C99" s="131"/>
      <c r="D99" s="131">
        <v>0</v>
      </c>
      <c r="E99" s="131">
        <v>0</v>
      </c>
      <c r="F99" s="131">
        <v>0</v>
      </c>
      <c r="G99" s="131">
        <v>11795.04</v>
      </c>
      <c r="H99" s="131"/>
      <c r="I99" s="131"/>
      <c r="J99" s="131"/>
      <c r="K99" s="131"/>
      <c r="L99" s="131"/>
      <c r="M99" s="131"/>
      <c r="N99" s="131"/>
      <c r="O99" s="131"/>
      <c r="P99" s="83">
        <f t="shared" si="65"/>
        <v>11795.04</v>
      </c>
      <c r="Q99" s="264">
        <v>0</v>
      </c>
      <c r="R99" s="265">
        <f t="shared" si="66"/>
        <v>11795.04</v>
      </c>
      <c r="S99" s="83">
        <f t="shared" si="67"/>
        <v>11795.04</v>
      </c>
      <c r="T99" s="264">
        <v>0</v>
      </c>
      <c r="U99" s="265">
        <f t="shared" si="68"/>
        <v>11795.04</v>
      </c>
      <c r="V99" s="266">
        <v>0</v>
      </c>
      <c r="W99" s="131">
        <v>0</v>
      </c>
      <c r="X99" s="377">
        <v>0</v>
      </c>
      <c r="Y99" s="264">
        <f t="shared" si="69"/>
        <v>0</v>
      </c>
      <c r="Z99" s="264">
        <f t="shared" si="70"/>
        <v>0</v>
      </c>
      <c r="AA99" s="264">
        <f t="shared" si="71"/>
        <v>-11795.04</v>
      </c>
      <c r="AB99" s="264">
        <f t="shared" si="72"/>
        <v>-11795.04</v>
      </c>
      <c r="AC99" s="68" t="str">
        <f t="shared" si="73"/>
        <v xml:space="preserve"> </v>
      </c>
      <c r="AD99" s="68" t="str">
        <f t="shared" si="74"/>
        <v xml:space="preserve"> </v>
      </c>
    </row>
    <row r="100" spans="1:30" ht="12.2" hidden="1" customHeight="1">
      <c r="A100" s="55" t="s">
        <v>565</v>
      </c>
      <c r="B100" s="1" t="s">
        <v>199</v>
      </c>
      <c r="C100" s="131"/>
      <c r="D100" s="131">
        <v>0</v>
      </c>
      <c r="E100" s="131">
        <v>0</v>
      </c>
      <c r="F100" s="131">
        <v>0</v>
      </c>
      <c r="G100" s="131">
        <v>0</v>
      </c>
      <c r="H100" s="131"/>
      <c r="I100" s="131"/>
      <c r="J100" s="131"/>
      <c r="K100" s="131"/>
      <c r="L100" s="131"/>
      <c r="M100" s="131"/>
      <c r="N100" s="131"/>
      <c r="O100" s="131"/>
      <c r="P100" s="83">
        <f t="shared" si="65"/>
        <v>0</v>
      </c>
      <c r="Q100" s="264">
        <v>0</v>
      </c>
      <c r="R100" s="265">
        <f t="shared" si="66"/>
        <v>0</v>
      </c>
      <c r="S100" s="83">
        <f t="shared" si="67"/>
        <v>0</v>
      </c>
      <c r="T100" s="264">
        <v>0</v>
      </c>
      <c r="U100" s="265">
        <f t="shared" si="68"/>
        <v>0</v>
      </c>
      <c r="V100" s="266">
        <v>0</v>
      </c>
      <c r="W100" s="131">
        <v>0</v>
      </c>
      <c r="X100" s="377">
        <v>0</v>
      </c>
      <c r="Y100" s="264">
        <f t="shared" si="69"/>
        <v>0</v>
      </c>
      <c r="Z100" s="264">
        <f t="shared" si="70"/>
        <v>0</v>
      </c>
      <c r="AA100" s="264">
        <f t="shared" si="71"/>
        <v>0</v>
      </c>
      <c r="AB100" s="264">
        <f t="shared" si="72"/>
        <v>0</v>
      </c>
      <c r="AC100" s="68" t="str">
        <f t="shared" si="73"/>
        <v xml:space="preserve"> </v>
      </c>
      <c r="AD100" s="68" t="str">
        <f t="shared" si="74"/>
        <v xml:space="preserve"> </v>
      </c>
    </row>
    <row r="101" spans="1:30" ht="12.2" hidden="1" customHeight="1">
      <c r="A101" s="55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83"/>
      <c r="Q101" s="264"/>
      <c r="R101" s="265"/>
      <c r="S101" s="83"/>
      <c r="T101" s="264"/>
      <c r="U101" s="265"/>
      <c r="V101" s="266"/>
      <c r="W101" s="131"/>
      <c r="X101" s="377"/>
      <c r="Y101" s="264"/>
      <c r="Z101" s="264"/>
      <c r="AA101" s="264"/>
      <c r="AB101" s="264"/>
    </row>
    <row r="102" spans="1:30" ht="12.2" customHeight="1">
      <c r="A102" s="55"/>
      <c r="B102" s="65" t="s">
        <v>566</v>
      </c>
      <c r="C102" s="267">
        <f t="shared" ref="C102:AB102" si="75">SUM(C86:C101)</f>
        <v>0</v>
      </c>
      <c r="D102" s="267">
        <f t="shared" si="75"/>
        <v>22995.86</v>
      </c>
      <c r="E102" s="267">
        <f t="shared" si="75"/>
        <v>11055.81</v>
      </c>
      <c r="F102" s="267">
        <f t="shared" si="75"/>
        <v>3238.5</v>
      </c>
      <c r="G102" s="267">
        <f t="shared" si="75"/>
        <v>12713.380000000001</v>
      </c>
      <c r="H102" s="267">
        <f t="shared" si="75"/>
        <v>0</v>
      </c>
      <c r="I102" s="267">
        <f t="shared" si="75"/>
        <v>0</v>
      </c>
      <c r="J102" s="267">
        <f t="shared" si="75"/>
        <v>0</v>
      </c>
      <c r="K102" s="267">
        <f t="shared" si="75"/>
        <v>0</v>
      </c>
      <c r="L102" s="267">
        <f t="shared" si="75"/>
        <v>0</v>
      </c>
      <c r="M102" s="267">
        <f t="shared" si="75"/>
        <v>0</v>
      </c>
      <c r="N102" s="267">
        <f t="shared" si="75"/>
        <v>0</v>
      </c>
      <c r="O102" s="267">
        <f t="shared" si="75"/>
        <v>0</v>
      </c>
      <c r="P102" s="268">
        <f t="shared" si="75"/>
        <v>50003.55</v>
      </c>
      <c r="Q102" s="269">
        <f t="shared" si="75"/>
        <v>14091.3516</v>
      </c>
      <c r="R102" s="270">
        <f t="shared" si="75"/>
        <v>35912.198400000001</v>
      </c>
      <c r="S102" s="268">
        <f t="shared" si="75"/>
        <v>12713.380000000001</v>
      </c>
      <c r="T102" s="269">
        <f t="shared" si="75"/>
        <v>3522.8379</v>
      </c>
      <c r="U102" s="270">
        <f t="shared" si="75"/>
        <v>9190.5421000000006</v>
      </c>
      <c r="V102" s="268">
        <f t="shared" si="75"/>
        <v>42274.054799999998</v>
      </c>
      <c r="W102" s="267">
        <f t="shared" si="75"/>
        <v>103332.54000000001</v>
      </c>
      <c r="X102" s="378">
        <f t="shared" si="75"/>
        <v>103332.54000000001</v>
      </c>
      <c r="Y102" s="269">
        <f t="shared" si="75"/>
        <v>0</v>
      </c>
      <c r="Z102" s="269">
        <f t="shared" si="75"/>
        <v>61058.485199999996</v>
      </c>
      <c r="AA102" s="269">
        <f t="shared" si="75"/>
        <v>-7729.4952000000012</v>
      </c>
      <c r="AB102" s="269">
        <f t="shared" si="75"/>
        <v>53328.99</v>
      </c>
      <c r="AC102" s="111">
        <f>IFERROR((P102/X102)," ")</f>
        <v>0.48390903775325755</v>
      </c>
      <c r="AD102" s="111">
        <f>IFERROR((P102/V102)," ")</f>
        <v>1.1828425315851179</v>
      </c>
    </row>
    <row r="103" spans="1:30" ht="12.2" customHeight="1">
      <c r="A103" s="55"/>
      <c r="B103" s="82"/>
      <c r="C103" s="131"/>
      <c r="D103" s="82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266"/>
      <c r="Q103" s="264"/>
      <c r="R103" s="265"/>
      <c r="S103" s="266"/>
      <c r="T103" s="264"/>
      <c r="U103" s="265"/>
      <c r="V103" s="266"/>
      <c r="W103" s="131"/>
      <c r="X103" s="377"/>
      <c r="Y103" s="264"/>
      <c r="Z103" s="264"/>
      <c r="AA103" s="264"/>
      <c r="AB103" s="264"/>
    </row>
    <row r="104" spans="1:30" ht="12.2" customHeight="1">
      <c r="A104" s="66" t="s">
        <v>108</v>
      </c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266"/>
      <c r="Q104" s="264"/>
      <c r="R104" s="265"/>
      <c r="S104" s="266"/>
      <c r="T104" s="264"/>
      <c r="U104" s="265"/>
      <c r="V104" s="266"/>
      <c r="W104" s="131"/>
      <c r="X104" s="377"/>
      <c r="Y104" s="264"/>
      <c r="Z104" s="264"/>
      <c r="AA104" s="264"/>
      <c r="AB104" s="264"/>
    </row>
    <row r="105" spans="1:30" ht="12.2" hidden="1" customHeight="1">
      <c r="A105" s="55" t="s">
        <v>29</v>
      </c>
      <c r="B105" s="55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83">
        <f t="shared" ref="P105" si="76">SUM(D105:O105)+SUMIF($P$4,"Yes",C105)</f>
        <v>0</v>
      </c>
      <c r="Q105" s="264">
        <v>0</v>
      </c>
      <c r="R105" s="265">
        <f t="shared" ref="R105" si="77">P105-Q105</f>
        <v>0</v>
      </c>
      <c r="S105" s="83">
        <f>INDEX(D105:O105,1,MATCH($S$3,$D$6:$O$6,0))</f>
        <v>0</v>
      </c>
      <c r="T105" s="264">
        <v>0</v>
      </c>
      <c r="U105" s="265">
        <f t="shared" ref="U105" si="78">S105-T105</f>
        <v>0</v>
      </c>
      <c r="V105" s="266">
        <v>0</v>
      </c>
      <c r="W105" s="131">
        <v>0</v>
      </c>
      <c r="X105" s="377">
        <v>0</v>
      </c>
      <c r="Y105" s="264">
        <f t="shared" ref="Y105" si="79">X105-W105</f>
        <v>0</v>
      </c>
      <c r="Z105" s="264">
        <f t="shared" ref="Z105" si="80">X105-V105</f>
        <v>0</v>
      </c>
      <c r="AA105" s="264">
        <f t="shared" ref="AA105" si="81">V105-P105</f>
        <v>0</v>
      </c>
      <c r="AB105" s="264">
        <f t="shared" ref="AB105" si="82">X105-P105</f>
        <v>0</v>
      </c>
      <c r="AC105" s="68" t="str">
        <f t="shared" ref="AC105" si="83">IFERROR((P105/X105)," ")</f>
        <v xml:space="preserve"> </v>
      </c>
      <c r="AD105" s="68" t="str">
        <f>IFERROR((P105/V105)," ")</f>
        <v xml:space="preserve"> </v>
      </c>
    </row>
    <row r="106" spans="1:30" ht="12.2" hidden="1" customHeight="1">
      <c r="A106" s="55" t="s">
        <v>567</v>
      </c>
      <c r="B106" s="55" t="s">
        <v>108</v>
      </c>
      <c r="C106" s="131"/>
      <c r="D106" s="131">
        <v>0</v>
      </c>
      <c r="E106" s="131">
        <v>0</v>
      </c>
      <c r="F106" s="131">
        <v>0</v>
      </c>
      <c r="G106" s="131">
        <v>0</v>
      </c>
      <c r="H106" s="131"/>
      <c r="I106" s="131"/>
      <c r="J106" s="131"/>
      <c r="K106" s="131"/>
      <c r="L106" s="131"/>
      <c r="M106" s="131"/>
      <c r="N106" s="131"/>
      <c r="O106" s="131"/>
      <c r="P106" s="83">
        <f t="shared" ref="P106:P109" si="84">SUM(D106:O106)+SUMIF($P$4,"Yes",C106)</f>
        <v>0</v>
      </c>
      <c r="Q106" s="264">
        <v>0</v>
      </c>
      <c r="R106" s="265">
        <f t="shared" ref="R106:R109" si="85">P106-Q106</f>
        <v>0</v>
      </c>
      <c r="S106" s="83">
        <f t="shared" ref="S106:S109" si="86">INDEX(D106:O106,1,MATCH($S$3,$D$6:$O$6,0))</f>
        <v>0</v>
      </c>
      <c r="T106" s="264">
        <v>0</v>
      </c>
      <c r="U106" s="265">
        <f t="shared" ref="U106:U109" si="87">S106-T106</f>
        <v>0</v>
      </c>
      <c r="V106" s="266">
        <v>0</v>
      </c>
      <c r="W106" s="131">
        <v>0</v>
      </c>
      <c r="X106" s="377">
        <v>0</v>
      </c>
      <c r="Y106" s="264">
        <f t="shared" ref="Y106:Y109" si="88">X106-W106</f>
        <v>0</v>
      </c>
      <c r="Z106" s="264">
        <f t="shared" ref="Z106:Z109" si="89">X106-V106</f>
        <v>0</v>
      </c>
      <c r="AA106" s="264">
        <f t="shared" ref="AA106:AA109" si="90">V106-P106</f>
        <v>0</v>
      </c>
      <c r="AB106" s="264">
        <f t="shared" ref="AB106:AB109" si="91">X106-P106</f>
        <v>0</v>
      </c>
      <c r="AC106" s="68" t="str">
        <f t="shared" ref="AC106:AC109" si="92">IFERROR((P106/X106)," ")</f>
        <v xml:space="preserve"> </v>
      </c>
      <c r="AD106" s="68" t="str">
        <f t="shared" ref="AD106:AD109" si="93">IFERROR((P106/V106)," ")</f>
        <v xml:space="preserve"> </v>
      </c>
    </row>
    <row r="107" spans="1:30" ht="12.2" hidden="1" customHeight="1">
      <c r="A107" s="55" t="s">
        <v>568</v>
      </c>
      <c r="B107" s="55" t="s">
        <v>200</v>
      </c>
      <c r="C107" s="131"/>
      <c r="D107" s="131">
        <v>0</v>
      </c>
      <c r="E107" s="131">
        <v>0</v>
      </c>
      <c r="F107" s="131">
        <v>0</v>
      </c>
      <c r="G107" s="131">
        <v>0</v>
      </c>
      <c r="H107" s="131"/>
      <c r="I107" s="131"/>
      <c r="J107" s="131"/>
      <c r="K107" s="131"/>
      <c r="L107" s="131"/>
      <c r="M107" s="131"/>
      <c r="N107" s="131"/>
      <c r="O107" s="131"/>
      <c r="P107" s="83">
        <f t="shared" si="84"/>
        <v>0</v>
      </c>
      <c r="Q107" s="264">
        <v>0</v>
      </c>
      <c r="R107" s="265">
        <f t="shared" si="85"/>
        <v>0</v>
      </c>
      <c r="S107" s="83">
        <f t="shared" si="86"/>
        <v>0</v>
      </c>
      <c r="T107" s="264">
        <v>0</v>
      </c>
      <c r="U107" s="265">
        <f t="shared" si="87"/>
        <v>0</v>
      </c>
      <c r="V107" s="266">
        <v>0</v>
      </c>
      <c r="W107" s="131">
        <v>0</v>
      </c>
      <c r="X107" s="377">
        <v>0</v>
      </c>
      <c r="Y107" s="264">
        <f t="shared" si="88"/>
        <v>0</v>
      </c>
      <c r="Z107" s="264">
        <f t="shared" si="89"/>
        <v>0</v>
      </c>
      <c r="AA107" s="264">
        <f t="shared" si="90"/>
        <v>0</v>
      </c>
      <c r="AB107" s="264">
        <f t="shared" si="91"/>
        <v>0</v>
      </c>
      <c r="AC107" s="68" t="str">
        <f t="shared" si="92"/>
        <v xml:space="preserve"> </v>
      </c>
      <c r="AD107" s="68" t="str">
        <f t="shared" si="93"/>
        <v xml:space="preserve"> </v>
      </c>
    </row>
    <row r="108" spans="1:30" ht="12.2" hidden="1" customHeight="1">
      <c r="A108" s="55" t="s">
        <v>569</v>
      </c>
      <c r="B108" s="55" t="s">
        <v>201</v>
      </c>
      <c r="C108" s="131"/>
      <c r="D108" s="131">
        <v>0</v>
      </c>
      <c r="E108" s="131">
        <v>0</v>
      </c>
      <c r="F108" s="131">
        <v>0</v>
      </c>
      <c r="G108" s="131">
        <v>0</v>
      </c>
      <c r="H108" s="131"/>
      <c r="I108" s="131"/>
      <c r="J108" s="131"/>
      <c r="K108" s="131"/>
      <c r="L108" s="131"/>
      <c r="M108" s="131"/>
      <c r="N108" s="131"/>
      <c r="O108" s="131"/>
      <c r="P108" s="83">
        <f t="shared" si="84"/>
        <v>0</v>
      </c>
      <c r="Q108" s="264">
        <v>0</v>
      </c>
      <c r="R108" s="265">
        <f t="shared" si="85"/>
        <v>0</v>
      </c>
      <c r="S108" s="83">
        <f t="shared" si="86"/>
        <v>0</v>
      </c>
      <c r="T108" s="264">
        <v>0</v>
      </c>
      <c r="U108" s="265">
        <f t="shared" si="87"/>
        <v>0</v>
      </c>
      <c r="V108" s="266">
        <v>0</v>
      </c>
      <c r="W108" s="131">
        <v>0</v>
      </c>
      <c r="X108" s="377">
        <v>0</v>
      </c>
      <c r="Y108" s="264">
        <f t="shared" si="88"/>
        <v>0</v>
      </c>
      <c r="Z108" s="264">
        <f t="shared" si="89"/>
        <v>0</v>
      </c>
      <c r="AA108" s="264">
        <f t="shared" si="90"/>
        <v>0</v>
      </c>
      <c r="AB108" s="264">
        <f t="shared" si="91"/>
        <v>0</v>
      </c>
      <c r="AC108" s="68" t="str">
        <f t="shared" si="92"/>
        <v xml:space="preserve"> </v>
      </c>
      <c r="AD108" s="68" t="str">
        <f t="shared" si="93"/>
        <v xml:space="preserve"> </v>
      </c>
    </row>
    <row r="109" spans="1:30" ht="12.2" hidden="1" customHeight="1">
      <c r="A109" s="55" t="s">
        <v>570</v>
      </c>
      <c r="B109" s="55" t="s">
        <v>202</v>
      </c>
      <c r="C109" s="131"/>
      <c r="D109" s="131">
        <v>0</v>
      </c>
      <c r="E109" s="131">
        <v>0</v>
      </c>
      <c r="F109" s="131">
        <v>0</v>
      </c>
      <c r="G109" s="131">
        <v>0</v>
      </c>
      <c r="H109" s="131"/>
      <c r="I109" s="131"/>
      <c r="J109" s="131"/>
      <c r="K109" s="131"/>
      <c r="L109" s="131"/>
      <c r="M109" s="131"/>
      <c r="N109" s="131"/>
      <c r="O109" s="131"/>
      <c r="P109" s="83">
        <f t="shared" si="84"/>
        <v>0</v>
      </c>
      <c r="Q109" s="264">
        <v>0</v>
      </c>
      <c r="R109" s="265">
        <f t="shared" si="85"/>
        <v>0</v>
      </c>
      <c r="S109" s="83">
        <f t="shared" si="86"/>
        <v>0</v>
      </c>
      <c r="T109" s="264">
        <v>0</v>
      </c>
      <c r="U109" s="265">
        <f t="shared" si="87"/>
        <v>0</v>
      </c>
      <c r="V109" s="266">
        <v>0</v>
      </c>
      <c r="W109" s="131">
        <v>0</v>
      </c>
      <c r="X109" s="377">
        <v>0</v>
      </c>
      <c r="Y109" s="264">
        <f t="shared" si="88"/>
        <v>0</v>
      </c>
      <c r="Z109" s="264">
        <f t="shared" si="89"/>
        <v>0</v>
      </c>
      <c r="AA109" s="264">
        <f t="shared" si="90"/>
        <v>0</v>
      </c>
      <c r="AB109" s="264">
        <f t="shared" si="91"/>
        <v>0</v>
      </c>
      <c r="AC109" s="68" t="str">
        <f t="shared" si="92"/>
        <v xml:space="preserve"> </v>
      </c>
      <c r="AD109" s="68" t="str">
        <f t="shared" si="93"/>
        <v xml:space="preserve"> </v>
      </c>
    </row>
    <row r="110" spans="1:30" ht="12.2" hidden="1" customHeight="1">
      <c r="A110" s="55"/>
      <c r="B110" s="55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83"/>
      <c r="Q110" s="264"/>
      <c r="R110" s="265"/>
      <c r="S110" s="83"/>
      <c r="T110" s="264"/>
      <c r="U110" s="265"/>
      <c r="V110" s="266"/>
      <c r="W110" s="131"/>
      <c r="X110" s="377"/>
      <c r="Y110" s="264"/>
      <c r="Z110" s="264"/>
      <c r="AA110" s="264"/>
      <c r="AB110" s="264"/>
    </row>
    <row r="111" spans="1:30" ht="12.2" customHeight="1">
      <c r="A111" s="66"/>
      <c r="B111" s="65" t="s">
        <v>571</v>
      </c>
      <c r="C111" s="267">
        <f t="shared" ref="C111:AB111" si="94">SUM(C105:C110)</f>
        <v>0</v>
      </c>
      <c r="D111" s="267">
        <f t="shared" si="94"/>
        <v>0</v>
      </c>
      <c r="E111" s="267">
        <f t="shared" si="94"/>
        <v>0</v>
      </c>
      <c r="F111" s="267">
        <f t="shared" si="94"/>
        <v>0</v>
      </c>
      <c r="G111" s="267">
        <f t="shared" si="94"/>
        <v>0</v>
      </c>
      <c r="H111" s="267">
        <f t="shared" si="94"/>
        <v>0</v>
      </c>
      <c r="I111" s="267">
        <f t="shared" si="94"/>
        <v>0</v>
      </c>
      <c r="J111" s="267">
        <f t="shared" si="94"/>
        <v>0</v>
      </c>
      <c r="K111" s="267">
        <f t="shared" si="94"/>
        <v>0</v>
      </c>
      <c r="L111" s="267">
        <f t="shared" si="94"/>
        <v>0</v>
      </c>
      <c r="M111" s="267">
        <f t="shared" si="94"/>
        <v>0</v>
      </c>
      <c r="N111" s="267">
        <f t="shared" si="94"/>
        <v>0</v>
      </c>
      <c r="O111" s="267">
        <f t="shared" si="94"/>
        <v>0</v>
      </c>
      <c r="P111" s="268">
        <f t="shared" si="94"/>
        <v>0</v>
      </c>
      <c r="Q111" s="269">
        <f t="shared" si="94"/>
        <v>0</v>
      </c>
      <c r="R111" s="270">
        <f t="shared" si="94"/>
        <v>0</v>
      </c>
      <c r="S111" s="268">
        <f t="shared" si="94"/>
        <v>0</v>
      </c>
      <c r="T111" s="269">
        <f t="shared" si="94"/>
        <v>0</v>
      </c>
      <c r="U111" s="270">
        <f t="shared" si="94"/>
        <v>0</v>
      </c>
      <c r="V111" s="268">
        <f t="shared" si="94"/>
        <v>0</v>
      </c>
      <c r="W111" s="267">
        <f t="shared" si="94"/>
        <v>0</v>
      </c>
      <c r="X111" s="378">
        <f t="shared" si="94"/>
        <v>0</v>
      </c>
      <c r="Y111" s="269">
        <f t="shared" si="94"/>
        <v>0</v>
      </c>
      <c r="Z111" s="269">
        <f t="shared" si="94"/>
        <v>0</v>
      </c>
      <c r="AA111" s="269">
        <f t="shared" si="94"/>
        <v>0</v>
      </c>
      <c r="AB111" s="269">
        <f t="shared" si="94"/>
        <v>0</v>
      </c>
      <c r="AC111" s="111" t="str">
        <f>IFERROR((P111/X111)," ")</f>
        <v xml:space="preserve"> </v>
      </c>
      <c r="AD111" s="111" t="str">
        <f>IFERROR((P111/V111)," ")</f>
        <v xml:space="preserve"> </v>
      </c>
    </row>
    <row r="112" spans="1:30" ht="12.2" customHeight="1">
      <c r="A112" s="55"/>
      <c r="B112" s="66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266"/>
      <c r="Q112" s="264"/>
      <c r="R112" s="265"/>
      <c r="S112" s="266"/>
      <c r="T112" s="264"/>
      <c r="U112" s="265"/>
      <c r="V112" s="266"/>
      <c r="W112" s="131"/>
      <c r="X112" s="377"/>
      <c r="Y112" s="264"/>
      <c r="Z112" s="264"/>
      <c r="AA112" s="264"/>
      <c r="AB112" s="264"/>
    </row>
    <row r="113" spans="1:30" ht="12.2" customHeight="1">
      <c r="A113" s="66" t="s">
        <v>109</v>
      </c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266"/>
      <c r="Q113" s="264"/>
      <c r="R113" s="265"/>
      <c r="S113" s="266"/>
      <c r="T113" s="264"/>
      <c r="U113" s="265"/>
      <c r="V113" s="266"/>
      <c r="W113" s="131"/>
      <c r="X113" s="377"/>
      <c r="Y113" s="264"/>
      <c r="Z113" s="264"/>
      <c r="AA113" s="264"/>
      <c r="AB113" s="264"/>
    </row>
    <row r="114" spans="1:30" ht="12.2" hidden="1" customHeight="1">
      <c r="A114" s="55" t="s">
        <v>29</v>
      </c>
      <c r="B114" s="55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83">
        <f>SUM(D114:O114)+SUMIF($P$4,"Yes",C114)</f>
        <v>0</v>
      </c>
      <c r="Q114" s="264">
        <v>0</v>
      </c>
      <c r="R114" s="265">
        <f t="shared" ref="R114" si="95">P114-Q114</f>
        <v>0</v>
      </c>
      <c r="S114" s="83">
        <f t="shared" ref="S114" si="96">INDEX(D114:O114,1,MATCH($S$3,$D$6:$O$6,0))</f>
        <v>0</v>
      </c>
      <c r="T114" s="264">
        <v>0</v>
      </c>
      <c r="U114" s="265">
        <f t="shared" ref="U114" si="97">S114-T114</f>
        <v>0</v>
      </c>
      <c r="V114" s="266">
        <v>0</v>
      </c>
      <c r="W114" s="131">
        <v>0</v>
      </c>
      <c r="X114" s="377">
        <v>0</v>
      </c>
      <c r="Y114" s="264">
        <f t="shared" ref="Y114" si="98">X114-W114</f>
        <v>0</v>
      </c>
      <c r="Z114" s="264">
        <f t="shared" ref="Z114" si="99">X114-V114</f>
        <v>0</v>
      </c>
      <c r="AA114" s="264">
        <f t="shared" ref="AA114" si="100">V114-P114</f>
        <v>0</v>
      </c>
      <c r="AB114" s="264">
        <f t="shared" ref="AB114" si="101">X114-P114</f>
        <v>0</v>
      </c>
      <c r="AC114" s="68" t="str">
        <f t="shared" ref="AC114" si="102">IFERROR((P114/X114)," ")</f>
        <v xml:space="preserve"> </v>
      </c>
      <c r="AD114" s="68" t="str">
        <f t="shared" ref="AD114" si="103">IFERROR((P114/V114)," ")</f>
        <v xml:space="preserve"> </v>
      </c>
    </row>
    <row r="115" spans="1:30" ht="12.2" hidden="1" customHeight="1">
      <c r="A115" s="55" t="s">
        <v>572</v>
      </c>
      <c r="B115" s="55" t="s">
        <v>109</v>
      </c>
      <c r="C115" s="131"/>
      <c r="D115" s="131">
        <v>0</v>
      </c>
      <c r="E115" s="131">
        <v>0</v>
      </c>
      <c r="F115" s="131">
        <v>0</v>
      </c>
      <c r="G115" s="131">
        <v>0</v>
      </c>
      <c r="H115" s="131"/>
      <c r="I115" s="131"/>
      <c r="J115" s="131"/>
      <c r="K115" s="131"/>
      <c r="L115" s="131"/>
      <c r="M115" s="131"/>
      <c r="N115" s="131"/>
      <c r="O115" s="131"/>
      <c r="P115" s="83">
        <f t="shared" ref="P115:P132" si="104">SUM(D115:O115)+SUMIF($P$4,"Yes",C115)</f>
        <v>0</v>
      </c>
      <c r="Q115" s="264">
        <v>0</v>
      </c>
      <c r="R115" s="265">
        <f t="shared" ref="R115:R132" si="105">P115-Q115</f>
        <v>0</v>
      </c>
      <c r="S115" s="83">
        <f t="shared" ref="S115:S132" si="106">INDEX(D115:O115,1,MATCH($S$3,$D$6:$O$6,0))</f>
        <v>0</v>
      </c>
      <c r="T115" s="264">
        <v>0</v>
      </c>
      <c r="U115" s="265">
        <f t="shared" ref="U115:U132" si="107">S115-T115</f>
        <v>0</v>
      </c>
      <c r="V115" s="266">
        <v>0</v>
      </c>
      <c r="W115" s="131">
        <v>0</v>
      </c>
      <c r="X115" s="377">
        <v>0</v>
      </c>
      <c r="Y115" s="264">
        <f t="shared" ref="Y115:Y132" si="108">X115-W115</f>
        <v>0</v>
      </c>
      <c r="Z115" s="264">
        <f t="shared" ref="Z115:Z132" si="109">X115-V115</f>
        <v>0</v>
      </c>
      <c r="AA115" s="264">
        <f t="shared" ref="AA115:AA132" si="110">V115-P115</f>
        <v>0</v>
      </c>
      <c r="AB115" s="264">
        <f t="shared" ref="AB115:AB132" si="111">X115-P115</f>
        <v>0</v>
      </c>
      <c r="AC115" s="68" t="str">
        <f t="shared" ref="AC115:AC132" si="112">IFERROR((P115/X115)," ")</f>
        <v xml:space="preserve"> </v>
      </c>
      <c r="AD115" s="68" t="str">
        <f t="shared" ref="AD115:AD132" si="113">IFERROR((P115/V115)," ")</f>
        <v xml:space="preserve"> </v>
      </c>
    </row>
    <row r="116" spans="1:30" ht="12.2" hidden="1" customHeight="1">
      <c r="A116" s="55" t="s">
        <v>573</v>
      </c>
      <c r="B116" s="55" t="s">
        <v>203</v>
      </c>
      <c r="C116" s="131"/>
      <c r="D116" s="131">
        <v>0</v>
      </c>
      <c r="E116" s="131">
        <v>0</v>
      </c>
      <c r="F116" s="131">
        <v>0</v>
      </c>
      <c r="G116" s="131">
        <v>0</v>
      </c>
      <c r="H116" s="131"/>
      <c r="I116" s="131"/>
      <c r="J116" s="131"/>
      <c r="K116" s="131"/>
      <c r="L116" s="131"/>
      <c r="M116" s="131"/>
      <c r="N116" s="131"/>
      <c r="O116" s="131"/>
      <c r="P116" s="83">
        <f t="shared" si="104"/>
        <v>0</v>
      </c>
      <c r="Q116" s="264">
        <v>0</v>
      </c>
      <c r="R116" s="265">
        <f t="shared" si="105"/>
        <v>0</v>
      </c>
      <c r="S116" s="83">
        <f t="shared" si="106"/>
        <v>0</v>
      </c>
      <c r="T116" s="264">
        <v>0</v>
      </c>
      <c r="U116" s="265">
        <f t="shared" si="107"/>
        <v>0</v>
      </c>
      <c r="V116" s="266">
        <v>0</v>
      </c>
      <c r="W116" s="131">
        <v>0</v>
      </c>
      <c r="X116" s="377">
        <v>0</v>
      </c>
      <c r="Y116" s="264">
        <f t="shared" si="108"/>
        <v>0</v>
      </c>
      <c r="Z116" s="264">
        <f t="shared" si="109"/>
        <v>0</v>
      </c>
      <c r="AA116" s="264">
        <f t="shared" si="110"/>
        <v>0</v>
      </c>
      <c r="AB116" s="264">
        <f t="shared" si="111"/>
        <v>0</v>
      </c>
      <c r="AC116" s="68" t="str">
        <f t="shared" si="112"/>
        <v xml:space="preserve"> </v>
      </c>
      <c r="AD116" s="68" t="str">
        <f t="shared" si="113"/>
        <v xml:space="preserve"> </v>
      </c>
    </row>
    <row r="117" spans="1:30" ht="12.2" hidden="1" customHeight="1">
      <c r="A117" s="55" t="s">
        <v>574</v>
      </c>
      <c r="B117" s="55" t="s">
        <v>204</v>
      </c>
      <c r="C117" s="131"/>
      <c r="D117" s="131">
        <v>0</v>
      </c>
      <c r="E117" s="131">
        <v>0</v>
      </c>
      <c r="F117" s="131">
        <v>0</v>
      </c>
      <c r="G117" s="131">
        <v>0</v>
      </c>
      <c r="H117" s="131"/>
      <c r="I117" s="131"/>
      <c r="J117" s="131"/>
      <c r="K117" s="131"/>
      <c r="L117" s="131"/>
      <c r="M117" s="131"/>
      <c r="N117" s="131"/>
      <c r="O117" s="131"/>
      <c r="P117" s="83">
        <f t="shared" si="104"/>
        <v>0</v>
      </c>
      <c r="Q117" s="264">
        <v>0</v>
      </c>
      <c r="R117" s="265">
        <f t="shared" si="105"/>
        <v>0</v>
      </c>
      <c r="S117" s="83">
        <f t="shared" si="106"/>
        <v>0</v>
      </c>
      <c r="T117" s="264">
        <v>0</v>
      </c>
      <c r="U117" s="265">
        <f t="shared" si="107"/>
        <v>0</v>
      </c>
      <c r="V117" s="266">
        <v>0</v>
      </c>
      <c r="W117" s="131">
        <v>0</v>
      </c>
      <c r="X117" s="377">
        <v>0</v>
      </c>
      <c r="Y117" s="264">
        <f t="shared" si="108"/>
        <v>0</v>
      </c>
      <c r="Z117" s="264">
        <f t="shared" si="109"/>
        <v>0</v>
      </c>
      <c r="AA117" s="264">
        <f t="shared" si="110"/>
        <v>0</v>
      </c>
      <c r="AB117" s="264">
        <f t="shared" si="111"/>
        <v>0</v>
      </c>
      <c r="AC117" s="68" t="str">
        <f t="shared" si="112"/>
        <v xml:space="preserve"> </v>
      </c>
      <c r="AD117" s="68" t="str">
        <f t="shared" si="113"/>
        <v xml:space="preserve"> </v>
      </c>
    </row>
    <row r="118" spans="1:30" ht="12.2" customHeight="1">
      <c r="A118" s="55" t="s">
        <v>575</v>
      </c>
      <c r="B118" s="55" t="s">
        <v>205</v>
      </c>
      <c r="C118" s="131"/>
      <c r="D118" s="131">
        <v>279615.96999999997</v>
      </c>
      <c r="E118" s="131">
        <v>279615.96999999997</v>
      </c>
      <c r="F118" s="131">
        <v>279615.96999999997</v>
      </c>
      <c r="G118" s="131">
        <v>0</v>
      </c>
      <c r="H118" s="131"/>
      <c r="I118" s="131"/>
      <c r="J118" s="131"/>
      <c r="K118" s="131"/>
      <c r="L118" s="131"/>
      <c r="M118" s="131"/>
      <c r="N118" s="131"/>
      <c r="O118" s="131"/>
      <c r="P118" s="83">
        <f t="shared" si="104"/>
        <v>838847.90999999992</v>
      </c>
      <c r="Q118" s="264">
        <v>1224080</v>
      </c>
      <c r="R118" s="265">
        <f t="shared" si="105"/>
        <v>-385232.09000000008</v>
      </c>
      <c r="S118" s="83">
        <f t="shared" si="106"/>
        <v>0</v>
      </c>
      <c r="T118" s="264">
        <v>306020</v>
      </c>
      <c r="U118" s="265">
        <f t="shared" si="107"/>
        <v>-306020</v>
      </c>
      <c r="V118" s="266">
        <v>3672240</v>
      </c>
      <c r="W118" s="131">
        <v>3455672</v>
      </c>
      <c r="X118" s="377">
        <v>3455672</v>
      </c>
      <c r="Y118" s="264">
        <f t="shared" si="108"/>
        <v>0</v>
      </c>
      <c r="Z118" s="264">
        <f t="shared" si="109"/>
        <v>-216568</v>
      </c>
      <c r="AA118" s="264">
        <f t="shared" si="110"/>
        <v>2833392.09</v>
      </c>
      <c r="AB118" s="264">
        <f t="shared" si="111"/>
        <v>2616824.09</v>
      </c>
      <c r="AC118" s="68">
        <f t="shared" si="112"/>
        <v>0.24274523450142257</v>
      </c>
      <c r="AD118" s="68">
        <f t="shared" si="113"/>
        <v>0.22842948990262071</v>
      </c>
    </row>
    <row r="119" spans="1:30" ht="12.2" hidden="1" customHeight="1">
      <c r="A119" s="55" t="s">
        <v>576</v>
      </c>
      <c r="B119" s="55" t="s">
        <v>206</v>
      </c>
      <c r="C119" s="131"/>
      <c r="D119" s="131">
        <v>0</v>
      </c>
      <c r="E119" s="131">
        <v>0</v>
      </c>
      <c r="F119" s="131">
        <v>0</v>
      </c>
      <c r="G119" s="131">
        <v>0</v>
      </c>
      <c r="H119" s="131"/>
      <c r="I119" s="131"/>
      <c r="J119" s="131"/>
      <c r="K119" s="131"/>
      <c r="L119" s="131"/>
      <c r="M119" s="131"/>
      <c r="N119" s="131"/>
      <c r="O119" s="131"/>
      <c r="P119" s="83">
        <f t="shared" si="104"/>
        <v>0</v>
      </c>
      <c r="Q119" s="264">
        <v>0</v>
      </c>
      <c r="R119" s="265">
        <f t="shared" si="105"/>
        <v>0</v>
      </c>
      <c r="S119" s="83">
        <f t="shared" si="106"/>
        <v>0</v>
      </c>
      <c r="T119" s="264">
        <v>0</v>
      </c>
      <c r="U119" s="265">
        <f t="shared" si="107"/>
        <v>0</v>
      </c>
      <c r="V119" s="266">
        <v>0</v>
      </c>
      <c r="W119" s="131">
        <v>0</v>
      </c>
      <c r="X119" s="377">
        <v>0</v>
      </c>
      <c r="Y119" s="264">
        <f t="shared" si="108"/>
        <v>0</v>
      </c>
      <c r="Z119" s="264">
        <f t="shared" si="109"/>
        <v>0</v>
      </c>
      <c r="AA119" s="264">
        <f t="shared" si="110"/>
        <v>0</v>
      </c>
      <c r="AB119" s="264">
        <f t="shared" si="111"/>
        <v>0</v>
      </c>
      <c r="AC119" s="68" t="str">
        <f t="shared" si="112"/>
        <v xml:space="preserve"> </v>
      </c>
      <c r="AD119" s="68" t="str">
        <f t="shared" si="113"/>
        <v xml:space="preserve"> </v>
      </c>
    </row>
    <row r="120" spans="1:30" ht="12.2" hidden="1" customHeight="1">
      <c r="A120" s="55" t="s">
        <v>577</v>
      </c>
      <c r="B120" s="55" t="s">
        <v>207</v>
      </c>
      <c r="C120" s="131"/>
      <c r="D120" s="131">
        <v>0</v>
      </c>
      <c r="E120" s="131">
        <v>0</v>
      </c>
      <c r="F120" s="131">
        <v>0</v>
      </c>
      <c r="G120" s="131">
        <v>0</v>
      </c>
      <c r="H120" s="131"/>
      <c r="I120" s="131"/>
      <c r="J120" s="131"/>
      <c r="K120" s="131"/>
      <c r="L120" s="131"/>
      <c r="M120" s="131"/>
      <c r="N120" s="131"/>
      <c r="O120" s="131"/>
      <c r="P120" s="83">
        <f t="shared" si="104"/>
        <v>0</v>
      </c>
      <c r="Q120" s="264">
        <v>0</v>
      </c>
      <c r="R120" s="265">
        <f t="shared" si="105"/>
        <v>0</v>
      </c>
      <c r="S120" s="83">
        <f t="shared" si="106"/>
        <v>0</v>
      </c>
      <c r="T120" s="264">
        <v>0</v>
      </c>
      <c r="U120" s="265">
        <f t="shared" si="107"/>
        <v>0</v>
      </c>
      <c r="V120" s="266">
        <v>0</v>
      </c>
      <c r="W120" s="131">
        <v>0</v>
      </c>
      <c r="X120" s="377">
        <v>0</v>
      </c>
      <c r="Y120" s="264">
        <f t="shared" si="108"/>
        <v>0</v>
      </c>
      <c r="Z120" s="264">
        <f t="shared" si="109"/>
        <v>0</v>
      </c>
      <c r="AA120" s="264">
        <f t="shared" si="110"/>
        <v>0</v>
      </c>
      <c r="AB120" s="264">
        <f t="shared" si="111"/>
        <v>0</v>
      </c>
      <c r="AC120" s="68" t="str">
        <f t="shared" si="112"/>
        <v xml:space="preserve"> </v>
      </c>
      <c r="AD120" s="68" t="str">
        <f t="shared" si="113"/>
        <v xml:space="preserve"> </v>
      </c>
    </row>
    <row r="121" spans="1:30" ht="12.2" hidden="1" customHeight="1">
      <c r="A121" s="55" t="s">
        <v>578</v>
      </c>
      <c r="B121" s="55" t="s">
        <v>208</v>
      </c>
      <c r="C121" s="131"/>
      <c r="D121" s="131">
        <v>0</v>
      </c>
      <c r="E121" s="131">
        <v>0</v>
      </c>
      <c r="F121" s="131">
        <v>0</v>
      </c>
      <c r="G121" s="131">
        <v>0</v>
      </c>
      <c r="H121" s="131"/>
      <c r="I121" s="131"/>
      <c r="J121" s="131"/>
      <c r="K121" s="131"/>
      <c r="L121" s="131"/>
      <c r="M121" s="131"/>
      <c r="N121" s="131"/>
      <c r="O121" s="131"/>
      <c r="P121" s="83">
        <f t="shared" si="104"/>
        <v>0</v>
      </c>
      <c r="Q121" s="264">
        <v>0</v>
      </c>
      <c r="R121" s="265">
        <f t="shared" si="105"/>
        <v>0</v>
      </c>
      <c r="S121" s="83">
        <f t="shared" si="106"/>
        <v>0</v>
      </c>
      <c r="T121" s="264">
        <v>0</v>
      </c>
      <c r="U121" s="265">
        <f t="shared" si="107"/>
        <v>0</v>
      </c>
      <c r="V121" s="266">
        <v>0</v>
      </c>
      <c r="W121" s="131">
        <v>0</v>
      </c>
      <c r="X121" s="377">
        <v>0</v>
      </c>
      <c r="Y121" s="264">
        <f t="shared" si="108"/>
        <v>0</v>
      </c>
      <c r="Z121" s="264">
        <f t="shared" si="109"/>
        <v>0</v>
      </c>
      <c r="AA121" s="264">
        <f t="shared" si="110"/>
        <v>0</v>
      </c>
      <c r="AB121" s="264">
        <f t="shared" si="111"/>
        <v>0</v>
      </c>
      <c r="AC121" s="68" t="str">
        <f t="shared" si="112"/>
        <v xml:space="preserve"> </v>
      </c>
      <c r="AD121" s="68" t="str">
        <f t="shared" si="113"/>
        <v xml:space="preserve"> </v>
      </c>
    </row>
    <row r="122" spans="1:30" ht="12.2" hidden="1" customHeight="1">
      <c r="A122" s="55" t="s">
        <v>579</v>
      </c>
      <c r="B122" s="55" t="s">
        <v>209</v>
      </c>
      <c r="C122" s="131"/>
      <c r="D122" s="131">
        <v>0</v>
      </c>
      <c r="E122" s="131">
        <v>0</v>
      </c>
      <c r="F122" s="131">
        <v>0</v>
      </c>
      <c r="G122" s="131">
        <v>0</v>
      </c>
      <c r="H122" s="131"/>
      <c r="I122" s="131"/>
      <c r="J122" s="131"/>
      <c r="K122" s="131"/>
      <c r="L122" s="131"/>
      <c r="M122" s="131"/>
      <c r="N122" s="131"/>
      <c r="O122" s="131"/>
      <c r="P122" s="83">
        <f t="shared" si="104"/>
        <v>0</v>
      </c>
      <c r="Q122" s="264">
        <v>0</v>
      </c>
      <c r="R122" s="265">
        <f t="shared" si="105"/>
        <v>0</v>
      </c>
      <c r="S122" s="83">
        <f t="shared" si="106"/>
        <v>0</v>
      </c>
      <c r="T122" s="264">
        <v>0</v>
      </c>
      <c r="U122" s="265">
        <f t="shared" si="107"/>
        <v>0</v>
      </c>
      <c r="V122" s="266">
        <v>0</v>
      </c>
      <c r="W122" s="131">
        <v>0</v>
      </c>
      <c r="X122" s="377">
        <v>0</v>
      </c>
      <c r="Y122" s="264">
        <f t="shared" si="108"/>
        <v>0</v>
      </c>
      <c r="Z122" s="264">
        <f t="shared" si="109"/>
        <v>0</v>
      </c>
      <c r="AA122" s="264">
        <f t="shared" si="110"/>
        <v>0</v>
      </c>
      <c r="AB122" s="264">
        <f t="shared" si="111"/>
        <v>0</v>
      </c>
      <c r="AC122" s="68" t="str">
        <f t="shared" si="112"/>
        <v xml:space="preserve"> </v>
      </c>
      <c r="AD122" s="68" t="str">
        <f t="shared" si="113"/>
        <v xml:space="preserve"> </v>
      </c>
    </row>
    <row r="123" spans="1:30" ht="12.2" hidden="1" customHeight="1">
      <c r="A123" s="55" t="s">
        <v>580</v>
      </c>
      <c r="B123" s="55"/>
      <c r="C123" s="131"/>
      <c r="D123" s="131">
        <v>0</v>
      </c>
      <c r="E123" s="131">
        <v>0</v>
      </c>
      <c r="F123" s="131">
        <v>0</v>
      </c>
      <c r="G123" s="131">
        <v>0</v>
      </c>
      <c r="H123" s="131"/>
      <c r="I123" s="131"/>
      <c r="J123" s="131"/>
      <c r="K123" s="131"/>
      <c r="L123" s="131"/>
      <c r="M123" s="131"/>
      <c r="N123" s="131"/>
      <c r="O123" s="131"/>
      <c r="P123" s="83">
        <f>SUM(D123:O123)+SUMIF($P$4,"Yes",C123)</f>
        <v>0</v>
      </c>
      <c r="Q123" s="264">
        <v>0</v>
      </c>
      <c r="R123" s="265">
        <f t="shared" si="105"/>
        <v>0</v>
      </c>
      <c r="S123" s="83">
        <f t="shared" si="106"/>
        <v>0</v>
      </c>
      <c r="T123" s="264">
        <v>0</v>
      </c>
      <c r="U123" s="265">
        <f t="shared" si="107"/>
        <v>0</v>
      </c>
      <c r="V123" s="266">
        <v>0</v>
      </c>
      <c r="W123" s="131">
        <v>0</v>
      </c>
      <c r="X123" s="377">
        <v>0</v>
      </c>
      <c r="Y123" s="264">
        <f t="shared" si="108"/>
        <v>0</v>
      </c>
      <c r="Z123" s="264">
        <f t="shared" si="109"/>
        <v>0</v>
      </c>
      <c r="AA123" s="264">
        <f t="shared" si="110"/>
        <v>0</v>
      </c>
      <c r="AB123" s="264">
        <f t="shared" si="111"/>
        <v>0</v>
      </c>
      <c r="AC123" s="68" t="str">
        <f t="shared" si="112"/>
        <v xml:space="preserve"> </v>
      </c>
      <c r="AD123" s="68" t="str">
        <f t="shared" si="113"/>
        <v xml:space="preserve"> </v>
      </c>
    </row>
    <row r="124" spans="1:30" ht="12.2" customHeight="1">
      <c r="A124" s="55" t="s">
        <v>581</v>
      </c>
      <c r="B124" s="55" t="s">
        <v>210</v>
      </c>
      <c r="C124" s="131"/>
      <c r="D124" s="131">
        <v>27837.75</v>
      </c>
      <c r="E124" s="131">
        <v>27837.75</v>
      </c>
      <c r="F124" s="131">
        <v>27837.75</v>
      </c>
      <c r="G124" s="131">
        <v>0</v>
      </c>
      <c r="H124" s="131"/>
      <c r="I124" s="131"/>
      <c r="J124" s="131"/>
      <c r="K124" s="131"/>
      <c r="L124" s="131"/>
      <c r="M124" s="131"/>
      <c r="N124" s="131"/>
      <c r="O124" s="131"/>
      <c r="P124" s="83">
        <f t="shared" si="104"/>
        <v>83513.25</v>
      </c>
      <c r="Q124" s="264">
        <v>54827.666666666802</v>
      </c>
      <c r="R124" s="265">
        <f t="shared" si="105"/>
        <v>28685.583333333198</v>
      </c>
      <c r="S124" s="83">
        <f t="shared" si="106"/>
        <v>0</v>
      </c>
      <c r="T124" s="264">
        <v>13706.916666666701</v>
      </c>
      <c r="U124" s="265">
        <f t="shared" si="107"/>
        <v>-13706.916666666701</v>
      </c>
      <c r="V124" s="266">
        <v>164483</v>
      </c>
      <c r="W124" s="131">
        <v>334053</v>
      </c>
      <c r="X124" s="377">
        <v>334053</v>
      </c>
      <c r="Y124" s="264">
        <f t="shared" si="108"/>
        <v>0</v>
      </c>
      <c r="Z124" s="264">
        <f t="shared" si="109"/>
        <v>169570</v>
      </c>
      <c r="AA124" s="264">
        <f t="shared" si="110"/>
        <v>80969.75</v>
      </c>
      <c r="AB124" s="264">
        <f t="shared" si="111"/>
        <v>250539.75</v>
      </c>
      <c r="AC124" s="68">
        <f t="shared" si="112"/>
        <v>0.25</v>
      </c>
      <c r="AD124" s="68">
        <f t="shared" si="113"/>
        <v>0.50773180207073076</v>
      </c>
    </row>
    <row r="125" spans="1:30" ht="12.2" customHeight="1">
      <c r="A125" s="55" t="s">
        <v>582</v>
      </c>
      <c r="B125" s="55" t="s">
        <v>211</v>
      </c>
      <c r="C125" s="131"/>
      <c r="D125" s="131">
        <v>0</v>
      </c>
      <c r="E125" s="131">
        <v>4378.8599999999997</v>
      </c>
      <c r="F125" s="131">
        <v>6635.28</v>
      </c>
      <c r="G125" s="131">
        <v>0</v>
      </c>
      <c r="H125" s="131"/>
      <c r="I125" s="131"/>
      <c r="J125" s="131"/>
      <c r="K125" s="131"/>
      <c r="L125" s="131"/>
      <c r="M125" s="131"/>
      <c r="N125" s="131"/>
      <c r="O125" s="131"/>
      <c r="P125" s="83">
        <f t="shared" si="104"/>
        <v>11014.14</v>
      </c>
      <c r="Q125" s="264">
        <v>0</v>
      </c>
      <c r="R125" s="265">
        <f t="shared" si="105"/>
        <v>11014.14</v>
      </c>
      <c r="S125" s="83">
        <f t="shared" si="106"/>
        <v>0</v>
      </c>
      <c r="T125" s="264">
        <v>0</v>
      </c>
      <c r="U125" s="265">
        <f t="shared" si="107"/>
        <v>0</v>
      </c>
      <c r="V125" s="266">
        <v>0</v>
      </c>
      <c r="W125" s="131">
        <v>170755</v>
      </c>
      <c r="X125" s="377">
        <v>170755</v>
      </c>
      <c r="Y125" s="264">
        <f t="shared" si="108"/>
        <v>0</v>
      </c>
      <c r="Z125" s="264">
        <f t="shared" si="109"/>
        <v>170755</v>
      </c>
      <c r="AA125" s="264">
        <f t="shared" si="110"/>
        <v>-11014.14</v>
      </c>
      <c r="AB125" s="264">
        <f t="shared" si="111"/>
        <v>159740.85999999999</v>
      </c>
      <c r="AC125" s="68">
        <f t="shared" si="112"/>
        <v>6.4502591432168896E-2</v>
      </c>
      <c r="AD125" s="68" t="str">
        <f t="shared" si="113"/>
        <v xml:space="preserve"> </v>
      </c>
    </row>
    <row r="126" spans="1:30" ht="12.2" hidden="1" customHeight="1">
      <c r="A126" s="55" t="s">
        <v>583</v>
      </c>
      <c r="B126" s="55" t="s">
        <v>212</v>
      </c>
      <c r="C126" s="131"/>
      <c r="D126" s="131">
        <v>0</v>
      </c>
      <c r="E126" s="131">
        <v>0</v>
      </c>
      <c r="F126" s="131">
        <v>0</v>
      </c>
      <c r="G126" s="131">
        <v>0</v>
      </c>
      <c r="H126" s="131"/>
      <c r="I126" s="131"/>
      <c r="J126" s="131"/>
      <c r="K126" s="131"/>
      <c r="L126" s="131"/>
      <c r="M126" s="131"/>
      <c r="N126" s="131"/>
      <c r="O126" s="131"/>
      <c r="P126" s="83">
        <f t="shared" si="104"/>
        <v>0</v>
      </c>
      <c r="Q126" s="264">
        <v>0</v>
      </c>
      <c r="R126" s="265">
        <f t="shared" si="105"/>
        <v>0</v>
      </c>
      <c r="S126" s="83">
        <f t="shared" si="106"/>
        <v>0</v>
      </c>
      <c r="T126" s="264">
        <v>0</v>
      </c>
      <c r="U126" s="265">
        <f t="shared" si="107"/>
        <v>0</v>
      </c>
      <c r="V126" s="266">
        <v>0</v>
      </c>
      <c r="W126" s="131">
        <v>0</v>
      </c>
      <c r="X126" s="377">
        <v>0</v>
      </c>
      <c r="Y126" s="264">
        <f t="shared" si="108"/>
        <v>0</v>
      </c>
      <c r="Z126" s="264">
        <f t="shared" si="109"/>
        <v>0</v>
      </c>
      <c r="AA126" s="264">
        <f t="shared" si="110"/>
        <v>0</v>
      </c>
      <c r="AB126" s="264">
        <f t="shared" si="111"/>
        <v>0</v>
      </c>
      <c r="AC126" s="68" t="str">
        <f t="shared" si="112"/>
        <v xml:space="preserve"> </v>
      </c>
      <c r="AD126" s="68" t="str">
        <f t="shared" si="113"/>
        <v xml:space="preserve"> </v>
      </c>
    </row>
    <row r="127" spans="1:30" ht="12.2" customHeight="1">
      <c r="A127" s="55" t="s">
        <v>584</v>
      </c>
      <c r="B127" s="55" t="s">
        <v>213</v>
      </c>
      <c r="C127" s="131"/>
      <c r="D127" s="131">
        <v>12358.58</v>
      </c>
      <c r="E127" s="131">
        <v>12358.58</v>
      </c>
      <c r="F127" s="131">
        <v>12358.58</v>
      </c>
      <c r="G127" s="131">
        <v>0</v>
      </c>
      <c r="H127" s="131"/>
      <c r="I127" s="131"/>
      <c r="J127" s="131"/>
      <c r="K127" s="131"/>
      <c r="L127" s="131"/>
      <c r="M127" s="131"/>
      <c r="N127" s="131"/>
      <c r="O127" s="131"/>
      <c r="P127" s="83">
        <f t="shared" si="104"/>
        <v>37075.74</v>
      </c>
      <c r="Q127" s="264">
        <v>78528</v>
      </c>
      <c r="R127" s="265">
        <f t="shared" si="105"/>
        <v>-41452.26</v>
      </c>
      <c r="S127" s="83">
        <f t="shared" si="106"/>
        <v>0</v>
      </c>
      <c r="T127" s="264">
        <v>19632</v>
      </c>
      <c r="U127" s="265">
        <f t="shared" si="107"/>
        <v>-19632</v>
      </c>
      <c r="V127" s="266">
        <v>235584</v>
      </c>
      <c r="W127" s="131">
        <v>148303</v>
      </c>
      <c r="X127" s="377">
        <v>148303</v>
      </c>
      <c r="Y127" s="264">
        <f t="shared" si="108"/>
        <v>0</v>
      </c>
      <c r="Z127" s="264">
        <f t="shared" si="109"/>
        <v>-87281</v>
      </c>
      <c r="AA127" s="264">
        <f t="shared" si="110"/>
        <v>198508.26</v>
      </c>
      <c r="AB127" s="264">
        <f t="shared" si="111"/>
        <v>111227.26000000001</v>
      </c>
      <c r="AC127" s="68">
        <f t="shared" si="112"/>
        <v>0.2499999325704807</v>
      </c>
      <c r="AD127" s="68">
        <f t="shared" si="113"/>
        <v>0.15737800529747351</v>
      </c>
    </row>
    <row r="128" spans="1:30" ht="12.2" customHeight="1">
      <c r="A128" s="55" t="s">
        <v>585</v>
      </c>
      <c r="B128" s="55" t="s">
        <v>214</v>
      </c>
      <c r="C128" s="131"/>
      <c r="D128" s="131">
        <v>274.58</v>
      </c>
      <c r="E128" s="131">
        <v>274.58</v>
      </c>
      <c r="F128" s="131">
        <v>274.58</v>
      </c>
      <c r="G128" s="131">
        <v>0</v>
      </c>
      <c r="H128" s="131"/>
      <c r="I128" s="131"/>
      <c r="J128" s="131"/>
      <c r="K128" s="131"/>
      <c r="L128" s="131"/>
      <c r="M128" s="131"/>
      <c r="N128" s="131"/>
      <c r="O128" s="131"/>
      <c r="P128" s="83">
        <f t="shared" si="104"/>
        <v>823.74</v>
      </c>
      <c r="Q128" s="264">
        <v>30752.333333333401</v>
      </c>
      <c r="R128" s="265">
        <f t="shared" si="105"/>
        <v>-29928.5933333334</v>
      </c>
      <c r="S128" s="83">
        <f t="shared" si="106"/>
        <v>0</v>
      </c>
      <c r="T128" s="264">
        <v>7688.0833333333503</v>
      </c>
      <c r="U128" s="265">
        <f t="shared" si="107"/>
        <v>-7688.0833333333503</v>
      </c>
      <c r="V128" s="266">
        <v>92257.000000000204</v>
      </c>
      <c r="W128" s="131">
        <v>3295</v>
      </c>
      <c r="X128" s="377">
        <v>3295</v>
      </c>
      <c r="Y128" s="264">
        <f t="shared" si="108"/>
        <v>0</v>
      </c>
      <c r="Z128" s="264">
        <f t="shared" si="109"/>
        <v>-88962.000000000204</v>
      </c>
      <c r="AA128" s="264">
        <f t="shared" si="110"/>
        <v>91433.260000000198</v>
      </c>
      <c r="AB128" s="264">
        <f t="shared" si="111"/>
        <v>2471.2600000000002</v>
      </c>
      <c r="AC128" s="68">
        <f t="shared" si="112"/>
        <v>0.24999696509863431</v>
      </c>
      <c r="AD128" s="68">
        <f t="shared" si="113"/>
        <v>8.92875337372772E-3</v>
      </c>
    </row>
    <row r="129" spans="1:30" ht="12.2" hidden="1" customHeight="1">
      <c r="A129" s="55" t="s">
        <v>586</v>
      </c>
      <c r="B129" s="55" t="s">
        <v>215</v>
      </c>
      <c r="C129" s="131"/>
      <c r="D129" s="131">
        <v>0</v>
      </c>
      <c r="E129" s="131">
        <v>0</v>
      </c>
      <c r="F129" s="131">
        <v>0</v>
      </c>
      <c r="G129" s="131">
        <v>0</v>
      </c>
      <c r="H129" s="131"/>
      <c r="I129" s="131"/>
      <c r="J129" s="131"/>
      <c r="K129" s="131"/>
      <c r="L129" s="131"/>
      <c r="M129" s="131"/>
      <c r="N129" s="131"/>
      <c r="O129" s="131"/>
      <c r="P129" s="83">
        <f t="shared" si="104"/>
        <v>0</v>
      </c>
      <c r="Q129" s="264">
        <v>0</v>
      </c>
      <c r="R129" s="265">
        <f t="shared" si="105"/>
        <v>0</v>
      </c>
      <c r="S129" s="83">
        <f t="shared" si="106"/>
        <v>0</v>
      </c>
      <c r="T129" s="264">
        <v>0</v>
      </c>
      <c r="U129" s="265">
        <f t="shared" si="107"/>
        <v>0</v>
      </c>
      <c r="V129" s="266">
        <v>0</v>
      </c>
      <c r="W129" s="131">
        <v>0</v>
      </c>
      <c r="X129" s="377">
        <v>0</v>
      </c>
      <c r="Y129" s="264">
        <f t="shared" si="108"/>
        <v>0</v>
      </c>
      <c r="Z129" s="264">
        <f t="shared" si="109"/>
        <v>0</v>
      </c>
      <c r="AA129" s="264">
        <f t="shared" si="110"/>
        <v>0</v>
      </c>
      <c r="AB129" s="264">
        <f t="shared" si="111"/>
        <v>0</v>
      </c>
      <c r="AC129" s="68" t="str">
        <f t="shared" si="112"/>
        <v xml:space="preserve"> </v>
      </c>
      <c r="AD129" s="68" t="str">
        <f t="shared" si="113"/>
        <v xml:space="preserve"> </v>
      </c>
    </row>
    <row r="130" spans="1:30" ht="12.2" customHeight="1">
      <c r="A130" s="55" t="s">
        <v>587</v>
      </c>
      <c r="B130" s="55" t="s">
        <v>216</v>
      </c>
      <c r="C130" s="131"/>
      <c r="D130" s="131">
        <v>33607.300000000003</v>
      </c>
      <c r="E130" s="131">
        <v>0</v>
      </c>
      <c r="F130" s="131">
        <v>956.06</v>
      </c>
      <c r="G130" s="131">
        <v>0</v>
      </c>
      <c r="H130" s="131"/>
      <c r="I130" s="131"/>
      <c r="J130" s="131"/>
      <c r="K130" s="131"/>
      <c r="L130" s="131"/>
      <c r="M130" s="131"/>
      <c r="N130" s="131"/>
      <c r="O130" s="131"/>
      <c r="P130" s="83">
        <f t="shared" si="104"/>
        <v>34563.360000000001</v>
      </c>
      <c r="Q130" s="264">
        <v>26257.5</v>
      </c>
      <c r="R130" s="265">
        <f t="shared" si="105"/>
        <v>8305.86</v>
      </c>
      <c r="S130" s="83">
        <f t="shared" si="106"/>
        <v>0</v>
      </c>
      <c r="T130" s="264">
        <v>0</v>
      </c>
      <c r="U130" s="265">
        <f t="shared" si="107"/>
        <v>0</v>
      </c>
      <c r="V130" s="266">
        <v>105030</v>
      </c>
      <c r="W130" s="131">
        <v>138245.32</v>
      </c>
      <c r="X130" s="377">
        <v>138245.32</v>
      </c>
      <c r="Y130" s="264">
        <f t="shared" si="108"/>
        <v>0</v>
      </c>
      <c r="Z130" s="264">
        <f t="shared" si="109"/>
        <v>33215.320000000007</v>
      </c>
      <c r="AA130" s="264">
        <f t="shared" si="110"/>
        <v>70466.64</v>
      </c>
      <c r="AB130" s="264">
        <f t="shared" si="111"/>
        <v>103681.96</v>
      </c>
      <c r="AC130" s="68">
        <f t="shared" si="112"/>
        <v>0.25001468404138383</v>
      </c>
      <c r="AD130" s="68">
        <f t="shared" si="113"/>
        <v>0.32908083404741501</v>
      </c>
    </row>
    <row r="131" spans="1:30" ht="12.2" customHeight="1">
      <c r="A131" s="55" t="s">
        <v>588</v>
      </c>
      <c r="B131" s="55" t="s">
        <v>217</v>
      </c>
      <c r="C131" s="131"/>
      <c r="D131" s="131">
        <v>0</v>
      </c>
      <c r="E131" s="131">
        <v>0</v>
      </c>
      <c r="F131" s="131">
        <v>0</v>
      </c>
      <c r="G131" s="131">
        <v>0</v>
      </c>
      <c r="H131" s="131"/>
      <c r="I131" s="131"/>
      <c r="J131" s="131"/>
      <c r="K131" s="131"/>
      <c r="L131" s="131"/>
      <c r="M131" s="131"/>
      <c r="N131" s="131"/>
      <c r="O131" s="131"/>
      <c r="P131" s="83">
        <f>SUM(D131:O131)+SUMIF($P$4,"Yes",C131)</f>
        <v>0</v>
      </c>
      <c r="Q131" s="264">
        <v>0</v>
      </c>
      <c r="R131" s="265">
        <f t="shared" si="105"/>
        <v>0</v>
      </c>
      <c r="S131" s="83">
        <f t="shared" si="106"/>
        <v>0</v>
      </c>
      <c r="T131" s="264">
        <v>0</v>
      </c>
      <c r="U131" s="265">
        <f t="shared" si="107"/>
        <v>0</v>
      </c>
      <c r="V131" s="266">
        <v>0</v>
      </c>
      <c r="W131" s="131">
        <v>102600</v>
      </c>
      <c r="X131" s="377">
        <v>102600</v>
      </c>
      <c r="Y131" s="264">
        <f t="shared" si="108"/>
        <v>0</v>
      </c>
      <c r="Z131" s="264">
        <f t="shared" si="109"/>
        <v>102600</v>
      </c>
      <c r="AA131" s="264">
        <f t="shared" si="110"/>
        <v>0</v>
      </c>
      <c r="AB131" s="264">
        <f t="shared" si="111"/>
        <v>102600</v>
      </c>
      <c r="AC131" s="68">
        <f t="shared" si="112"/>
        <v>0</v>
      </c>
      <c r="AD131" s="68" t="str">
        <f t="shared" si="113"/>
        <v xml:space="preserve"> </v>
      </c>
    </row>
    <row r="132" spans="1:30" ht="12.2" hidden="1" customHeight="1">
      <c r="A132" s="55" t="s">
        <v>589</v>
      </c>
      <c r="B132" s="55" t="s">
        <v>218</v>
      </c>
      <c r="C132" s="131"/>
      <c r="D132" s="131">
        <v>0</v>
      </c>
      <c r="E132" s="131">
        <v>0</v>
      </c>
      <c r="F132" s="131">
        <v>0</v>
      </c>
      <c r="G132" s="131">
        <v>0</v>
      </c>
      <c r="H132" s="131"/>
      <c r="I132" s="131"/>
      <c r="J132" s="131"/>
      <c r="K132" s="131"/>
      <c r="L132" s="131"/>
      <c r="M132" s="131"/>
      <c r="N132" s="131"/>
      <c r="O132" s="131"/>
      <c r="P132" s="83">
        <f t="shared" si="104"/>
        <v>0</v>
      </c>
      <c r="Q132" s="264">
        <v>0</v>
      </c>
      <c r="R132" s="265">
        <f t="shared" si="105"/>
        <v>0</v>
      </c>
      <c r="S132" s="83">
        <f t="shared" si="106"/>
        <v>0</v>
      </c>
      <c r="T132" s="264">
        <v>0</v>
      </c>
      <c r="U132" s="265">
        <f t="shared" si="107"/>
        <v>0</v>
      </c>
      <c r="V132" s="266">
        <v>0</v>
      </c>
      <c r="W132" s="131">
        <v>0</v>
      </c>
      <c r="X132" s="377">
        <v>0</v>
      </c>
      <c r="Y132" s="264">
        <f t="shared" si="108"/>
        <v>0</v>
      </c>
      <c r="Z132" s="264">
        <f t="shared" si="109"/>
        <v>0</v>
      </c>
      <c r="AA132" s="264">
        <f t="shared" si="110"/>
        <v>0</v>
      </c>
      <c r="AB132" s="264">
        <f t="shared" si="111"/>
        <v>0</v>
      </c>
      <c r="AC132" s="68" t="str">
        <f t="shared" si="112"/>
        <v xml:space="preserve"> </v>
      </c>
      <c r="AD132" s="68" t="str">
        <f t="shared" si="113"/>
        <v xml:space="preserve"> </v>
      </c>
    </row>
    <row r="133" spans="1:30" ht="11.45" hidden="1" customHeight="1">
      <c r="A133" s="55"/>
      <c r="B133" s="55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83"/>
      <c r="Q133" s="264"/>
      <c r="R133" s="265"/>
      <c r="S133" s="83"/>
      <c r="T133" s="264"/>
      <c r="U133" s="265"/>
      <c r="V133" s="266"/>
      <c r="W133" s="131"/>
      <c r="X133" s="377"/>
      <c r="Y133" s="264"/>
      <c r="Z133" s="264"/>
      <c r="AA133" s="264"/>
      <c r="AB133" s="264"/>
    </row>
    <row r="134" spans="1:30" ht="12.2" customHeight="1">
      <c r="A134" s="66"/>
      <c r="B134" s="65" t="s">
        <v>590</v>
      </c>
      <c r="C134" s="267">
        <f t="shared" ref="C134:AB134" si="114">SUM(C114:C133)</f>
        <v>0</v>
      </c>
      <c r="D134" s="267">
        <f t="shared" si="114"/>
        <v>353694.18</v>
      </c>
      <c r="E134" s="267">
        <f t="shared" si="114"/>
        <v>324465.74</v>
      </c>
      <c r="F134" s="267">
        <f t="shared" si="114"/>
        <v>327678.22000000003</v>
      </c>
      <c r="G134" s="267">
        <f t="shared" si="114"/>
        <v>0</v>
      </c>
      <c r="H134" s="267">
        <f t="shared" si="114"/>
        <v>0</v>
      </c>
      <c r="I134" s="267">
        <f t="shared" si="114"/>
        <v>0</v>
      </c>
      <c r="J134" s="267">
        <f t="shared" si="114"/>
        <v>0</v>
      </c>
      <c r="K134" s="267">
        <f t="shared" si="114"/>
        <v>0</v>
      </c>
      <c r="L134" s="267">
        <f t="shared" si="114"/>
        <v>0</v>
      </c>
      <c r="M134" s="267">
        <f t="shared" si="114"/>
        <v>0</v>
      </c>
      <c r="N134" s="267">
        <f t="shared" si="114"/>
        <v>0</v>
      </c>
      <c r="O134" s="267">
        <f t="shared" si="114"/>
        <v>0</v>
      </c>
      <c r="P134" s="268">
        <f t="shared" si="114"/>
        <v>1005838.1399999999</v>
      </c>
      <c r="Q134" s="269">
        <f t="shared" si="114"/>
        <v>1414445.5000000002</v>
      </c>
      <c r="R134" s="270">
        <f t="shared" si="114"/>
        <v>-408607.36000000028</v>
      </c>
      <c r="S134" s="268">
        <f t="shared" si="114"/>
        <v>0</v>
      </c>
      <c r="T134" s="269">
        <f t="shared" si="114"/>
        <v>347047.00000000006</v>
      </c>
      <c r="U134" s="270">
        <f t="shared" si="114"/>
        <v>-347047.00000000006</v>
      </c>
      <c r="V134" s="268">
        <f t="shared" si="114"/>
        <v>4269594</v>
      </c>
      <c r="W134" s="267">
        <f t="shared" si="114"/>
        <v>4352923.32</v>
      </c>
      <c r="X134" s="378">
        <f t="shared" si="114"/>
        <v>4352923.32</v>
      </c>
      <c r="Y134" s="269">
        <f t="shared" si="114"/>
        <v>0</v>
      </c>
      <c r="Z134" s="269">
        <f t="shared" si="114"/>
        <v>83329.319999999803</v>
      </c>
      <c r="AA134" s="269">
        <f t="shared" si="114"/>
        <v>3263755.8600000003</v>
      </c>
      <c r="AB134" s="269">
        <f t="shared" si="114"/>
        <v>3347085.1799999997</v>
      </c>
      <c r="AC134" s="111">
        <f t="shared" ref="AC134:AC180" si="115">IFERROR((P134/X134)," ")</f>
        <v>0.23107187194834386</v>
      </c>
      <c r="AD134" s="111">
        <f>IFERROR((P134/V134)," ")</f>
        <v>0.23558168294221885</v>
      </c>
    </row>
    <row r="135" spans="1:30" ht="12.2" customHeight="1">
      <c r="A135" s="55"/>
      <c r="B135" s="66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266"/>
      <c r="Q135" s="264"/>
      <c r="R135" s="265"/>
      <c r="S135" s="266"/>
      <c r="T135" s="264"/>
      <c r="U135" s="265"/>
      <c r="V135" s="266"/>
      <c r="W135" s="131"/>
      <c r="X135" s="377"/>
      <c r="Y135" s="264"/>
      <c r="Z135" s="264"/>
      <c r="AA135" s="264"/>
      <c r="AB135" s="264"/>
    </row>
    <row r="136" spans="1:30" ht="12.2" customHeight="1">
      <c r="A136" s="66" t="s">
        <v>110</v>
      </c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266"/>
      <c r="Q136" s="264"/>
      <c r="R136" s="265"/>
      <c r="S136" s="266"/>
      <c r="T136" s="264"/>
      <c r="U136" s="265"/>
      <c r="V136" s="266"/>
      <c r="W136" s="131"/>
      <c r="X136" s="377"/>
      <c r="Y136" s="264"/>
      <c r="Z136" s="264"/>
      <c r="AA136" s="264"/>
      <c r="AB136" s="264"/>
    </row>
    <row r="137" spans="1:30" ht="12.2" hidden="1" customHeight="1">
      <c r="A137" s="55" t="s">
        <v>29</v>
      </c>
      <c r="B137" s="55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83">
        <f t="shared" ref="P137" si="116">SUM(D137:O137)+SUMIF($P$4,"Yes",C137)</f>
        <v>0</v>
      </c>
      <c r="Q137" s="264">
        <v>0</v>
      </c>
      <c r="R137" s="265">
        <f t="shared" ref="R137" si="117">P137-Q137</f>
        <v>0</v>
      </c>
      <c r="S137" s="83">
        <f t="shared" ref="S137" si="118">INDEX(D137:O137,1,MATCH($S$3,$D$6:$O$6,0))</f>
        <v>0</v>
      </c>
      <c r="T137" s="264">
        <v>0</v>
      </c>
      <c r="U137" s="265">
        <f t="shared" ref="U137" si="119">S137-T137</f>
        <v>0</v>
      </c>
      <c r="V137" s="266">
        <v>0</v>
      </c>
      <c r="W137" s="131">
        <v>0</v>
      </c>
      <c r="X137" s="377">
        <v>0</v>
      </c>
      <c r="Y137" s="264">
        <f t="shared" ref="Y137" si="120">X137-W137</f>
        <v>0</v>
      </c>
      <c r="Z137" s="264">
        <f t="shared" ref="Z137" si="121">X137-V137</f>
        <v>0</v>
      </c>
      <c r="AA137" s="264">
        <f t="shared" ref="AA137" si="122">V137-P137</f>
        <v>0</v>
      </c>
      <c r="AB137" s="264">
        <f t="shared" ref="AB137" si="123">X137-P137</f>
        <v>0</v>
      </c>
      <c r="AC137" s="68" t="str">
        <f t="shared" ref="AC137" si="124">IFERROR((P137/X137)," ")</f>
        <v xml:space="preserve"> </v>
      </c>
      <c r="AD137" s="68" t="str">
        <f t="shared" ref="AD137" si="125">IFERROR((P137/V137)," ")</f>
        <v xml:space="preserve"> </v>
      </c>
    </row>
    <row r="138" spans="1:30" ht="12.2" hidden="1" customHeight="1">
      <c r="A138" s="55" t="s">
        <v>591</v>
      </c>
      <c r="B138" s="55" t="s">
        <v>110</v>
      </c>
      <c r="C138" s="131"/>
      <c r="D138" s="131">
        <v>0</v>
      </c>
      <c r="E138" s="131">
        <v>0</v>
      </c>
      <c r="F138" s="131">
        <v>0</v>
      </c>
      <c r="G138" s="131">
        <v>0</v>
      </c>
      <c r="H138" s="131"/>
      <c r="I138" s="131"/>
      <c r="J138" s="131"/>
      <c r="K138" s="131"/>
      <c r="L138" s="131"/>
      <c r="M138" s="131"/>
      <c r="N138" s="131"/>
      <c r="O138" s="131"/>
      <c r="P138" s="83">
        <f t="shared" ref="P138:P178" si="126">SUM(D138:O138)+SUMIF($P$4,"Yes",C138)</f>
        <v>0</v>
      </c>
      <c r="Q138" s="264">
        <v>0</v>
      </c>
      <c r="R138" s="265">
        <f t="shared" ref="R138:R178" si="127">P138-Q138</f>
        <v>0</v>
      </c>
      <c r="S138" s="83">
        <f t="shared" ref="S138:S178" si="128">INDEX(D138:O138,1,MATCH($S$3,$D$6:$O$6,0))</f>
        <v>0</v>
      </c>
      <c r="T138" s="264">
        <v>0</v>
      </c>
      <c r="U138" s="265">
        <f t="shared" ref="U138:U178" si="129">S138-T138</f>
        <v>0</v>
      </c>
      <c r="V138" s="266">
        <v>0</v>
      </c>
      <c r="W138" s="131">
        <v>0</v>
      </c>
      <c r="X138" s="377">
        <v>0</v>
      </c>
      <c r="Y138" s="264">
        <f t="shared" ref="Y138:Y178" si="130">X138-W138</f>
        <v>0</v>
      </c>
      <c r="Z138" s="264">
        <f t="shared" ref="Z138:Z178" si="131">X138-V138</f>
        <v>0</v>
      </c>
      <c r="AA138" s="264">
        <f t="shared" ref="AA138:AA178" si="132">V138-P138</f>
        <v>0</v>
      </c>
      <c r="AB138" s="264">
        <f t="shared" ref="AB138:AB178" si="133">X138-P138</f>
        <v>0</v>
      </c>
      <c r="AC138" s="68" t="str">
        <f t="shared" ref="AC138:AC178" si="134">IFERROR((P138/X138)," ")</f>
        <v xml:space="preserve"> </v>
      </c>
      <c r="AD138" s="68" t="str">
        <f t="shared" ref="AD138:AD178" si="135">IFERROR((P138/V138)," ")</f>
        <v xml:space="preserve"> </v>
      </c>
    </row>
    <row r="139" spans="1:30" ht="12.2" hidden="1" customHeight="1">
      <c r="A139" s="55" t="s">
        <v>592</v>
      </c>
      <c r="B139" s="55" t="s">
        <v>219</v>
      </c>
      <c r="C139" s="131"/>
      <c r="D139" s="131">
        <v>0</v>
      </c>
      <c r="E139" s="131">
        <v>0</v>
      </c>
      <c r="F139" s="131">
        <v>0</v>
      </c>
      <c r="G139" s="131">
        <v>0</v>
      </c>
      <c r="H139" s="131"/>
      <c r="I139" s="131"/>
      <c r="J139" s="131"/>
      <c r="K139" s="131"/>
      <c r="L139" s="131"/>
      <c r="M139" s="131"/>
      <c r="N139" s="131"/>
      <c r="O139" s="131"/>
      <c r="P139" s="83">
        <f t="shared" si="126"/>
        <v>0</v>
      </c>
      <c r="Q139" s="264">
        <v>0</v>
      </c>
      <c r="R139" s="265">
        <f t="shared" si="127"/>
        <v>0</v>
      </c>
      <c r="S139" s="83">
        <f t="shared" si="128"/>
        <v>0</v>
      </c>
      <c r="T139" s="264">
        <v>0</v>
      </c>
      <c r="U139" s="265">
        <f t="shared" si="129"/>
        <v>0</v>
      </c>
      <c r="V139" s="266">
        <v>0</v>
      </c>
      <c r="W139" s="131">
        <v>0</v>
      </c>
      <c r="X139" s="377">
        <v>0</v>
      </c>
      <c r="Y139" s="264">
        <f t="shared" si="130"/>
        <v>0</v>
      </c>
      <c r="Z139" s="264">
        <f t="shared" si="131"/>
        <v>0</v>
      </c>
      <c r="AA139" s="264">
        <f t="shared" si="132"/>
        <v>0</v>
      </c>
      <c r="AB139" s="264">
        <f t="shared" si="133"/>
        <v>0</v>
      </c>
      <c r="AC139" s="68" t="str">
        <f t="shared" si="134"/>
        <v xml:space="preserve"> </v>
      </c>
      <c r="AD139" s="68" t="str">
        <f t="shared" si="135"/>
        <v xml:space="preserve"> </v>
      </c>
    </row>
    <row r="140" spans="1:30" ht="12.2" hidden="1" customHeight="1">
      <c r="A140" s="55" t="s">
        <v>593</v>
      </c>
      <c r="B140" s="55" t="s">
        <v>220</v>
      </c>
      <c r="C140" s="131"/>
      <c r="D140" s="131">
        <v>0</v>
      </c>
      <c r="E140" s="131">
        <v>0</v>
      </c>
      <c r="F140" s="131">
        <v>0</v>
      </c>
      <c r="G140" s="131">
        <v>0</v>
      </c>
      <c r="H140" s="131"/>
      <c r="I140" s="131"/>
      <c r="J140" s="131"/>
      <c r="K140" s="131"/>
      <c r="L140" s="131"/>
      <c r="M140" s="131"/>
      <c r="N140" s="131"/>
      <c r="O140" s="131"/>
      <c r="P140" s="83">
        <f t="shared" si="126"/>
        <v>0</v>
      </c>
      <c r="Q140" s="264">
        <v>0</v>
      </c>
      <c r="R140" s="265">
        <f t="shared" si="127"/>
        <v>0</v>
      </c>
      <c r="S140" s="83">
        <f t="shared" si="128"/>
        <v>0</v>
      </c>
      <c r="T140" s="264">
        <v>0</v>
      </c>
      <c r="U140" s="265">
        <f t="shared" si="129"/>
        <v>0</v>
      </c>
      <c r="V140" s="266">
        <v>0</v>
      </c>
      <c r="W140" s="131">
        <v>0</v>
      </c>
      <c r="X140" s="377">
        <v>0</v>
      </c>
      <c r="Y140" s="264">
        <f t="shared" si="130"/>
        <v>0</v>
      </c>
      <c r="Z140" s="264">
        <f t="shared" si="131"/>
        <v>0</v>
      </c>
      <c r="AA140" s="264">
        <f t="shared" si="132"/>
        <v>0</v>
      </c>
      <c r="AB140" s="264">
        <f t="shared" si="133"/>
        <v>0</v>
      </c>
      <c r="AC140" s="68" t="str">
        <f t="shared" si="134"/>
        <v xml:space="preserve"> </v>
      </c>
      <c r="AD140" s="68" t="str">
        <f t="shared" si="135"/>
        <v xml:space="preserve"> </v>
      </c>
    </row>
    <row r="141" spans="1:30" ht="12.2" hidden="1" customHeight="1">
      <c r="A141" s="55" t="s">
        <v>594</v>
      </c>
      <c r="B141" s="55" t="s">
        <v>221</v>
      </c>
      <c r="C141" s="131"/>
      <c r="D141" s="131">
        <v>0</v>
      </c>
      <c r="E141" s="131">
        <v>0</v>
      </c>
      <c r="F141" s="131">
        <v>0</v>
      </c>
      <c r="G141" s="131">
        <v>0</v>
      </c>
      <c r="H141" s="131"/>
      <c r="I141" s="131"/>
      <c r="J141" s="131"/>
      <c r="K141" s="131"/>
      <c r="L141" s="131"/>
      <c r="M141" s="131"/>
      <c r="N141" s="131"/>
      <c r="O141" s="131"/>
      <c r="P141" s="83">
        <f t="shared" si="126"/>
        <v>0</v>
      </c>
      <c r="Q141" s="264">
        <v>0</v>
      </c>
      <c r="R141" s="265">
        <f t="shared" si="127"/>
        <v>0</v>
      </c>
      <c r="S141" s="83">
        <f t="shared" si="128"/>
        <v>0</v>
      </c>
      <c r="T141" s="264">
        <v>0</v>
      </c>
      <c r="U141" s="265">
        <f t="shared" si="129"/>
        <v>0</v>
      </c>
      <c r="V141" s="266">
        <v>0</v>
      </c>
      <c r="W141" s="131">
        <v>0</v>
      </c>
      <c r="X141" s="377">
        <v>0</v>
      </c>
      <c r="Y141" s="264">
        <f t="shared" si="130"/>
        <v>0</v>
      </c>
      <c r="Z141" s="264">
        <f t="shared" si="131"/>
        <v>0</v>
      </c>
      <c r="AA141" s="264">
        <f t="shared" si="132"/>
        <v>0</v>
      </c>
      <c r="AB141" s="264">
        <f t="shared" si="133"/>
        <v>0</v>
      </c>
      <c r="AC141" s="68" t="str">
        <f t="shared" si="134"/>
        <v xml:space="preserve"> </v>
      </c>
      <c r="AD141" s="68" t="str">
        <f t="shared" si="135"/>
        <v xml:space="preserve"> </v>
      </c>
    </row>
    <row r="142" spans="1:30" ht="12.2" hidden="1" customHeight="1">
      <c r="A142" s="55" t="s">
        <v>595</v>
      </c>
      <c r="B142" s="55" t="s">
        <v>222</v>
      </c>
      <c r="C142" s="131"/>
      <c r="D142" s="131">
        <v>0</v>
      </c>
      <c r="E142" s="131">
        <v>0</v>
      </c>
      <c r="F142" s="131">
        <v>0</v>
      </c>
      <c r="G142" s="131">
        <v>0</v>
      </c>
      <c r="H142" s="131"/>
      <c r="I142" s="131"/>
      <c r="J142" s="131"/>
      <c r="K142" s="131"/>
      <c r="L142" s="131"/>
      <c r="M142" s="131"/>
      <c r="N142" s="131"/>
      <c r="O142" s="131"/>
      <c r="P142" s="83">
        <f t="shared" si="126"/>
        <v>0</v>
      </c>
      <c r="Q142" s="264">
        <v>0</v>
      </c>
      <c r="R142" s="265">
        <f t="shared" si="127"/>
        <v>0</v>
      </c>
      <c r="S142" s="83">
        <f t="shared" si="128"/>
        <v>0</v>
      </c>
      <c r="T142" s="264">
        <v>0</v>
      </c>
      <c r="U142" s="265">
        <f t="shared" si="129"/>
        <v>0</v>
      </c>
      <c r="V142" s="266">
        <v>0</v>
      </c>
      <c r="W142" s="131">
        <v>0</v>
      </c>
      <c r="X142" s="377">
        <v>0</v>
      </c>
      <c r="Y142" s="264">
        <f t="shared" si="130"/>
        <v>0</v>
      </c>
      <c r="Z142" s="264">
        <f t="shared" si="131"/>
        <v>0</v>
      </c>
      <c r="AA142" s="264">
        <f t="shared" si="132"/>
        <v>0</v>
      </c>
      <c r="AB142" s="264">
        <f t="shared" si="133"/>
        <v>0</v>
      </c>
      <c r="AC142" s="68" t="str">
        <f t="shared" si="134"/>
        <v xml:space="preserve"> </v>
      </c>
      <c r="AD142" s="68" t="str">
        <f t="shared" si="135"/>
        <v xml:space="preserve"> </v>
      </c>
    </row>
    <row r="143" spans="1:30" ht="12.2" hidden="1" customHeight="1">
      <c r="A143" s="55" t="s">
        <v>596</v>
      </c>
      <c r="B143" s="55" t="s">
        <v>223</v>
      </c>
      <c r="C143" s="131"/>
      <c r="D143" s="131">
        <v>0</v>
      </c>
      <c r="E143" s="131">
        <v>0</v>
      </c>
      <c r="F143" s="131">
        <v>0</v>
      </c>
      <c r="G143" s="131">
        <v>0</v>
      </c>
      <c r="H143" s="131"/>
      <c r="I143" s="131"/>
      <c r="J143" s="131"/>
      <c r="K143" s="131"/>
      <c r="L143" s="131"/>
      <c r="M143" s="131"/>
      <c r="N143" s="131"/>
      <c r="O143" s="131"/>
      <c r="P143" s="83">
        <f t="shared" si="126"/>
        <v>0</v>
      </c>
      <c r="Q143" s="264">
        <v>0</v>
      </c>
      <c r="R143" s="265">
        <f t="shared" si="127"/>
        <v>0</v>
      </c>
      <c r="S143" s="83">
        <f t="shared" si="128"/>
        <v>0</v>
      </c>
      <c r="T143" s="264">
        <v>0</v>
      </c>
      <c r="U143" s="265">
        <f t="shared" si="129"/>
        <v>0</v>
      </c>
      <c r="V143" s="266">
        <v>0</v>
      </c>
      <c r="W143" s="131">
        <v>0</v>
      </c>
      <c r="X143" s="377">
        <v>0</v>
      </c>
      <c r="Y143" s="264">
        <f t="shared" si="130"/>
        <v>0</v>
      </c>
      <c r="Z143" s="264">
        <f t="shared" si="131"/>
        <v>0</v>
      </c>
      <c r="AA143" s="264">
        <f t="shared" si="132"/>
        <v>0</v>
      </c>
      <c r="AB143" s="264">
        <f t="shared" si="133"/>
        <v>0</v>
      </c>
      <c r="AC143" s="68" t="str">
        <f t="shared" si="134"/>
        <v xml:space="preserve"> </v>
      </c>
      <c r="AD143" s="68" t="str">
        <f t="shared" si="135"/>
        <v xml:space="preserve"> </v>
      </c>
    </row>
    <row r="144" spans="1:30" ht="12.2" hidden="1" customHeight="1">
      <c r="A144" s="55" t="s">
        <v>597</v>
      </c>
      <c r="B144" s="55" t="s">
        <v>224</v>
      </c>
      <c r="C144" s="131"/>
      <c r="D144" s="131">
        <v>0</v>
      </c>
      <c r="E144" s="131">
        <v>0</v>
      </c>
      <c r="F144" s="131">
        <v>0</v>
      </c>
      <c r="G144" s="131">
        <v>0</v>
      </c>
      <c r="H144" s="131"/>
      <c r="I144" s="131"/>
      <c r="J144" s="131"/>
      <c r="K144" s="131"/>
      <c r="L144" s="131"/>
      <c r="M144" s="131"/>
      <c r="N144" s="131"/>
      <c r="O144" s="131"/>
      <c r="P144" s="83">
        <f t="shared" si="126"/>
        <v>0</v>
      </c>
      <c r="Q144" s="264">
        <v>0</v>
      </c>
      <c r="R144" s="265">
        <f t="shared" si="127"/>
        <v>0</v>
      </c>
      <c r="S144" s="83">
        <f t="shared" si="128"/>
        <v>0</v>
      </c>
      <c r="T144" s="264">
        <v>0</v>
      </c>
      <c r="U144" s="265">
        <f t="shared" si="129"/>
        <v>0</v>
      </c>
      <c r="V144" s="266">
        <v>0</v>
      </c>
      <c r="W144" s="131">
        <v>0</v>
      </c>
      <c r="X144" s="377">
        <v>0</v>
      </c>
      <c r="Y144" s="264">
        <f t="shared" si="130"/>
        <v>0</v>
      </c>
      <c r="Z144" s="264">
        <f t="shared" si="131"/>
        <v>0</v>
      </c>
      <c r="AA144" s="264">
        <f t="shared" si="132"/>
        <v>0</v>
      </c>
      <c r="AB144" s="264">
        <f t="shared" si="133"/>
        <v>0</v>
      </c>
      <c r="AC144" s="68" t="str">
        <f t="shared" si="134"/>
        <v xml:space="preserve"> </v>
      </c>
      <c r="AD144" s="68" t="str">
        <f t="shared" si="135"/>
        <v xml:space="preserve"> </v>
      </c>
    </row>
    <row r="145" spans="1:30" ht="12.2" hidden="1" customHeight="1">
      <c r="A145" s="55" t="s">
        <v>598</v>
      </c>
      <c r="B145" s="55" t="s">
        <v>225</v>
      </c>
      <c r="C145" s="131"/>
      <c r="D145" s="131">
        <v>0</v>
      </c>
      <c r="E145" s="131">
        <v>0</v>
      </c>
      <c r="F145" s="131">
        <v>0</v>
      </c>
      <c r="G145" s="131">
        <v>0</v>
      </c>
      <c r="H145" s="131"/>
      <c r="I145" s="131"/>
      <c r="J145" s="131"/>
      <c r="K145" s="131"/>
      <c r="L145" s="131"/>
      <c r="M145" s="131"/>
      <c r="N145" s="131"/>
      <c r="O145" s="131"/>
      <c r="P145" s="83">
        <f t="shared" ref="P145" si="136">SUM(D145:O145)+SUMIF($P$4,"Yes",C145)</f>
        <v>0</v>
      </c>
      <c r="Q145" s="264">
        <v>0</v>
      </c>
      <c r="R145" s="265">
        <f t="shared" si="127"/>
        <v>0</v>
      </c>
      <c r="S145" s="83">
        <f t="shared" si="128"/>
        <v>0</v>
      </c>
      <c r="T145" s="264">
        <v>0</v>
      </c>
      <c r="U145" s="265">
        <f t="shared" si="129"/>
        <v>0</v>
      </c>
      <c r="V145" s="266">
        <v>0</v>
      </c>
      <c r="W145" s="131">
        <v>0</v>
      </c>
      <c r="X145" s="377">
        <v>0</v>
      </c>
      <c r="Y145" s="264">
        <f t="shared" si="130"/>
        <v>0</v>
      </c>
      <c r="Z145" s="264">
        <f t="shared" si="131"/>
        <v>0</v>
      </c>
      <c r="AA145" s="264">
        <f t="shared" si="132"/>
        <v>0</v>
      </c>
      <c r="AB145" s="264">
        <f t="shared" si="133"/>
        <v>0</v>
      </c>
      <c r="AC145" s="68" t="str">
        <f t="shared" si="134"/>
        <v xml:space="preserve"> </v>
      </c>
      <c r="AD145" s="68" t="str">
        <f t="shared" si="135"/>
        <v xml:space="preserve"> </v>
      </c>
    </row>
    <row r="146" spans="1:30" ht="12.2" customHeight="1">
      <c r="A146" s="55" t="s">
        <v>599</v>
      </c>
      <c r="B146" s="55" t="s">
        <v>226</v>
      </c>
      <c r="C146" s="131"/>
      <c r="D146" s="131">
        <v>6643.91</v>
      </c>
      <c r="E146" s="131">
        <v>12716.46</v>
      </c>
      <c r="F146" s="131">
        <v>7740</v>
      </c>
      <c r="G146" s="131">
        <v>0</v>
      </c>
      <c r="H146" s="131"/>
      <c r="I146" s="131"/>
      <c r="J146" s="131"/>
      <c r="K146" s="131"/>
      <c r="L146" s="131"/>
      <c r="M146" s="131"/>
      <c r="N146" s="131"/>
      <c r="O146" s="131"/>
      <c r="P146" s="83">
        <f t="shared" si="126"/>
        <v>27100.37</v>
      </c>
      <c r="Q146" s="264">
        <v>25472</v>
      </c>
      <c r="R146" s="265">
        <f t="shared" si="127"/>
        <v>1628.369999999999</v>
      </c>
      <c r="S146" s="83">
        <f t="shared" si="128"/>
        <v>0</v>
      </c>
      <c r="T146" s="264">
        <v>12736</v>
      </c>
      <c r="U146" s="265">
        <f t="shared" si="129"/>
        <v>-12736</v>
      </c>
      <c r="V146" s="266">
        <v>127360</v>
      </c>
      <c r="W146" s="131">
        <v>148557.07</v>
      </c>
      <c r="X146" s="377">
        <v>148557.07</v>
      </c>
      <c r="Y146" s="264">
        <f t="shared" si="130"/>
        <v>0</v>
      </c>
      <c r="Z146" s="264">
        <f t="shared" si="131"/>
        <v>21197.070000000007</v>
      </c>
      <c r="AA146" s="264">
        <f t="shared" si="132"/>
        <v>100259.63</v>
      </c>
      <c r="AB146" s="264">
        <f t="shared" si="133"/>
        <v>121456.70000000001</v>
      </c>
      <c r="AC146" s="68">
        <f t="shared" si="134"/>
        <v>0.18242396676240313</v>
      </c>
      <c r="AD146" s="68">
        <f t="shared" si="135"/>
        <v>0.21278556846733668</v>
      </c>
    </row>
    <row r="147" spans="1:30" ht="12.2" customHeight="1">
      <c r="A147" s="55" t="s">
        <v>600</v>
      </c>
      <c r="B147" s="55" t="s">
        <v>227</v>
      </c>
      <c r="C147" s="131"/>
      <c r="D147" s="131">
        <v>0</v>
      </c>
      <c r="E147" s="131">
        <v>0</v>
      </c>
      <c r="F147" s="131">
        <v>7257</v>
      </c>
      <c r="G147" s="131">
        <v>0</v>
      </c>
      <c r="H147" s="131"/>
      <c r="I147" s="131"/>
      <c r="J147" s="131"/>
      <c r="K147" s="131"/>
      <c r="L147" s="131"/>
      <c r="M147" s="131"/>
      <c r="N147" s="131"/>
      <c r="O147" s="131"/>
      <c r="P147" s="83">
        <f t="shared" si="126"/>
        <v>7257</v>
      </c>
      <c r="Q147" s="264">
        <v>9705.8181818181893</v>
      </c>
      <c r="R147" s="265">
        <f t="shared" si="127"/>
        <v>-2448.8181818181893</v>
      </c>
      <c r="S147" s="83">
        <f t="shared" si="128"/>
        <v>0</v>
      </c>
      <c r="T147" s="264">
        <v>3235.2727272727302</v>
      </c>
      <c r="U147" s="265">
        <f t="shared" si="129"/>
        <v>-3235.2727272727302</v>
      </c>
      <c r="V147" s="266">
        <v>35588</v>
      </c>
      <c r="W147" s="131">
        <v>35588</v>
      </c>
      <c r="X147" s="377">
        <v>35588</v>
      </c>
      <c r="Y147" s="264">
        <f t="shared" si="130"/>
        <v>0</v>
      </c>
      <c r="Z147" s="264">
        <f t="shared" si="131"/>
        <v>0</v>
      </c>
      <c r="AA147" s="264">
        <f t="shared" si="132"/>
        <v>28331</v>
      </c>
      <c r="AB147" s="264">
        <f t="shared" si="133"/>
        <v>28331</v>
      </c>
      <c r="AC147" s="68">
        <f t="shared" si="134"/>
        <v>0.20391705069124424</v>
      </c>
      <c r="AD147" s="68">
        <f t="shared" si="135"/>
        <v>0.20391705069124424</v>
      </c>
    </row>
    <row r="148" spans="1:30" ht="12.2" customHeight="1">
      <c r="A148" s="55" t="s">
        <v>601</v>
      </c>
      <c r="B148" s="55" t="s">
        <v>228</v>
      </c>
      <c r="C148" s="131"/>
      <c r="D148" s="131">
        <v>0</v>
      </c>
      <c r="E148" s="131">
        <v>3485</v>
      </c>
      <c r="F148" s="131">
        <v>0</v>
      </c>
      <c r="G148" s="131">
        <v>0</v>
      </c>
      <c r="H148" s="131"/>
      <c r="I148" s="131"/>
      <c r="J148" s="131"/>
      <c r="K148" s="131"/>
      <c r="L148" s="131"/>
      <c r="M148" s="131"/>
      <c r="N148" s="131"/>
      <c r="O148" s="131"/>
      <c r="P148" s="83">
        <f t="shared" si="126"/>
        <v>3485</v>
      </c>
      <c r="Q148" s="264">
        <v>1249.2</v>
      </c>
      <c r="R148" s="265">
        <f t="shared" si="127"/>
        <v>2235.8000000000002</v>
      </c>
      <c r="S148" s="83">
        <f t="shared" si="128"/>
        <v>0</v>
      </c>
      <c r="T148" s="264">
        <v>624.6</v>
      </c>
      <c r="U148" s="265">
        <f t="shared" si="129"/>
        <v>-624.6</v>
      </c>
      <c r="V148" s="266">
        <v>6246</v>
      </c>
      <c r="W148" s="131">
        <v>7826.24</v>
      </c>
      <c r="X148" s="377">
        <v>7826.24</v>
      </c>
      <c r="Y148" s="264">
        <f t="shared" si="130"/>
        <v>0</v>
      </c>
      <c r="Z148" s="264">
        <f t="shared" si="131"/>
        <v>1580.2399999999998</v>
      </c>
      <c r="AA148" s="264">
        <f t="shared" si="132"/>
        <v>2761</v>
      </c>
      <c r="AB148" s="264">
        <f t="shared" si="133"/>
        <v>4341.24</v>
      </c>
      <c r="AC148" s="68">
        <f t="shared" si="134"/>
        <v>0.445296847528315</v>
      </c>
      <c r="AD148" s="68">
        <f t="shared" si="135"/>
        <v>0.5579570925392251</v>
      </c>
    </row>
    <row r="149" spans="1:30" ht="12.2" hidden="1" customHeight="1">
      <c r="A149" s="55" t="s">
        <v>602</v>
      </c>
      <c r="B149" s="55" t="s">
        <v>229</v>
      </c>
      <c r="C149" s="131"/>
      <c r="D149" s="131">
        <v>0</v>
      </c>
      <c r="E149" s="131">
        <v>0</v>
      </c>
      <c r="F149" s="131">
        <v>0</v>
      </c>
      <c r="G149" s="131">
        <v>0</v>
      </c>
      <c r="H149" s="131"/>
      <c r="I149" s="131"/>
      <c r="J149" s="131"/>
      <c r="K149" s="131"/>
      <c r="L149" s="131"/>
      <c r="M149" s="131"/>
      <c r="N149" s="131"/>
      <c r="O149" s="131"/>
      <c r="P149" s="83">
        <f t="shared" si="126"/>
        <v>0</v>
      </c>
      <c r="Q149" s="264">
        <v>0</v>
      </c>
      <c r="R149" s="265">
        <f t="shared" si="127"/>
        <v>0</v>
      </c>
      <c r="S149" s="83">
        <f t="shared" si="128"/>
        <v>0</v>
      </c>
      <c r="T149" s="264">
        <v>0</v>
      </c>
      <c r="U149" s="265">
        <f t="shared" si="129"/>
        <v>0</v>
      </c>
      <c r="V149" s="266">
        <v>0</v>
      </c>
      <c r="W149" s="131">
        <v>0</v>
      </c>
      <c r="X149" s="377">
        <v>0</v>
      </c>
      <c r="Y149" s="264">
        <f t="shared" si="130"/>
        <v>0</v>
      </c>
      <c r="Z149" s="264">
        <f t="shared" si="131"/>
        <v>0</v>
      </c>
      <c r="AA149" s="264">
        <f t="shared" si="132"/>
        <v>0</v>
      </c>
      <c r="AB149" s="264">
        <f t="shared" si="133"/>
        <v>0</v>
      </c>
      <c r="AC149" s="68" t="str">
        <f t="shared" si="134"/>
        <v xml:space="preserve"> </v>
      </c>
      <c r="AD149" s="68" t="str">
        <f t="shared" si="135"/>
        <v xml:space="preserve"> </v>
      </c>
    </row>
    <row r="150" spans="1:30" ht="12.2" hidden="1" customHeight="1">
      <c r="A150" s="55" t="s">
        <v>603</v>
      </c>
      <c r="B150" s="55" t="s">
        <v>230</v>
      </c>
      <c r="C150" s="131"/>
      <c r="D150" s="131">
        <v>0</v>
      </c>
      <c r="E150" s="131">
        <v>0</v>
      </c>
      <c r="F150" s="131">
        <v>0</v>
      </c>
      <c r="G150" s="131">
        <v>0</v>
      </c>
      <c r="H150" s="131"/>
      <c r="I150" s="131"/>
      <c r="J150" s="131"/>
      <c r="K150" s="131"/>
      <c r="L150" s="131"/>
      <c r="M150" s="131"/>
      <c r="N150" s="131"/>
      <c r="O150" s="131"/>
      <c r="P150" s="83">
        <f t="shared" si="126"/>
        <v>0</v>
      </c>
      <c r="Q150" s="264">
        <v>0</v>
      </c>
      <c r="R150" s="265">
        <f t="shared" si="127"/>
        <v>0</v>
      </c>
      <c r="S150" s="83">
        <f t="shared" si="128"/>
        <v>0</v>
      </c>
      <c r="T150" s="264">
        <v>0</v>
      </c>
      <c r="U150" s="265">
        <f t="shared" si="129"/>
        <v>0</v>
      </c>
      <c r="V150" s="266">
        <v>0</v>
      </c>
      <c r="W150" s="131">
        <v>0</v>
      </c>
      <c r="X150" s="377">
        <v>0</v>
      </c>
      <c r="Y150" s="264">
        <f t="shared" si="130"/>
        <v>0</v>
      </c>
      <c r="Z150" s="264">
        <f t="shared" si="131"/>
        <v>0</v>
      </c>
      <c r="AA150" s="264">
        <f t="shared" si="132"/>
        <v>0</v>
      </c>
      <c r="AB150" s="264">
        <f t="shared" si="133"/>
        <v>0</v>
      </c>
      <c r="AC150" s="68" t="str">
        <f t="shared" si="134"/>
        <v xml:space="preserve"> </v>
      </c>
      <c r="AD150" s="68" t="str">
        <f t="shared" si="135"/>
        <v xml:space="preserve"> </v>
      </c>
    </row>
    <row r="151" spans="1:30" ht="12.2" hidden="1" customHeight="1">
      <c r="A151" s="55" t="s">
        <v>604</v>
      </c>
      <c r="B151" s="55" t="s">
        <v>231</v>
      </c>
      <c r="C151" s="131"/>
      <c r="D151" s="131">
        <v>0</v>
      </c>
      <c r="E151" s="131">
        <v>0</v>
      </c>
      <c r="F151" s="131">
        <v>0</v>
      </c>
      <c r="G151" s="131">
        <v>0</v>
      </c>
      <c r="H151" s="131"/>
      <c r="I151" s="131"/>
      <c r="J151" s="131"/>
      <c r="K151" s="131"/>
      <c r="L151" s="131"/>
      <c r="M151" s="131"/>
      <c r="N151" s="131"/>
      <c r="O151" s="131"/>
      <c r="P151" s="83">
        <f t="shared" si="126"/>
        <v>0</v>
      </c>
      <c r="Q151" s="264">
        <v>0</v>
      </c>
      <c r="R151" s="265">
        <f t="shared" si="127"/>
        <v>0</v>
      </c>
      <c r="S151" s="83">
        <f t="shared" si="128"/>
        <v>0</v>
      </c>
      <c r="T151" s="264">
        <v>0</v>
      </c>
      <c r="U151" s="265">
        <f t="shared" si="129"/>
        <v>0</v>
      </c>
      <c r="V151" s="266">
        <v>0</v>
      </c>
      <c r="W151" s="131">
        <v>0</v>
      </c>
      <c r="X151" s="377">
        <v>0</v>
      </c>
      <c r="Y151" s="264">
        <f t="shared" si="130"/>
        <v>0</v>
      </c>
      <c r="Z151" s="264">
        <f t="shared" si="131"/>
        <v>0</v>
      </c>
      <c r="AA151" s="264">
        <f t="shared" si="132"/>
        <v>0</v>
      </c>
      <c r="AB151" s="264">
        <f t="shared" si="133"/>
        <v>0</v>
      </c>
      <c r="AC151" s="68" t="str">
        <f t="shared" si="134"/>
        <v xml:space="preserve"> </v>
      </c>
      <c r="AD151" s="68" t="str">
        <f t="shared" si="135"/>
        <v xml:space="preserve"> </v>
      </c>
    </row>
    <row r="152" spans="1:30" ht="12.2" hidden="1" customHeight="1">
      <c r="A152" s="55" t="s">
        <v>605</v>
      </c>
      <c r="B152" s="55" t="s">
        <v>232</v>
      </c>
      <c r="C152" s="131"/>
      <c r="D152" s="131">
        <v>0</v>
      </c>
      <c r="E152" s="131">
        <v>0</v>
      </c>
      <c r="F152" s="131">
        <v>0</v>
      </c>
      <c r="G152" s="131">
        <v>0</v>
      </c>
      <c r="H152" s="131"/>
      <c r="I152" s="131"/>
      <c r="J152" s="131"/>
      <c r="K152" s="131"/>
      <c r="L152" s="131"/>
      <c r="M152" s="131"/>
      <c r="N152" s="131"/>
      <c r="O152" s="131"/>
      <c r="P152" s="83">
        <f t="shared" si="126"/>
        <v>0</v>
      </c>
      <c r="Q152" s="264">
        <v>0</v>
      </c>
      <c r="R152" s="265">
        <f t="shared" si="127"/>
        <v>0</v>
      </c>
      <c r="S152" s="83">
        <f t="shared" si="128"/>
        <v>0</v>
      </c>
      <c r="T152" s="264">
        <v>0</v>
      </c>
      <c r="U152" s="265">
        <f t="shared" si="129"/>
        <v>0</v>
      </c>
      <c r="V152" s="266">
        <v>0</v>
      </c>
      <c r="W152" s="131">
        <v>0</v>
      </c>
      <c r="X152" s="377">
        <v>0</v>
      </c>
      <c r="Y152" s="264">
        <f t="shared" si="130"/>
        <v>0</v>
      </c>
      <c r="Z152" s="264">
        <f t="shared" si="131"/>
        <v>0</v>
      </c>
      <c r="AA152" s="264">
        <f t="shared" si="132"/>
        <v>0</v>
      </c>
      <c r="AB152" s="264">
        <f t="shared" si="133"/>
        <v>0</v>
      </c>
      <c r="AC152" s="68" t="str">
        <f t="shared" si="134"/>
        <v xml:space="preserve"> </v>
      </c>
      <c r="AD152" s="68" t="str">
        <f t="shared" si="135"/>
        <v xml:space="preserve"> </v>
      </c>
    </row>
    <row r="153" spans="1:30" ht="12.2" hidden="1" customHeight="1">
      <c r="A153" s="55" t="s">
        <v>606</v>
      </c>
      <c r="B153" s="55" t="s">
        <v>233</v>
      </c>
      <c r="C153" s="131"/>
      <c r="D153" s="131">
        <v>0</v>
      </c>
      <c r="E153" s="131">
        <v>0</v>
      </c>
      <c r="F153" s="131">
        <v>0</v>
      </c>
      <c r="G153" s="131">
        <v>0</v>
      </c>
      <c r="H153" s="131"/>
      <c r="I153" s="131"/>
      <c r="J153" s="131"/>
      <c r="K153" s="131"/>
      <c r="L153" s="131"/>
      <c r="M153" s="131"/>
      <c r="N153" s="131"/>
      <c r="O153" s="131"/>
      <c r="P153" s="83">
        <f t="shared" si="126"/>
        <v>0</v>
      </c>
      <c r="Q153" s="264">
        <v>0</v>
      </c>
      <c r="R153" s="265">
        <f t="shared" si="127"/>
        <v>0</v>
      </c>
      <c r="S153" s="83">
        <f t="shared" si="128"/>
        <v>0</v>
      </c>
      <c r="T153" s="264">
        <v>0</v>
      </c>
      <c r="U153" s="265">
        <f t="shared" si="129"/>
        <v>0</v>
      </c>
      <c r="V153" s="266">
        <v>0</v>
      </c>
      <c r="W153" s="131">
        <v>0</v>
      </c>
      <c r="X153" s="377">
        <v>0</v>
      </c>
      <c r="Y153" s="264">
        <f t="shared" si="130"/>
        <v>0</v>
      </c>
      <c r="Z153" s="264">
        <f t="shared" si="131"/>
        <v>0</v>
      </c>
      <c r="AA153" s="264">
        <f t="shared" si="132"/>
        <v>0</v>
      </c>
      <c r="AB153" s="264">
        <f t="shared" si="133"/>
        <v>0</v>
      </c>
      <c r="AC153" s="68" t="str">
        <f t="shared" si="134"/>
        <v xml:space="preserve"> </v>
      </c>
      <c r="AD153" s="68" t="str">
        <f t="shared" si="135"/>
        <v xml:space="preserve"> </v>
      </c>
    </row>
    <row r="154" spans="1:30" ht="12.2" customHeight="1">
      <c r="A154" s="55" t="s">
        <v>607</v>
      </c>
      <c r="B154" s="55" t="s">
        <v>234</v>
      </c>
      <c r="C154" s="131"/>
      <c r="D154" s="131">
        <v>0</v>
      </c>
      <c r="E154" s="131">
        <v>0</v>
      </c>
      <c r="F154" s="131">
        <v>0</v>
      </c>
      <c r="G154" s="131">
        <v>0</v>
      </c>
      <c r="H154" s="131"/>
      <c r="I154" s="131"/>
      <c r="J154" s="131"/>
      <c r="K154" s="131"/>
      <c r="L154" s="131"/>
      <c r="M154" s="131"/>
      <c r="N154" s="131"/>
      <c r="O154" s="131"/>
      <c r="P154" s="83">
        <f t="shared" si="126"/>
        <v>0</v>
      </c>
      <c r="Q154" s="264">
        <v>2453</v>
      </c>
      <c r="R154" s="265">
        <f t="shared" si="127"/>
        <v>-2453</v>
      </c>
      <c r="S154" s="83">
        <f t="shared" si="128"/>
        <v>0</v>
      </c>
      <c r="T154" s="264">
        <v>1226.5</v>
      </c>
      <c r="U154" s="265">
        <f t="shared" si="129"/>
        <v>-1226.5</v>
      </c>
      <c r="V154" s="266">
        <v>12265</v>
      </c>
      <c r="W154" s="131">
        <v>12265</v>
      </c>
      <c r="X154" s="377">
        <v>12265</v>
      </c>
      <c r="Y154" s="264">
        <f t="shared" si="130"/>
        <v>0</v>
      </c>
      <c r="Z154" s="264">
        <f t="shared" si="131"/>
        <v>0</v>
      </c>
      <c r="AA154" s="264">
        <f t="shared" si="132"/>
        <v>12265</v>
      </c>
      <c r="AB154" s="264">
        <f t="shared" si="133"/>
        <v>12265</v>
      </c>
      <c r="AC154" s="68">
        <f t="shared" si="134"/>
        <v>0</v>
      </c>
      <c r="AD154" s="68">
        <f t="shared" si="135"/>
        <v>0</v>
      </c>
    </row>
    <row r="155" spans="1:30" ht="12.2" customHeight="1">
      <c r="A155" s="55" t="s">
        <v>608</v>
      </c>
      <c r="B155" s="55" t="s">
        <v>235</v>
      </c>
      <c r="C155" s="131"/>
      <c r="D155" s="131">
        <v>0</v>
      </c>
      <c r="E155" s="131">
        <v>0</v>
      </c>
      <c r="F155" s="131">
        <v>0</v>
      </c>
      <c r="G155" s="131">
        <v>0</v>
      </c>
      <c r="H155" s="131"/>
      <c r="I155" s="131"/>
      <c r="J155" s="131"/>
      <c r="K155" s="131"/>
      <c r="L155" s="131"/>
      <c r="M155" s="131"/>
      <c r="N155" s="131"/>
      <c r="O155" s="131"/>
      <c r="P155" s="83">
        <f t="shared" si="126"/>
        <v>0</v>
      </c>
      <c r="Q155" s="264">
        <v>1541.4</v>
      </c>
      <c r="R155" s="265">
        <f t="shared" si="127"/>
        <v>-1541.4</v>
      </c>
      <c r="S155" s="83">
        <f t="shared" si="128"/>
        <v>0</v>
      </c>
      <c r="T155" s="264">
        <v>770.7</v>
      </c>
      <c r="U155" s="265">
        <f t="shared" si="129"/>
        <v>-770.7</v>
      </c>
      <c r="V155" s="266">
        <v>7707</v>
      </c>
      <c r="W155" s="131">
        <v>11058</v>
      </c>
      <c r="X155" s="377">
        <v>11058</v>
      </c>
      <c r="Y155" s="264">
        <f t="shared" si="130"/>
        <v>0</v>
      </c>
      <c r="Z155" s="264">
        <f t="shared" si="131"/>
        <v>3351</v>
      </c>
      <c r="AA155" s="264">
        <f t="shared" si="132"/>
        <v>7707</v>
      </c>
      <c r="AB155" s="264">
        <f t="shared" si="133"/>
        <v>11058</v>
      </c>
      <c r="AC155" s="68">
        <f t="shared" si="134"/>
        <v>0</v>
      </c>
      <c r="AD155" s="68">
        <f t="shared" si="135"/>
        <v>0</v>
      </c>
    </row>
    <row r="156" spans="1:30" ht="12.2" hidden="1" customHeight="1">
      <c r="A156" s="55" t="s">
        <v>609</v>
      </c>
      <c r="B156" s="55" t="s">
        <v>236</v>
      </c>
      <c r="C156" s="131"/>
      <c r="D156" s="131">
        <v>0</v>
      </c>
      <c r="E156" s="131">
        <v>0</v>
      </c>
      <c r="F156" s="131">
        <v>0</v>
      </c>
      <c r="G156" s="131">
        <v>0</v>
      </c>
      <c r="H156" s="131"/>
      <c r="I156" s="131"/>
      <c r="J156" s="131"/>
      <c r="K156" s="131"/>
      <c r="L156" s="131"/>
      <c r="M156" s="131"/>
      <c r="N156" s="131"/>
      <c r="O156" s="131"/>
      <c r="P156" s="83">
        <f t="shared" si="126"/>
        <v>0</v>
      </c>
      <c r="Q156" s="264">
        <v>0</v>
      </c>
      <c r="R156" s="265">
        <f t="shared" si="127"/>
        <v>0</v>
      </c>
      <c r="S156" s="83">
        <f t="shared" si="128"/>
        <v>0</v>
      </c>
      <c r="T156" s="264">
        <v>0</v>
      </c>
      <c r="U156" s="265">
        <f t="shared" si="129"/>
        <v>0</v>
      </c>
      <c r="V156" s="266">
        <v>0</v>
      </c>
      <c r="W156" s="131">
        <v>0</v>
      </c>
      <c r="X156" s="377">
        <v>0</v>
      </c>
      <c r="Y156" s="264">
        <f t="shared" si="130"/>
        <v>0</v>
      </c>
      <c r="Z156" s="264">
        <f t="shared" si="131"/>
        <v>0</v>
      </c>
      <c r="AA156" s="264">
        <f t="shared" si="132"/>
        <v>0</v>
      </c>
      <c r="AB156" s="264">
        <f t="shared" si="133"/>
        <v>0</v>
      </c>
      <c r="AC156" s="68" t="str">
        <f t="shared" si="134"/>
        <v xml:space="preserve"> </v>
      </c>
      <c r="AD156" s="68" t="str">
        <f t="shared" si="135"/>
        <v xml:space="preserve"> </v>
      </c>
    </row>
    <row r="157" spans="1:30" ht="12.2" hidden="1" customHeight="1">
      <c r="A157" s="55" t="s">
        <v>610</v>
      </c>
      <c r="B157" s="55" t="s">
        <v>237</v>
      </c>
      <c r="C157" s="131"/>
      <c r="D157" s="131">
        <v>0</v>
      </c>
      <c r="E157" s="131">
        <v>0</v>
      </c>
      <c r="F157" s="131">
        <v>0</v>
      </c>
      <c r="G157" s="131">
        <v>0</v>
      </c>
      <c r="H157" s="131"/>
      <c r="I157" s="131"/>
      <c r="J157" s="131"/>
      <c r="K157" s="131"/>
      <c r="L157" s="131"/>
      <c r="M157" s="131"/>
      <c r="N157" s="131"/>
      <c r="O157" s="131"/>
      <c r="P157" s="83">
        <f t="shared" si="126"/>
        <v>0</v>
      </c>
      <c r="Q157" s="264">
        <v>0</v>
      </c>
      <c r="R157" s="265">
        <f t="shared" si="127"/>
        <v>0</v>
      </c>
      <c r="S157" s="83">
        <f t="shared" si="128"/>
        <v>0</v>
      </c>
      <c r="T157" s="264">
        <v>0</v>
      </c>
      <c r="U157" s="265">
        <f t="shared" si="129"/>
        <v>0</v>
      </c>
      <c r="V157" s="266">
        <v>0</v>
      </c>
      <c r="W157" s="131">
        <v>0</v>
      </c>
      <c r="X157" s="377">
        <v>0</v>
      </c>
      <c r="Y157" s="264">
        <f t="shared" si="130"/>
        <v>0</v>
      </c>
      <c r="Z157" s="264">
        <f t="shared" si="131"/>
        <v>0</v>
      </c>
      <c r="AA157" s="264">
        <f t="shared" si="132"/>
        <v>0</v>
      </c>
      <c r="AB157" s="264">
        <f t="shared" si="133"/>
        <v>0</v>
      </c>
      <c r="AC157" s="68" t="str">
        <f t="shared" si="134"/>
        <v xml:space="preserve"> </v>
      </c>
      <c r="AD157" s="68" t="str">
        <f t="shared" si="135"/>
        <v xml:space="preserve"> </v>
      </c>
    </row>
    <row r="158" spans="1:30" ht="12.2" hidden="1" customHeight="1">
      <c r="A158" s="55" t="s">
        <v>611</v>
      </c>
      <c r="B158" s="55" t="s">
        <v>238</v>
      </c>
      <c r="C158" s="131"/>
      <c r="D158" s="131">
        <v>0</v>
      </c>
      <c r="E158" s="131">
        <v>0</v>
      </c>
      <c r="F158" s="131">
        <v>0</v>
      </c>
      <c r="G158" s="131">
        <v>0</v>
      </c>
      <c r="H158" s="131"/>
      <c r="I158" s="131"/>
      <c r="J158" s="131"/>
      <c r="K158" s="131"/>
      <c r="L158" s="131"/>
      <c r="M158" s="131"/>
      <c r="N158" s="131"/>
      <c r="O158" s="131"/>
      <c r="P158" s="83">
        <f t="shared" si="126"/>
        <v>0</v>
      </c>
      <c r="Q158" s="264">
        <v>0</v>
      </c>
      <c r="R158" s="265">
        <f t="shared" si="127"/>
        <v>0</v>
      </c>
      <c r="S158" s="83">
        <f t="shared" si="128"/>
        <v>0</v>
      </c>
      <c r="T158" s="264">
        <v>0</v>
      </c>
      <c r="U158" s="265">
        <f t="shared" si="129"/>
        <v>0</v>
      </c>
      <c r="V158" s="266">
        <v>0</v>
      </c>
      <c r="W158" s="131">
        <v>0</v>
      </c>
      <c r="X158" s="377">
        <v>0</v>
      </c>
      <c r="Y158" s="264">
        <f t="shared" si="130"/>
        <v>0</v>
      </c>
      <c r="Z158" s="264">
        <f t="shared" si="131"/>
        <v>0</v>
      </c>
      <c r="AA158" s="264">
        <f t="shared" si="132"/>
        <v>0</v>
      </c>
      <c r="AB158" s="264">
        <f t="shared" si="133"/>
        <v>0</v>
      </c>
      <c r="AC158" s="68" t="str">
        <f t="shared" si="134"/>
        <v xml:space="preserve"> </v>
      </c>
      <c r="AD158" s="68" t="str">
        <f t="shared" si="135"/>
        <v xml:space="preserve"> </v>
      </c>
    </row>
    <row r="159" spans="1:30" ht="12.2" hidden="1" customHeight="1">
      <c r="A159" s="55" t="s">
        <v>612</v>
      </c>
      <c r="B159" s="55" t="s">
        <v>239</v>
      </c>
      <c r="C159" s="131"/>
      <c r="D159" s="131">
        <v>0</v>
      </c>
      <c r="E159" s="131">
        <v>0</v>
      </c>
      <c r="F159" s="131">
        <v>0</v>
      </c>
      <c r="G159" s="131">
        <v>0</v>
      </c>
      <c r="H159" s="131"/>
      <c r="I159" s="131"/>
      <c r="J159" s="131"/>
      <c r="K159" s="131"/>
      <c r="L159" s="131"/>
      <c r="M159" s="131"/>
      <c r="N159" s="131"/>
      <c r="O159" s="131"/>
      <c r="P159" s="83">
        <f t="shared" si="126"/>
        <v>0</v>
      </c>
      <c r="Q159" s="264">
        <v>0</v>
      </c>
      <c r="R159" s="265">
        <f t="shared" si="127"/>
        <v>0</v>
      </c>
      <c r="S159" s="83">
        <f t="shared" si="128"/>
        <v>0</v>
      </c>
      <c r="T159" s="264">
        <v>0</v>
      </c>
      <c r="U159" s="265">
        <f t="shared" si="129"/>
        <v>0</v>
      </c>
      <c r="V159" s="266">
        <v>0</v>
      </c>
      <c r="W159" s="131">
        <v>0</v>
      </c>
      <c r="X159" s="377">
        <v>0</v>
      </c>
      <c r="Y159" s="264">
        <f t="shared" si="130"/>
        <v>0</v>
      </c>
      <c r="Z159" s="264">
        <f t="shared" si="131"/>
        <v>0</v>
      </c>
      <c r="AA159" s="264">
        <f t="shared" si="132"/>
        <v>0</v>
      </c>
      <c r="AB159" s="264">
        <f t="shared" si="133"/>
        <v>0</v>
      </c>
      <c r="AC159" s="68" t="str">
        <f t="shared" si="134"/>
        <v xml:space="preserve"> </v>
      </c>
      <c r="AD159" s="68" t="str">
        <f t="shared" si="135"/>
        <v xml:space="preserve"> </v>
      </c>
    </row>
    <row r="160" spans="1:30" ht="12.2" hidden="1" customHeight="1">
      <c r="A160" s="55" t="s">
        <v>613</v>
      </c>
      <c r="B160" s="55" t="s">
        <v>179</v>
      </c>
      <c r="C160" s="131"/>
      <c r="D160" s="131">
        <v>0</v>
      </c>
      <c r="E160" s="131">
        <v>0</v>
      </c>
      <c r="F160" s="131">
        <v>0</v>
      </c>
      <c r="G160" s="131">
        <v>0</v>
      </c>
      <c r="H160" s="131"/>
      <c r="I160" s="131"/>
      <c r="J160" s="131"/>
      <c r="K160" s="131"/>
      <c r="L160" s="131"/>
      <c r="M160" s="131"/>
      <c r="N160" s="131"/>
      <c r="O160" s="131"/>
      <c r="P160" s="83">
        <f t="shared" si="126"/>
        <v>0</v>
      </c>
      <c r="Q160" s="264">
        <v>0</v>
      </c>
      <c r="R160" s="265">
        <f t="shared" si="127"/>
        <v>0</v>
      </c>
      <c r="S160" s="83">
        <f t="shared" si="128"/>
        <v>0</v>
      </c>
      <c r="T160" s="264">
        <v>0</v>
      </c>
      <c r="U160" s="265">
        <f t="shared" si="129"/>
        <v>0</v>
      </c>
      <c r="V160" s="266">
        <v>0</v>
      </c>
      <c r="W160" s="131">
        <v>0</v>
      </c>
      <c r="X160" s="377">
        <v>0</v>
      </c>
      <c r="Y160" s="264">
        <f t="shared" si="130"/>
        <v>0</v>
      </c>
      <c r="Z160" s="264">
        <f t="shared" si="131"/>
        <v>0</v>
      </c>
      <c r="AA160" s="264">
        <f t="shared" si="132"/>
        <v>0</v>
      </c>
      <c r="AB160" s="264">
        <f t="shared" si="133"/>
        <v>0</v>
      </c>
      <c r="AC160" s="68" t="str">
        <f t="shared" si="134"/>
        <v xml:space="preserve"> </v>
      </c>
      <c r="AD160" s="68" t="str">
        <f t="shared" si="135"/>
        <v xml:space="preserve"> </v>
      </c>
    </row>
    <row r="161" spans="1:30" ht="12.2" hidden="1" customHeight="1">
      <c r="A161" s="55" t="s">
        <v>614</v>
      </c>
      <c r="B161" s="55" t="s">
        <v>240</v>
      </c>
      <c r="C161" s="131"/>
      <c r="D161" s="131">
        <v>0</v>
      </c>
      <c r="E161" s="131">
        <v>0</v>
      </c>
      <c r="F161" s="131">
        <v>0</v>
      </c>
      <c r="G161" s="131">
        <v>0</v>
      </c>
      <c r="H161" s="131"/>
      <c r="I161" s="131"/>
      <c r="J161" s="131"/>
      <c r="K161" s="131"/>
      <c r="L161" s="131"/>
      <c r="M161" s="131"/>
      <c r="N161" s="131"/>
      <c r="O161" s="131"/>
      <c r="P161" s="83">
        <f t="shared" si="126"/>
        <v>0</v>
      </c>
      <c r="Q161" s="264">
        <v>0</v>
      </c>
      <c r="R161" s="265">
        <f t="shared" si="127"/>
        <v>0</v>
      </c>
      <c r="S161" s="83">
        <f t="shared" si="128"/>
        <v>0</v>
      </c>
      <c r="T161" s="264">
        <v>0</v>
      </c>
      <c r="U161" s="265">
        <f t="shared" si="129"/>
        <v>0</v>
      </c>
      <c r="V161" s="266">
        <v>0</v>
      </c>
      <c r="W161" s="131">
        <v>0</v>
      </c>
      <c r="X161" s="377">
        <v>0</v>
      </c>
      <c r="Y161" s="264">
        <f t="shared" si="130"/>
        <v>0</v>
      </c>
      <c r="Z161" s="264">
        <f t="shared" si="131"/>
        <v>0</v>
      </c>
      <c r="AA161" s="264">
        <f t="shared" si="132"/>
        <v>0</v>
      </c>
      <c r="AB161" s="264">
        <f t="shared" si="133"/>
        <v>0</v>
      </c>
      <c r="AC161" s="68" t="str">
        <f t="shared" si="134"/>
        <v xml:space="preserve"> </v>
      </c>
      <c r="AD161" s="68" t="str">
        <f t="shared" si="135"/>
        <v xml:space="preserve"> </v>
      </c>
    </row>
    <row r="162" spans="1:30" ht="12.2" hidden="1" customHeight="1">
      <c r="A162" s="55" t="s">
        <v>615</v>
      </c>
      <c r="B162" s="55" t="s">
        <v>241</v>
      </c>
      <c r="C162" s="131"/>
      <c r="D162" s="131">
        <v>0</v>
      </c>
      <c r="E162" s="131">
        <v>0</v>
      </c>
      <c r="F162" s="131">
        <v>0</v>
      </c>
      <c r="G162" s="131">
        <v>0</v>
      </c>
      <c r="H162" s="131"/>
      <c r="I162" s="131"/>
      <c r="J162" s="131"/>
      <c r="K162" s="131"/>
      <c r="L162" s="131"/>
      <c r="M162" s="131"/>
      <c r="N162" s="131"/>
      <c r="O162" s="131"/>
      <c r="P162" s="83">
        <f t="shared" si="126"/>
        <v>0</v>
      </c>
      <c r="Q162" s="264">
        <v>0</v>
      </c>
      <c r="R162" s="265">
        <f t="shared" si="127"/>
        <v>0</v>
      </c>
      <c r="S162" s="83">
        <f t="shared" si="128"/>
        <v>0</v>
      </c>
      <c r="T162" s="264">
        <v>0</v>
      </c>
      <c r="U162" s="265">
        <f t="shared" si="129"/>
        <v>0</v>
      </c>
      <c r="V162" s="266">
        <v>0</v>
      </c>
      <c r="W162" s="131">
        <v>0</v>
      </c>
      <c r="X162" s="377">
        <v>0</v>
      </c>
      <c r="Y162" s="264">
        <f t="shared" si="130"/>
        <v>0</v>
      </c>
      <c r="Z162" s="264">
        <f t="shared" si="131"/>
        <v>0</v>
      </c>
      <c r="AA162" s="264">
        <f t="shared" si="132"/>
        <v>0</v>
      </c>
      <c r="AB162" s="264">
        <f t="shared" si="133"/>
        <v>0</v>
      </c>
      <c r="AC162" s="68" t="str">
        <f t="shared" si="134"/>
        <v xml:space="preserve"> </v>
      </c>
      <c r="AD162" s="68" t="str">
        <f t="shared" si="135"/>
        <v xml:space="preserve"> </v>
      </c>
    </row>
    <row r="163" spans="1:30" ht="12.2" hidden="1" customHeight="1">
      <c r="A163" s="55" t="s">
        <v>616</v>
      </c>
      <c r="B163" s="55" t="s">
        <v>242</v>
      </c>
      <c r="C163" s="131"/>
      <c r="D163" s="131">
        <v>0</v>
      </c>
      <c r="E163" s="131">
        <v>0</v>
      </c>
      <c r="F163" s="131">
        <v>0</v>
      </c>
      <c r="G163" s="131">
        <v>0</v>
      </c>
      <c r="H163" s="131"/>
      <c r="I163" s="131"/>
      <c r="J163" s="131"/>
      <c r="K163" s="131"/>
      <c r="L163" s="131"/>
      <c r="M163" s="131"/>
      <c r="N163" s="131"/>
      <c r="O163" s="131"/>
      <c r="P163" s="83">
        <f t="shared" si="126"/>
        <v>0</v>
      </c>
      <c r="Q163" s="264">
        <v>0</v>
      </c>
      <c r="R163" s="265">
        <f t="shared" si="127"/>
        <v>0</v>
      </c>
      <c r="S163" s="83">
        <f t="shared" si="128"/>
        <v>0</v>
      </c>
      <c r="T163" s="264">
        <v>0</v>
      </c>
      <c r="U163" s="265">
        <f t="shared" si="129"/>
        <v>0</v>
      </c>
      <c r="V163" s="266">
        <v>0</v>
      </c>
      <c r="W163" s="131">
        <v>0</v>
      </c>
      <c r="X163" s="377">
        <v>0</v>
      </c>
      <c r="Y163" s="264">
        <f t="shared" si="130"/>
        <v>0</v>
      </c>
      <c r="Z163" s="264">
        <f t="shared" si="131"/>
        <v>0</v>
      </c>
      <c r="AA163" s="264">
        <f t="shared" si="132"/>
        <v>0</v>
      </c>
      <c r="AB163" s="264">
        <f t="shared" si="133"/>
        <v>0</v>
      </c>
      <c r="AC163" s="68" t="str">
        <f t="shared" si="134"/>
        <v xml:space="preserve"> </v>
      </c>
      <c r="AD163" s="68" t="str">
        <f t="shared" si="135"/>
        <v xml:space="preserve"> </v>
      </c>
    </row>
    <row r="164" spans="1:30" ht="12.2" hidden="1" customHeight="1">
      <c r="A164" s="55" t="s">
        <v>617</v>
      </c>
      <c r="B164" s="55" t="s">
        <v>243</v>
      </c>
      <c r="C164" s="131"/>
      <c r="D164" s="131">
        <v>0</v>
      </c>
      <c r="E164" s="131">
        <v>0</v>
      </c>
      <c r="F164" s="131">
        <v>0</v>
      </c>
      <c r="G164" s="131">
        <v>0</v>
      </c>
      <c r="H164" s="131"/>
      <c r="I164" s="131"/>
      <c r="J164" s="131"/>
      <c r="K164" s="131"/>
      <c r="L164" s="131"/>
      <c r="M164" s="131"/>
      <c r="N164" s="131"/>
      <c r="O164" s="131"/>
      <c r="P164" s="83">
        <f t="shared" si="126"/>
        <v>0</v>
      </c>
      <c r="Q164" s="264">
        <v>0</v>
      </c>
      <c r="R164" s="265">
        <f t="shared" si="127"/>
        <v>0</v>
      </c>
      <c r="S164" s="83">
        <f t="shared" si="128"/>
        <v>0</v>
      </c>
      <c r="T164" s="264">
        <v>0</v>
      </c>
      <c r="U164" s="265">
        <f t="shared" si="129"/>
        <v>0</v>
      </c>
      <c r="V164" s="266">
        <v>0</v>
      </c>
      <c r="W164" s="131">
        <v>0</v>
      </c>
      <c r="X164" s="377">
        <v>0</v>
      </c>
      <c r="Y164" s="264">
        <f t="shared" si="130"/>
        <v>0</v>
      </c>
      <c r="Z164" s="264">
        <f t="shared" si="131"/>
        <v>0</v>
      </c>
      <c r="AA164" s="264">
        <f t="shared" si="132"/>
        <v>0</v>
      </c>
      <c r="AB164" s="264">
        <f t="shared" si="133"/>
        <v>0</v>
      </c>
      <c r="AC164" s="68" t="str">
        <f t="shared" si="134"/>
        <v xml:space="preserve"> </v>
      </c>
      <c r="AD164" s="68" t="str">
        <f t="shared" si="135"/>
        <v xml:space="preserve"> </v>
      </c>
    </row>
    <row r="165" spans="1:30" ht="12.2" hidden="1" customHeight="1">
      <c r="A165" s="55" t="s">
        <v>618</v>
      </c>
      <c r="B165" s="55" t="s">
        <v>244</v>
      </c>
      <c r="C165" s="131"/>
      <c r="D165" s="131">
        <v>0</v>
      </c>
      <c r="E165" s="131">
        <v>0</v>
      </c>
      <c r="F165" s="131">
        <v>0</v>
      </c>
      <c r="G165" s="131">
        <v>0</v>
      </c>
      <c r="H165" s="131"/>
      <c r="I165" s="131"/>
      <c r="J165" s="131"/>
      <c r="K165" s="131"/>
      <c r="L165" s="131"/>
      <c r="M165" s="131"/>
      <c r="N165" s="131"/>
      <c r="O165" s="131"/>
      <c r="P165" s="83">
        <f t="shared" si="126"/>
        <v>0</v>
      </c>
      <c r="Q165" s="264">
        <v>0</v>
      </c>
      <c r="R165" s="265">
        <f t="shared" si="127"/>
        <v>0</v>
      </c>
      <c r="S165" s="83">
        <f t="shared" si="128"/>
        <v>0</v>
      </c>
      <c r="T165" s="264">
        <v>0</v>
      </c>
      <c r="U165" s="265">
        <f t="shared" si="129"/>
        <v>0</v>
      </c>
      <c r="V165" s="266">
        <v>0</v>
      </c>
      <c r="W165" s="131">
        <v>0</v>
      </c>
      <c r="X165" s="377">
        <v>0</v>
      </c>
      <c r="Y165" s="264">
        <f t="shared" si="130"/>
        <v>0</v>
      </c>
      <c r="Z165" s="264">
        <f t="shared" si="131"/>
        <v>0</v>
      </c>
      <c r="AA165" s="264">
        <f t="shared" si="132"/>
        <v>0</v>
      </c>
      <c r="AB165" s="264">
        <f t="shared" si="133"/>
        <v>0</v>
      </c>
      <c r="AC165" s="68" t="str">
        <f t="shared" si="134"/>
        <v xml:space="preserve"> </v>
      </c>
      <c r="AD165" s="68" t="str">
        <f t="shared" si="135"/>
        <v xml:space="preserve"> </v>
      </c>
    </row>
    <row r="166" spans="1:30" ht="12.2" hidden="1" customHeight="1">
      <c r="A166" s="55" t="s">
        <v>619</v>
      </c>
      <c r="B166" s="55" t="s">
        <v>245</v>
      </c>
      <c r="C166" s="131"/>
      <c r="D166" s="131">
        <v>0</v>
      </c>
      <c r="E166" s="131">
        <v>0</v>
      </c>
      <c r="F166" s="131">
        <v>0</v>
      </c>
      <c r="G166" s="131">
        <v>0</v>
      </c>
      <c r="H166" s="131"/>
      <c r="I166" s="131"/>
      <c r="J166" s="131"/>
      <c r="K166" s="131"/>
      <c r="L166" s="131"/>
      <c r="M166" s="131"/>
      <c r="N166" s="131"/>
      <c r="O166" s="131"/>
      <c r="P166" s="83">
        <f t="shared" si="126"/>
        <v>0</v>
      </c>
      <c r="Q166" s="264">
        <v>0</v>
      </c>
      <c r="R166" s="265">
        <f t="shared" si="127"/>
        <v>0</v>
      </c>
      <c r="S166" s="83">
        <f t="shared" si="128"/>
        <v>0</v>
      </c>
      <c r="T166" s="264">
        <v>0</v>
      </c>
      <c r="U166" s="265">
        <f t="shared" si="129"/>
        <v>0</v>
      </c>
      <c r="V166" s="266">
        <v>0</v>
      </c>
      <c r="W166" s="131">
        <v>0</v>
      </c>
      <c r="X166" s="377">
        <v>0</v>
      </c>
      <c r="Y166" s="264">
        <f t="shared" si="130"/>
        <v>0</v>
      </c>
      <c r="Z166" s="264">
        <f t="shared" si="131"/>
        <v>0</v>
      </c>
      <c r="AA166" s="264">
        <f t="shared" si="132"/>
        <v>0</v>
      </c>
      <c r="AB166" s="264">
        <f t="shared" si="133"/>
        <v>0</v>
      </c>
      <c r="AC166" s="68" t="str">
        <f t="shared" si="134"/>
        <v xml:space="preserve"> </v>
      </c>
      <c r="AD166" s="68" t="str">
        <f t="shared" si="135"/>
        <v xml:space="preserve"> </v>
      </c>
    </row>
    <row r="167" spans="1:30" ht="12.2" hidden="1" customHeight="1">
      <c r="A167" s="55" t="s">
        <v>620</v>
      </c>
      <c r="B167" s="55" t="s">
        <v>246</v>
      </c>
      <c r="C167" s="131"/>
      <c r="D167" s="131">
        <v>0</v>
      </c>
      <c r="E167" s="131">
        <v>0</v>
      </c>
      <c r="F167" s="131">
        <v>0</v>
      </c>
      <c r="G167" s="131">
        <v>0</v>
      </c>
      <c r="H167" s="131"/>
      <c r="I167" s="131"/>
      <c r="J167" s="131"/>
      <c r="K167" s="131"/>
      <c r="L167" s="131"/>
      <c r="M167" s="131"/>
      <c r="N167" s="131"/>
      <c r="O167" s="131"/>
      <c r="P167" s="83">
        <f t="shared" si="126"/>
        <v>0</v>
      </c>
      <c r="Q167" s="264">
        <v>0</v>
      </c>
      <c r="R167" s="265">
        <f t="shared" si="127"/>
        <v>0</v>
      </c>
      <c r="S167" s="83">
        <f t="shared" si="128"/>
        <v>0</v>
      </c>
      <c r="T167" s="264">
        <v>0</v>
      </c>
      <c r="U167" s="265">
        <f t="shared" si="129"/>
        <v>0</v>
      </c>
      <c r="V167" s="266">
        <v>0</v>
      </c>
      <c r="W167" s="131">
        <v>0</v>
      </c>
      <c r="X167" s="377">
        <v>0</v>
      </c>
      <c r="Y167" s="264">
        <f t="shared" si="130"/>
        <v>0</v>
      </c>
      <c r="Z167" s="264">
        <f t="shared" si="131"/>
        <v>0</v>
      </c>
      <c r="AA167" s="264">
        <f t="shared" si="132"/>
        <v>0</v>
      </c>
      <c r="AB167" s="264">
        <f t="shared" si="133"/>
        <v>0</v>
      </c>
      <c r="AC167" s="68" t="str">
        <f t="shared" si="134"/>
        <v xml:space="preserve"> </v>
      </c>
      <c r="AD167" s="68" t="str">
        <f t="shared" si="135"/>
        <v xml:space="preserve"> </v>
      </c>
    </row>
    <row r="168" spans="1:30" ht="12.2" hidden="1" customHeight="1">
      <c r="A168" s="55" t="s">
        <v>621</v>
      </c>
      <c r="B168" s="55" t="s">
        <v>247</v>
      </c>
      <c r="C168" s="131"/>
      <c r="D168" s="131">
        <v>0</v>
      </c>
      <c r="E168" s="131">
        <v>0</v>
      </c>
      <c r="F168" s="131">
        <v>0</v>
      </c>
      <c r="G168" s="131">
        <v>0</v>
      </c>
      <c r="H168" s="131"/>
      <c r="I168" s="131"/>
      <c r="J168" s="131"/>
      <c r="K168" s="131"/>
      <c r="L168" s="131"/>
      <c r="M168" s="131"/>
      <c r="N168" s="131"/>
      <c r="O168" s="131"/>
      <c r="P168" s="83">
        <f t="shared" si="126"/>
        <v>0</v>
      </c>
      <c r="Q168" s="264">
        <v>0</v>
      </c>
      <c r="R168" s="265">
        <f t="shared" si="127"/>
        <v>0</v>
      </c>
      <c r="S168" s="83">
        <f t="shared" si="128"/>
        <v>0</v>
      </c>
      <c r="T168" s="264">
        <v>0</v>
      </c>
      <c r="U168" s="265">
        <f t="shared" si="129"/>
        <v>0</v>
      </c>
      <c r="V168" s="266">
        <v>0</v>
      </c>
      <c r="W168" s="131">
        <v>0</v>
      </c>
      <c r="X168" s="377">
        <v>0</v>
      </c>
      <c r="Y168" s="264">
        <f t="shared" si="130"/>
        <v>0</v>
      </c>
      <c r="Z168" s="264">
        <f t="shared" si="131"/>
        <v>0</v>
      </c>
      <c r="AA168" s="264">
        <f t="shared" si="132"/>
        <v>0</v>
      </c>
      <c r="AB168" s="264">
        <f t="shared" si="133"/>
        <v>0</v>
      </c>
      <c r="AC168" s="68" t="str">
        <f t="shared" si="134"/>
        <v xml:space="preserve"> </v>
      </c>
      <c r="AD168" s="68" t="str">
        <f t="shared" si="135"/>
        <v xml:space="preserve"> </v>
      </c>
    </row>
    <row r="169" spans="1:30" ht="12.2" hidden="1" customHeight="1">
      <c r="A169" s="55" t="s">
        <v>622</v>
      </c>
      <c r="B169" s="55" t="s">
        <v>248</v>
      </c>
      <c r="C169" s="131"/>
      <c r="D169" s="131">
        <v>0</v>
      </c>
      <c r="E169" s="131">
        <v>0</v>
      </c>
      <c r="F169" s="131">
        <v>0</v>
      </c>
      <c r="G169" s="131">
        <v>0</v>
      </c>
      <c r="H169" s="131"/>
      <c r="I169" s="131"/>
      <c r="J169" s="131"/>
      <c r="K169" s="131"/>
      <c r="L169" s="131"/>
      <c r="M169" s="131"/>
      <c r="N169" s="131"/>
      <c r="O169" s="131"/>
      <c r="P169" s="83">
        <f t="shared" si="126"/>
        <v>0</v>
      </c>
      <c r="Q169" s="264">
        <v>0</v>
      </c>
      <c r="R169" s="265">
        <f t="shared" si="127"/>
        <v>0</v>
      </c>
      <c r="S169" s="83">
        <f t="shared" si="128"/>
        <v>0</v>
      </c>
      <c r="T169" s="264">
        <v>0</v>
      </c>
      <c r="U169" s="265">
        <f t="shared" si="129"/>
        <v>0</v>
      </c>
      <c r="V169" s="266">
        <v>0</v>
      </c>
      <c r="W169" s="131">
        <v>0</v>
      </c>
      <c r="X169" s="377">
        <v>0</v>
      </c>
      <c r="Y169" s="264">
        <f t="shared" si="130"/>
        <v>0</v>
      </c>
      <c r="Z169" s="264">
        <f t="shared" si="131"/>
        <v>0</v>
      </c>
      <c r="AA169" s="264">
        <f t="shared" si="132"/>
        <v>0</v>
      </c>
      <c r="AB169" s="264">
        <f t="shared" si="133"/>
        <v>0</v>
      </c>
      <c r="AC169" s="68" t="str">
        <f t="shared" si="134"/>
        <v xml:space="preserve"> </v>
      </c>
      <c r="AD169" s="68" t="str">
        <f t="shared" si="135"/>
        <v xml:space="preserve"> </v>
      </c>
    </row>
    <row r="170" spans="1:30" ht="12.2" customHeight="1">
      <c r="A170" s="55" t="s">
        <v>623</v>
      </c>
      <c r="B170" s="55" t="s">
        <v>249</v>
      </c>
      <c r="C170" s="131"/>
      <c r="D170" s="131">
        <v>0</v>
      </c>
      <c r="E170" s="131">
        <v>4097.6400000000003</v>
      </c>
      <c r="F170" s="131">
        <v>587.66</v>
      </c>
      <c r="G170" s="131">
        <v>0</v>
      </c>
      <c r="H170" s="131"/>
      <c r="I170" s="131"/>
      <c r="J170" s="131"/>
      <c r="K170" s="131"/>
      <c r="L170" s="131"/>
      <c r="M170" s="131"/>
      <c r="N170" s="131"/>
      <c r="O170" s="131"/>
      <c r="P170" s="83">
        <f t="shared" si="126"/>
        <v>4685.3</v>
      </c>
      <c r="Q170" s="264">
        <v>53181.818181818096</v>
      </c>
      <c r="R170" s="265">
        <f t="shared" si="127"/>
        <v>-48496.518181818094</v>
      </c>
      <c r="S170" s="83">
        <f t="shared" si="128"/>
        <v>0</v>
      </c>
      <c r="T170" s="264">
        <v>17727.272727272699</v>
      </c>
      <c r="U170" s="265">
        <f t="shared" si="129"/>
        <v>-17727.272727272699</v>
      </c>
      <c r="V170" s="266">
        <v>195000</v>
      </c>
      <c r="W170" s="131">
        <v>183500</v>
      </c>
      <c r="X170" s="377">
        <v>183500</v>
      </c>
      <c r="Y170" s="264">
        <f t="shared" si="130"/>
        <v>0</v>
      </c>
      <c r="Z170" s="264">
        <f t="shared" si="131"/>
        <v>-11500</v>
      </c>
      <c r="AA170" s="264">
        <f t="shared" si="132"/>
        <v>190314.7</v>
      </c>
      <c r="AB170" s="264">
        <f t="shared" si="133"/>
        <v>178814.7</v>
      </c>
      <c r="AC170" s="68">
        <f t="shared" si="134"/>
        <v>2.5532970027247956E-2</v>
      </c>
      <c r="AD170" s="68">
        <f t="shared" si="135"/>
        <v>2.4027179487179487E-2</v>
      </c>
    </row>
    <row r="171" spans="1:30" ht="12.2" hidden="1" customHeight="1">
      <c r="A171" s="55" t="s">
        <v>624</v>
      </c>
      <c r="B171" s="55" t="s">
        <v>250</v>
      </c>
      <c r="C171" s="131"/>
      <c r="D171" s="131">
        <v>0</v>
      </c>
      <c r="E171" s="131">
        <v>0</v>
      </c>
      <c r="F171" s="131">
        <v>0</v>
      </c>
      <c r="G171" s="131">
        <v>0</v>
      </c>
      <c r="H171" s="131"/>
      <c r="I171" s="131"/>
      <c r="J171" s="131"/>
      <c r="K171" s="131"/>
      <c r="L171" s="131"/>
      <c r="M171" s="131"/>
      <c r="N171" s="131"/>
      <c r="O171" s="131"/>
      <c r="P171" s="83">
        <f t="shared" si="126"/>
        <v>0</v>
      </c>
      <c r="Q171" s="264">
        <v>0</v>
      </c>
      <c r="R171" s="265">
        <f t="shared" si="127"/>
        <v>0</v>
      </c>
      <c r="S171" s="83">
        <f t="shared" si="128"/>
        <v>0</v>
      </c>
      <c r="T171" s="264">
        <v>0</v>
      </c>
      <c r="U171" s="265">
        <f t="shared" si="129"/>
        <v>0</v>
      </c>
      <c r="V171" s="266">
        <v>0</v>
      </c>
      <c r="W171" s="131">
        <v>0</v>
      </c>
      <c r="X171" s="377">
        <v>0</v>
      </c>
      <c r="Y171" s="264">
        <f t="shared" si="130"/>
        <v>0</v>
      </c>
      <c r="Z171" s="264">
        <f t="shared" si="131"/>
        <v>0</v>
      </c>
      <c r="AA171" s="264">
        <f t="shared" si="132"/>
        <v>0</v>
      </c>
      <c r="AB171" s="264">
        <f t="shared" si="133"/>
        <v>0</v>
      </c>
      <c r="AC171" s="68" t="str">
        <f t="shared" si="134"/>
        <v xml:space="preserve"> </v>
      </c>
      <c r="AD171" s="68" t="str">
        <f t="shared" si="135"/>
        <v xml:space="preserve"> </v>
      </c>
    </row>
    <row r="172" spans="1:30" ht="12.2" hidden="1" customHeight="1">
      <c r="A172" s="55" t="s">
        <v>625</v>
      </c>
      <c r="B172" s="55" t="s">
        <v>251</v>
      </c>
      <c r="C172" s="131"/>
      <c r="D172" s="131">
        <v>0</v>
      </c>
      <c r="E172" s="131">
        <v>0</v>
      </c>
      <c r="F172" s="131">
        <v>0</v>
      </c>
      <c r="G172" s="131">
        <v>0</v>
      </c>
      <c r="H172" s="131"/>
      <c r="I172" s="131"/>
      <c r="J172" s="131"/>
      <c r="K172" s="131"/>
      <c r="L172" s="131"/>
      <c r="M172" s="131"/>
      <c r="N172" s="131"/>
      <c r="O172" s="131"/>
      <c r="P172" s="83">
        <f t="shared" si="126"/>
        <v>0</v>
      </c>
      <c r="Q172" s="264">
        <v>0</v>
      </c>
      <c r="R172" s="265">
        <f t="shared" si="127"/>
        <v>0</v>
      </c>
      <c r="S172" s="83">
        <f t="shared" si="128"/>
        <v>0</v>
      </c>
      <c r="T172" s="264">
        <v>0</v>
      </c>
      <c r="U172" s="265">
        <f t="shared" si="129"/>
        <v>0</v>
      </c>
      <c r="V172" s="266">
        <v>0</v>
      </c>
      <c r="W172" s="131">
        <v>0</v>
      </c>
      <c r="X172" s="377">
        <v>0</v>
      </c>
      <c r="Y172" s="264">
        <f t="shared" si="130"/>
        <v>0</v>
      </c>
      <c r="Z172" s="264">
        <f t="shared" si="131"/>
        <v>0</v>
      </c>
      <c r="AA172" s="264">
        <f t="shared" si="132"/>
        <v>0</v>
      </c>
      <c r="AB172" s="264">
        <f t="shared" si="133"/>
        <v>0</v>
      </c>
      <c r="AC172" s="68" t="str">
        <f t="shared" si="134"/>
        <v xml:space="preserve"> </v>
      </c>
      <c r="AD172" s="68" t="str">
        <f t="shared" si="135"/>
        <v xml:space="preserve"> </v>
      </c>
    </row>
    <row r="173" spans="1:30" ht="12.2" hidden="1" customHeight="1">
      <c r="A173" s="55" t="s">
        <v>626</v>
      </c>
      <c r="B173" s="55" t="s">
        <v>252</v>
      </c>
      <c r="C173" s="131"/>
      <c r="D173" s="131">
        <v>0</v>
      </c>
      <c r="E173" s="131">
        <v>0</v>
      </c>
      <c r="F173" s="131">
        <v>0</v>
      </c>
      <c r="G173" s="131">
        <v>0</v>
      </c>
      <c r="H173" s="131"/>
      <c r="I173" s="131"/>
      <c r="J173" s="131"/>
      <c r="K173" s="131"/>
      <c r="L173" s="131"/>
      <c r="M173" s="131"/>
      <c r="N173" s="131"/>
      <c r="O173" s="131"/>
      <c r="P173" s="83">
        <f t="shared" si="126"/>
        <v>0</v>
      </c>
      <c r="Q173" s="264">
        <v>0</v>
      </c>
      <c r="R173" s="265">
        <f t="shared" si="127"/>
        <v>0</v>
      </c>
      <c r="S173" s="83">
        <f t="shared" si="128"/>
        <v>0</v>
      </c>
      <c r="T173" s="264">
        <v>0</v>
      </c>
      <c r="U173" s="265">
        <f t="shared" si="129"/>
        <v>0</v>
      </c>
      <c r="V173" s="266">
        <v>0</v>
      </c>
      <c r="W173" s="131">
        <v>0</v>
      </c>
      <c r="X173" s="377">
        <v>0</v>
      </c>
      <c r="Y173" s="264">
        <f t="shared" si="130"/>
        <v>0</v>
      </c>
      <c r="Z173" s="264">
        <f t="shared" si="131"/>
        <v>0</v>
      </c>
      <c r="AA173" s="264">
        <f t="shared" si="132"/>
        <v>0</v>
      </c>
      <c r="AB173" s="264">
        <f t="shared" si="133"/>
        <v>0</v>
      </c>
      <c r="AC173" s="68" t="str">
        <f t="shared" si="134"/>
        <v xml:space="preserve"> </v>
      </c>
      <c r="AD173" s="68" t="str">
        <f t="shared" si="135"/>
        <v xml:space="preserve"> </v>
      </c>
    </row>
    <row r="174" spans="1:30" ht="12.2" hidden="1" customHeight="1">
      <c r="A174" s="55" t="s">
        <v>627</v>
      </c>
      <c r="B174" s="55" t="s">
        <v>253</v>
      </c>
      <c r="C174" s="131"/>
      <c r="D174" s="131">
        <v>0</v>
      </c>
      <c r="E174" s="131">
        <v>0</v>
      </c>
      <c r="F174" s="131">
        <v>0</v>
      </c>
      <c r="G174" s="131">
        <v>0</v>
      </c>
      <c r="H174" s="131"/>
      <c r="I174" s="131"/>
      <c r="J174" s="131"/>
      <c r="K174" s="131"/>
      <c r="L174" s="131"/>
      <c r="M174" s="131"/>
      <c r="N174" s="131"/>
      <c r="O174" s="131"/>
      <c r="P174" s="83">
        <f t="shared" si="126"/>
        <v>0</v>
      </c>
      <c r="Q174" s="264">
        <v>0</v>
      </c>
      <c r="R174" s="265">
        <f t="shared" si="127"/>
        <v>0</v>
      </c>
      <c r="S174" s="83">
        <f t="shared" si="128"/>
        <v>0</v>
      </c>
      <c r="T174" s="264">
        <v>0</v>
      </c>
      <c r="U174" s="265">
        <f t="shared" si="129"/>
        <v>0</v>
      </c>
      <c r="V174" s="266">
        <v>0</v>
      </c>
      <c r="W174" s="131">
        <v>0</v>
      </c>
      <c r="X174" s="377">
        <v>0</v>
      </c>
      <c r="Y174" s="264">
        <f t="shared" si="130"/>
        <v>0</v>
      </c>
      <c r="Z174" s="264">
        <f t="shared" si="131"/>
        <v>0</v>
      </c>
      <c r="AA174" s="264">
        <f t="shared" si="132"/>
        <v>0</v>
      </c>
      <c r="AB174" s="264">
        <f t="shared" si="133"/>
        <v>0</v>
      </c>
      <c r="AC174" s="68" t="str">
        <f t="shared" si="134"/>
        <v xml:space="preserve"> </v>
      </c>
      <c r="AD174" s="68" t="str">
        <f t="shared" si="135"/>
        <v xml:space="preserve"> </v>
      </c>
    </row>
    <row r="175" spans="1:30" ht="12.2" hidden="1" customHeight="1">
      <c r="A175" s="55" t="s">
        <v>628</v>
      </c>
      <c r="B175" s="55" t="s">
        <v>254</v>
      </c>
      <c r="C175" s="131"/>
      <c r="D175" s="131">
        <v>0</v>
      </c>
      <c r="E175" s="131">
        <v>0</v>
      </c>
      <c r="F175" s="131">
        <v>0</v>
      </c>
      <c r="G175" s="131">
        <v>0</v>
      </c>
      <c r="H175" s="131"/>
      <c r="I175" s="131"/>
      <c r="J175" s="131"/>
      <c r="K175" s="131"/>
      <c r="L175" s="131"/>
      <c r="M175" s="131"/>
      <c r="N175" s="131"/>
      <c r="O175" s="131"/>
      <c r="P175" s="83">
        <f t="shared" si="126"/>
        <v>0</v>
      </c>
      <c r="Q175" s="264">
        <v>0</v>
      </c>
      <c r="R175" s="265">
        <f t="shared" si="127"/>
        <v>0</v>
      </c>
      <c r="S175" s="83">
        <f t="shared" si="128"/>
        <v>0</v>
      </c>
      <c r="T175" s="264">
        <v>0</v>
      </c>
      <c r="U175" s="265">
        <f t="shared" si="129"/>
        <v>0</v>
      </c>
      <c r="V175" s="266">
        <v>0</v>
      </c>
      <c r="W175" s="131">
        <v>0</v>
      </c>
      <c r="X175" s="377">
        <v>0</v>
      </c>
      <c r="Y175" s="264">
        <f t="shared" si="130"/>
        <v>0</v>
      </c>
      <c r="Z175" s="264">
        <f t="shared" si="131"/>
        <v>0</v>
      </c>
      <c r="AA175" s="264">
        <f t="shared" si="132"/>
        <v>0</v>
      </c>
      <c r="AB175" s="264">
        <f t="shared" si="133"/>
        <v>0</v>
      </c>
      <c r="AC175" s="68" t="str">
        <f t="shared" si="134"/>
        <v xml:space="preserve"> </v>
      </c>
      <c r="AD175" s="68" t="str">
        <f t="shared" si="135"/>
        <v xml:space="preserve"> </v>
      </c>
    </row>
    <row r="176" spans="1:30" ht="12.2" hidden="1" customHeight="1">
      <c r="A176" s="55" t="s">
        <v>629</v>
      </c>
      <c r="B176" s="55" t="s">
        <v>255</v>
      </c>
      <c r="C176" s="131"/>
      <c r="D176" s="131">
        <v>0</v>
      </c>
      <c r="E176" s="131">
        <v>0</v>
      </c>
      <c r="F176" s="131">
        <v>0</v>
      </c>
      <c r="G176" s="131">
        <v>0</v>
      </c>
      <c r="H176" s="131"/>
      <c r="I176" s="131"/>
      <c r="J176" s="131"/>
      <c r="K176" s="131"/>
      <c r="L176" s="131"/>
      <c r="M176" s="131"/>
      <c r="N176" s="131"/>
      <c r="O176" s="131"/>
      <c r="P176" s="83">
        <f t="shared" si="126"/>
        <v>0</v>
      </c>
      <c r="Q176" s="264">
        <v>0</v>
      </c>
      <c r="R176" s="265">
        <f t="shared" si="127"/>
        <v>0</v>
      </c>
      <c r="S176" s="83">
        <f t="shared" si="128"/>
        <v>0</v>
      </c>
      <c r="T176" s="264">
        <v>0</v>
      </c>
      <c r="U176" s="265">
        <f t="shared" si="129"/>
        <v>0</v>
      </c>
      <c r="V176" s="266">
        <v>0</v>
      </c>
      <c r="W176" s="131">
        <v>0</v>
      </c>
      <c r="X176" s="377">
        <v>0</v>
      </c>
      <c r="Y176" s="264">
        <f t="shared" si="130"/>
        <v>0</v>
      </c>
      <c r="Z176" s="264">
        <f t="shared" si="131"/>
        <v>0</v>
      </c>
      <c r="AA176" s="264">
        <f t="shared" si="132"/>
        <v>0</v>
      </c>
      <c r="AB176" s="264">
        <f t="shared" si="133"/>
        <v>0</v>
      </c>
      <c r="AC176" s="68" t="str">
        <f t="shared" si="134"/>
        <v xml:space="preserve"> </v>
      </c>
      <c r="AD176" s="68" t="str">
        <f t="shared" si="135"/>
        <v xml:space="preserve"> </v>
      </c>
    </row>
    <row r="177" spans="1:30" ht="12.2" hidden="1" customHeight="1">
      <c r="A177" s="55" t="s">
        <v>630</v>
      </c>
      <c r="B177" s="55" t="s">
        <v>256</v>
      </c>
      <c r="C177" s="131"/>
      <c r="D177" s="131">
        <v>0</v>
      </c>
      <c r="E177" s="131">
        <v>0</v>
      </c>
      <c r="F177" s="131">
        <v>0</v>
      </c>
      <c r="G177" s="131">
        <v>0</v>
      </c>
      <c r="H177" s="131"/>
      <c r="I177" s="131"/>
      <c r="J177" s="131"/>
      <c r="K177" s="131"/>
      <c r="L177" s="131"/>
      <c r="M177" s="131"/>
      <c r="N177" s="131"/>
      <c r="O177" s="131"/>
      <c r="P177" s="83">
        <f t="shared" si="126"/>
        <v>0</v>
      </c>
      <c r="Q177" s="264">
        <v>0</v>
      </c>
      <c r="R177" s="265">
        <f t="shared" si="127"/>
        <v>0</v>
      </c>
      <c r="S177" s="83">
        <f t="shared" si="128"/>
        <v>0</v>
      </c>
      <c r="T177" s="264">
        <v>0</v>
      </c>
      <c r="U177" s="265">
        <f t="shared" si="129"/>
        <v>0</v>
      </c>
      <c r="V177" s="266">
        <v>0</v>
      </c>
      <c r="W177" s="131">
        <v>0</v>
      </c>
      <c r="X177" s="377">
        <v>0</v>
      </c>
      <c r="Y177" s="264">
        <f t="shared" si="130"/>
        <v>0</v>
      </c>
      <c r="Z177" s="264">
        <f t="shared" si="131"/>
        <v>0</v>
      </c>
      <c r="AA177" s="264">
        <f t="shared" si="132"/>
        <v>0</v>
      </c>
      <c r="AB177" s="264">
        <f t="shared" si="133"/>
        <v>0</v>
      </c>
      <c r="AC177" s="68" t="str">
        <f t="shared" si="134"/>
        <v xml:space="preserve"> </v>
      </c>
      <c r="AD177" s="68" t="str">
        <f t="shared" si="135"/>
        <v xml:space="preserve"> </v>
      </c>
    </row>
    <row r="178" spans="1:30" ht="12.2" hidden="1" customHeight="1">
      <c r="A178" s="55" t="s">
        <v>631</v>
      </c>
      <c r="B178" s="55" t="s">
        <v>257</v>
      </c>
      <c r="C178" s="131"/>
      <c r="D178" s="131">
        <v>0</v>
      </c>
      <c r="E178" s="131">
        <v>0</v>
      </c>
      <c r="F178" s="131">
        <v>0</v>
      </c>
      <c r="G178" s="131">
        <v>0</v>
      </c>
      <c r="H178" s="131"/>
      <c r="I178" s="131"/>
      <c r="J178" s="131"/>
      <c r="K178" s="131"/>
      <c r="L178" s="131"/>
      <c r="M178" s="131"/>
      <c r="N178" s="131"/>
      <c r="O178" s="131"/>
      <c r="P178" s="83">
        <f t="shared" si="126"/>
        <v>0</v>
      </c>
      <c r="Q178" s="264">
        <v>0</v>
      </c>
      <c r="R178" s="265">
        <f t="shared" si="127"/>
        <v>0</v>
      </c>
      <c r="S178" s="83">
        <f t="shared" si="128"/>
        <v>0</v>
      </c>
      <c r="T178" s="264">
        <v>0</v>
      </c>
      <c r="U178" s="265">
        <f t="shared" si="129"/>
        <v>0</v>
      </c>
      <c r="V178" s="266">
        <v>0</v>
      </c>
      <c r="W178" s="131">
        <v>0</v>
      </c>
      <c r="X178" s="377">
        <v>0</v>
      </c>
      <c r="Y178" s="264">
        <f t="shared" si="130"/>
        <v>0</v>
      </c>
      <c r="Z178" s="264">
        <f t="shared" si="131"/>
        <v>0</v>
      </c>
      <c r="AA178" s="264">
        <f t="shared" si="132"/>
        <v>0</v>
      </c>
      <c r="AB178" s="264">
        <f t="shared" si="133"/>
        <v>0</v>
      </c>
      <c r="AC178" s="68" t="str">
        <f t="shared" si="134"/>
        <v xml:space="preserve"> </v>
      </c>
      <c r="AD178" s="68" t="str">
        <f t="shared" si="135"/>
        <v xml:space="preserve"> </v>
      </c>
    </row>
    <row r="179" spans="1:30" ht="12.2" hidden="1" customHeight="1">
      <c r="A179" s="55"/>
      <c r="B179" s="55"/>
      <c r="C179" s="131"/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83"/>
      <c r="Q179" s="264"/>
      <c r="R179" s="265"/>
      <c r="S179" s="83"/>
      <c r="T179" s="264"/>
      <c r="U179" s="265"/>
      <c r="V179" s="266"/>
      <c r="W179" s="131"/>
      <c r="X179" s="377"/>
      <c r="Y179" s="264"/>
      <c r="Z179" s="264"/>
      <c r="AA179" s="264"/>
      <c r="AB179" s="264"/>
    </row>
    <row r="180" spans="1:30" ht="12.2" customHeight="1">
      <c r="A180" s="66"/>
      <c r="B180" s="65" t="s">
        <v>632</v>
      </c>
      <c r="C180" s="267">
        <f t="shared" ref="C180:AB180" si="137">SUM(C137:C179)</f>
        <v>0</v>
      </c>
      <c r="D180" s="267">
        <f t="shared" si="137"/>
        <v>6643.91</v>
      </c>
      <c r="E180" s="267">
        <f t="shared" si="137"/>
        <v>20299.099999999999</v>
      </c>
      <c r="F180" s="267">
        <f t="shared" si="137"/>
        <v>15584.66</v>
      </c>
      <c r="G180" s="267">
        <f t="shared" si="137"/>
        <v>0</v>
      </c>
      <c r="H180" s="267">
        <f t="shared" si="137"/>
        <v>0</v>
      </c>
      <c r="I180" s="267">
        <f t="shared" si="137"/>
        <v>0</v>
      </c>
      <c r="J180" s="267">
        <f t="shared" si="137"/>
        <v>0</v>
      </c>
      <c r="K180" s="267">
        <f t="shared" si="137"/>
        <v>0</v>
      </c>
      <c r="L180" s="267">
        <f t="shared" si="137"/>
        <v>0</v>
      </c>
      <c r="M180" s="267">
        <f t="shared" si="137"/>
        <v>0</v>
      </c>
      <c r="N180" s="267">
        <f t="shared" si="137"/>
        <v>0</v>
      </c>
      <c r="O180" s="267">
        <f t="shared" si="137"/>
        <v>0</v>
      </c>
      <c r="P180" s="268">
        <f t="shared" si="137"/>
        <v>42527.67</v>
      </c>
      <c r="Q180" s="269">
        <f t="shared" si="137"/>
        <v>93603.236363636286</v>
      </c>
      <c r="R180" s="270">
        <f t="shared" si="137"/>
        <v>-51075.566363636281</v>
      </c>
      <c r="S180" s="268">
        <f t="shared" si="137"/>
        <v>0</v>
      </c>
      <c r="T180" s="269">
        <f t="shared" si="137"/>
        <v>36320.34545454543</v>
      </c>
      <c r="U180" s="270">
        <f t="shared" si="137"/>
        <v>-36320.34545454543</v>
      </c>
      <c r="V180" s="268">
        <f t="shared" si="137"/>
        <v>384166</v>
      </c>
      <c r="W180" s="267">
        <f t="shared" si="137"/>
        <v>398794.31</v>
      </c>
      <c r="X180" s="378">
        <f t="shared" si="137"/>
        <v>398794.31</v>
      </c>
      <c r="Y180" s="269">
        <f t="shared" si="137"/>
        <v>0</v>
      </c>
      <c r="Z180" s="269">
        <f t="shared" si="137"/>
        <v>14628.310000000005</v>
      </c>
      <c r="AA180" s="269">
        <f t="shared" si="137"/>
        <v>341638.33</v>
      </c>
      <c r="AB180" s="269">
        <f t="shared" si="137"/>
        <v>356266.64</v>
      </c>
      <c r="AC180" s="111">
        <f t="shared" si="115"/>
        <v>0.10664061380414379</v>
      </c>
      <c r="AD180" s="111">
        <f>IFERROR((P180/V180)," ")</f>
        <v>0.11070128538184014</v>
      </c>
    </row>
    <row r="181" spans="1:30" ht="12.2" customHeight="1">
      <c r="A181" s="66"/>
      <c r="B181" s="66"/>
      <c r="C181" s="131"/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266"/>
      <c r="Q181" s="264"/>
      <c r="R181" s="265"/>
      <c r="S181" s="266"/>
      <c r="T181" s="264"/>
      <c r="U181" s="265"/>
      <c r="V181" s="266"/>
      <c r="W181" s="131"/>
      <c r="X181" s="377"/>
      <c r="Y181" s="264"/>
      <c r="Z181" s="264"/>
      <c r="AA181" s="264"/>
      <c r="AB181" s="264"/>
    </row>
    <row r="182" spans="1:30" ht="12.2" hidden="1" customHeight="1">
      <c r="A182" s="66" t="s">
        <v>111</v>
      </c>
      <c r="C182" s="131"/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  <c r="N182" s="131"/>
      <c r="O182" s="131"/>
      <c r="P182" s="266"/>
      <c r="Q182" s="264"/>
      <c r="R182" s="265"/>
      <c r="S182" s="266"/>
      <c r="T182" s="264"/>
      <c r="U182" s="265"/>
      <c r="V182" s="266"/>
      <c r="W182" s="131"/>
      <c r="X182" s="377"/>
      <c r="Y182" s="264"/>
      <c r="Z182" s="264"/>
      <c r="AA182" s="264"/>
      <c r="AB182" s="264"/>
    </row>
    <row r="183" spans="1:30" ht="12.2" hidden="1" customHeight="1">
      <c r="A183" s="55" t="s">
        <v>29</v>
      </c>
      <c r="C183" s="131"/>
      <c r="D183" s="131"/>
      <c r="E183" s="131"/>
      <c r="F183" s="131"/>
      <c r="G183" s="131"/>
      <c r="H183" s="131"/>
      <c r="I183" s="131"/>
      <c r="J183" s="131"/>
      <c r="K183" s="131"/>
      <c r="L183" s="131"/>
      <c r="M183" s="131"/>
      <c r="N183" s="131"/>
      <c r="O183" s="131"/>
      <c r="P183" s="83">
        <f t="shared" ref="P183" si="138">SUM(D183:O183)+SUMIF($P$4,"Yes",C183)</f>
        <v>0</v>
      </c>
      <c r="Q183" s="264">
        <v>0</v>
      </c>
      <c r="R183" s="265">
        <f t="shared" ref="R183" si="139">P183-Q183</f>
        <v>0</v>
      </c>
      <c r="S183" s="83">
        <f>INDEX(D183:O183,1,MATCH($S$3,$D$6:$O$6,0))</f>
        <v>0</v>
      </c>
      <c r="T183" s="264">
        <v>0</v>
      </c>
      <c r="U183" s="265">
        <f t="shared" ref="U183" si="140">S183-T183</f>
        <v>0</v>
      </c>
      <c r="V183" s="266">
        <v>0</v>
      </c>
      <c r="W183" s="131">
        <v>0</v>
      </c>
      <c r="X183" s="377">
        <v>0</v>
      </c>
      <c r="Y183" s="264">
        <f t="shared" ref="Y183" si="141">X183-W183</f>
        <v>0</v>
      </c>
      <c r="Z183" s="264">
        <f t="shared" ref="Z183" si="142">X183-V183</f>
        <v>0</v>
      </c>
      <c r="AA183" s="264">
        <f t="shared" ref="AA183" si="143">V183-P183</f>
        <v>0</v>
      </c>
      <c r="AB183" s="264">
        <f t="shared" ref="AB183" si="144">X183-P183</f>
        <v>0</v>
      </c>
      <c r="AC183" s="68" t="str">
        <f t="shared" ref="AC183" si="145">IFERROR((P183/X183)," ")</f>
        <v xml:space="preserve"> </v>
      </c>
      <c r="AD183" s="68" t="str">
        <f>IFERROR((P183/V183)," ")</f>
        <v xml:space="preserve"> </v>
      </c>
    </row>
    <row r="184" spans="1:30" ht="12.2" hidden="1" customHeight="1">
      <c r="A184" s="55" t="s">
        <v>633</v>
      </c>
      <c r="B184" s="1" t="s">
        <v>111</v>
      </c>
      <c r="C184" s="131"/>
      <c r="D184" s="131">
        <v>0</v>
      </c>
      <c r="E184" s="131">
        <v>0</v>
      </c>
      <c r="F184" s="131">
        <v>0</v>
      </c>
      <c r="G184" s="131">
        <v>0</v>
      </c>
      <c r="H184" s="131"/>
      <c r="I184" s="131"/>
      <c r="J184" s="131"/>
      <c r="K184" s="131"/>
      <c r="L184" s="131"/>
      <c r="M184" s="131"/>
      <c r="N184" s="131"/>
      <c r="O184" s="131"/>
      <c r="P184" s="83">
        <f t="shared" ref="P184:P186" si="146">SUM(D184:O184)+SUMIF($P$4,"Yes",C184)</f>
        <v>0</v>
      </c>
      <c r="Q184" s="264">
        <v>0</v>
      </c>
      <c r="R184" s="265">
        <f t="shared" ref="R184:R186" si="147">P184-Q184</f>
        <v>0</v>
      </c>
      <c r="S184" s="83">
        <f t="shared" ref="S184:S186" si="148">INDEX(D184:O184,1,MATCH($S$3,$D$6:$O$6,0))</f>
        <v>0</v>
      </c>
      <c r="T184" s="264">
        <v>0</v>
      </c>
      <c r="U184" s="265">
        <f t="shared" ref="U184:U186" si="149">S184-T184</f>
        <v>0</v>
      </c>
      <c r="V184" s="266">
        <v>0</v>
      </c>
      <c r="W184" s="131">
        <v>0</v>
      </c>
      <c r="X184" s="377">
        <v>0</v>
      </c>
      <c r="Y184" s="264">
        <f t="shared" ref="Y184:Y186" si="150">X184-W184</f>
        <v>0</v>
      </c>
      <c r="Z184" s="264">
        <f t="shared" ref="Z184:Z186" si="151">X184-V184</f>
        <v>0</v>
      </c>
      <c r="AA184" s="264">
        <f t="shared" ref="AA184:AA186" si="152">V184-P184</f>
        <v>0</v>
      </c>
      <c r="AB184" s="264">
        <f t="shared" ref="AB184:AB186" si="153">X184-P184</f>
        <v>0</v>
      </c>
      <c r="AC184" s="68" t="str">
        <f t="shared" ref="AC184:AC186" si="154">IFERROR((P184/X184)," ")</f>
        <v xml:space="preserve"> </v>
      </c>
      <c r="AD184" s="68" t="str">
        <f t="shared" ref="AD184:AD186" si="155">IFERROR((P184/V184)," ")</f>
        <v xml:space="preserve"> </v>
      </c>
    </row>
    <row r="185" spans="1:30" ht="12.2" hidden="1" customHeight="1">
      <c r="A185" s="55" t="s">
        <v>634</v>
      </c>
      <c r="B185" s="1" t="s">
        <v>258</v>
      </c>
      <c r="C185" s="131"/>
      <c r="D185" s="131">
        <v>0</v>
      </c>
      <c r="E185" s="131">
        <v>0</v>
      </c>
      <c r="F185" s="131">
        <v>0</v>
      </c>
      <c r="G185" s="131">
        <v>0</v>
      </c>
      <c r="H185" s="131"/>
      <c r="I185" s="131"/>
      <c r="J185" s="131"/>
      <c r="K185" s="131"/>
      <c r="L185" s="131"/>
      <c r="M185" s="131"/>
      <c r="N185" s="131"/>
      <c r="O185" s="131"/>
      <c r="P185" s="83">
        <f t="shared" si="146"/>
        <v>0</v>
      </c>
      <c r="Q185" s="264">
        <v>0</v>
      </c>
      <c r="R185" s="265">
        <f t="shared" si="147"/>
        <v>0</v>
      </c>
      <c r="S185" s="83">
        <f t="shared" si="148"/>
        <v>0</v>
      </c>
      <c r="T185" s="264">
        <v>0</v>
      </c>
      <c r="U185" s="265">
        <f t="shared" si="149"/>
        <v>0</v>
      </c>
      <c r="V185" s="266">
        <v>0</v>
      </c>
      <c r="W185" s="131">
        <v>0</v>
      </c>
      <c r="X185" s="377">
        <v>0</v>
      </c>
      <c r="Y185" s="264">
        <f t="shared" si="150"/>
        <v>0</v>
      </c>
      <c r="Z185" s="264">
        <f t="shared" si="151"/>
        <v>0</v>
      </c>
      <c r="AA185" s="264">
        <f t="shared" si="152"/>
        <v>0</v>
      </c>
      <c r="AB185" s="264">
        <f t="shared" si="153"/>
        <v>0</v>
      </c>
      <c r="AC185" s="68" t="str">
        <f t="shared" si="154"/>
        <v xml:space="preserve"> </v>
      </c>
      <c r="AD185" s="68" t="str">
        <f t="shared" si="155"/>
        <v xml:space="preserve"> </v>
      </c>
    </row>
    <row r="186" spans="1:30" ht="12.2" hidden="1" customHeight="1">
      <c r="A186" s="55" t="s">
        <v>635</v>
      </c>
      <c r="B186" s="1" t="s">
        <v>259</v>
      </c>
      <c r="C186" s="131"/>
      <c r="D186" s="131">
        <v>0</v>
      </c>
      <c r="E186" s="131">
        <v>0</v>
      </c>
      <c r="F186" s="131">
        <v>0</v>
      </c>
      <c r="G186" s="131">
        <v>0</v>
      </c>
      <c r="H186" s="131"/>
      <c r="I186" s="131"/>
      <c r="J186" s="131"/>
      <c r="K186" s="131"/>
      <c r="L186" s="131"/>
      <c r="M186" s="131"/>
      <c r="N186" s="131"/>
      <c r="O186" s="131"/>
      <c r="P186" s="83">
        <f t="shared" si="146"/>
        <v>0</v>
      </c>
      <c r="Q186" s="264">
        <v>0</v>
      </c>
      <c r="R186" s="265">
        <f t="shared" si="147"/>
        <v>0</v>
      </c>
      <c r="S186" s="83">
        <f t="shared" si="148"/>
        <v>0</v>
      </c>
      <c r="T186" s="264">
        <v>0</v>
      </c>
      <c r="U186" s="265">
        <f t="shared" si="149"/>
        <v>0</v>
      </c>
      <c r="V186" s="266">
        <v>0</v>
      </c>
      <c r="W186" s="131">
        <v>0</v>
      </c>
      <c r="X186" s="377">
        <v>0</v>
      </c>
      <c r="Y186" s="264">
        <f t="shared" si="150"/>
        <v>0</v>
      </c>
      <c r="Z186" s="264">
        <f t="shared" si="151"/>
        <v>0</v>
      </c>
      <c r="AA186" s="264">
        <f t="shared" si="152"/>
        <v>0</v>
      </c>
      <c r="AB186" s="264">
        <f t="shared" si="153"/>
        <v>0</v>
      </c>
      <c r="AC186" s="68" t="str">
        <f t="shared" si="154"/>
        <v xml:space="preserve"> </v>
      </c>
      <c r="AD186" s="68" t="str">
        <f t="shared" si="155"/>
        <v xml:space="preserve"> </v>
      </c>
    </row>
    <row r="187" spans="1:30" ht="12.2" hidden="1" customHeight="1">
      <c r="A187" s="55"/>
      <c r="B187" s="55"/>
      <c r="C187" s="131"/>
      <c r="D187" s="131"/>
      <c r="E187" s="131"/>
      <c r="F187" s="131"/>
      <c r="G187" s="131"/>
      <c r="H187" s="131"/>
      <c r="I187" s="131"/>
      <c r="J187" s="131"/>
      <c r="K187" s="131"/>
      <c r="L187" s="131"/>
      <c r="M187" s="131"/>
      <c r="N187" s="131"/>
      <c r="O187" s="131"/>
      <c r="P187" s="83"/>
      <c r="Q187" s="264"/>
      <c r="R187" s="265"/>
      <c r="S187" s="83"/>
      <c r="T187" s="264"/>
      <c r="U187" s="265"/>
      <c r="V187" s="266"/>
      <c r="W187" s="131"/>
      <c r="X187" s="377"/>
      <c r="Y187" s="264"/>
      <c r="Z187" s="264"/>
      <c r="AA187" s="264"/>
      <c r="AB187" s="264"/>
    </row>
    <row r="188" spans="1:30" ht="12.2" hidden="1" customHeight="1">
      <c r="A188" s="55"/>
      <c r="B188" s="65" t="s">
        <v>636</v>
      </c>
      <c r="C188" s="267">
        <f t="shared" ref="C188:AB188" si="156">SUM(C183:C187)</f>
        <v>0</v>
      </c>
      <c r="D188" s="267">
        <f t="shared" si="156"/>
        <v>0</v>
      </c>
      <c r="E188" s="267">
        <f t="shared" si="156"/>
        <v>0</v>
      </c>
      <c r="F188" s="267">
        <f t="shared" si="156"/>
        <v>0</v>
      </c>
      <c r="G188" s="267">
        <f t="shared" si="156"/>
        <v>0</v>
      </c>
      <c r="H188" s="267">
        <f t="shared" si="156"/>
        <v>0</v>
      </c>
      <c r="I188" s="267">
        <f t="shared" si="156"/>
        <v>0</v>
      </c>
      <c r="J188" s="267">
        <f t="shared" si="156"/>
        <v>0</v>
      </c>
      <c r="K188" s="267">
        <f t="shared" si="156"/>
        <v>0</v>
      </c>
      <c r="L188" s="267">
        <f t="shared" si="156"/>
        <v>0</v>
      </c>
      <c r="M188" s="267">
        <f t="shared" si="156"/>
        <v>0</v>
      </c>
      <c r="N188" s="267">
        <f t="shared" si="156"/>
        <v>0</v>
      </c>
      <c r="O188" s="267">
        <f t="shared" si="156"/>
        <v>0</v>
      </c>
      <c r="P188" s="268">
        <f t="shared" si="156"/>
        <v>0</v>
      </c>
      <c r="Q188" s="269">
        <f t="shared" si="156"/>
        <v>0</v>
      </c>
      <c r="R188" s="270">
        <f t="shared" si="156"/>
        <v>0</v>
      </c>
      <c r="S188" s="268">
        <f t="shared" si="156"/>
        <v>0</v>
      </c>
      <c r="T188" s="269">
        <f t="shared" si="156"/>
        <v>0</v>
      </c>
      <c r="U188" s="270">
        <f t="shared" si="156"/>
        <v>0</v>
      </c>
      <c r="V188" s="268">
        <f t="shared" si="156"/>
        <v>0</v>
      </c>
      <c r="W188" s="267">
        <f t="shared" si="156"/>
        <v>0</v>
      </c>
      <c r="X188" s="378">
        <f t="shared" si="156"/>
        <v>0</v>
      </c>
      <c r="Y188" s="269">
        <f t="shared" si="156"/>
        <v>0</v>
      </c>
      <c r="Z188" s="269">
        <f t="shared" si="156"/>
        <v>0</v>
      </c>
      <c r="AA188" s="269">
        <f t="shared" si="156"/>
        <v>0</v>
      </c>
      <c r="AB188" s="269">
        <f t="shared" si="156"/>
        <v>0</v>
      </c>
      <c r="AC188" s="111" t="str">
        <f>IFERROR((P188/X188)," ")</f>
        <v xml:space="preserve"> </v>
      </c>
      <c r="AD188" s="111" t="str">
        <f>IFERROR((P188/V188)," ")</f>
        <v xml:space="preserve"> </v>
      </c>
    </row>
    <row r="189" spans="1:30" ht="12.2" customHeight="1">
      <c r="A189" s="55"/>
      <c r="B189" s="65"/>
      <c r="C189" s="271"/>
      <c r="D189" s="271"/>
      <c r="E189" s="271"/>
      <c r="F189" s="271"/>
      <c r="G189" s="271"/>
      <c r="H189" s="271"/>
      <c r="I189" s="271"/>
      <c r="J189" s="271"/>
      <c r="K189" s="271"/>
      <c r="L189" s="271"/>
      <c r="M189" s="271"/>
      <c r="N189" s="271"/>
      <c r="O189" s="271"/>
      <c r="P189" s="272"/>
      <c r="Q189" s="273"/>
      <c r="R189" s="274"/>
      <c r="S189" s="272"/>
      <c r="T189" s="273"/>
      <c r="U189" s="274"/>
      <c r="V189" s="272"/>
      <c r="W189" s="271"/>
      <c r="X189" s="379"/>
      <c r="Y189" s="273"/>
      <c r="Z189" s="273"/>
      <c r="AA189" s="273"/>
      <c r="AB189" s="273"/>
      <c r="AC189" s="238"/>
      <c r="AD189" s="238"/>
    </row>
    <row r="190" spans="1:30" ht="12.2" hidden="1" customHeight="1">
      <c r="A190" s="66" t="s">
        <v>112</v>
      </c>
      <c r="C190" s="131"/>
      <c r="D190" s="131"/>
      <c r="E190" s="131"/>
      <c r="F190" s="131"/>
      <c r="G190" s="131"/>
      <c r="H190" s="131"/>
      <c r="I190" s="131"/>
      <c r="J190" s="131"/>
      <c r="K190" s="131"/>
      <c r="L190" s="131"/>
      <c r="M190" s="131"/>
      <c r="N190" s="131"/>
      <c r="O190" s="131"/>
      <c r="P190" s="266"/>
      <c r="Q190" s="264"/>
      <c r="R190" s="265"/>
      <c r="S190" s="266"/>
      <c r="T190" s="264"/>
      <c r="U190" s="265"/>
      <c r="V190" s="266"/>
      <c r="W190" s="131"/>
      <c r="X190" s="377"/>
      <c r="Y190" s="264"/>
      <c r="Z190" s="264"/>
      <c r="AA190" s="264"/>
      <c r="AB190" s="264"/>
    </row>
    <row r="191" spans="1:30" ht="12.2" hidden="1" customHeight="1">
      <c r="A191" s="55" t="s">
        <v>29</v>
      </c>
      <c r="C191" s="131"/>
      <c r="D191" s="131"/>
      <c r="E191" s="131"/>
      <c r="F191" s="131"/>
      <c r="G191" s="131"/>
      <c r="H191" s="131"/>
      <c r="I191" s="131"/>
      <c r="J191" s="131"/>
      <c r="K191" s="131"/>
      <c r="L191" s="131"/>
      <c r="M191" s="131"/>
      <c r="N191" s="131"/>
      <c r="O191" s="131"/>
      <c r="P191" s="83">
        <f t="shared" ref="P191" si="157">SUM(D191:O191)+SUMIF($P$4,"Yes",C191)</f>
        <v>0</v>
      </c>
      <c r="Q191" s="264">
        <v>0</v>
      </c>
      <c r="R191" s="265">
        <f t="shared" ref="R191" si="158">P191-Q191</f>
        <v>0</v>
      </c>
      <c r="S191" s="83">
        <f>INDEX(D191:O191,1,MATCH($S$3,$D$6:$O$6,0))</f>
        <v>0</v>
      </c>
      <c r="T191" s="264">
        <v>0</v>
      </c>
      <c r="U191" s="265">
        <f t="shared" ref="U191" si="159">S191-T191</f>
        <v>0</v>
      </c>
      <c r="V191" s="266">
        <v>0</v>
      </c>
      <c r="W191" s="131">
        <v>0</v>
      </c>
      <c r="X191" s="377">
        <v>0</v>
      </c>
      <c r="Y191" s="264">
        <f t="shared" ref="Y191" si="160">X191-W191</f>
        <v>0</v>
      </c>
      <c r="Z191" s="264">
        <f t="shared" ref="Z191" si="161">X191-V191</f>
        <v>0</v>
      </c>
      <c r="AA191" s="264">
        <f t="shared" ref="AA191" si="162">V191-P191</f>
        <v>0</v>
      </c>
      <c r="AB191" s="264">
        <f t="shared" ref="AB191" si="163">X191-P191</f>
        <v>0</v>
      </c>
      <c r="AC191" s="68" t="str">
        <f t="shared" ref="AC191" si="164">IFERROR((P191/X191)," ")</f>
        <v xml:space="preserve"> </v>
      </c>
      <c r="AD191" s="68" t="str">
        <f>IFERROR((P191/V191)," ")</f>
        <v xml:space="preserve"> </v>
      </c>
    </row>
    <row r="192" spans="1:30" ht="12.2" hidden="1" customHeight="1">
      <c r="A192" s="55" t="s">
        <v>637</v>
      </c>
      <c r="B192" s="1" t="s">
        <v>112</v>
      </c>
      <c r="C192" s="131"/>
      <c r="D192" s="131">
        <v>0</v>
      </c>
      <c r="E192" s="131">
        <v>0</v>
      </c>
      <c r="F192" s="131">
        <v>0</v>
      </c>
      <c r="G192" s="131">
        <v>0</v>
      </c>
      <c r="H192" s="131"/>
      <c r="I192" s="131"/>
      <c r="J192" s="131"/>
      <c r="K192" s="131"/>
      <c r="L192" s="131"/>
      <c r="M192" s="131"/>
      <c r="N192" s="131"/>
      <c r="O192" s="131"/>
      <c r="P192" s="83">
        <f t="shared" ref="P192" si="165">SUM(D192:O192)+SUMIF($P$4,"Yes",C192)</f>
        <v>0</v>
      </c>
      <c r="Q192" s="264">
        <v>0</v>
      </c>
      <c r="R192" s="265">
        <f t="shared" ref="R192" si="166">P192-Q192</f>
        <v>0</v>
      </c>
      <c r="S192" s="83">
        <f>INDEX(D192:O192,1,MATCH($S$3,$D$6:$O$6,0))</f>
        <v>0</v>
      </c>
      <c r="T192" s="264">
        <v>0</v>
      </c>
      <c r="U192" s="265">
        <f t="shared" ref="U192" si="167">S192-T192</f>
        <v>0</v>
      </c>
      <c r="V192" s="266">
        <v>0</v>
      </c>
      <c r="W192" s="131">
        <v>0</v>
      </c>
      <c r="X192" s="377">
        <v>0</v>
      </c>
      <c r="Y192" s="264">
        <f t="shared" ref="Y192" si="168">X192-W192</f>
        <v>0</v>
      </c>
      <c r="Z192" s="264">
        <f t="shared" ref="Z192" si="169">X192-V192</f>
        <v>0</v>
      </c>
      <c r="AA192" s="264">
        <f t="shared" ref="AA192" si="170">V192-P192</f>
        <v>0</v>
      </c>
      <c r="AB192" s="264">
        <f t="shared" ref="AB192" si="171">X192-P192</f>
        <v>0</v>
      </c>
      <c r="AC192" s="68" t="str">
        <f t="shared" ref="AC192" si="172">IFERROR((P192/X192)," ")</f>
        <v xml:space="preserve"> </v>
      </c>
      <c r="AD192" s="68" t="str">
        <f>IFERROR((P192/V192)," ")</f>
        <v xml:space="preserve"> </v>
      </c>
    </row>
    <row r="193" spans="1:30" ht="12.2" hidden="1" customHeight="1">
      <c r="A193" s="55"/>
      <c r="B193" s="55"/>
      <c r="C193" s="131"/>
      <c r="D193" s="131"/>
      <c r="E193" s="131"/>
      <c r="F193" s="131"/>
      <c r="G193" s="131"/>
      <c r="H193" s="131"/>
      <c r="I193" s="131"/>
      <c r="J193" s="131"/>
      <c r="K193" s="131"/>
      <c r="L193" s="131"/>
      <c r="M193" s="131"/>
      <c r="N193" s="131"/>
      <c r="O193" s="131"/>
      <c r="P193" s="83"/>
      <c r="Q193" s="264"/>
      <c r="R193" s="265"/>
      <c r="S193" s="83"/>
      <c r="T193" s="264"/>
      <c r="U193" s="265"/>
      <c r="V193" s="266"/>
      <c r="W193" s="131"/>
      <c r="X193" s="377"/>
      <c r="Y193" s="264"/>
      <c r="Z193" s="264"/>
      <c r="AA193" s="264"/>
      <c r="AB193" s="264"/>
    </row>
    <row r="194" spans="1:30" ht="12.2" hidden="1" customHeight="1">
      <c r="A194" s="55"/>
      <c r="B194" s="65" t="s">
        <v>638</v>
      </c>
      <c r="C194" s="267">
        <f t="shared" ref="C194:AB194" si="173">SUM(C191:C193)</f>
        <v>0</v>
      </c>
      <c r="D194" s="267">
        <f t="shared" si="173"/>
        <v>0</v>
      </c>
      <c r="E194" s="267">
        <f t="shared" si="173"/>
        <v>0</v>
      </c>
      <c r="F194" s="267">
        <f t="shared" si="173"/>
        <v>0</v>
      </c>
      <c r="G194" s="267">
        <f t="shared" si="173"/>
        <v>0</v>
      </c>
      <c r="H194" s="267">
        <f t="shared" si="173"/>
        <v>0</v>
      </c>
      <c r="I194" s="267">
        <f t="shared" si="173"/>
        <v>0</v>
      </c>
      <c r="J194" s="267">
        <f t="shared" si="173"/>
        <v>0</v>
      </c>
      <c r="K194" s="267">
        <f t="shared" si="173"/>
        <v>0</v>
      </c>
      <c r="L194" s="267">
        <f t="shared" si="173"/>
        <v>0</v>
      </c>
      <c r="M194" s="267">
        <f t="shared" si="173"/>
        <v>0</v>
      </c>
      <c r="N194" s="267">
        <f t="shared" si="173"/>
        <v>0</v>
      </c>
      <c r="O194" s="267">
        <f t="shared" si="173"/>
        <v>0</v>
      </c>
      <c r="P194" s="268">
        <f t="shared" si="173"/>
        <v>0</v>
      </c>
      <c r="Q194" s="269">
        <f t="shared" si="173"/>
        <v>0</v>
      </c>
      <c r="R194" s="270">
        <f t="shared" si="173"/>
        <v>0</v>
      </c>
      <c r="S194" s="268">
        <f t="shared" si="173"/>
        <v>0</v>
      </c>
      <c r="T194" s="269">
        <f t="shared" si="173"/>
        <v>0</v>
      </c>
      <c r="U194" s="270">
        <f t="shared" si="173"/>
        <v>0</v>
      </c>
      <c r="V194" s="268">
        <f t="shared" si="173"/>
        <v>0</v>
      </c>
      <c r="W194" s="267">
        <f t="shared" si="173"/>
        <v>0</v>
      </c>
      <c r="X194" s="378">
        <f t="shared" si="173"/>
        <v>0</v>
      </c>
      <c r="Y194" s="269">
        <f t="shared" si="173"/>
        <v>0</v>
      </c>
      <c r="Z194" s="269">
        <f t="shared" si="173"/>
        <v>0</v>
      </c>
      <c r="AA194" s="269">
        <f t="shared" si="173"/>
        <v>0</v>
      </c>
      <c r="AB194" s="269">
        <f t="shared" si="173"/>
        <v>0</v>
      </c>
      <c r="AC194" s="111" t="str">
        <f>IFERROR((P194/X194)," ")</f>
        <v xml:space="preserve"> </v>
      </c>
      <c r="AD194" s="111" t="str">
        <f>IFERROR((P194/V194)," ")</f>
        <v xml:space="preserve"> </v>
      </c>
    </row>
    <row r="195" spans="1:30" ht="12.2" hidden="1" customHeight="1">
      <c r="A195" s="55"/>
      <c r="B195" s="66"/>
      <c r="C195" s="131"/>
      <c r="D195" s="131"/>
      <c r="E195" s="131"/>
      <c r="F195" s="131"/>
      <c r="G195" s="131"/>
      <c r="H195" s="131"/>
      <c r="I195" s="131"/>
      <c r="J195" s="131"/>
      <c r="K195" s="131"/>
      <c r="L195" s="131"/>
      <c r="M195" s="131"/>
      <c r="N195" s="131"/>
      <c r="O195" s="131"/>
      <c r="P195" s="266"/>
      <c r="Q195" s="264"/>
      <c r="R195" s="265"/>
      <c r="S195" s="266"/>
      <c r="T195" s="264"/>
      <c r="U195" s="265"/>
      <c r="V195" s="266"/>
      <c r="W195" s="131" t="s">
        <v>29</v>
      </c>
      <c r="X195" s="377"/>
      <c r="Y195" s="264"/>
      <c r="Z195" s="264"/>
      <c r="AA195" s="264"/>
      <c r="AB195" s="264"/>
    </row>
    <row r="196" spans="1:30" s="58" customFormat="1" ht="12.2" customHeight="1">
      <c r="A196" s="66" t="s">
        <v>44</v>
      </c>
      <c r="B196" s="66"/>
      <c r="C196" s="267">
        <f t="shared" ref="C196:AB196" si="174">SUM(C188,C180,C134,C111,C102,C194)</f>
        <v>0</v>
      </c>
      <c r="D196" s="267">
        <f t="shared" si="174"/>
        <v>383333.94999999995</v>
      </c>
      <c r="E196" s="267">
        <f t="shared" si="174"/>
        <v>355820.64999999997</v>
      </c>
      <c r="F196" s="267">
        <f t="shared" si="174"/>
        <v>346501.38</v>
      </c>
      <c r="G196" s="267">
        <f t="shared" si="174"/>
        <v>12713.380000000001</v>
      </c>
      <c r="H196" s="267">
        <f t="shared" si="174"/>
        <v>0</v>
      </c>
      <c r="I196" s="267">
        <f t="shared" si="174"/>
        <v>0</v>
      </c>
      <c r="J196" s="267">
        <f t="shared" si="174"/>
        <v>0</v>
      </c>
      <c r="K196" s="267">
        <f t="shared" si="174"/>
        <v>0</v>
      </c>
      <c r="L196" s="267">
        <f t="shared" si="174"/>
        <v>0</v>
      </c>
      <c r="M196" s="267">
        <f t="shared" si="174"/>
        <v>0</v>
      </c>
      <c r="N196" s="267">
        <f t="shared" si="174"/>
        <v>0</v>
      </c>
      <c r="O196" s="267">
        <f t="shared" si="174"/>
        <v>0</v>
      </c>
      <c r="P196" s="268">
        <f t="shared" si="174"/>
        <v>1098369.3599999999</v>
      </c>
      <c r="Q196" s="269">
        <f t="shared" si="174"/>
        <v>1522140.0879636365</v>
      </c>
      <c r="R196" s="270">
        <f t="shared" si="174"/>
        <v>-423770.72796363657</v>
      </c>
      <c r="S196" s="268">
        <f t="shared" si="174"/>
        <v>12713.380000000001</v>
      </c>
      <c r="T196" s="269">
        <f t="shared" si="174"/>
        <v>386890.18335454544</v>
      </c>
      <c r="U196" s="270">
        <f t="shared" si="174"/>
        <v>-374176.80335454544</v>
      </c>
      <c r="V196" s="268">
        <f t="shared" si="174"/>
        <v>4696034.0548</v>
      </c>
      <c r="W196" s="267">
        <f t="shared" si="174"/>
        <v>4855050.17</v>
      </c>
      <c r="X196" s="378">
        <f t="shared" si="174"/>
        <v>4855050.17</v>
      </c>
      <c r="Y196" s="269">
        <f t="shared" si="174"/>
        <v>0</v>
      </c>
      <c r="Z196" s="269">
        <f t="shared" si="174"/>
        <v>159016.1151999998</v>
      </c>
      <c r="AA196" s="269">
        <f t="shared" si="174"/>
        <v>3597664.6948000006</v>
      </c>
      <c r="AB196" s="269">
        <f t="shared" si="174"/>
        <v>3756680.81</v>
      </c>
      <c r="AC196" s="111">
        <f>IFERROR((P196/X196)," ")</f>
        <v>0.22623233984006388</v>
      </c>
      <c r="AD196" s="111">
        <f>IFERROR((P196/V196)," ")</f>
        <v>0.2338929716400403</v>
      </c>
    </row>
    <row r="197" spans="1:30" s="58" customFormat="1" ht="12.2" customHeight="1">
      <c r="A197" s="66"/>
      <c r="B197" s="66"/>
      <c r="C197" s="275"/>
      <c r="D197" s="275"/>
      <c r="E197" s="275"/>
      <c r="F197" s="275"/>
      <c r="G197" s="275"/>
      <c r="H197" s="275"/>
      <c r="I197" s="275"/>
      <c r="J197" s="275"/>
      <c r="K197" s="275"/>
      <c r="L197" s="275"/>
      <c r="M197" s="275"/>
      <c r="N197" s="275"/>
      <c r="O197" s="275"/>
      <c r="P197" s="272"/>
      <c r="Q197" s="276"/>
      <c r="R197" s="274"/>
      <c r="S197" s="272"/>
      <c r="T197" s="276"/>
      <c r="U197" s="274"/>
      <c r="V197" s="277"/>
      <c r="W197" s="278"/>
      <c r="X197" s="380"/>
      <c r="Y197" s="276"/>
      <c r="Z197" s="276"/>
      <c r="AA197" s="276"/>
      <c r="AB197" s="276"/>
      <c r="AC197" s="92"/>
      <c r="AD197" s="92"/>
    </row>
    <row r="198" spans="1:30" s="58" customFormat="1" ht="12.2" customHeight="1">
      <c r="A198" s="66" t="s">
        <v>45</v>
      </c>
      <c r="B198" s="66"/>
      <c r="C198" s="275"/>
      <c r="D198" s="275"/>
      <c r="E198" s="275"/>
      <c r="F198" s="275"/>
      <c r="G198" s="275"/>
      <c r="H198" s="275"/>
      <c r="I198" s="275"/>
      <c r="J198" s="275"/>
      <c r="K198" s="275"/>
      <c r="L198" s="275"/>
      <c r="M198" s="275"/>
      <c r="N198" s="275"/>
      <c r="O198" s="275"/>
      <c r="P198" s="272"/>
      <c r="Q198" s="276"/>
      <c r="R198" s="274"/>
      <c r="S198" s="272"/>
      <c r="T198" s="276"/>
      <c r="U198" s="274"/>
      <c r="V198" s="277"/>
      <c r="W198" s="278"/>
      <c r="X198" s="380"/>
      <c r="Y198" s="276"/>
      <c r="Z198" s="276"/>
      <c r="AA198" s="276"/>
      <c r="AB198" s="276"/>
      <c r="AC198" s="92"/>
      <c r="AD198" s="92"/>
    </row>
    <row r="199" spans="1:30" s="58" customFormat="1" ht="12.2" customHeight="1">
      <c r="A199" s="66"/>
      <c r="B199" s="66"/>
      <c r="C199" s="275"/>
      <c r="D199" s="275"/>
      <c r="E199" s="275"/>
      <c r="F199" s="275"/>
      <c r="G199" s="275"/>
      <c r="H199" s="275"/>
      <c r="I199" s="275"/>
      <c r="J199" s="275"/>
      <c r="K199" s="275"/>
      <c r="L199" s="275"/>
      <c r="M199" s="275"/>
      <c r="N199" s="275"/>
      <c r="O199" s="275"/>
      <c r="P199" s="272"/>
      <c r="Q199" s="276"/>
      <c r="R199" s="274"/>
      <c r="S199" s="272"/>
      <c r="T199" s="276"/>
      <c r="U199" s="274"/>
      <c r="V199" s="272"/>
      <c r="W199" s="275"/>
      <c r="X199" s="381"/>
      <c r="Y199" s="276"/>
      <c r="Z199" s="276"/>
      <c r="AA199" s="276"/>
      <c r="AB199" s="276"/>
      <c r="AC199" s="92"/>
      <c r="AD199" s="92"/>
    </row>
    <row r="200" spans="1:30" ht="12.2" customHeight="1">
      <c r="A200" s="66" t="s">
        <v>113</v>
      </c>
      <c r="C200" s="131"/>
      <c r="D200" s="131"/>
      <c r="E200" s="131"/>
      <c r="F200" s="131"/>
      <c r="G200" s="131"/>
      <c r="H200" s="131"/>
      <c r="I200" s="131"/>
      <c r="J200" s="131"/>
      <c r="K200" s="131"/>
      <c r="L200" s="131"/>
      <c r="M200" s="131"/>
      <c r="N200" s="131"/>
      <c r="O200" s="131"/>
      <c r="P200" s="266"/>
      <c r="Q200" s="264"/>
      <c r="R200" s="265"/>
      <c r="S200" s="266"/>
      <c r="T200" s="264"/>
      <c r="U200" s="265"/>
      <c r="V200" s="266"/>
      <c r="W200" s="131"/>
      <c r="X200" s="377"/>
      <c r="Y200" s="264"/>
      <c r="Z200" s="264"/>
      <c r="AA200" s="264"/>
      <c r="AB200" s="264"/>
    </row>
    <row r="201" spans="1:30" ht="12.2" hidden="1" customHeight="1">
      <c r="A201" s="55" t="s">
        <v>29</v>
      </c>
      <c r="B201" s="55"/>
      <c r="C201" s="131"/>
      <c r="D201" s="131"/>
      <c r="E201" s="131"/>
      <c r="F201" s="131"/>
      <c r="G201" s="131"/>
      <c r="H201" s="131"/>
      <c r="I201" s="131"/>
      <c r="J201" s="131"/>
      <c r="K201" s="131"/>
      <c r="L201" s="131"/>
      <c r="M201" s="131"/>
      <c r="N201" s="131"/>
      <c r="O201" s="131"/>
      <c r="P201" s="83">
        <f t="shared" ref="P201" si="175">SUM(D201:O201)+SUMIF($P$4,"Yes",C201)</f>
        <v>0</v>
      </c>
      <c r="Q201" s="264">
        <v>0</v>
      </c>
      <c r="R201" s="265">
        <f t="shared" ref="R201" si="176">Q201-P201</f>
        <v>0</v>
      </c>
      <c r="S201" s="83">
        <f t="shared" ref="S201" si="177">INDEX(D201:O201,1,MATCH($S$3,$D$6:$O$6,0))</f>
        <v>0</v>
      </c>
      <c r="T201" s="264">
        <v>0</v>
      </c>
      <c r="U201" s="265">
        <f t="shared" ref="U201" si="178">T201-S201</f>
        <v>0</v>
      </c>
      <c r="V201" s="266">
        <v>0</v>
      </c>
      <c r="W201" s="131">
        <v>0</v>
      </c>
      <c r="X201" s="377">
        <v>0</v>
      </c>
      <c r="Y201" s="264">
        <f t="shared" ref="Y201" si="179">W201-X201</f>
        <v>0</v>
      </c>
      <c r="Z201" s="264">
        <f t="shared" ref="Z201" si="180">V201-X201</f>
        <v>0</v>
      </c>
      <c r="AA201" s="264">
        <f t="shared" ref="AA201" si="181">V201-P201</f>
        <v>0</v>
      </c>
      <c r="AB201" s="264">
        <f t="shared" ref="AB201" si="182">X201-P201</f>
        <v>0</v>
      </c>
      <c r="AC201" s="68" t="str">
        <f t="shared" ref="AC201" si="183">IFERROR((P201/X201)," ")</f>
        <v xml:space="preserve"> </v>
      </c>
      <c r="AD201" s="68" t="str">
        <f t="shared" ref="AD201" si="184">IFERROR((P201/V201)," ")</f>
        <v xml:space="preserve"> </v>
      </c>
    </row>
    <row r="202" spans="1:30" ht="12.2" hidden="1" customHeight="1">
      <c r="A202" s="55" t="s">
        <v>639</v>
      </c>
      <c r="B202" s="55" t="s">
        <v>113</v>
      </c>
      <c r="C202" s="131"/>
      <c r="D202" s="131">
        <v>0</v>
      </c>
      <c r="E202" s="131">
        <v>0</v>
      </c>
      <c r="F202" s="131">
        <v>0</v>
      </c>
      <c r="G202" s="131">
        <v>0</v>
      </c>
      <c r="H202" s="131"/>
      <c r="I202" s="131"/>
      <c r="J202" s="131"/>
      <c r="K202" s="131"/>
      <c r="L202" s="131"/>
      <c r="M202" s="131"/>
      <c r="N202" s="131"/>
      <c r="O202" s="131"/>
      <c r="P202" s="83">
        <f t="shared" ref="P202:P257" si="185">SUM(D202:O202)+SUMIF($P$4,"Yes",C202)</f>
        <v>0</v>
      </c>
      <c r="Q202" s="264">
        <v>0</v>
      </c>
      <c r="R202" s="265">
        <f t="shared" ref="R202:R257" si="186">Q202-P202</f>
        <v>0</v>
      </c>
      <c r="S202" s="83">
        <f t="shared" ref="S202:S257" si="187">INDEX(D202:O202,1,MATCH($S$3,$D$6:$O$6,0))</f>
        <v>0</v>
      </c>
      <c r="T202" s="264">
        <v>0</v>
      </c>
      <c r="U202" s="265">
        <f t="shared" ref="U202:U257" si="188">T202-S202</f>
        <v>0</v>
      </c>
      <c r="V202" s="266">
        <v>0</v>
      </c>
      <c r="W202" s="131">
        <v>0</v>
      </c>
      <c r="X202" s="377">
        <v>0</v>
      </c>
      <c r="Y202" s="264">
        <f t="shared" ref="Y202:Y257" si="189">W202-X202</f>
        <v>0</v>
      </c>
      <c r="Z202" s="264">
        <f t="shared" ref="Z202:Z257" si="190">V202-X202</f>
        <v>0</v>
      </c>
      <c r="AA202" s="264">
        <f t="shared" ref="AA202:AA257" si="191">V202-P202</f>
        <v>0</v>
      </c>
      <c r="AB202" s="264">
        <f t="shared" ref="AB202:AB257" si="192">X202-P202</f>
        <v>0</v>
      </c>
      <c r="AC202" s="68" t="str">
        <f t="shared" ref="AC202:AC257" si="193">IFERROR((P202/X202)," ")</f>
        <v xml:space="preserve"> </v>
      </c>
      <c r="AD202" s="68" t="str">
        <f t="shared" ref="AD202:AD257" si="194">IFERROR((P202/V202)," ")</f>
        <v xml:space="preserve"> </v>
      </c>
    </row>
    <row r="203" spans="1:30" ht="12.2" customHeight="1">
      <c r="A203" s="55" t="s">
        <v>640</v>
      </c>
      <c r="B203" s="55" t="s">
        <v>260</v>
      </c>
      <c r="C203" s="131"/>
      <c r="D203" s="131">
        <v>42426.94</v>
      </c>
      <c r="E203" s="131">
        <v>63421.26</v>
      </c>
      <c r="F203" s="131">
        <v>82818.149999999994</v>
      </c>
      <c r="G203" s="131">
        <v>86371.15</v>
      </c>
      <c r="H203" s="131"/>
      <c r="I203" s="131"/>
      <c r="J203" s="131"/>
      <c r="K203" s="131"/>
      <c r="L203" s="131"/>
      <c r="M203" s="131"/>
      <c r="N203" s="131"/>
      <c r="O203" s="131"/>
      <c r="P203" s="83">
        <f t="shared" si="185"/>
        <v>275037.5</v>
      </c>
      <c r="Q203" s="264">
        <v>448368.56020833401</v>
      </c>
      <c r="R203" s="265">
        <f t="shared" si="186"/>
        <v>173331.06020833401</v>
      </c>
      <c r="S203" s="83">
        <f t="shared" si="187"/>
        <v>86371.15</v>
      </c>
      <c r="T203" s="264">
        <v>128105.302916667</v>
      </c>
      <c r="U203" s="265">
        <f t="shared" si="188"/>
        <v>41734.152916667008</v>
      </c>
      <c r="V203" s="266">
        <v>1537263.635</v>
      </c>
      <c r="W203" s="131">
        <v>1083803</v>
      </c>
      <c r="X203" s="377">
        <v>1062217.8279569901</v>
      </c>
      <c r="Y203" s="264">
        <f t="shared" si="189"/>
        <v>21585.172043009894</v>
      </c>
      <c r="Z203" s="264">
        <f t="shared" si="190"/>
        <v>475045.8070430099</v>
      </c>
      <c r="AA203" s="264">
        <f t="shared" si="191"/>
        <v>1262226.135</v>
      </c>
      <c r="AB203" s="264">
        <f t="shared" si="192"/>
        <v>787180.32795699011</v>
      </c>
      <c r="AC203" s="68">
        <f t="shared" si="193"/>
        <v>0.25892758788373155</v>
      </c>
      <c r="AD203" s="68">
        <f t="shared" si="194"/>
        <v>0.17891368385878717</v>
      </c>
    </row>
    <row r="204" spans="1:30" ht="12.2" customHeight="1">
      <c r="A204" s="55" t="s">
        <v>641</v>
      </c>
      <c r="B204" s="55" t="s">
        <v>261</v>
      </c>
      <c r="C204" s="131"/>
      <c r="D204" s="131">
        <v>27163.72</v>
      </c>
      <c r="E204" s="131">
        <v>20986.98</v>
      </c>
      <c r="F204" s="131">
        <v>27647.34</v>
      </c>
      <c r="G204" s="131">
        <v>28685.34</v>
      </c>
      <c r="H204" s="131"/>
      <c r="I204" s="131"/>
      <c r="J204" s="131"/>
      <c r="K204" s="131"/>
      <c r="L204" s="131"/>
      <c r="M204" s="131"/>
      <c r="N204" s="131"/>
      <c r="O204" s="131"/>
      <c r="P204" s="83">
        <f t="shared" si="185"/>
        <v>104483.37999999999</v>
      </c>
      <c r="Q204" s="264">
        <v>42216.845833333398</v>
      </c>
      <c r="R204" s="265">
        <f t="shared" si="186"/>
        <v>-62266.534166666592</v>
      </c>
      <c r="S204" s="83">
        <f t="shared" si="187"/>
        <v>28685.34</v>
      </c>
      <c r="T204" s="264">
        <v>12830.266666666699</v>
      </c>
      <c r="U204" s="265">
        <f t="shared" si="188"/>
        <v>-15855.073333333301</v>
      </c>
      <c r="V204" s="266">
        <v>153963.20000000001</v>
      </c>
      <c r="W204" s="131">
        <v>399824</v>
      </c>
      <c r="X204" s="377">
        <v>388624</v>
      </c>
      <c r="Y204" s="264">
        <f t="shared" si="189"/>
        <v>11200</v>
      </c>
      <c r="Z204" s="264">
        <f t="shared" si="190"/>
        <v>-234660.8</v>
      </c>
      <c r="AA204" s="264">
        <f t="shared" si="191"/>
        <v>49479.820000000022</v>
      </c>
      <c r="AB204" s="264">
        <f t="shared" si="192"/>
        <v>284140.62</v>
      </c>
      <c r="AC204" s="68">
        <f t="shared" si="193"/>
        <v>0.26885467701428628</v>
      </c>
      <c r="AD204" s="68">
        <f t="shared" si="194"/>
        <v>0.67862567158905496</v>
      </c>
    </row>
    <row r="205" spans="1:30" ht="12.2" customHeight="1">
      <c r="A205" s="55" t="s">
        <v>642</v>
      </c>
      <c r="B205" s="55" t="s">
        <v>262</v>
      </c>
      <c r="C205" s="131"/>
      <c r="D205" s="131">
        <v>7984.84</v>
      </c>
      <c r="E205" s="131">
        <v>4381.62</v>
      </c>
      <c r="F205" s="131">
        <v>6240</v>
      </c>
      <c r="G205" s="131">
        <v>6240</v>
      </c>
      <c r="H205" s="131"/>
      <c r="I205" s="131"/>
      <c r="J205" s="131"/>
      <c r="K205" s="131"/>
      <c r="L205" s="131"/>
      <c r="M205" s="131"/>
      <c r="N205" s="131"/>
      <c r="O205" s="131"/>
      <c r="P205" s="83">
        <f t="shared" si="185"/>
        <v>24846.46</v>
      </c>
      <c r="Q205" s="264">
        <v>0</v>
      </c>
      <c r="R205" s="265">
        <f t="shared" si="186"/>
        <v>-24846.46</v>
      </c>
      <c r="S205" s="83">
        <f t="shared" si="187"/>
        <v>6240</v>
      </c>
      <c r="T205" s="264">
        <v>0</v>
      </c>
      <c r="U205" s="265">
        <f t="shared" si="188"/>
        <v>-6240</v>
      </c>
      <c r="V205" s="266">
        <v>0</v>
      </c>
      <c r="W205" s="131">
        <v>74880</v>
      </c>
      <c r="X205" s="377">
        <v>74880</v>
      </c>
      <c r="Y205" s="264">
        <f t="shared" si="189"/>
        <v>0</v>
      </c>
      <c r="Z205" s="264">
        <f t="shared" si="190"/>
        <v>-74880</v>
      </c>
      <c r="AA205" s="264">
        <f t="shared" si="191"/>
        <v>-24846.46</v>
      </c>
      <c r="AB205" s="264">
        <f t="shared" si="192"/>
        <v>50033.54</v>
      </c>
      <c r="AC205" s="68">
        <f t="shared" si="193"/>
        <v>0.33181704059829059</v>
      </c>
      <c r="AD205" s="68" t="str">
        <f t="shared" si="194"/>
        <v xml:space="preserve"> </v>
      </c>
    </row>
    <row r="206" spans="1:30" ht="12.2" customHeight="1">
      <c r="A206" s="55" t="s">
        <v>643</v>
      </c>
      <c r="B206" s="55" t="s">
        <v>263</v>
      </c>
      <c r="C206" s="131"/>
      <c r="D206" s="131">
        <v>47028.72</v>
      </c>
      <c r="E206" s="131">
        <v>47803.12</v>
      </c>
      <c r="F206" s="131">
        <v>47415.92</v>
      </c>
      <c r="G206" s="131">
        <v>47415.92</v>
      </c>
      <c r="H206" s="131"/>
      <c r="I206" s="131"/>
      <c r="J206" s="131"/>
      <c r="K206" s="131"/>
      <c r="L206" s="131"/>
      <c r="M206" s="131"/>
      <c r="N206" s="131"/>
      <c r="O206" s="131"/>
      <c r="P206" s="83">
        <f t="shared" si="185"/>
        <v>189663.68</v>
      </c>
      <c r="Q206" s="264">
        <v>105717.64583333299</v>
      </c>
      <c r="R206" s="265">
        <f t="shared" si="186"/>
        <v>-83946.034166666999</v>
      </c>
      <c r="S206" s="83">
        <f t="shared" si="187"/>
        <v>47415.92</v>
      </c>
      <c r="T206" s="264">
        <v>30205.041666666701</v>
      </c>
      <c r="U206" s="265">
        <f t="shared" si="188"/>
        <v>-17210.878333333298</v>
      </c>
      <c r="V206" s="266">
        <v>362460.5</v>
      </c>
      <c r="W206" s="131">
        <v>473716</v>
      </c>
      <c r="X206" s="377">
        <v>473716</v>
      </c>
      <c r="Y206" s="264">
        <f t="shared" si="189"/>
        <v>0</v>
      </c>
      <c r="Z206" s="264">
        <f t="shared" si="190"/>
        <v>-111255.5</v>
      </c>
      <c r="AA206" s="264">
        <f t="shared" si="191"/>
        <v>172796.82</v>
      </c>
      <c r="AB206" s="264">
        <f t="shared" si="192"/>
        <v>284052.32</v>
      </c>
      <c r="AC206" s="68">
        <f t="shared" si="193"/>
        <v>0.40037423266260797</v>
      </c>
      <c r="AD206" s="68">
        <f t="shared" si="194"/>
        <v>0.52326716980195076</v>
      </c>
    </row>
    <row r="207" spans="1:30" ht="12.2" customHeight="1">
      <c r="A207" s="55" t="s">
        <v>644</v>
      </c>
      <c r="B207" s="55" t="s">
        <v>264</v>
      </c>
      <c r="C207" s="131"/>
      <c r="D207" s="131">
        <v>6972.9</v>
      </c>
      <c r="E207" s="131">
        <v>3868.97</v>
      </c>
      <c r="F207" s="131">
        <v>5500</v>
      </c>
      <c r="G207" s="131">
        <v>5500</v>
      </c>
      <c r="H207" s="131"/>
      <c r="I207" s="131"/>
      <c r="J207" s="131"/>
      <c r="K207" s="131"/>
      <c r="L207" s="131"/>
      <c r="M207" s="131"/>
      <c r="N207" s="131"/>
      <c r="O207" s="131"/>
      <c r="P207" s="83">
        <f t="shared" si="185"/>
        <v>21841.87</v>
      </c>
      <c r="Q207" s="264">
        <v>0</v>
      </c>
      <c r="R207" s="265">
        <f t="shared" si="186"/>
        <v>-21841.87</v>
      </c>
      <c r="S207" s="83">
        <f t="shared" si="187"/>
        <v>5500</v>
      </c>
      <c r="T207" s="264">
        <v>0</v>
      </c>
      <c r="U207" s="265">
        <f t="shared" si="188"/>
        <v>-5500</v>
      </c>
      <c r="V207" s="266">
        <v>0</v>
      </c>
      <c r="W207" s="131">
        <v>161275</v>
      </c>
      <c r="X207" s="377">
        <v>161275</v>
      </c>
      <c r="Y207" s="264">
        <f t="shared" si="189"/>
        <v>0</v>
      </c>
      <c r="Z207" s="264">
        <f t="shared" si="190"/>
        <v>-161275</v>
      </c>
      <c r="AA207" s="264">
        <f t="shared" si="191"/>
        <v>-21841.87</v>
      </c>
      <c r="AB207" s="264">
        <f t="shared" si="192"/>
        <v>139433.13</v>
      </c>
      <c r="AC207" s="68">
        <f t="shared" si="193"/>
        <v>0.13543246008370793</v>
      </c>
      <c r="AD207" s="68" t="str">
        <f t="shared" si="194"/>
        <v xml:space="preserve"> </v>
      </c>
    </row>
    <row r="208" spans="1:30" ht="12.2" customHeight="1">
      <c r="A208" s="55" t="s">
        <v>645</v>
      </c>
      <c r="B208" s="55" t="s">
        <v>265</v>
      </c>
      <c r="C208" s="131"/>
      <c r="D208" s="131">
        <v>6972.9</v>
      </c>
      <c r="E208" s="131">
        <v>3868.97</v>
      </c>
      <c r="F208" s="131">
        <v>5500</v>
      </c>
      <c r="G208" s="131">
        <v>5500</v>
      </c>
      <c r="H208" s="131"/>
      <c r="I208" s="131"/>
      <c r="J208" s="131"/>
      <c r="K208" s="131"/>
      <c r="L208" s="131"/>
      <c r="M208" s="131"/>
      <c r="N208" s="131"/>
      <c r="O208" s="131"/>
      <c r="P208" s="83">
        <f t="shared" si="185"/>
        <v>21841.87</v>
      </c>
      <c r="Q208" s="264">
        <v>0</v>
      </c>
      <c r="R208" s="265">
        <f t="shared" si="186"/>
        <v>-21841.87</v>
      </c>
      <c r="S208" s="83">
        <f t="shared" si="187"/>
        <v>5500</v>
      </c>
      <c r="T208" s="264">
        <v>0</v>
      </c>
      <c r="U208" s="265">
        <f t="shared" si="188"/>
        <v>-5500</v>
      </c>
      <c r="V208" s="266">
        <v>0</v>
      </c>
      <c r="W208" s="131">
        <v>66000</v>
      </c>
      <c r="X208" s="377">
        <v>66000</v>
      </c>
      <c r="Y208" s="264">
        <f t="shared" si="189"/>
        <v>0</v>
      </c>
      <c r="Z208" s="264">
        <f t="shared" si="190"/>
        <v>-66000</v>
      </c>
      <c r="AA208" s="264">
        <f t="shared" si="191"/>
        <v>-21841.87</v>
      </c>
      <c r="AB208" s="264">
        <f t="shared" si="192"/>
        <v>44158.130000000005</v>
      </c>
      <c r="AC208" s="68">
        <f t="shared" si="193"/>
        <v>0.33093742424242423</v>
      </c>
      <c r="AD208" s="68" t="str">
        <f t="shared" si="194"/>
        <v xml:space="preserve"> </v>
      </c>
    </row>
    <row r="209" spans="1:30" ht="12.2" customHeight="1">
      <c r="A209" s="55" t="s">
        <v>646</v>
      </c>
      <c r="B209" s="55" t="s">
        <v>266</v>
      </c>
      <c r="C209" s="131"/>
      <c r="D209" s="131">
        <v>12625.28</v>
      </c>
      <c r="E209" s="131">
        <v>12167.15</v>
      </c>
      <c r="F209" s="131">
        <v>14505.84</v>
      </c>
      <c r="G209" s="131">
        <v>12166.67</v>
      </c>
      <c r="H209" s="131"/>
      <c r="I209" s="131"/>
      <c r="J209" s="131"/>
      <c r="K209" s="131"/>
      <c r="L209" s="131"/>
      <c r="M209" s="131"/>
      <c r="N209" s="131"/>
      <c r="O209" s="131"/>
      <c r="P209" s="83">
        <f t="shared" si="185"/>
        <v>51464.94</v>
      </c>
      <c r="Q209" s="264">
        <v>42968.234895833397</v>
      </c>
      <c r="R209" s="265">
        <f t="shared" si="186"/>
        <v>-8496.7051041666055</v>
      </c>
      <c r="S209" s="83">
        <f t="shared" si="187"/>
        <v>12166.67</v>
      </c>
      <c r="T209" s="264">
        <v>12276.6385416667</v>
      </c>
      <c r="U209" s="265">
        <f t="shared" si="188"/>
        <v>109.96854166669982</v>
      </c>
      <c r="V209" s="266">
        <v>147319.66250000001</v>
      </c>
      <c r="W209" s="131">
        <v>104850</v>
      </c>
      <c r="X209" s="377">
        <v>90850</v>
      </c>
      <c r="Y209" s="264">
        <f t="shared" si="189"/>
        <v>14000</v>
      </c>
      <c r="Z209" s="264">
        <f t="shared" si="190"/>
        <v>56469.662500000006</v>
      </c>
      <c r="AA209" s="264">
        <f t="shared" si="191"/>
        <v>95854.722500000003</v>
      </c>
      <c r="AB209" s="264">
        <f t="shared" si="192"/>
        <v>39385.06</v>
      </c>
      <c r="AC209" s="68">
        <f t="shared" si="193"/>
        <v>0.56648255365987898</v>
      </c>
      <c r="AD209" s="68">
        <f t="shared" si="194"/>
        <v>0.34934196241455551</v>
      </c>
    </row>
    <row r="210" spans="1:30" ht="12.2" hidden="1" customHeight="1">
      <c r="A210" s="55" t="s">
        <v>647</v>
      </c>
      <c r="B210" s="55" t="s">
        <v>267</v>
      </c>
      <c r="C210" s="131"/>
      <c r="D210" s="131">
        <v>0</v>
      </c>
      <c r="E210" s="131">
        <v>0</v>
      </c>
      <c r="F210" s="131">
        <v>0</v>
      </c>
      <c r="G210" s="131">
        <v>0</v>
      </c>
      <c r="H210" s="131"/>
      <c r="I210" s="131"/>
      <c r="J210" s="131"/>
      <c r="K210" s="131"/>
      <c r="L210" s="131"/>
      <c r="M210" s="131"/>
      <c r="N210" s="131"/>
      <c r="O210" s="131"/>
      <c r="P210" s="83">
        <f t="shared" si="185"/>
        <v>0</v>
      </c>
      <c r="Q210" s="264">
        <v>0</v>
      </c>
      <c r="R210" s="265">
        <f t="shared" si="186"/>
        <v>0</v>
      </c>
      <c r="S210" s="83">
        <f t="shared" si="187"/>
        <v>0</v>
      </c>
      <c r="T210" s="264">
        <v>0</v>
      </c>
      <c r="U210" s="265">
        <f t="shared" si="188"/>
        <v>0</v>
      </c>
      <c r="V210" s="266">
        <v>0</v>
      </c>
      <c r="W210" s="131">
        <v>0</v>
      </c>
      <c r="X210" s="377">
        <v>0</v>
      </c>
      <c r="Y210" s="264">
        <f t="shared" si="189"/>
        <v>0</v>
      </c>
      <c r="Z210" s="264">
        <f t="shared" si="190"/>
        <v>0</v>
      </c>
      <c r="AA210" s="264">
        <f t="shared" si="191"/>
        <v>0</v>
      </c>
      <c r="AB210" s="264">
        <f t="shared" si="192"/>
        <v>0</v>
      </c>
      <c r="AC210" s="68" t="str">
        <f t="shared" si="193"/>
        <v xml:space="preserve"> </v>
      </c>
      <c r="AD210" s="68" t="str">
        <f t="shared" si="194"/>
        <v xml:space="preserve"> </v>
      </c>
    </row>
    <row r="211" spans="1:30" ht="12.2" hidden="1" customHeight="1">
      <c r="A211" s="55" t="s">
        <v>648</v>
      </c>
      <c r="B211" s="55" t="s">
        <v>268</v>
      </c>
      <c r="C211" s="131"/>
      <c r="D211" s="131">
        <v>0</v>
      </c>
      <c r="E211" s="131">
        <v>0</v>
      </c>
      <c r="F211" s="131">
        <v>0</v>
      </c>
      <c r="G211" s="131">
        <v>0</v>
      </c>
      <c r="H211" s="131"/>
      <c r="I211" s="131"/>
      <c r="J211" s="131"/>
      <c r="K211" s="131"/>
      <c r="L211" s="131"/>
      <c r="M211" s="131"/>
      <c r="N211" s="131"/>
      <c r="O211" s="131"/>
      <c r="P211" s="83">
        <f t="shared" si="185"/>
        <v>0</v>
      </c>
      <c r="Q211" s="264">
        <v>0</v>
      </c>
      <c r="R211" s="265">
        <f t="shared" si="186"/>
        <v>0</v>
      </c>
      <c r="S211" s="83">
        <f t="shared" si="187"/>
        <v>0</v>
      </c>
      <c r="T211" s="264">
        <v>0</v>
      </c>
      <c r="U211" s="265">
        <f t="shared" si="188"/>
        <v>0</v>
      </c>
      <c r="V211" s="266">
        <v>0</v>
      </c>
      <c r="W211" s="131">
        <v>0</v>
      </c>
      <c r="X211" s="377">
        <v>0</v>
      </c>
      <c r="Y211" s="264">
        <f t="shared" si="189"/>
        <v>0</v>
      </c>
      <c r="Z211" s="264">
        <f t="shared" si="190"/>
        <v>0</v>
      </c>
      <c r="AA211" s="264">
        <f t="shared" si="191"/>
        <v>0</v>
      </c>
      <c r="AB211" s="264">
        <f t="shared" si="192"/>
        <v>0</v>
      </c>
      <c r="AC211" s="68" t="str">
        <f t="shared" si="193"/>
        <v xml:space="preserve"> </v>
      </c>
      <c r="AD211" s="68" t="str">
        <f t="shared" si="194"/>
        <v xml:space="preserve"> </v>
      </c>
    </row>
    <row r="212" spans="1:30" ht="12.2" hidden="1" customHeight="1">
      <c r="A212" s="55" t="s">
        <v>649</v>
      </c>
      <c r="B212" s="55" t="s">
        <v>269</v>
      </c>
      <c r="C212" s="131"/>
      <c r="D212" s="131">
        <v>0</v>
      </c>
      <c r="E212" s="131">
        <v>0</v>
      </c>
      <c r="F212" s="131">
        <v>0</v>
      </c>
      <c r="G212" s="131">
        <v>0</v>
      </c>
      <c r="H212" s="131"/>
      <c r="I212" s="131"/>
      <c r="J212" s="131"/>
      <c r="K212" s="131"/>
      <c r="L212" s="131"/>
      <c r="M212" s="131"/>
      <c r="N212" s="131"/>
      <c r="O212" s="131"/>
      <c r="P212" s="83">
        <f t="shared" si="185"/>
        <v>0</v>
      </c>
      <c r="Q212" s="264">
        <v>0</v>
      </c>
      <c r="R212" s="265">
        <f t="shared" si="186"/>
        <v>0</v>
      </c>
      <c r="S212" s="83">
        <f t="shared" si="187"/>
        <v>0</v>
      </c>
      <c r="T212" s="264">
        <v>0</v>
      </c>
      <c r="U212" s="265">
        <f t="shared" si="188"/>
        <v>0</v>
      </c>
      <c r="V212" s="266">
        <v>0</v>
      </c>
      <c r="W212" s="131">
        <v>0</v>
      </c>
      <c r="X212" s="377">
        <v>0</v>
      </c>
      <c r="Y212" s="264">
        <f t="shared" si="189"/>
        <v>0</v>
      </c>
      <c r="Z212" s="264">
        <f t="shared" si="190"/>
        <v>0</v>
      </c>
      <c r="AA212" s="264">
        <f t="shared" si="191"/>
        <v>0</v>
      </c>
      <c r="AB212" s="264">
        <f t="shared" si="192"/>
        <v>0</v>
      </c>
      <c r="AC212" s="68" t="str">
        <f t="shared" si="193"/>
        <v xml:space="preserve"> </v>
      </c>
      <c r="AD212" s="68" t="str">
        <f t="shared" si="194"/>
        <v xml:space="preserve"> </v>
      </c>
    </row>
    <row r="213" spans="1:30" ht="12.2" hidden="1" customHeight="1">
      <c r="A213" s="55" t="s">
        <v>650</v>
      </c>
      <c r="B213" s="55" t="s">
        <v>270</v>
      </c>
      <c r="C213" s="131"/>
      <c r="D213" s="131">
        <v>0</v>
      </c>
      <c r="E213" s="131">
        <v>0</v>
      </c>
      <c r="F213" s="131">
        <v>0</v>
      </c>
      <c r="G213" s="131">
        <v>0</v>
      </c>
      <c r="H213" s="131"/>
      <c r="I213" s="131"/>
      <c r="J213" s="131"/>
      <c r="K213" s="131"/>
      <c r="L213" s="131"/>
      <c r="M213" s="131"/>
      <c r="N213" s="131"/>
      <c r="O213" s="131"/>
      <c r="P213" s="83">
        <f t="shared" si="185"/>
        <v>0</v>
      </c>
      <c r="Q213" s="264">
        <v>0</v>
      </c>
      <c r="R213" s="265">
        <f t="shared" si="186"/>
        <v>0</v>
      </c>
      <c r="S213" s="83">
        <f t="shared" si="187"/>
        <v>0</v>
      </c>
      <c r="T213" s="264">
        <v>0</v>
      </c>
      <c r="U213" s="265">
        <f t="shared" si="188"/>
        <v>0</v>
      </c>
      <c r="V213" s="266">
        <v>0</v>
      </c>
      <c r="W213" s="131">
        <v>0</v>
      </c>
      <c r="X213" s="377">
        <v>0</v>
      </c>
      <c r="Y213" s="264">
        <f t="shared" si="189"/>
        <v>0</v>
      </c>
      <c r="Z213" s="264">
        <f t="shared" si="190"/>
        <v>0</v>
      </c>
      <c r="AA213" s="264">
        <f t="shared" si="191"/>
        <v>0</v>
      </c>
      <c r="AB213" s="264">
        <f t="shared" si="192"/>
        <v>0</v>
      </c>
      <c r="AC213" s="68" t="str">
        <f t="shared" si="193"/>
        <v xml:space="preserve"> </v>
      </c>
      <c r="AD213" s="68" t="str">
        <f t="shared" si="194"/>
        <v xml:space="preserve"> </v>
      </c>
    </row>
    <row r="214" spans="1:30" ht="12.2" hidden="1" customHeight="1">
      <c r="A214" s="55" t="s">
        <v>651</v>
      </c>
      <c r="B214" s="55" t="s">
        <v>271</v>
      </c>
      <c r="C214" s="131"/>
      <c r="D214" s="131">
        <v>0</v>
      </c>
      <c r="E214" s="131">
        <v>0</v>
      </c>
      <c r="F214" s="131">
        <v>0</v>
      </c>
      <c r="G214" s="131">
        <v>0</v>
      </c>
      <c r="H214" s="131"/>
      <c r="I214" s="131"/>
      <c r="J214" s="131"/>
      <c r="K214" s="131"/>
      <c r="L214" s="131"/>
      <c r="M214" s="131"/>
      <c r="N214" s="131"/>
      <c r="O214" s="131"/>
      <c r="P214" s="83">
        <f t="shared" si="185"/>
        <v>0</v>
      </c>
      <c r="Q214" s="264">
        <v>0</v>
      </c>
      <c r="R214" s="265">
        <f t="shared" si="186"/>
        <v>0</v>
      </c>
      <c r="S214" s="83">
        <f t="shared" si="187"/>
        <v>0</v>
      </c>
      <c r="T214" s="264">
        <v>0</v>
      </c>
      <c r="U214" s="265">
        <f t="shared" si="188"/>
        <v>0</v>
      </c>
      <c r="V214" s="266">
        <v>0</v>
      </c>
      <c r="W214" s="131">
        <v>0</v>
      </c>
      <c r="X214" s="377">
        <v>0</v>
      </c>
      <c r="Y214" s="264">
        <f t="shared" si="189"/>
        <v>0</v>
      </c>
      <c r="Z214" s="264">
        <f t="shared" si="190"/>
        <v>0</v>
      </c>
      <c r="AA214" s="264">
        <f t="shared" si="191"/>
        <v>0</v>
      </c>
      <c r="AB214" s="264">
        <f t="shared" si="192"/>
        <v>0</v>
      </c>
      <c r="AC214" s="68" t="str">
        <f t="shared" si="193"/>
        <v xml:space="preserve"> </v>
      </c>
      <c r="AD214" s="68" t="str">
        <f t="shared" si="194"/>
        <v xml:space="preserve"> </v>
      </c>
    </row>
    <row r="215" spans="1:30" ht="12.2" hidden="1" customHeight="1">
      <c r="A215" s="55" t="s">
        <v>652</v>
      </c>
      <c r="B215" s="55" t="s">
        <v>272</v>
      </c>
      <c r="C215" s="131"/>
      <c r="D215" s="131">
        <v>0</v>
      </c>
      <c r="E215" s="131">
        <v>0</v>
      </c>
      <c r="F215" s="131">
        <v>0</v>
      </c>
      <c r="G215" s="131">
        <v>0</v>
      </c>
      <c r="H215" s="131"/>
      <c r="I215" s="131"/>
      <c r="J215" s="131"/>
      <c r="K215" s="131"/>
      <c r="L215" s="131"/>
      <c r="M215" s="131"/>
      <c r="N215" s="131"/>
      <c r="O215" s="131"/>
      <c r="P215" s="83">
        <f t="shared" si="185"/>
        <v>0</v>
      </c>
      <c r="Q215" s="264">
        <v>0</v>
      </c>
      <c r="R215" s="265">
        <f t="shared" si="186"/>
        <v>0</v>
      </c>
      <c r="S215" s="83">
        <f t="shared" si="187"/>
        <v>0</v>
      </c>
      <c r="T215" s="264">
        <v>0</v>
      </c>
      <c r="U215" s="265">
        <f t="shared" si="188"/>
        <v>0</v>
      </c>
      <c r="V215" s="266">
        <v>0</v>
      </c>
      <c r="W215" s="131">
        <v>0</v>
      </c>
      <c r="X215" s="377">
        <v>0</v>
      </c>
      <c r="Y215" s="264">
        <f t="shared" si="189"/>
        <v>0</v>
      </c>
      <c r="Z215" s="264">
        <f t="shared" si="190"/>
        <v>0</v>
      </c>
      <c r="AA215" s="264">
        <f t="shared" si="191"/>
        <v>0</v>
      </c>
      <c r="AB215" s="264">
        <f t="shared" si="192"/>
        <v>0</v>
      </c>
      <c r="AC215" s="68" t="str">
        <f t="shared" si="193"/>
        <v xml:space="preserve"> </v>
      </c>
      <c r="AD215" s="68" t="str">
        <f t="shared" si="194"/>
        <v xml:space="preserve"> </v>
      </c>
    </row>
    <row r="216" spans="1:30" ht="12.2" hidden="1" customHeight="1">
      <c r="A216" s="55" t="s">
        <v>653</v>
      </c>
      <c r="B216" s="55" t="s">
        <v>273</v>
      </c>
      <c r="C216" s="131"/>
      <c r="D216" s="131">
        <v>0</v>
      </c>
      <c r="E216" s="131">
        <v>0</v>
      </c>
      <c r="F216" s="131">
        <v>0</v>
      </c>
      <c r="G216" s="131">
        <v>0</v>
      </c>
      <c r="H216" s="131"/>
      <c r="I216" s="131"/>
      <c r="J216" s="131"/>
      <c r="K216" s="131"/>
      <c r="L216" s="131"/>
      <c r="M216" s="131"/>
      <c r="N216" s="131"/>
      <c r="O216" s="131"/>
      <c r="P216" s="83">
        <f t="shared" si="185"/>
        <v>0</v>
      </c>
      <c r="Q216" s="264">
        <v>0</v>
      </c>
      <c r="R216" s="265">
        <f t="shared" si="186"/>
        <v>0</v>
      </c>
      <c r="S216" s="83">
        <f t="shared" si="187"/>
        <v>0</v>
      </c>
      <c r="T216" s="264">
        <v>0</v>
      </c>
      <c r="U216" s="265">
        <f t="shared" si="188"/>
        <v>0</v>
      </c>
      <c r="V216" s="266">
        <v>0</v>
      </c>
      <c r="W216" s="131">
        <v>0</v>
      </c>
      <c r="X216" s="377">
        <v>0</v>
      </c>
      <c r="Y216" s="264">
        <f t="shared" si="189"/>
        <v>0</v>
      </c>
      <c r="Z216" s="264">
        <f t="shared" si="190"/>
        <v>0</v>
      </c>
      <c r="AA216" s="264">
        <f t="shared" si="191"/>
        <v>0</v>
      </c>
      <c r="AB216" s="264">
        <f t="shared" si="192"/>
        <v>0</v>
      </c>
      <c r="AC216" s="68" t="str">
        <f t="shared" si="193"/>
        <v xml:space="preserve"> </v>
      </c>
      <c r="AD216" s="68" t="str">
        <f t="shared" si="194"/>
        <v xml:space="preserve"> </v>
      </c>
    </row>
    <row r="217" spans="1:30" ht="12.2" hidden="1" customHeight="1">
      <c r="A217" s="55" t="s">
        <v>654</v>
      </c>
      <c r="B217" s="55" t="s">
        <v>274</v>
      </c>
      <c r="C217" s="131"/>
      <c r="D217" s="131">
        <v>0</v>
      </c>
      <c r="E217" s="131">
        <v>0</v>
      </c>
      <c r="F217" s="131">
        <v>0</v>
      </c>
      <c r="G217" s="131">
        <v>0</v>
      </c>
      <c r="H217" s="131"/>
      <c r="I217" s="131"/>
      <c r="J217" s="131"/>
      <c r="K217" s="131"/>
      <c r="L217" s="131"/>
      <c r="M217" s="131"/>
      <c r="N217" s="131"/>
      <c r="O217" s="131"/>
      <c r="P217" s="83">
        <f t="shared" si="185"/>
        <v>0</v>
      </c>
      <c r="Q217" s="264">
        <v>0</v>
      </c>
      <c r="R217" s="265">
        <f t="shared" si="186"/>
        <v>0</v>
      </c>
      <c r="S217" s="83">
        <f t="shared" si="187"/>
        <v>0</v>
      </c>
      <c r="T217" s="264">
        <v>0</v>
      </c>
      <c r="U217" s="265">
        <f t="shared" si="188"/>
        <v>0</v>
      </c>
      <c r="V217" s="266">
        <v>0</v>
      </c>
      <c r="W217" s="131">
        <v>0</v>
      </c>
      <c r="X217" s="377">
        <v>0</v>
      </c>
      <c r="Y217" s="264">
        <f t="shared" si="189"/>
        <v>0</v>
      </c>
      <c r="Z217" s="264">
        <f t="shared" si="190"/>
        <v>0</v>
      </c>
      <c r="AA217" s="264">
        <f t="shared" si="191"/>
        <v>0</v>
      </c>
      <c r="AB217" s="264">
        <f t="shared" si="192"/>
        <v>0</v>
      </c>
      <c r="AC217" s="68" t="str">
        <f t="shared" si="193"/>
        <v xml:space="preserve"> </v>
      </c>
      <c r="AD217" s="68" t="str">
        <f t="shared" si="194"/>
        <v xml:space="preserve"> </v>
      </c>
    </row>
    <row r="218" spans="1:30" ht="12.2" hidden="1" customHeight="1">
      <c r="A218" s="55" t="s">
        <v>655</v>
      </c>
      <c r="B218" s="55" t="s">
        <v>275</v>
      </c>
      <c r="C218" s="131"/>
      <c r="D218" s="131">
        <v>0</v>
      </c>
      <c r="E218" s="131">
        <v>0</v>
      </c>
      <c r="F218" s="131">
        <v>0</v>
      </c>
      <c r="G218" s="131">
        <v>0</v>
      </c>
      <c r="H218" s="131"/>
      <c r="I218" s="131"/>
      <c r="J218" s="131"/>
      <c r="K218" s="131"/>
      <c r="L218" s="131"/>
      <c r="M218" s="131"/>
      <c r="N218" s="131"/>
      <c r="O218" s="131"/>
      <c r="P218" s="83">
        <f t="shared" si="185"/>
        <v>0</v>
      </c>
      <c r="Q218" s="264">
        <v>0</v>
      </c>
      <c r="R218" s="265">
        <f t="shared" si="186"/>
        <v>0</v>
      </c>
      <c r="S218" s="83">
        <f t="shared" si="187"/>
        <v>0</v>
      </c>
      <c r="T218" s="264">
        <v>0</v>
      </c>
      <c r="U218" s="265">
        <f t="shared" si="188"/>
        <v>0</v>
      </c>
      <c r="V218" s="266">
        <v>0</v>
      </c>
      <c r="W218" s="131">
        <v>0</v>
      </c>
      <c r="X218" s="377">
        <v>0</v>
      </c>
      <c r="Y218" s="264">
        <f t="shared" si="189"/>
        <v>0</v>
      </c>
      <c r="Z218" s="264">
        <f t="shared" si="190"/>
        <v>0</v>
      </c>
      <c r="AA218" s="264">
        <f t="shared" si="191"/>
        <v>0</v>
      </c>
      <c r="AB218" s="264">
        <f t="shared" si="192"/>
        <v>0</v>
      </c>
      <c r="AC218" s="68" t="str">
        <f t="shared" si="193"/>
        <v xml:space="preserve"> </v>
      </c>
      <c r="AD218" s="68" t="str">
        <f t="shared" si="194"/>
        <v xml:space="preserve"> </v>
      </c>
    </row>
    <row r="219" spans="1:30" ht="12.2" hidden="1" customHeight="1">
      <c r="A219" s="55" t="s">
        <v>656</v>
      </c>
      <c r="B219" s="55" t="s">
        <v>276</v>
      </c>
      <c r="C219" s="131"/>
      <c r="D219" s="131">
        <v>0</v>
      </c>
      <c r="E219" s="131">
        <v>0</v>
      </c>
      <c r="F219" s="131">
        <v>0</v>
      </c>
      <c r="G219" s="131">
        <v>0</v>
      </c>
      <c r="H219" s="131"/>
      <c r="I219" s="131"/>
      <c r="J219" s="131"/>
      <c r="K219" s="131"/>
      <c r="L219" s="131"/>
      <c r="M219" s="131"/>
      <c r="N219" s="131"/>
      <c r="O219" s="131"/>
      <c r="P219" s="83">
        <f t="shared" si="185"/>
        <v>0</v>
      </c>
      <c r="Q219" s="264">
        <v>0</v>
      </c>
      <c r="R219" s="265">
        <f t="shared" si="186"/>
        <v>0</v>
      </c>
      <c r="S219" s="83">
        <f t="shared" si="187"/>
        <v>0</v>
      </c>
      <c r="T219" s="264">
        <v>0</v>
      </c>
      <c r="U219" s="265">
        <f t="shared" si="188"/>
        <v>0</v>
      </c>
      <c r="V219" s="266">
        <v>0</v>
      </c>
      <c r="W219" s="131">
        <v>0</v>
      </c>
      <c r="X219" s="377">
        <v>0</v>
      </c>
      <c r="Y219" s="264">
        <f t="shared" si="189"/>
        <v>0</v>
      </c>
      <c r="Z219" s="264">
        <f t="shared" si="190"/>
        <v>0</v>
      </c>
      <c r="AA219" s="264">
        <f t="shared" si="191"/>
        <v>0</v>
      </c>
      <c r="AB219" s="264">
        <f t="shared" si="192"/>
        <v>0</v>
      </c>
      <c r="AC219" s="68" t="str">
        <f t="shared" si="193"/>
        <v xml:space="preserve"> </v>
      </c>
      <c r="AD219" s="68" t="str">
        <f t="shared" si="194"/>
        <v xml:space="preserve"> </v>
      </c>
    </row>
    <row r="220" spans="1:30" ht="12.2" hidden="1" customHeight="1">
      <c r="A220" s="55" t="s">
        <v>657</v>
      </c>
      <c r="B220" s="55" t="s">
        <v>277</v>
      </c>
      <c r="C220" s="131"/>
      <c r="D220" s="131">
        <v>0</v>
      </c>
      <c r="E220" s="131">
        <v>0</v>
      </c>
      <c r="F220" s="131">
        <v>0</v>
      </c>
      <c r="G220" s="131">
        <v>0</v>
      </c>
      <c r="H220" s="131"/>
      <c r="I220" s="131"/>
      <c r="J220" s="131"/>
      <c r="K220" s="131"/>
      <c r="L220" s="131"/>
      <c r="M220" s="131"/>
      <c r="N220" s="131"/>
      <c r="O220" s="131"/>
      <c r="P220" s="83">
        <f t="shared" si="185"/>
        <v>0</v>
      </c>
      <c r="Q220" s="264">
        <v>0</v>
      </c>
      <c r="R220" s="265">
        <f t="shared" si="186"/>
        <v>0</v>
      </c>
      <c r="S220" s="83">
        <f t="shared" si="187"/>
        <v>0</v>
      </c>
      <c r="T220" s="264">
        <v>0</v>
      </c>
      <c r="U220" s="265">
        <f t="shared" si="188"/>
        <v>0</v>
      </c>
      <c r="V220" s="266">
        <v>0</v>
      </c>
      <c r="W220" s="131">
        <v>0</v>
      </c>
      <c r="X220" s="377">
        <v>0</v>
      </c>
      <c r="Y220" s="264">
        <f t="shared" si="189"/>
        <v>0</v>
      </c>
      <c r="Z220" s="264">
        <f t="shared" si="190"/>
        <v>0</v>
      </c>
      <c r="AA220" s="264">
        <f t="shared" si="191"/>
        <v>0</v>
      </c>
      <c r="AB220" s="264">
        <f t="shared" si="192"/>
        <v>0</v>
      </c>
      <c r="AC220" s="68" t="str">
        <f t="shared" si="193"/>
        <v xml:space="preserve"> </v>
      </c>
      <c r="AD220" s="68" t="str">
        <f t="shared" si="194"/>
        <v xml:space="preserve"> </v>
      </c>
    </row>
    <row r="221" spans="1:30" ht="12.2" hidden="1" customHeight="1">
      <c r="A221" s="55" t="s">
        <v>658</v>
      </c>
      <c r="B221" s="55" t="s">
        <v>278</v>
      </c>
      <c r="C221" s="131"/>
      <c r="D221" s="131">
        <v>0</v>
      </c>
      <c r="E221" s="131">
        <v>0</v>
      </c>
      <c r="F221" s="131">
        <v>0</v>
      </c>
      <c r="G221" s="131">
        <v>0</v>
      </c>
      <c r="H221" s="131"/>
      <c r="I221" s="131"/>
      <c r="J221" s="131"/>
      <c r="K221" s="131"/>
      <c r="L221" s="131"/>
      <c r="M221" s="131"/>
      <c r="N221" s="131"/>
      <c r="O221" s="131"/>
      <c r="P221" s="83">
        <f t="shared" si="185"/>
        <v>0</v>
      </c>
      <c r="Q221" s="264">
        <v>0</v>
      </c>
      <c r="R221" s="265">
        <f t="shared" si="186"/>
        <v>0</v>
      </c>
      <c r="S221" s="83">
        <f t="shared" si="187"/>
        <v>0</v>
      </c>
      <c r="T221" s="264">
        <v>0</v>
      </c>
      <c r="U221" s="265">
        <f t="shared" si="188"/>
        <v>0</v>
      </c>
      <c r="V221" s="266">
        <v>0</v>
      </c>
      <c r="W221" s="131">
        <v>0</v>
      </c>
      <c r="X221" s="377">
        <v>0</v>
      </c>
      <c r="Y221" s="264">
        <f t="shared" si="189"/>
        <v>0</v>
      </c>
      <c r="Z221" s="264">
        <f t="shared" si="190"/>
        <v>0</v>
      </c>
      <c r="AA221" s="264">
        <f t="shared" si="191"/>
        <v>0</v>
      </c>
      <c r="AB221" s="264">
        <f t="shared" si="192"/>
        <v>0</v>
      </c>
      <c r="AC221" s="68" t="str">
        <f t="shared" si="193"/>
        <v xml:space="preserve"> </v>
      </c>
      <c r="AD221" s="68" t="str">
        <f t="shared" si="194"/>
        <v xml:space="preserve"> </v>
      </c>
    </row>
    <row r="222" spans="1:30" ht="12.2" hidden="1" customHeight="1">
      <c r="A222" s="55" t="s">
        <v>659</v>
      </c>
      <c r="B222" s="55" t="s">
        <v>279</v>
      </c>
      <c r="C222" s="131"/>
      <c r="D222" s="131">
        <v>0</v>
      </c>
      <c r="E222" s="131">
        <v>0</v>
      </c>
      <c r="F222" s="131">
        <v>0</v>
      </c>
      <c r="G222" s="131">
        <v>0</v>
      </c>
      <c r="H222" s="131"/>
      <c r="I222" s="131"/>
      <c r="J222" s="131"/>
      <c r="K222" s="131"/>
      <c r="L222" s="131"/>
      <c r="M222" s="131"/>
      <c r="N222" s="131"/>
      <c r="O222" s="131"/>
      <c r="P222" s="83">
        <f t="shared" si="185"/>
        <v>0</v>
      </c>
      <c r="Q222" s="264">
        <v>0</v>
      </c>
      <c r="R222" s="265">
        <f t="shared" si="186"/>
        <v>0</v>
      </c>
      <c r="S222" s="83">
        <f t="shared" si="187"/>
        <v>0</v>
      </c>
      <c r="T222" s="264">
        <v>0</v>
      </c>
      <c r="U222" s="265">
        <f t="shared" si="188"/>
        <v>0</v>
      </c>
      <c r="V222" s="266">
        <v>0</v>
      </c>
      <c r="W222" s="131">
        <v>0</v>
      </c>
      <c r="X222" s="377">
        <v>0</v>
      </c>
      <c r="Y222" s="264">
        <f t="shared" si="189"/>
        <v>0</v>
      </c>
      <c r="Z222" s="264">
        <f t="shared" si="190"/>
        <v>0</v>
      </c>
      <c r="AA222" s="264">
        <f t="shared" si="191"/>
        <v>0</v>
      </c>
      <c r="AB222" s="264">
        <f t="shared" si="192"/>
        <v>0</v>
      </c>
      <c r="AC222" s="68" t="str">
        <f t="shared" si="193"/>
        <v xml:space="preserve"> </v>
      </c>
      <c r="AD222" s="68" t="str">
        <f t="shared" si="194"/>
        <v xml:space="preserve"> </v>
      </c>
    </row>
    <row r="223" spans="1:30" ht="12.2" hidden="1" customHeight="1">
      <c r="A223" s="55" t="s">
        <v>660</v>
      </c>
      <c r="B223" s="55" t="s">
        <v>280</v>
      </c>
      <c r="C223" s="131"/>
      <c r="D223" s="131">
        <v>0</v>
      </c>
      <c r="E223" s="131">
        <v>0</v>
      </c>
      <c r="F223" s="131">
        <v>0</v>
      </c>
      <c r="G223" s="131">
        <v>0</v>
      </c>
      <c r="H223" s="131"/>
      <c r="I223" s="131"/>
      <c r="J223" s="131"/>
      <c r="K223" s="131"/>
      <c r="L223" s="131"/>
      <c r="M223" s="131"/>
      <c r="N223" s="131"/>
      <c r="O223" s="131"/>
      <c r="P223" s="83">
        <f t="shared" si="185"/>
        <v>0</v>
      </c>
      <c r="Q223" s="264">
        <v>0</v>
      </c>
      <c r="R223" s="265">
        <f t="shared" si="186"/>
        <v>0</v>
      </c>
      <c r="S223" s="83">
        <f t="shared" si="187"/>
        <v>0</v>
      </c>
      <c r="T223" s="264">
        <v>0</v>
      </c>
      <c r="U223" s="265">
        <f t="shared" si="188"/>
        <v>0</v>
      </c>
      <c r="V223" s="266">
        <v>0</v>
      </c>
      <c r="W223" s="131">
        <v>0</v>
      </c>
      <c r="X223" s="377">
        <v>0</v>
      </c>
      <c r="Y223" s="264">
        <f t="shared" si="189"/>
        <v>0</v>
      </c>
      <c r="Z223" s="264">
        <f t="shared" si="190"/>
        <v>0</v>
      </c>
      <c r="AA223" s="264">
        <f t="shared" si="191"/>
        <v>0</v>
      </c>
      <c r="AB223" s="264">
        <f t="shared" si="192"/>
        <v>0</v>
      </c>
      <c r="AC223" s="68" t="str">
        <f t="shared" si="193"/>
        <v xml:space="preserve"> </v>
      </c>
      <c r="AD223" s="68" t="str">
        <f t="shared" si="194"/>
        <v xml:space="preserve"> </v>
      </c>
    </row>
    <row r="224" spans="1:30" ht="12.2" hidden="1" customHeight="1">
      <c r="A224" s="55" t="s">
        <v>661</v>
      </c>
      <c r="B224" s="55" t="s">
        <v>281</v>
      </c>
      <c r="C224" s="131"/>
      <c r="D224" s="131">
        <v>0</v>
      </c>
      <c r="E224" s="131">
        <v>0</v>
      </c>
      <c r="F224" s="131">
        <v>0</v>
      </c>
      <c r="G224" s="131">
        <v>0</v>
      </c>
      <c r="H224" s="131"/>
      <c r="I224" s="131"/>
      <c r="J224" s="131"/>
      <c r="K224" s="131"/>
      <c r="L224" s="131"/>
      <c r="M224" s="131"/>
      <c r="N224" s="131"/>
      <c r="O224" s="131"/>
      <c r="P224" s="83">
        <f t="shared" si="185"/>
        <v>0</v>
      </c>
      <c r="Q224" s="264">
        <v>0</v>
      </c>
      <c r="R224" s="265">
        <f t="shared" si="186"/>
        <v>0</v>
      </c>
      <c r="S224" s="83">
        <f t="shared" si="187"/>
        <v>0</v>
      </c>
      <c r="T224" s="264">
        <v>0</v>
      </c>
      <c r="U224" s="265">
        <f t="shared" si="188"/>
        <v>0</v>
      </c>
      <c r="V224" s="266">
        <v>0</v>
      </c>
      <c r="W224" s="131">
        <v>0</v>
      </c>
      <c r="X224" s="377">
        <v>0</v>
      </c>
      <c r="Y224" s="264">
        <f t="shared" si="189"/>
        <v>0</v>
      </c>
      <c r="Z224" s="264">
        <f t="shared" si="190"/>
        <v>0</v>
      </c>
      <c r="AA224" s="264">
        <f t="shared" si="191"/>
        <v>0</v>
      </c>
      <c r="AB224" s="264">
        <f t="shared" si="192"/>
        <v>0</v>
      </c>
      <c r="AC224" s="68" t="str">
        <f t="shared" si="193"/>
        <v xml:space="preserve"> </v>
      </c>
      <c r="AD224" s="68" t="str">
        <f t="shared" si="194"/>
        <v xml:space="preserve"> </v>
      </c>
    </row>
    <row r="225" spans="1:30" ht="12.2" hidden="1" customHeight="1">
      <c r="A225" s="55" t="s">
        <v>662</v>
      </c>
      <c r="B225" s="55" t="s">
        <v>282</v>
      </c>
      <c r="C225" s="131"/>
      <c r="D225" s="131">
        <v>0</v>
      </c>
      <c r="E225" s="131">
        <v>0</v>
      </c>
      <c r="F225" s="131">
        <v>0</v>
      </c>
      <c r="G225" s="131">
        <v>0</v>
      </c>
      <c r="H225" s="131"/>
      <c r="I225" s="131"/>
      <c r="J225" s="131"/>
      <c r="K225" s="131"/>
      <c r="L225" s="131"/>
      <c r="M225" s="131"/>
      <c r="N225" s="131"/>
      <c r="O225" s="131"/>
      <c r="P225" s="83">
        <f t="shared" si="185"/>
        <v>0</v>
      </c>
      <c r="Q225" s="264">
        <v>0</v>
      </c>
      <c r="R225" s="265">
        <f t="shared" si="186"/>
        <v>0</v>
      </c>
      <c r="S225" s="83">
        <f t="shared" si="187"/>
        <v>0</v>
      </c>
      <c r="T225" s="264">
        <v>0</v>
      </c>
      <c r="U225" s="265">
        <f t="shared" si="188"/>
        <v>0</v>
      </c>
      <c r="V225" s="266">
        <v>0</v>
      </c>
      <c r="W225" s="131">
        <v>0</v>
      </c>
      <c r="X225" s="377">
        <v>0</v>
      </c>
      <c r="Y225" s="264">
        <f t="shared" si="189"/>
        <v>0</v>
      </c>
      <c r="Z225" s="264">
        <f t="shared" si="190"/>
        <v>0</v>
      </c>
      <c r="AA225" s="264">
        <f t="shared" si="191"/>
        <v>0</v>
      </c>
      <c r="AB225" s="264">
        <f t="shared" si="192"/>
        <v>0</v>
      </c>
      <c r="AC225" s="68" t="str">
        <f t="shared" si="193"/>
        <v xml:space="preserve"> </v>
      </c>
      <c r="AD225" s="68" t="str">
        <f t="shared" si="194"/>
        <v xml:space="preserve"> </v>
      </c>
    </row>
    <row r="226" spans="1:30" ht="12.2" hidden="1" customHeight="1">
      <c r="A226" s="55" t="s">
        <v>663</v>
      </c>
      <c r="B226" s="55" t="s">
        <v>283</v>
      </c>
      <c r="C226" s="131"/>
      <c r="D226" s="131">
        <v>0</v>
      </c>
      <c r="E226" s="131">
        <v>0</v>
      </c>
      <c r="F226" s="131">
        <v>0</v>
      </c>
      <c r="G226" s="131">
        <v>0</v>
      </c>
      <c r="H226" s="131"/>
      <c r="I226" s="131"/>
      <c r="J226" s="131"/>
      <c r="K226" s="131"/>
      <c r="L226" s="131"/>
      <c r="M226" s="131"/>
      <c r="N226" s="131"/>
      <c r="O226" s="131"/>
      <c r="P226" s="83">
        <f t="shared" si="185"/>
        <v>0</v>
      </c>
      <c r="Q226" s="264">
        <v>0</v>
      </c>
      <c r="R226" s="265">
        <f t="shared" si="186"/>
        <v>0</v>
      </c>
      <c r="S226" s="83">
        <f t="shared" si="187"/>
        <v>0</v>
      </c>
      <c r="T226" s="264">
        <v>0</v>
      </c>
      <c r="U226" s="265">
        <f t="shared" si="188"/>
        <v>0</v>
      </c>
      <c r="V226" s="266">
        <v>0</v>
      </c>
      <c r="W226" s="131">
        <v>0</v>
      </c>
      <c r="X226" s="377">
        <v>0</v>
      </c>
      <c r="Y226" s="264">
        <f t="shared" si="189"/>
        <v>0</v>
      </c>
      <c r="Z226" s="264">
        <f t="shared" si="190"/>
        <v>0</v>
      </c>
      <c r="AA226" s="264">
        <f t="shared" si="191"/>
        <v>0</v>
      </c>
      <c r="AB226" s="264">
        <f t="shared" si="192"/>
        <v>0</v>
      </c>
      <c r="AC226" s="68" t="str">
        <f t="shared" si="193"/>
        <v xml:space="preserve"> </v>
      </c>
      <c r="AD226" s="68" t="str">
        <f t="shared" si="194"/>
        <v xml:space="preserve"> </v>
      </c>
    </row>
    <row r="227" spans="1:30" ht="12.2" hidden="1" customHeight="1">
      <c r="A227" s="55" t="s">
        <v>664</v>
      </c>
      <c r="B227" s="55" t="s">
        <v>284</v>
      </c>
      <c r="C227" s="131"/>
      <c r="D227" s="131">
        <v>0</v>
      </c>
      <c r="E227" s="131">
        <v>0</v>
      </c>
      <c r="F227" s="131">
        <v>0</v>
      </c>
      <c r="G227" s="131">
        <v>0</v>
      </c>
      <c r="H227" s="131"/>
      <c r="I227" s="131"/>
      <c r="J227" s="131"/>
      <c r="K227" s="131"/>
      <c r="L227" s="131"/>
      <c r="M227" s="131"/>
      <c r="N227" s="131"/>
      <c r="O227" s="131"/>
      <c r="P227" s="83">
        <f t="shared" si="185"/>
        <v>0</v>
      </c>
      <c r="Q227" s="264">
        <v>0</v>
      </c>
      <c r="R227" s="265">
        <f t="shared" si="186"/>
        <v>0</v>
      </c>
      <c r="S227" s="83">
        <f t="shared" si="187"/>
        <v>0</v>
      </c>
      <c r="T227" s="264">
        <v>0</v>
      </c>
      <c r="U227" s="265">
        <f t="shared" si="188"/>
        <v>0</v>
      </c>
      <c r="V227" s="266">
        <v>0</v>
      </c>
      <c r="W227" s="131">
        <v>0</v>
      </c>
      <c r="X227" s="377">
        <v>0</v>
      </c>
      <c r="Y227" s="264">
        <f t="shared" si="189"/>
        <v>0</v>
      </c>
      <c r="Z227" s="264">
        <f t="shared" si="190"/>
        <v>0</v>
      </c>
      <c r="AA227" s="264">
        <f t="shared" si="191"/>
        <v>0</v>
      </c>
      <c r="AB227" s="264">
        <f t="shared" si="192"/>
        <v>0</v>
      </c>
      <c r="AC227" s="68" t="str">
        <f t="shared" si="193"/>
        <v xml:space="preserve"> </v>
      </c>
      <c r="AD227" s="68" t="str">
        <f t="shared" si="194"/>
        <v xml:space="preserve"> </v>
      </c>
    </row>
    <row r="228" spans="1:30" ht="12.2" hidden="1" customHeight="1">
      <c r="A228" s="55" t="s">
        <v>665</v>
      </c>
      <c r="B228" s="55" t="s">
        <v>285</v>
      </c>
      <c r="C228" s="131"/>
      <c r="D228" s="131">
        <v>0</v>
      </c>
      <c r="E228" s="131">
        <v>0</v>
      </c>
      <c r="F228" s="131">
        <v>0</v>
      </c>
      <c r="G228" s="131">
        <v>0</v>
      </c>
      <c r="H228" s="131"/>
      <c r="I228" s="131"/>
      <c r="J228" s="131"/>
      <c r="K228" s="131"/>
      <c r="L228" s="131"/>
      <c r="M228" s="131"/>
      <c r="N228" s="131"/>
      <c r="O228" s="131"/>
      <c r="P228" s="83">
        <f t="shared" si="185"/>
        <v>0</v>
      </c>
      <c r="Q228" s="264">
        <v>0</v>
      </c>
      <c r="R228" s="265">
        <f t="shared" si="186"/>
        <v>0</v>
      </c>
      <c r="S228" s="83">
        <f t="shared" si="187"/>
        <v>0</v>
      </c>
      <c r="T228" s="264">
        <v>0</v>
      </c>
      <c r="U228" s="265">
        <f t="shared" si="188"/>
        <v>0</v>
      </c>
      <c r="V228" s="266">
        <v>0</v>
      </c>
      <c r="W228" s="131">
        <v>0</v>
      </c>
      <c r="X228" s="377">
        <v>0</v>
      </c>
      <c r="Y228" s="264">
        <f t="shared" si="189"/>
        <v>0</v>
      </c>
      <c r="Z228" s="264">
        <f t="shared" si="190"/>
        <v>0</v>
      </c>
      <c r="AA228" s="264">
        <f t="shared" si="191"/>
        <v>0</v>
      </c>
      <c r="AB228" s="264">
        <f t="shared" si="192"/>
        <v>0</v>
      </c>
      <c r="AC228" s="68" t="str">
        <f t="shared" si="193"/>
        <v xml:space="preserve"> </v>
      </c>
      <c r="AD228" s="68" t="str">
        <f t="shared" si="194"/>
        <v xml:space="preserve"> </v>
      </c>
    </row>
    <row r="229" spans="1:30" ht="12.2" hidden="1" customHeight="1">
      <c r="A229" s="55" t="s">
        <v>666</v>
      </c>
      <c r="B229" s="55" t="s">
        <v>286</v>
      </c>
      <c r="C229" s="131"/>
      <c r="D229" s="131">
        <v>0</v>
      </c>
      <c r="E229" s="131">
        <v>0</v>
      </c>
      <c r="F229" s="131">
        <v>0</v>
      </c>
      <c r="G229" s="131">
        <v>0</v>
      </c>
      <c r="H229" s="131"/>
      <c r="I229" s="131"/>
      <c r="J229" s="131"/>
      <c r="K229" s="131"/>
      <c r="L229" s="131"/>
      <c r="M229" s="131"/>
      <c r="N229" s="131"/>
      <c r="O229" s="131"/>
      <c r="P229" s="83">
        <f t="shared" si="185"/>
        <v>0</v>
      </c>
      <c r="Q229" s="264">
        <v>0</v>
      </c>
      <c r="R229" s="265">
        <f t="shared" si="186"/>
        <v>0</v>
      </c>
      <c r="S229" s="83">
        <f t="shared" si="187"/>
        <v>0</v>
      </c>
      <c r="T229" s="264">
        <v>0</v>
      </c>
      <c r="U229" s="265">
        <f t="shared" si="188"/>
        <v>0</v>
      </c>
      <c r="V229" s="266">
        <v>0</v>
      </c>
      <c r="W229" s="131">
        <v>0</v>
      </c>
      <c r="X229" s="377">
        <v>0</v>
      </c>
      <c r="Y229" s="264">
        <f t="shared" si="189"/>
        <v>0</v>
      </c>
      <c r="Z229" s="264">
        <f t="shared" si="190"/>
        <v>0</v>
      </c>
      <c r="AA229" s="264">
        <f t="shared" si="191"/>
        <v>0</v>
      </c>
      <c r="AB229" s="264">
        <f t="shared" si="192"/>
        <v>0</v>
      </c>
      <c r="AC229" s="68" t="str">
        <f t="shared" si="193"/>
        <v xml:space="preserve"> </v>
      </c>
      <c r="AD229" s="68" t="str">
        <f t="shared" si="194"/>
        <v xml:space="preserve"> </v>
      </c>
    </row>
    <row r="230" spans="1:30" ht="12.2" hidden="1" customHeight="1">
      <c r="A230" s="55" t="s">
        <v>667</v>
      </c>
      <c r="B230" s="55" t="s">
        <v>287</v>
      </c>
      <c r="C230" s="131"/>
      <c r="D230" s="131">
        <v>0</v>
      </c>
      <c r="E230" s="131">
        <v>0</v>
      </c>
      <c r="F230" s="131">
        <v>0</v>
      </c>
      <c r="G230" s="131">
        <v>0</v>
      </c>
      <c r="H230" s="131"/>
      <c r="I230" s="131"/>
      <c r="J230" s="131"/>
      <c r="K230" s="131"/>
      <c r="L230" s="131"/>
      <c r="M230" s="131"/>
      <c r="N230" s="131"/>
      <c r="O230" s="131"/>
      <c r="P230" s="83">
        <f t="shared" si="185"/>
        <v>0</v>
      </c>
      <c r="Q230" s="264">
        <v>0</v>
      </c>
      <c r="R230" s="265">
        <f t="shared" si="186"/>
        <v>0</v>
      </c>
      <c r="S230" s="83">
        <f t="shared" si="187"/>
        <v>0</v>
      </c>
      <c r="T230" s="264">
        <v>0</v>
      </c>
      <c r="U230" s="265">
        <f t="shared" si="188"/>
        <v>0</v>
      </c>
      <c r="V230" s="266">
        <v>0</v>
      </c>
      <c r="W230" s="131">
        <v>0</v>
      </c>
      <c r="X230" s="377">
        <v>0</v>
      </c>
      <c r="Y230" s="264">
        <f t="shared" si="189"/>
        <v>0</v>
      </c>
      <c r="Z230" s="264">
        <f t="shared" si="190"/>
        <v>0</v>
      </c>
      <c r="AA230" s="264">
        <f t="shared" si="191"/>
        <v>0</v>
      </c>
      <c r="AB230" s="264">
        <f t="shared" si="192"/>
        <v>0</v>
      </c>
      <c r="AC230" s="68" t="str">
        <f t="shared" si="193"/>
        <v xml:space="preserve"> </v>
      </c>
      <c r="AD230" s="68" t="str">
        <f t="shared" si="194"/>
        <v xml:space="preserve"> </v>
      </c>
    </row>
    <row r="231" spans="1:30" ht="12.2" hidden="1" customHeight="1">
      <c r="A231" s="55" t="s">
        <v>668</v>
      </c>
      <c r="B231" s="55" t="s">
        <v>288</v>
      </c>
      <c r="C231" s="131"/>
      <c r="D231" s="131">
        <v>0</v>
      </c>
      <c r="E231" s="131">
        <v>0</v>
      </c>
      <c r="F231" s="131">
        <v>0</v>
      </c>
      <c r="G231" s="131">
        <v>0</v>
      </c>
      <c r="H231" s="131"/>
      <c r="I231" s="131"/>
      <c r="J231" s="131"/>
      <c r="K231" s="131"/>
      <c r="L231" s="131"/>
      <c r="M231" s="131"/>
      <c r="N231" s="131"/>
      <c r="O231" s="131"/>
      <c r="P231" s="83">
        <f t="shared" si="185"/>
        <v>0</v>
      </c>
      <c r="Q231" s="264">
        <v>0</v>
      </c>
      <c r="R231" s="265">
        <f t="shared" si="186"/>
        <v>0</v>
      </c>
      <c r="S231" s="83">
        <f t="shared" si="187"/>
        <v>0</v>
      </c>
      <c r="T231" s="264">
        <v>0</v>
      </c>
      <c r="U231" s="265">
        <f t="shared" si="188"/>
        <v>0</v>
      </c>
      <c r="V231" s="266">
        <v>0</v>
      </c>
      <c r="W231" s="131">
        <v>0</v>
      </c>
      <c r="X231" s="377">
        <v>0</v>
      </c>
      <c r="Y231" s="264">
        <f t="shared" si="189"/>
        <v>0</v>
      </c>
      <c r="Z231" s="264">
        <f t="shared" si="190"/>
        <v>0</v>
      </c>
      <c r="AA231" s="264">
        <f t="shared" si="191"/>
        <v>0</v>
      </c>
      <c r="AB231" s="264">
        <f t="shared" si="192"/>
        <v>0</v>
      </c>
      <c r="AC231" s="68" t="str">
        <f t="shared" si="193"/>
        <v xml:space="preserve"> </v>
      </c>
      <c r="AD231" s="68" t="str">
        <f t="shared" si="194"/>
        <v xml:space="preserve"> </v>
      </c>
    </row>
    <row r="232" spans="1:30" ht="12.2" hidden="1" customHeight="1">
      <c r="A232" s="55" t="s">
        <v>669</v>
      </c>
      <c r="B232" s="55" t="s">
        <v>289</v>
      </c>
      <c r="C232" s="131"/>
      <c r="D232" s="131">
        <v>0</v>
      </c>
      <c r="E232" s="131">
        <v>0</v>
      </c>
      <c r="F232" s="131">
        <v>0</v>
      </c>
      <c r="G232" s="131">
        <v>0</v>
      </c>
      <c r="H232" s="131"/>
      <c r="I232" s="131"/>
      <c r="J232" s="131"/>
      <c r="K232" s="131"/>
      <c r="L232" s="131"/>
      <c r="M232" s="131"/>
      <c r="N232" s="131"/>
      <c r="O232" s="131"/>
      <c r="P232" s="83">
        <f t="shared" si="185"/>
        <v>0</v>
      </c>
      <c r="Q232" s="264">
        <v>0</v>
      </c>
      <c r="R232" s="265">
        <f t="shared" si="186"/>
        <v>0</v>
      </c>
      <c r="S232" s="83">
        <f t="shared" si="187"/>
        <v>0</v>
      </c>
      <c r="T232" s="264">
        <v>0</v>
      </c>
      <c r="U232" s="265">
        <f t="shared" si="188"/>
        <v>0</v>
      </c>
      <c r="V232" s="266">
        <v>0</v>
      </c>
      <c r="W232" s="131">
        <v>0</v>
      </c>
      <c r="X232" s="377">
        <v>0</v>
      </c>
      <c r="Y232" s="264">
        <f t="shared" si="189"/>
        <v>0</v>
      </c>
      <c r="Z232" s="264">
        <f t="shared" si="190"/>
        <v>0</v>
      </c>
      <c r="AA232" s="264">
        <f t="shared" si="191"/>
        <v>0</v>
      </c>
      <c r="AB232" s="264">
        <f t="shared" si="192"/>
        <v>0</v>
      </c>
      <c r="AC232" s="68" t="str">
        <f t="shared" si="193"/>
        <v xml:space="preserve"> </v>
      </c>
      <c r="AD232" s="68" t="str">
        <f t="shared" si="194"/>
        <v xml:space="preserve"> </v>
      </c>
    </row>
    <row r="233" spans="1:30" ht="12.2" hidden="1" customHeight="1">
      <c r="A233" s="55" t="s">
        <v>670</v>
      </c>
      <c r="B233" s="55" t="s">
        <v>290</v>
      </c>
      <c r="C233" s="131"/>
      <c r="D233" s="131">
        <v>0</v>
      </c>
      <c r="E233" s="131">
        <v>0</v>
      </c>
      <c r="F233" s="131">
        <v>0</v>
      </c>
      <c r="G233" s="131">
        <v>0</v>
      </c>
      <c r="H233" s="131"/>
      <c r="I233" s="131"/>
      <c r="J233" s="131"/>
      <c r="K233" s="131"/>
      <c r="L233" s="131"/>
      <c r="M233" s="131"/>
      <c r="N233" s="131"/>
      <c r="O233" s="131"/>
      <c r="P233" s="83">
        <f t="shared" si="185"/>
        <v>0</v>
      </c>
      <c r="Q233" s="264">
        <v>0</v>
      </c>
      <c r="R233" s="265">
        <f t="shared" si="186"/>
        <v>0</v>
      </c>
      <c r="S233" s="83">
        <f t="shared" si="187"/>
        <v>0</v>
      </c>
      <c r="T233" s="264">
        <v>0</v>
      </c>
      <c r="U233" s="265">
        <f t="shared" si="188"/>
        <v>0</v>
      </c>
      <c r="V233" s="266">
        <v>0</v>
      </c>
      <c r="W233" s="131">
        <v>0</v>
      </c>
      <c r="X233" s="377">
        <v>0</v>
      </c>
      <c r="Y233" s="264">
        <f t="shared" si="189"/>
        <v>0</v>
      </c>
      <c r="Z233" s="264">
        <f t="shared" si="190"/>
        <v>0</v>
      </c>
      <c r="AA233" s="264">
        <f t="shared" si="191"/>
        <v>0</v>
      </c>
      <c r="AB233" s="264">
        <f t="shared" si="192"/>
        <v>0</v>
      </c>
      <c r="AC233" s="68" t="str">
        <f t="shared" si="193"/>
        <v xml:space="preserve"> </v>
      </c>
      <c r="AD233" s="68" t="str">
        <f t="shared" si="194"/>
        <v xml:space="preserve"> </v>
      </c>
    </row>
    <row r="234" spans="1:30" ht="12.2" hidden="1" customHeight="1">
      <c r="A234" s="55" t="s">
        <v>671</v>
      </c>
      <c r="B234" s="55" t="s">
        <v>291</v>
      </c>
      <c r="C234" s="131"/>
      <c r="D234" s="131">
        <v>0</v>
      </c>
      <c r="E234" s="131">
        <v>0</v>
      </c>
      <c r="F234" s="131">
        <v>0</v>
      </c>
      <c r="G234" s="131">
        <v>0</v>
      </c>
      <c r="H234" s="131"/>
      <c r="I234" s="131"/>
      <c r="J234" s="131"/>
      <c r="K234" s="131"/>
      <c r="L234" s="131"/>
      <c r="M234" s="131"/>
      <c r="N234" s="131"/>
      <c r="O234" s="131"/>
      <c r="P234" s="83">
        <f t="shared" si="185"/>
        <v>0</v>
      </c>
      <c r="Q234" s="264">
        <v>0</v>
      </c>
      <c r="R234" s="265">
        <f t="shared" si="186"/>
        <v>0</v>
      </c>
      <c r="S234" s="83">
        <f t="shared" si="187"/>
        <v>0</v>
      </c>
      <c r="T234" s="264">
        <v>0</v>
      </c>
      <c r="U234" s="265">
        <f t="shared" si="188"/>
        <v>0</v>
      </c>
      <c r="V234" s="266">
        <v>0</v>
      </c>
      <c r="W234" s="131">
        <v>0</v>
      </c>
      <c r="X234" s="377">
        <v>0</v>
      </c>
      <c r="Y234" s="264">
        <f t="shared" si="189"/>
        <v>0</v>
      </c>
      <c r="Z234" s="264">
        <f t="shared" si="190"/>
        <v>0</v>
      </c>
      <c r="AA234" s="264">
        <f t="shared" si="191"/>
        <v>0</v>
      </c>
      <c r="AB234" s="264">
        <f t="shared" si="192"/>
        <v>0</v>
      </c>
      <c r="AC234" s="68" t="str">
        <f t="shared" si="193"/>
        <v xml:space="preserve"> </v>
      </c>
      <c r="AD234" s="68" t="str">
        <f t="shared" si="194"/>
        <v xml:space="preserve"> </v>
      </c>
    </row>
    <row r="235" spans="1:30" ht="12.2" hidden="1" customHeight="1">
      <c r="A235" s="55" t="s">
        <v>672</v>
      </c>
      <c r="B235" s="55" t="s">
        <v>292</v>
      </c>
      <c r="C235" s="131"/>
      <c r="D235" s="131">
        <v>0</v>
      </c>
      <c r="E235" s="131">
        <v>0</v>
      </c>
      <c r="F235" s="131">
        <v>0</v>
      </c>
      <c r="G235" s="131">
        <v>0</v>
      </c>
      <c r="H235" s="131"/>
      <c r="I235" s="131"/>
      <c r="J235" s="131"/>
      <c r="K235" s="131"/>
      <c r="L235" s="131"/>
      <c r="M235" s="131"/>
      <c r="N235" s="131"/>
      <c r="O235" s="131"/>
      <c r="P235" s="83">
        <f t="shared" si="185"/>
        <v>0</v>
      </c>
      <c r="Q235" s="264">
        <v>0</v>
      </c>
      <c r="R235" s="265">
        <f t="shared" si="186"/>
        <v>0</v>
      </c>
      <c r="S235" s="83">
        <f t="shared" si="187"/>
        <v>0</v>
      </c>
      <c r="T235" s="264">
        <v>0</v>
      </c>
      <c r="U235" s="265">
        <f t="shared" si="188"/>
        <v>0</v>
      </c>
      <c r="V235" s="266">
        <v>0</v>
      </c>
      <c r="W235" s="131">
        <v>0</v>
      </c>
      <c r="X235" s="377">
        <v>0</v>
      </c>
      <c r="Y235" s="264">
        <f t="shared" si="189"/>
        <v>0</v>
      </c>
      <c r="Z235" s="264">
        <f t="shared" si="190"/>
        <v>0</v>
      </c>
      <c r="AA235" s="264">
        <f t="shared" si="191"/>
        <v>0</v>
      </c>
      <c r="AB235" s="264">
        <f t="shared" si="192"/>
        <v>0</v>
      </c>
      <c r="AC235" s="68" t="str">
        <f t="shared" si="193"/>
        <v xml:space="preserve"> </v>
      </c>
      <c r="AD235" s="68" t="str">
        <f t="shared" si="194"/>
        <v xml:space="preserve"> </v>
      </c>
    </row>
    <row r="236" spans="1:30" ht="12.2" hidden="1" customHeight="1">
      <c r="A236" s="55" t="s">
        <v>673</v>
      </c>
      <c r="B236" s="55" t="s">
        <v>293</v>
      </c>
      <c r="C236" s="131"/>
      <c r="D236" s="131">
        <v>0</v>
      </c>
      <c r="E236" s="131">
        <v>0</v>
      </c>
      <c r="F236" s="131">
        <v>0</v>
      </c>
      <c r="G236" s="131">
        <v>0</v>
      </c>
      <c r="H236" s="131"/>
      <c r="I236" s="131"/>
      <c r="J236" s="131"/>
      <c r="K236" s="131"/>
      <c r="L236" s="131"/>
      <c r="M236" s="131"/>
      <c r="N236" s="131"/>
      <c r="O236" s="131"/>
      <c r="P236" s="83">
        <f t="shared" si="185"/>
        <v>0</v>
      </c>
      <c r="Q236" s="264">
        <v>0</v>
      </c>
      <c r="R236" s="265">
        <f t="shared" si="186"/>
        <v>0</v>
      </c>
      <c r="S236" s="83">
        <f t="shared" si="187"/>
        <v>0</v>
      </c>
      <c r="T236" s="264">
        <v>0</v>
      </c>
      <c r="U236" s="265">
        <f t="shared" si="188"/>
        <v>0</v>
      </c>
      <c r="V236" s="266">
        <v>0</v>
      </c>
      <c r="W236" s="131">
        <v>0</v>
      </c>
      <c r="X236" s="377">
        <v>0</v>
      </c>
      <c r="Y236" s="264">
        <f t="shared" si="189"/>
        <v>0</v>
      </c>
      <c r="Z236" s="264">
        <f t="shared" si="190"/>
        <v>0</v>
      </c>
      <c r="AA236" s="264">
        <f t="shared" si="191"/>
        <v>0</v>
      </c>
      <c r="AB236" s="264">
        <f t="shared" si="192"/>
        <v>0</v>
      </c>
      <c r="AC236" s="68" t="str">
        <f t="shared" si="193"/>
        <v xml:space="preserve"> </v>
      </c>
      <c r="AD236" s="68" t="str">
        <f t="shared" si="194"/>
        <v xml:space="preserve"> </v>
      </c>
    </row>
    <row r="237" spans="1:30" ht="12.2" hidden="1" customHeight="1">
      <c r="A237" s="55" t="s">
        <v>674</v>
      </c>
      <c r="B237" s="55" t="s">
        <v>294</v>
      </c>
      <c r="C237" s="131"/>
      <c r="D237" s="131">
        <v>0</v>
      </c>
      <c r="E237" s="131">
        <v>0</v>
      </c>
      <c r="F237" s="131">
        <v>0</v>
      </c>
      <c r="G237" s="131">
        <v>0</v>
      </c>
      <c r="H237" s="131"/>
      <c r="I237" s="131"/>
      <c r="J237" s="131"/>
      <c r="K237" s="131"/>
      <c r="L237" s="131"/>
      <c r="M237" s="131"/>
      <c r="N237" s="131"/>
      <c r="O237" s="131"/>
      <c r="P237" s="83">
        <f t="shared" si="185"/>
        <v>0</v>
      </c>
      <c r="Q237" s="264">
        <v>0</v>
      </c>
      <c r="R237" s="265">
        <f t="shared" si="186"/>
        <v>0</v>
      </c>
      <c r="S237" s="83">
        <f t="shared" si="187"/>
        <v>0</v>
      </c>
      <c r="T237" s="264">
        <v>0</v>
      </c>
      <c r="U237" s="265">
        <f t="shared" si="188"/>
        <v>0</v>
      </c>
      <c r="V237" s="266">
        <v>0</v>
      </c>
      <c r="W237" s="131">
        <v>0</v>
      </c>
      <c r="X237" s="377">
        <v>0</v>
      </c>
      <c r="Y237" s="264">
        <f t="shared" si="189"/>
        <v>0</v>
      </c>
      <c r="Z237" s="264">
        <f t="shared" si="190"/>
        <v>0</v>
      </c>
      <c r="AA237" s="264">
        <f t="shared" si="191"/>
        <v>0</v>
      </c>
      <c r="AB237" s="264">
        <f t="shared" si="192"/>
        <v>0</v>
      </c>
      <c r="AC237" s="68" t="str">
        <f t="shared" si="193"/>
        <v xml:space="preserve"> </v>
      </c>
      <c r="AD237" s="68" t="str">
        <f t="shared" si="194"/>
        <v xml:space="preserve"> </v>
      </c>
    </row>
    <row r="238" spans="1:30" ht="12.2" hidden="1" customHeight="1">
      <c r="A238" s="55" t="s">
        <v>675</v>
      </c>
      <c r="B238" s="55" t="s">
        <v>295</v>
      </c>
      <c r="C238" s="131"/>
      <c r="D238" s="131">
        <v>0</v>
      </c>
      <c r="E238" s="131">
        <v>0</v>
      </c>
      <c r="F238" s="131">
        <v>0</v>
      </c>
      <c r="G238" s="131">
        <v>0</v>
      </c>
      <c r="H238" s="131"/>
      <c r="I238" s="131"/>
      <c r="J238" s="131"/>
      <c r="K238" s="131"/>
      <c r="L238" s="131"/>
      <c r="M238" s="131"/>
      <c r="N238" s="131"/>
      <c r="O238" s="131"/>
      <c r="P238" s="83">
        <f t="shared" si="185"/>
        <v>0</v>
      </c>
      <c r="Q238" s="264">
        <v>0</v>
      </c>
      <c r="R238" s="265">
        <f t="shared" si="186"/>
        <v>0</v>
      </c>
      <c r="S238" s="83">
        <f t="shared" si="187"/>
        <v>0</v>
      </c>
      <c r="T238" s="264">
        <v>0</v>
      </c>
      <c r="U238" s="265">
        <f t="shared" si="188"/>
        <v>0</v>
      </c>
      <c r="V238" s="266">
        <v>0</v>
      </c>
      <c r="W238" s="131">
        <v>0</v>
      </c>
      <c r="X238" s="377">
        <v>0</v>
      </c>
      <c r="Y238" s="264">
        <f t="shared" si="189"/>
        <v>0</v>
      </c>
      <c r="Z238" s="264">
        <f t="shared" si="190"/>
        <v>0</v>
      </c>
      <c r="AA238" s="264">
        <f t="shared" si="191"/>
        <v>0</v>
      </c>
      <c r="AB238" s="264">
        <f t="shared" si="192"/>
        <v>0</v>
      </c>
      <c r="AC238" s="68" t="str">
        <f t="shared" si="193"/>
        <v xml:space="preserve"> </v>
      </c>
      <c r="AD238" s="68" t="str">
        <f t="shared" si="194"/>
        <v xml:space="preserve"> </v>
      </c>
    </row>
    <row r="239" spans="1:30" ht="12.2" hidden="1" customHeight="1">
      <c r="A239" s="55" t="s">
        <v>676</v>
      </c>
      <c r="B239" s="55" t="s">
        <v>296</v>
      </c>
      <c r="C239" s="131"/>
      <c r="D239" s="131">
        <v>0</v>
      </c>
      <c r="E239" s="131">
        <v>0</v>
      </c>
      <c r="F239" s="131">
        <v>0</v>
      </c>
      <c r="G239" s="131">
        <v>0</v>
      </c>
      <c r="H239" s="131"/>
      <c r="I239" s="131"/>
      <c r="J239" s="131"/>
      <c r="K239" s="131"/>
      <c r="L239" s="131"/>
      <c r="M239" s="131"/>
      <c r="N239" s="131"/>
      <c r="O239" s="131"/>
      <c r="P239" s="83">
        <f t="shared" si="185"/>
        <v>0</v>
      </c>
      <c r="Q239" s="264">
        <v>0</v>
      </c>
      <c r="R239" s="265">
        <f t="shared" si="186"/>
        <v>0</v>
      </c>
      <c r="S239" s="83">
        <f t="shared" si="187"/>
        <v>0</v>
      </c>
      <c r="T239" s="264">
        <v>0</v>
      </c>
      <c r="U239" s="265">
        <f t="shared" si="188"/>
        <v>0</v>
      </c>
      <c r="V239" s="266">
        <v>0</v>
      </c>
      <c r="W239" s="131">
        <v>0</v>
      </c>
      <c r="X239" s="377">
        <v>0</v>
      </c>
      <c r="Y239" s="264">
        <f t="shared" si="189"/>
        <v>0</v>
      </c>
      <c r="Z239" s="264">
        <f t="shared" si="190"/>
        <v>0</v>
      </c>
      <c r="AA239" s="264">
        <f t="shared" si="191"/>
        <v>0</v>
      </c>
      <c r="AB239" s="264">
        <f t="shared" si="192"/>
        <v>0</v>
      </c>
      <c r="AC239" s="68" t="str">
        <f t="shared" si="193"/>
        <v xml:space="preserve"> </v>
      </c>
      <c r="AD239" s="68" t="str">
        <f t="shared" si="194"/>
        <v xml:space="preserve"> </v>
      </c>
    </row>
    <row r="240" spans="1:30" ht="12.2" hidden="1" customHeight="1">
      <c r="A240" s="55" t="s">
        <v>677</v>
      </c>
      <c r="B240" s="55" t="s">
        <v>297</v>
      </c>
      <c r="C240" s="131"/>
      <c r="D240" s="131">
        <v>0</v>
      </c>
      <c r="E240" s="131">
        <v>0</v>
      </c>
      <c r="F240" s="131">
        <v>0</v>
      </c>
      <c r="G240" s="131">
        <v>0</v>
      </c>
      <c r="H240" s="131"/>
      <c r="I240" s="131"/>
      <c r="J240" s="131"/>
      <c r="K240" s="131"/>
      <c r="L240" s="131"/>
      <c r="M240" s="131"/>
      <c r="N240" s="131"/>
      <c r="O240" s="131"/>
      <c r="P240" s="83">
        <f t="shared" si="185"/>
        <v>0</v>
      </c>
      <c r="Q240" s="264">
        <v>0</v>
      </c>
      <c r="R240" s="265">
        <f t="shared" si="186"/>
        <v>0</v>
      </c>
      <c r="S240" s="83">
        <f t="shared" si="187"/>
        <v>0</v>
      </c>
      <c r="T240" s="264">
        <v>0</v>
      </c>
      <c r="U240" s="265">
        <f t="shared" si="188"/>
        <v>0</v>
      </c>
      <c r="V240" s="266">
        <v>0</v>
      </c>
      <c r="W240" s="131">
        <v>0</v>
      </c>
      <c r="X240" s="377">
        <v>0</v>
      </c>
      <c r="Y240" s="264">
        <f t="shared" si="189"/>
        <v>0</v>
      </c>
      <c r="Z240" s="264">
        <f t="shared" si="190"/>
        <v>0</v>
      </c>
      <c r="AA240" s="264">
        <f t="shared" si="191"/>
        <v>0</v>
      </c>
      <c r="AB240" s="264">
        <f t="shared" si="192"/>
        <v>0</v>
      </c>
      <c r="AC240" s="68" t="str">
        <f t="shared" si="193"/>
        <v xml:space="preserve"> </v>
      </c>
      <c r="AD240" s="68" t="str">
        <f t="shared" si="194"/>
        <v xml:space="preserve"> </v>
      </c>
    </row>
    <row r="241" spans="1:30" ht="12.2" hidden="1" customHeight="1">
      <c r="A241" s="55" t="s">
        <v>678</v>
      </c>
      <c r="B241" s="55" t="s">
        <v>298</v>
      </c>
      <c r="C241" s="131"/>
      <c r="D241" s="131">
        <v>0</v>
      </c>
      <c r="E241" s="131">
        <v>0</v>
      </c>
      <c r="F241" s="131">
        <v>0</v>
      </c>
      <c r="G241" s="131">
        <v>0</v>
      </c>
      <c r="H241" s="131"/>
      <c r="I241" s="131"/>
      <c r="J241" s="131"/>
      <c r="K241" s="131"/>
      <c r="L241" s="131"/>
      <c r="M241" s="131"/>
      <c r="N241" s="131"/>
      <c r="O241" s="131"/>
      <c r="P241" s="83">
        <f t="shared" si="185"/>
        <v>0</v>
      </c>
      <c r="Q241" s="264">
        <v>0</v>
      </c>
      <c r="R241" s="265">
        <f t="shared" si="186"/>
        <v>0</v>
      </c>
      <c r="S241" s="83">
        <f t="shared" si="187"/>
        <v>0</v>
      </c>
      <c r="T241" s="264">
        <v>0</v>
      </c>
      <c r="U241" s="265">
        <f t="shared" si="188"/>
        <v>0</v>
      </c>
      <c r="V241" s="266">
        <v>0</v>
      </c>
      <c r="W241" s="131">
        <v>0</v>
      </c>
      <c r="X241" s="377">
        <v>0</v>
      </c>
      <c r="Y241" s="264">
        <f t="shared" si="189"/>
        <v>0</v>
      </c>
      <c r="Z241" s="264">
        <f t="shared" si="190"/>
        <v>0</v>
      </c>
      <c r="AA241" s="264">
        <f t="shared" si="191"/>
        <v>0</v>
      </c>
      <c r="AB241" s="264">
        <f t="shared" si="192"/>
        <v>0</v>
      </c>
      <c r="AC241" s="68" t="str">
        <f t="shared" si="193"/>
        <v xml:space="preserve"> </v>
      </c>
      <c r="AD241" s="68" t="str">
        <f t="shared" si="194"/>
        <v xml:space="preserve"> </v>
      </c>
    </row>
    <row r="242" spans="1:30" ht="12.2" hidden="1" customHeight="1">
      <c r="A242" s="55" t="s">
        <v>679</v>
      </c>
      <c r="B242" s="55" t="s">
        <v>299</v>
      </c>
      <c r="C242" s="131"/>
      <c r="D242" s="131">
        <v>0</v>
      </c>
      <c r="E242" s="131">
        <v>0</v>
      </c>
      <c r="F242" s="131">
        <v>0</v>
      </c>
      <c r="G242" s="131">
        <v>0</v>
      </c>
      <c r="H242" s="131"/>
      <c r="I242" s="131"/>
      <c r="J242" s="131"/>
      <c r="K242" s="131"/>
      <c r="L242" s="131"/>
      <c r="M242" s="131"/>
      <c r="N242" s="131"/>
      <c r="O242" s="131"/>
      <c r="P242" s="83">
        <f t="shared" si="185"/>
        <v>0</v>
      </c>
      <c r="Q242" s="264">
        <v>0</v>
      </c>
      <c r="R242" s="265">
        <f t="shared" si="186"/>
        <v>0</v>
      </c>
      <c r="S242" s="83">
        <f t="shared" si="187"/>
        <v>0</v>
      </c>
      <c r="T242" s="264">
        <v>0</v>
      </c>
      <c r="U242" s="265">
        <f t="shared" si="188"/>
        <v>0</v>
      </c>
      <c r="V242" s="266">
        <v>0</v>
      </c>
      <c r="W242" s="131">
        <v>0</v>
      </c>
      <c r="X242" s="377">
        <v>0</v>
      </c>
      <c r="Y242" s="264">
        <f t="shared" si="189"/>
        <v>0</v>
      </c>
      <c r="Z242" s="264">
        <f t="shared" si="190"/>
        <v>0</v>
      </c>
      <c r="AA242" s="264">
        <f t="shared" si="191"/>
        <v>0</v>
      </c>
      <c r="AB242" s="264">
        <f t="shared" si="192"/>
        <v>0</v>
      </c>
      <c r="AC242" s="68" t="str">
        <f t="shared" si="193"/>
        <v xml:space="preserve"> </v>
      </c>
      <c r="AD242" s="68" t="str">
        <f t="shared" si="194"/>
        <v xml:space="preserve"> </v>
      </c>
    </row>
    <row r="243" spans="1:30" ht="12.2" hidden="1" customHeight="1">
      <c r="A243" s="55" t="s">
        <v>680</v>
      </c>
      <c r="B243" s="55" t="s">
        <v>300</v>
      </c>
      <c r="C243" s="131"/>
      <c r="D243" s="131">
        <v>0</v>
      </c>
      <c r="E243" s="131">
        <v>0</v>
      </c>
      <c r="F243" s="131">
        <v>0</v>
      </c>
      <c r="G243" s="131">
        <v>0</v>
      </c>
      <c r="H243" s="131"/>
      <c r="I243" s="131"/>
      <c r="J243" s="131"/>
      <c r="K243" s="131"/>
      <c r="L243" s="131"/>
      <c r="M243" s="131"/>
      <c r="N243" s="131"/>
      <c r="O243" s="131"/>
      <c r="P243" s="83">
        <f t="shared" si="185"/>
        <v>0</v>
      </c>
      <c r="Q243" s="264">
        <v>0</v>
      </c>
      <c r="R243" s="265">
        <f t="shared" si="186"/>
        <v>0</v>
      </c>
      <c r="S243" s="83">
        <f t="shared" si="187"/>
        <v>0</v>
      </c>
      <c r="T243" s="264">
        <v>0</v>
      </c>
      <c r="U243" s="265">
        <f t="shared" si="188"/>
        <v>0</v>
      </c>
      <c r="V243" s="266">
        <v>0</v>
      </c>
      <c r="W243" s="131">
        <v>0</v>
      </c>
      <c r="X243" s="377">
        <v>0</v>
      </c>
      <c r="Y243" s="264">
        <f t="shared" si="189"/>
        <v>0</v>
      </c>
      <c r="Z243" s="264">
        <f t="shared" si="190"/>
        <v>0</v>
      </c>
      <c r="AA243" s="264">
        <f t="shared" si="191"/>
        <v>0</v>
      </c>
      <c r="AB243" s="264">
        <f t="shared" si="192"/>
        <v>0</v>
      </c>
      <c r="AC243" s="68" t="str">
        <f t="shared" si="193"/>
        <v xml:space="preserve"> </v>
      </c>
      <c r="AD243" s="68" t="str">
        <f t="shared" si="194"/>
        <v xml:space="preserve"> </v>
      </c>
    </row>
    <row r="244" spans="1:30" ht="12.2" hidden="1" customHeight="1">
      <c r="A244" s="55" t="s">
        <v>681</v>
      </c>
      <c r="B244" s="55" t="s">
        <v>301</v>
      </c>
      <c r="C244" s="131"/>
      <c r="D244" s="131">
        <v>0</v>
      </c>
      <c r="E244" s="131">
        <v>0</v>
      </c>
      <c r="F244" s="131">
        <v>0</v>
      </c>
      <c r="G244" s="131">
        <v>0</v>
      </c>
      <c r="H244" s="131"/>
      <c r="I244" s="131"/>
      <c r="J244" s="131"/>
      <c r="K244" s="131"/>
      <c r="L244" s="131"/>
      <c r="M244" s="131"/>
      <c r="N244" s="131"/>
      <c r="O244" s="131"/>
      <c r="P244" s="83">
        <f t="shared" si="185"/>
        <v>0</v>
      </c>
      <c r="Q244" s="264">
        <v>0</v>
      </c>
      <c r="R244" s="265">
        <f t="shared" si="186"/>
        <v>0</v>
      </c>
      <c r="S244" s="83">
        <f t="shared" si="187"/>
        <v>0</v>
      </c>
      <c r="T244" s="264">
        <v>0</v>
      </c>
      <c r="U244" s="265">
        <f t="shared" si="188"/>
        <v>0</v>
      </c>
      <c r="V244" s="266">
        <v>0</v>
      </c>
      <c r="W244" s="131">
        <v>0</v>
      </c>
      <c r="X244" s="377">
        <v>0</v>
      </c>
      <c r="Y244" s="264">
        <f t="shared" si="189"/>
        <v>0</v>
      </c>
      <c r="Z244" s="264">
        <f t="shared" si="190"/>
        <v>0</v>
      </c>
      <c r="AA244" s="264">
        <f t="shared" si="191"/>
        <v>0</v>
      </c>
      <c r="AB244" s="264">
        <f t="shared" si="192"/>
        <v>0</v>
      </c>
      <c r="AC244" s="68" t="str">
        <f t="shared" si="193"/>
        <v xml:space="preserve"> </v>
      </c>
      <c r="AD244" s="68" t="str">
        <f t="shared" si="194"/>
        <v xml:space="preserve"> </v>
      </c>
    </row>
    <row r="245" spans="1:30" ht="12.2" hidden="1" customHeight="1">
      <c r="A245" s="55" t="s">
        <v>682</v>
      </c>
      <c r="B245" s="55" t="s">
        <v>302</v>
      </c>
      <c r="C245" s="131"/>
      <c r="D245" s="131">
        <v>0</v>
      </c>
      <c r="E245" s="131">
        <v>0</v>
      </c>
      <c r="F245" s="131">
        <v>0</v>
      </c>
      <c r="G245" s="131">
        <v>0</v>
      </c>
      <c r="H245" s="131"/>
      <c r="I245" s="131"/>
      <c r="J245" s="131"/>
      <c r="K245" s="131"/>
      <c r="L245" s="131"/>
      <c r="M245" s="131"/>
      <c r="N245" s="131"/>
      <c r="O245" s="131"/>
      <c r="P245" s="83">
        <f t="shared" si="185"/>
        <v>0</v>
      </c>
      <c r="Q245" s="264">
        <v>0</v>
      </c>
      <c r="R245" s="265">
        <f t="shared" si="186"/>
        <v>0</v>
      </c>
      <c r="S245" s="83">
        <f t="shared" si="187"/>
        <v>0</v>
      </c>
      <c r="T245" s="264">
        <v>0</v>
      </c>
      <c r="U245" s="265">
        <f t="shared" si="188"/>
        <v>0</v>
      </c>
      <c r="V245" s="266">
        <v>0</v>
      </c>
      <c r="W245" s="131">
        <v>0</v>
      </c>
      <c r="X245" s="377">
        <v>0</v>
      </c>
      <c r="Y245" s="264">
        <f t="shared" si="189"/>
        <v>0</v>
      </c>
      <c r="Z245" s="264">
        <f t="shared" si="190"/>
        <v>0</v>
      </c>
      <c r="AA245" s="264">
        <f t="shared" si="191"/>
        <v>0</v>
      </c>
      <c r="AB245" s="264">
        <f t="shared" si="192"/>
        <v>0</v>
      </c>
      <c r="AC245" s="68" t="str">
        <f t="shared" si="193"/>
        <v xml:space="preserve"> </v>
      </c>
      <c r="AD245" s="68" t="str">
        <f t="shared" si="194"/>
        <v xml:space="preserve"> </v>
      </c>
    </row>
    <row r="246" spans="1:30" ht="12.2" hidden="1" customHeight="1">
      <c r="A246" s="55" t="s">
        <v>683</v>
      </c>
      <c r="B246" s="55" t="s">
        <v>303</v>
      </c>
      <c r="C246" s="131"/>
      <c r="D246" s="131">
        <v>0</v>
      </c>
      <c r="E246" s="131">
        <v>0</v>
      </c>
      <c r="F246" s="131">
        <v>0</v>
      </c>
      <c r="G246" s="131">
        <v>0</v>
      </c>
      <c r="H246" s="131"/>
      <c r="I246" s="131"/>
      <c r="J246" s="131"/>
      <c r="K246" s="131"/>
      <c r="L246" s="131"/>
      <c r="M246" s="131"/>
      <c r="N246" s="131"/>
      <c r="O246" s="131"/>
      <c r="P246" s="83">
        <f t="shared" si="185"/>
        <v>0</v>
      </c>
      <c r="Q246" s="264">
        <v>0</v>
      </c>
      <c r="R246" s="265">
        <f t="shared" si="186"/>
        <v>0</v>
      </c>
      <c r="S246" s="83">
        <f t="shared" si="187"/>
        <v>0</v>
      </c>
      <c r="T246" s="264">
        <v>0</v>
      </c>
      <c r="U246" s="265">
        <f t="shared" si="188"/>
        <v>0</v>
      </c>
      <c r="V246" s="266">
        <v>0</v>
      </c>
      <c r="W246" s="131">
        <v>0</v>
      </c>
      <c r="X246" s="377">
        <v>0</v>
      </c>
      <c r="Y246" s="264">
        <f t="shared" si="189"/>
        <v>0</v>
      </c>
      <c r="Z246" s="264">
        <f t="shared" si="190"/>
        <v>0</v>
      </c>
      <c r="AA246" s="264">
        <f t="shared" si="191"/>
        <v>0</v>
      </c>
      <c r="AB246" s="264">
        <f t="shared" si="192"/>
        <v>0</v>
      </c>
      <c r="AC246" s="68" t="str">
        <f t="shared" si="193"/>
        <v xml:space="preserve"> </v>
      </c>
      <c r="AD246" s="68" t="str">
        <f t="shared" si="194"/>
        <v xml:space="preserve"> </v>
      </c>
    </row>
    <row r="247" spans="1:30" ht="12.2" hidden="1" customHeight="1">
      <c r="A247" s="55" t="s">
        <v>684</v>
      </c>
      <c r="B247" s="55" t="s">
        <v>304</v>
      </c>
      <c r="C247" s="131"/>
      <c r="D247" s="131">
        <v>0</v>
      </c>
      <c r="E247" s="131">
        <v>0</v>
      </c>
      <c r="F247" s="131">
        <v>0</v>
      </c>
      <c r="G247" s="131">
        <v>0</v>
      </c>
      <c r="H247" s="131"/>
      <c r="I247" s="131"/>
      <c r="J247" s="131"/>
      <c r="K247" s="131"/>
      <c r="L247" s="131"/>
      <c r="M247" s="131"/>
      <c r="N247" s="131"/>
      <c r="O247" s="131"/>
      <c r="P247" s="83">
        <f t="shared" si="185"/>
        <v>0</v>
      </c>
      <c r="Q247" s="264">
        <v>0</v>
      </c>
      <c r="R247" s="265">
        <f t="shared" si="186"/>
        <v>0</v>
      </c>
      <c r="S247" s="83">
        <f t="shared" si="187"/>
        <v>0</v>
      </c>
      <c r="T247" s="264">
        <v>0</v>
      </c>
      <c r="U247" s="265">
        <f t="shared" si="188"/>
        <v>0</v>
      </c>
      <c r="V247" s="266">
        <v>0</v>
      </c>
      <c r="W247" s="131">
        <v>0</v>
      </c>
      <c r="X247" s="377">
        <v>0</v>
      </c>
      <c r="Y247" s="264">
        <f t="shared" si="189"/>
        <v>0</v>
      </c>
      <c r="Z247" s="264">
        <f t="shared" si="190"/>
        <v>0</v>
      </c>
      <c r="AA247" s="264">
        <f t="shared" si="191"/>
        <v>0</v>
      </c>
      <c r="AB247" s="264">
        <f t="shared" si="192"/>
        <v>0</v>
      </c>
      <c r="AC247" s="68" t="str">
        <f t="shared" si="193"/>
        <v xml:space="preserve"> </v>
      </c>
      <c r="AD247" s="68" t="str">
        <f t="shared" si="194"/>
        <v xml:space="preserve"> </v>
      </c>
    </row>
    <row r="248" spans="1:30" ht="12.2" hidden="1" customHeight="1">
      <c r="A248" s="55" t="s">
        <v>685</v>
      </c>
      <c r="B248" s="55" t="s">
        <v>305</v>
      </c>
      <c r="C248" s="131"/>
      <c r="D248" s="131">
        <v>0</v>
      </c>
      <c r="E248" s="131">
        <v>0</v>
      </c>
      <c r="F248" s="131">
        <v>0</v>
      </c>
      <c r="G248" s="131">
        <v>0</v>
      </c>
      <c r="H248" s="131"/>
      <c r="I248" s="131"/>
      <c r="J248" s="131"/>
      <c r="K248" s="131"/>
      <c r="L248" s="131"/>
      <c r="M248" s="131"/>
      <c r="N248" s="131"/>
      <c r="O248" s="131"/>
      <c r="P248" s="83">
        <f t="shared" si="185"/>
        <v>0</v>
      </c>
      <c r="Q248" s="264">
        <v>0</v>
      </c>
      <c r="R248" s="265">
        <f t="shared" si="186"/>
        <v>0</v>
      </c>
      <c r="S248" s="83">
        <f t="shared" si="187"/>
        <v>0</v>
      </c>
      <c r="T248" s="264">
        <v>0</v>
      </c>
      <c r="U248" s="265">
        <f t="shared" si="188"/>
        <v>0</v>
      </c>
      <c r="V248" s="266">
        <v>0</v>
      </c>
      <c r="W248" s="131">
        <v>0</v>
      </c>
      <c r="X248" s="377">
        <v>0</v>
      </c>
      <c r="Y248" s="264">
        <f t="shared" si="189"/>
        <v>0</v>
      </c>
      <c r="Z248" s="264">
        <f t="shared" si="190"/>
        <v>0</v>
      </c>
      <c r="AA248" s="264">
        <f t="shared" si="191"/>
        <v>0</v>
      </c>
      <c r="AB248" s="264">
        <f t="shared" si="192"/>
        <v>0</v>
      </c>
      <c r="AC248" s="68" t="str">
        <f t="shared" si="193"/>
        <v xml:space="preserve"> </v>
      </c>
      <c r="AD248" s="68" t="str">
        <f t="shared" si="194"/>
        <v xml:space="preserve"> </v>
      </c>
    </row>
    <row r="249" spans="1:30" ht="12.2" hidden="1" customHeight="1">
      <c r="A249" s="55" t="s">
        <v>686</v>
      </c>
      <c r="B249" s="55" t="s">
        <v>306</v>
      </c>
      <c r="C249" s="131"/>
      <c r="D249" s="131">
        <v>0</v>
      </c>
      <c r="E249" s="131">
        <v>0</v>
      </c>
      <c r="F249" s="131">
        <v>0</v>
      </c>
      <c r="G249" s="131">
        <v>0</v>
      </c>
      <c r="H249" s="131"/>
      <c r="I249" s="131"/>
      <c r="J249" s="131"/>
      <c r="K249" s="131"/>
      <c r="L249" s="131"/>
      <c r="M249" s="131"/>
      <c r="N249" s="131"/>
      <c r="O249" s="131"/>
      <c r="P249" s="83">
        <f t="shared" si="185"/>
        <v>0</v>
      </c>
      <c r="Q249" s="264">
        <v>0</v>
      </c>
      <c r="R249" s="265">
        <f t="shared" si="186"/>
        <v>0</v>
      </c>
      <c r="S249" s="83">
        <f t="shared" si="187"/>
        <v>0</v>
      </c>
      <c r="T249" s="264">
        <v>0</v>
      </c>
      <c r="U249" s="265">
        <f t="shared" si="188"/>
        <v>0</v>
      </c>
      <c r="V249" s="266">
        <v>0</v>
      </c>
      <c r="W249" s="131">
        <v>0</v>
      </c>
      <c r="X249" s="377">
        <v>0</v>
      </c>
      <c r="Y249" s="264">
        <f t="shared" si="189"/>
        <v>0</v>
      </c>
      <c r="Z249" s="264">
        <f t="shared" si="190"/>
        <v>0</v>
      </c>
      <c r="AA249" s="264">
        <f t="shared" si="191"/>
        <v>0</v>
      </c>
      <c r="AB249" s="264">
        <f t="shared" si="192"/>
        <v>0</v>
      </c>
      <c r="AC249" s="68" t="str">
        <f t="shared" si="193"/>
        <v xml:space="preserve"> </v>
      </c>
      <c r="AD249" s="68" t="str">
        <f t="shared" si="194"/>
        <v xml:space="preserve"> </v>
      </c>
    </row>
    <row r="250" spans="1:30" ht="12.2" customHeight="1">
      <c r="A250" s="55" t="s">
        <v>687</v>
      </c>
      <c r="B250" s="55" t="s">
        <v>307</v>
      </c>
      <c r="C250" s="131"/>
      <c r="D250" s="131">
        <v>0</v>
      </c>
      <c r="E250" s="131">
        <v>0</v>
      </c>
      <c r="F250" s="131">
        <v>0</v>
      </c>
      <c r="G250" s="131">
        <v>0</v>
      </c>
      <c r="H250" s="131"/>
      <c r="I250" s="131"/>
      <c r="J250" s="131"/>
      <c r="K250" s="131"/>
      <c r="L250" s="131"/>
      <c r="M250" s="131"/>
      <c r="N250" s="131"/>
      <c r="O250" s="131"/>
      <c r="P250" s="83">
        <f t="shared" si="185"/>
        <v>0</v>
      </c>
      <c r="Q250" s="264">
        <v>0</v>
      </c>
      <c r="R250" s="265">
        <f t="shared" si="186"/>
        <v>0</v>
      </c>
      <c r="S250" s="83">
        <f t="shared" si="187"/>
        <v>0</v>
      </c>
      <c r="T250" s="264">
        <v>0</v>
      </c>
      <c r="U250" s="265">
        <f t="shared" si="188"/>
        <v>0</v>
      </c>
      <c r="V250" s="266">
        <v>22550</v>
      </c>
      <c r="W250" s="131">
        <v>21414.3</v>
      </c>
      <c r="X250" s="377">
        <v>21414.3</v>
      </c>
      <c r="Y250" s="264">
        <f t="shared" si="189"/>
        <v>0</v>
      </c>
      <c r="Z250" s="264">
        <f t="shared" si="190"/>
        <v>1135.7000000000007</v>
      </c>
      <c r="AA250" s="264">
        <f t="shared" si="191"/>
        <v>22550</v>
      </c>
      <c r="AB250" s="264">
        <f t="shared" si="192"/>
        <v>21414.3</v>
      </c>
      <c r="AC250" s="68">
        <f t="shared" si="193"/>
        <v>0</v>
      </c>
      <c r="AD250" s="68">
        <f t="shared" si="194"/>
        <v>0</v>
      </c>
    </row>
    <row r="251" spans="1:30" ht="12.2" customHeight="1">
      <c r="A251" s="55" t="s">
        <v>688</v>
      </c>
      <c r="B251" s="55" t="s">
        <v>308</v>
      </c>
      <c r="C251" s="131"/>
      <c r="D251" s="131">
        <v>0</v>
      </c>
      <c r="E251" s="131">
        <v>0</v>
      </c>
      <c r="F251" s="131">
        <v>0</v>
      </c>
      <c r="G251" s="131">
        <v>0</v>
      </c>
      <c r="H251" s="131"/>
      <c r="I251" s="131"/>
      <c r="J251" s="131"/>
      <c r="K251" s="131"/>
      <c r="L251" s="131"/>
      <c r="M251" s="131"/>
      <c r="N251" s="131"/>
      <c r="O251" s="131"/>
      <c r="P251" s="83">
        <f t="shared" si="185"/>
        <v>0</v>
      </c>
      <c r="Q251" s="264">
        <v>0</v>
      </c>
      <c r="R251" s="265">
        <f t="shared" si="186"/>
        <v>0</v>
      </c>
      <c r="S251" s="83">
        <f t="shared" si="187"/>
        <v>0</v>
      </c>
      <c r="T251" s="264">
        <v>0</v>
      </c>
      <c r="U251" s="265">
        <f t="shared" si="188"/>
        <v>0</v>
      </c>
      <c r="V251" s="266">
        <v>0</v>
      </c>
      <c r="W251" s="131">
        <v>8082.125</v>
      </c>
      <c r="X251" s="377">
        <v>8082.125</v>
      </c>
      <c r="Y251" s="264">
        <f t="shared" si="189"/>
        <v>0</v>
      </c>
      <c r="Z251" s="264">
        <f t="shared" si="190"/>
        <v>-8082.125</v>
      </c>
      <c r="AA251" s="264">
        <f t="shared" si="191"/>
        <v>0</v>
      </c>
      <c r="AB251" s="264">
        <f t="shared" si="192"/>
        <v>8082.125</v>
      </c>
      <c r="AC251" s="68">
        <f t="shared" si="193"/>
        <v>0</v>
      </c>
      <c r="AD251" s="68" t="str">
        <f t="shared" si="194"/>
        <v xml:space="preserve"> </v>
      </c>
    </row>
    <row r="252" spans="1:30" ht="12.2" hidden="1" customHeight="1">
      <c r="A252" s="55" t="s">
        <v>689</v>
      </c>
      <c r="B252" s="55" t="s">
        <v>309</v>
      </c>
      <c r="C252" s="131"/>
      <c r="D252" s="131">
        <v>0</v>
      </c>
      <c r="E252" s="131">
        <v>0</v>
      </c>
      <c r="F252" s="131">
        <v>0</v>
      </c>
      <c r="G252" s="131">
        <v>0</v>
      </c>
      <c r="H252" s="131"/>
      <c r="I252" s="131"/>
      <c r="J252" s="131"/>
      <c r="K252" s="131"/>
      <c r="L252" s="131"/>
      <c r="M252" s="131"/>
      <c r="N252" s="131"/>
      <c r="O252" s="131"/>
      <c r="P252" s="83">
        <f t="shared" si="185"/>
        <v>0</v>
      </c>
      <c r="Q252" s="264">
        <v>0</v>
      </c>
      <c r="R252" s="265">
        <f t="shared" si="186"/>
        <v>0</v>
      </c>
      <c r="S252" s="83">
        <f t="shared" si="187"/>
        <v>0</v>
      </c>
      <c r="T252" s="264">
        <v>0</v>
      </c>
      <c r="U252" s="265">
        <f t="shared" si="188"/>
        <v>0</v>
      </c>
      <c r="V252" s="266">
        <v>0</v>
      </c>
      <c r="W252" s="131">
        <v>0</v>
      </c>
      <c r="X252" s="377">
        <v>0</v>
      </c>
      <c r="Y252" s="264">
        <f t="shared" si="189"/>
        <v>0</v>
      </c>
      <c r="Z252" s="264">
        <f t="shared" si="190"/>
        <v>0</v>
      </c>
      <c r="AA252" s="264">
        <f t="shared" si="191"/>
        <v>0</v>
      </c>
      <c r="AB252" s="264">
        <f t="shared" si="192"/>
        <v>0</v>
      </c>
      <c r="AC252" s="68" t="str">
        <f t="shared" si="193"/>
        <v xml:space="preserve"> </v>
      </c>
      <c r="AD252" s="68" t="str">
        <f t="shared" si="194"/>
        <v xml:space="preserve"> </v>
      </c>
    </row>
    <row r="253" spans="1:30" ht="12.2" hidden="1" customHeight="1">
      <c r="A253" s="55" t="s">
        <v>690</v>
      </c>
      <c r="B253" s="55" t="s">
        <v>310</v>
      </c>
      <c r="C253" s="131"/>
      <c r="D253" s="131">
        <v>0</v>
      </c>
      <c r="E253" s="131">
        <v>0</v>
      </c>
      <c r="F253" s="131">
        <v>0</v>
      </c>
      <c r="G253" s="131">
        <v>0</v>
      </c>
      <c r="H253" s="131"/>
      <c r="I253" s="131"/>
      <c r="J253" s="131"/>
      <c r="K253" s="131"/>
      <c r="L253" s="131"/>
      <c r="M253" s="131"/>
      <c r="N253" s="131"/>
      <c r="O253" s="131"/>
      <c r="P253" s="83">
        <f t="shared" si="185"/>
        <v>0</v>
      </c>
      <c r="Q253" s="264">
        <v>0</v>
      </c>
      <c r="R253" s="265">
        <f t="shared" si="186"/>
        <v>0</v>
      </c>
      <c r="S253" s="83">
        <f t="shared" si="187"/>
        <v>0</v>
      </c>
      <c r="T253" s="264">
        <v>0</v>
      </c>
      <c r="U253" s="265">
        <f t="shared" si="188"/>
        <v>0</v>
      </c>
      <c r="V253" s="266">
        <v>0</v>
      </c>
      <c r="W253" s="131">
        <v>0</v>
      </c>
      <c r="X253" s="377">
        <v>0</v>
      </c>
      <c r="Y253" s="264">
        <f t="shared" si="189"/>
        <v>0</v>
      </c>
      <c r="Z253" s="264">
        <f t="shared" si="190"/>
        <v>0</v>
      </c>
      <c r="AA253" s="264">
        <f t="shared" si="191"/>
        <v>0</v>
      </c>
      <c r="AB253" s="264">
        <f t="shared" si="192"/>
        <v>0</v>
      </c>
      <c r="AC253" s="68" t="str">
        <f t="shared" si="193"/>
        <v xml:space="preserve"> </v>
      </c>
      <c r="AD253" s="68" t="str">
        <f t="shared" si="194"/>
        <v xml:space="preserve"> </v>
      </c>
    </row>
    <row r="254" spans="1:30" ht="12.2" hidden="1" customHeight="1">
      <c r="A254" s="55" t="s">
        <v>691</v>
      </c>
      <c r="B254" s="55" t="s">
        <v>311</v>
      </c>
      <c r="C254" s="131"/>
      <c r="D254" s="131">
        <v>0</v>
      </c>
      <c r="E254" s="131">
        <v>0</v>
      </c>
      <c r="F254" s="131">
        <v>0</v>
      </c>
      <c r="G254" s="131">
        <v>0</v>
      </c>
      <c r="H254" s="131"/>
      <c r="I254" s="131"/>
      <c r="J254" s="131"/>
      <c r="K254" s="131"/>
      <c r="L254" s="131"/>
      <c r="M254" s="131"/>
      <c r="N254" s="131"/>
      <c r="O254" s="131"/>
      <c r="P254" s="83">
        <f t="shared" si="185"/>
        <v>0</v>
      </c>
      <c r="Q254" s="264">
        <v>0</v>
      </c>
      <c r="R254" s="265">
        <f t="shared" si="186"/>
        <v>0</v>
      </c>
      <c r="S254" s="83">
        <f t="shared" si="187"/>
        <v>0</v>
      </c>
      <c r="T254" s="264">
        <v>0</v>
      </c>
      <c r="U254" s="265">
        <f t="shared" si="188"/>
        <v>0</v>
      </c>
      <c r="V254" s="266">
        <v>0</v>
      </c>
      <c r="W254" s="131">
        <v>0</v>
      </c>
      <c r="X254" s="377">
        <v>0</v>
      </c>
      <c r="Y254" s="264">
        <f t="shared" si="189"/>
        <v>0</v>
      </c>
      <c r="Z254" s="264">
        <f t="shared" si="190"/>
        <v>0</v>
      </c>
      <c r="AA254" s="264">
        <f t="shared" si="191"/>
        <v>0</v>
      </c>
      <c r="AB254" s="264">
        <f t="shared" si="192"/>
        <v>0</v>
      </c>
      <c r="AC254" s="68" t="str">
        <f t="shared" si="193"/>
        <v xml:space="preserve"> </v>
      </c>
      <c r="AD254" s="68" t="str">
        <f t="shared" si="194"/>
        <v xml:space="preserve"> </v>
      </c>
    </row>
    <row r="255" spans="1:30" ht="12.2" hidden="1" customHeight="1">
      <c r="A255" s="55" t="s">
        <v>692</v>
      </c>
      <c r="B255" s="55" t="s">
        <v>312</v>
      </c>
      <c r="C255" s="131"/>
      <c r="D255" s="131">
        <v>0</v>
      </c>
      <c r="E255" s="131">
        <v>0</v>
      </c>
      <c r="F255" s="131">
        <v>0</v>
      </c>
      <c r="G255" s="131">
        <v>0</v>
      </c>
      <c r="H255" s="131"/>
      <c r="I255" s="131"/>
      <c r="J255" s="131"/>
      <c r="K255" s="131"/>
      <c r="L255" s="131"/>
      <c r="M255" s="131"/>
      <c r="N255" s="131"/>
      <c r="O255" s="131"/>
      <c r="P255" s="83">
        <f t="shared" si="185"/>
        <v>0</v>
      </c>
      <c r="Q255" s="264">
        <v>0</v>
      </c>
      <c r="R255" s="265">
        <f t="shared" si="186"/>
        <v>0</v>
      </c>
      <c r="S255" s="83">
        <f t="shared" si="187"/>
        <v>0</v>
      </c>
      <c r="T255" s="264">
        <v>0</v>
      </c>
      <c r="U255" s="265">
        <f t="shared" si="188"/>
        <v>0</v>
      </c>
      <c r="V255" s="266">
        <v>0</v>
      </c>
      <c r="W255" s="131">
        <v>0</v>
      </c>
      <c r="X255" s="377">
        <v>0</v>
      </c>
      <c r="Y255" s="264">
        <f t="shared" si="189"/>
        <v>0</v>
      </c>
      <c r="Z255" s="264">
        <f t="shared" si="190"/>
        <v>0</v>
      </c>
      <c r="AA255" s="264">
        <f t="shared" si="191"/>
        <v>0</v>
      </c>
      <c r="AB255" s="264">
        <f t="shared" si="192"/>
        <v>0</v>
      </c>
      <c r="AC255" s="68" t="str">
        <f t="shared" si="193"/>
        <v xml:space="preserve"> </v>
      </c>
      <c r="AD255" s="68" t="str">
        <f t="shared" si="194"/>
        <v xml:space="preserve"> </v>
      </c>
    </row>
    <row r="256" spans="1:30" ht="12.2" customHeight="1">
      <c r="A256" s="55" t="s">
        <v>693</v>
      </c>
      <c r="B256" s="55" t="s">
        <v>313</v>
      </c>
      <c r="C256" s="131"/>
      <c r="D256" s="131">
        <v>0</v>
      </c>
      <c r="E256" s="131">
        <v>0</v>
      </c>
      <c r="F256" s="131">
        <v>0</v>
      </c>
      <c r="G256" s="131">
        <v>0</v>
      </c>
      <c r="H256" s="131"/>
      <c r="I256" s="131"/>
      <c r="J256" s="131"/>
      <c r="K256" s="131"/>
      <c r="L256" s="131"/>
      <c r="M256" s="131"/>
      <c r="N256" s="131"/>
      <c r="O256" s="131"/>
      <c r="P256" s="83">
        <f t="shared" si="185"/>
        <v>0</v>
      </c>
      <c r="Q256" s="264">
        <v>0</v>
      </c>
      <c r="R256" s="265">
        <f t="shared" si="186"/>
        <v>0</v>
      </c>
      <c r="S256" s="83">
        <f t="shared" si="187"/>
        <v>0</v>
      </c>
      <c r="T256" s="264">
        <v>0</v>
      </c>
      <c r="U256" s="265">
        <f t="shared" si="188"/>
        <v>0</v>
      </c>
      <c r="V256" s="266">
        <v>0</v>
      </c>
      <c r="W256" s="131">
        <v>5609.8147499999995</v>
      </c>
      <c r="X256" s="377">
        <v>5609.8147499999995</v>
      </c>
      <c r="Y256" s="264">
        <f t="shared" si="189"/>
        <v>0</v>
      </c>
      <c r="Z256" s="264">
        <f t="shared" si="190"/>
        <v>-5609.8147499999995</v>
      </c>
      <c r="AA256" s="264">
        <f t="shared" si="191"/>
        <v>0</v>
      </c>
      <c r="AB256" s="264">
        <f t="shared" si="192"/>
        <v>5609.8147499999995</v>
      </c>
      <c r="AC256" s="68">
        <f t="shared" si="193"/>
        <v>0</v>
      </c>
      <c r="AD256" s="68" t="str">
        <f t="shared" si="194"/>
        <v xml:space="preserve"> </v>
      </c>
    </row>
    <row r="257" spans="1:30" ht="12.2" hidden="1" customHeight="1">
      <c r="A257" s="55" t="s">
        <v>694</v>
      </c>
      <c r="B257" s="55" t="s">
        <v>314</v>
      </c>
      <c r="C257" s="131"/>
      <c r="D257" s="131">
        <v>0</v>
      </c>
      <c r="E257" s="131">
        <v>0</v>
      </c>
      <c r="F257" s="131">
        <v>0</v>
      </c>
      <c r="G257" s="131">
        <v>0</v>
      </c>
      <c r="H257" s="131"/>
      <c r="I257" s="131"/>
      <c r="J257" s="131"/>
      <c r="K257" s="131"/>
      <c r="L257" s="131"/>
      <c r="M257" s="131"/>
      <c r="N257" s="131"/>
      <c r="O257" s="131"/>
      <c r="P257" s="83">
        <f t="shared" si="185"/>
        <v>0</v>
      </c>
      <c r="Q257" s="264">
        <v>0</v>
      </c>
      <c r="R257" s="265">
        <f t="shared" si="186"/>
        <v>0</v>
      </c>
      <c r="S257" s="83">
        <f t="shared" si="187"/>
        <v>0</v>
      </c>
      <c r="T257" s="264">
        <v>0</v>
      </c>
      <c r="U257" s="265">
        <f t="shared" si="188"/>
        <v>0</v>
      </c>
      <c r="V257" s="266">
        <v>0</v>
      </c>
      <c r="W257" s="131">
        <v>0</v>
      </c>
      <c r="X257" s="377">
        <v>0</v>
      </c>
      <c r="Y257" s="264">
        <f t="shared" si="189"/>
        <v>0</v>
      </c>
      <c r="Z257" s="264">
        <f t="shared" si="190"/>
        <v>0</v>
      </c>
      <c r="AA257" s="264">
        <f t="shared" si="191"/>
        <v>0</v>
      </c>
      <c r="AB257" s="264">
        <f t="shared" si="192"/>
        <v>0</v>
      </c>
      <c r="AC257" s="68" t="str">
        <f t="shared" si="193"/>
        <v xml:space="preserve"> </v>
      </c>
      <c r="AD257" s="68" t="str">
        <f t="shared" si="194"/>
        <v xml:space="preserve"> </v>
      </c>
    </row>
    <row r="258" spans="1:30" ht="12.2" hidden="1" customHeight="1">
      <c r="A258" s="55"/>
      <c r="B258" s="55"/>
      <c r="C258" s="131"/>
      <c r="D258" s="131"/>
      <c r="E258" s="131"/>
      <c r="F258" s="131"/>
      <c r="G258" s="131"/>
      <c r="H258" s="131"/>
      <c r="I258" s="131"/>
      <c r="J258" s="131"/>
      <c r="K258" s="131"/>
      <c r="L258" s="131"/>
      <c r="M258" s="131"/>
      <c r="N258" s="131"/>
      <c r="O258" s="131"/>
      <c r="P258" s="83"/>
      <c r="Q258" s="264"/>
      <c r="R258" s="265"/>
      <c r="S258" s="83"/>
      <c r="T258" s="264"/>
      <c r="U258" s="265"/>
      <c r="V258" s="266"/>
      <c r="W258" s="131"/>
      <c r="X258" s="377"/>
      <c r="Y258" s="264"/>
      <c r="Z258" s="264"/>
      <c r="AA258" s="264"/>
      <c r="AB258" s="264"/>
    </row>
    <row r="259" spans="1:30" ht="12.2" customHeight="1">
      <c r="A259" s="55"/>
      <c r="B259" s="65" t="s">
        <v>695</v>
      </c>
      <c r="C259" s="267">
        <f t="shared" ref="C259:AB259" si="195">SUM(C201:C258)</f>
        <v>0</v>
      </c>
      <c r="D259" s="267">
        <f t="shared" si="195"/>
        <v>151175.29999999999</v>
      </c>
      <c r="E259" s="267">
        <f t="shared" si="195"/>
        <v>156498.07</v>
      </c>
      <c r="F259" s="267">
        <f t="shared" si="195"/>
        <v>189627.24999999997</v>
      </c>
      <c r="G259" s="267">
        <f t="shared" si="195"/>
        <v>191879.08</v>
      </c>
      <c r="H259" s="267">
        <f t="shared" si="195"/>
        <v>0</v>
      </c>
      <c r="I259" s="267">
        <f t="shared" si="195"/>
        <v>0</v>
      </c>
      <c r="J259" s="267">
        <f t="shared" si="195"/>
        <v>0</v>
      </c>
      <c r="K259" s="267">
        <f t="shared" si="195"/>
        <v>0</v>
      </c>
      <c r="L259" s="267">
        <f t="shared" si="195"/>
        <v>0</v>
      </c>
      <c r="M259" s="267">
        <f t="shared" si="195"/>
        <v>0</v>
      </c>
      <c r="N259" s="267">
        <f t="shared" si="195"/>
        <v>0</v>
      </c>
      <c r="O259" s="267">
        <f t="shared" si="195"/>
        <v>0</v>
      </c>
      <c r="P259" s="268">
        <f t="shared" si="195"/>
        <v>689179.7</v>
      </c>
      <c r="Q259" s="269">
        <f t="shared" si="195"/>
        <v>639271.28677083377</v>
      </c>
      <c r="R259" s="270">
        <f t="shared" si="195"/>
        <v>-49908.413229166181</v>
      </c>
      <c r="S259" s="268">
        <f t="shared" si="195"/>
        <v>191879.08</v>
      </c>
      <c r="T259" s="269">
        <f t="shared" si="195"/>
        <v>183417.24979166713</v>
      </c>
      <c r="U259" s="270">
        <f t="shared" si="195"/>
        <v>-8461.8302083328908</v>
      </c>
      <c r="V259" s="268">
        <f t="shared" si="195"/>
        <v>2223556.9975000001</v>
      </c>
      <c r="W259" s="267">
        <f t="shared" si="195"/>
        <v>2399454.2397499997</v>
      </c>
      <c r="X259" s="378">
        <f t="shared" si="195"/>
        <v>2352669.0677069901</v>
      </c>
      <c r="Y259" s="269">
        <f t="shared" si="195"/>
        <v>46785.172043009894</v>
      </c>
      <c r="Z259" s="269">
        <f t="shared" si="195"/>
        <v>-129112.07020699009</v>
      </c>
      <c r="AA259" s="269">
        <f t="shared" si="195"/>
        <v>1534377.2974999999</v>
      </c>
      <c r="AB259" s="269">
        <f t="shared" si="195"/>
        <v>1663489.3677069901</v>
      </c>
      <c r="AC259" s="111">
        <f>IFERROR((P259/X259)," ")</f>
        <v>0.29293524935561949</v>
      </c>
      <c r="AD259" s="111">
        <f t="shared" ref="AD259:AD262" si="196">IFERROR((P259/V259)," ")</f>
        <v>0.30994469706639483</v>
      </c>
    </row>
    <row r="260" spans="1:30" ht="12.2" customHeight="1">
      <c r="A260" s="55"/>
      <c r="B260" s="66"/>
      <c r="C260" s="131"/>
      <c r="D260" s="131"/>
      <c r="E260" s="131"/>
      <c r="F260" s="131"/>
      <c r="G260" s="131"/>
      <c r="H260" s="131"/>
      <c r="I260" s="131"/>
      <c r="J260" s="131"/>
      <c r="K260" s="131"/>
      <c r="L260" s="131"/>
      <c r="M260" s="131"/>
      <c r="N260" s="131"/>
      <c r="O260" s="131"/>
      <c r="P260" s="266"/>
      <c r="Q260" s="264"/>
      <c r="R260" s="265"/>
      <c r="S260" s="266"/>
      <c r="T260" s="264"/>
      <c r="U260" s="265"/>
      <c r="V260" s="266"/>
      <c r="W260" s="131"/>
      <c r="X260" s="377"/>
      <c r="Y260" s="264"/>
      <c r="Z260" s="264"/>
      <c r="AA260" s="264"/>
      <c r="AB260" s="264"/>
      <c r="AC260" s="68" t="str">
        <f t="shared" ref="AC260:AC262" si="197">IFERROR((P260/X260)," ")</f>
        <v xml:space="preserve"> </v>
      </c>
      <c r="AD260" s="68" t="str">
        <f t="shared" si="196"/>
        <v xml:space="preserve"> </v>
      </c>
    </row>
    <row r="261" spans="1:30" ht="12.2" customHeight="1">
      <c r="A261" s="66" t="s">
        <v>114</v>
      </c>
      <c r="C261" s="131"/>
      <c r="D261" s="131"/>
      <c r="E261" s="131"/>
      <c r="F261" s="131"/>
      <c r="G261" s="131"/>
      <c r="H261" s="131"/>
      <c r="I261" s="131"/>
      <c r="J261" s="131"/>
      <c r="K261" s="131"/>
      <c r="L261" s="131"/>
      <c r="M261" s="131"/>
      <c r="N261" s="131"/>
      <c r="O261" s="131"/>
      <c r="P261" s="266"/>
      <c r="Q261" s="264"/>
      <c r="R261" s="265"/>
      <c r="S261" s="266"/>
      <c r="T261" s="264"/>
      <c r="U261" s="265"/>
      <c r="V261" s="266"/>
      <c r="W261" s="131"/>
      <c r="X261" s="377"/>
      <c r="Y261" s="264"/>
      <c r="Z261" s="264"/>
      <c r="AA261" s="264"/>
      <c r="AB261" s="264"/>
      <c r="AC261" s="68" t="str">
        <f t="shared" si="197"/>
        <v xml:space="preserve"> </v>
      </c>
      <c r="AD261" s="68" t="str">
        <f t="shared" si="196"/>
        <v xml:space="preserve"> </v>
      </c>
    </row>
    <row r="262" spans="1:30" ht="12.2" hidden="1" customHeight="1">
      <c r="A262" s="55" t="s">
        <v>29</v>
      </c>
      <c r="B262" s="55"/>
      <c r="C262" s="131"/>
      <c r="D262" s="131"/>
      <c r="E262" s="131"/>
      <c r="F262" s="131"/>
      <c r="G262" s="131"/>
      <c r="H262" s="131"/>
      <c r="I262" s="131"/>
      <c r="J262" s="131"/>
      <c r="K262" s="131"/>
      <c r="L262" s="131"/>
      <c r="M262" s="131"/>
      <c r="N262" s="131"/>
      <c r="O262" s="131"/>
      <c r="P262" s="83">
        <f t="shared" ref="P262" si="198">SUM(D262:O262)+SUMIF($P$4,"Yes",C262)</f>
        <v>0</v>
      </c>
      <c r="Q262" s="264">
        <v>0</v>
      </c>
      <c r="R262" s="265">
        <f t="shared" ref="R262" si="199">Q262-P262</f>
        <v>0</v>
      </c>
      <c r="S262" s="83">
        <f t="shared" ref="S262" si="200">INDEX(D262:O262,1,MATCH($S$3,$D$6:$O$6,0))</f>
        <v>0</v>
      </c>
      <c r="T262" s="264">
        <v>0</v>
      </c>
      <c r="U262" s="265">
        <f t="shared" ref="U262" si="201">T262-S262</f>
        <v>0</v>
      </c>
      <c r="V262" s="266">
        <v>0</v>
      </c>
      <c r="W262" s="131">
        <v>0</v>
      </c>
      <c r="X262" s="377">
        <v>0</v>
      </c>
      <c r="Y262" s="264">
        <f t="shared" ref="Y262" si="202">W262-X262</f>
        <v>0</v>
      </c>
      <c r="Z262" s="264">
        <f t="shared" ref="Z262" si="203">V262-X262</f>
        <v>0</v>
      </c>
      <c r="AA262" s="264">
        <f t="shared" ref="AA262" si="204">V262-P262</f>
        <v>0</v>
      </c>
      <c r="AB262" s="264">
        <f t="shared" ref="AB262" si="205">X262-P262</f>
        <v>0</v>
      </c>
      <c r="AC262" s="68" t="str">
        <f t="shared" si="197"/>
        <v xml:space="preserve"> </v>
      </c>
      <c r="AD262" s="68" t="str">
        <f t="shared" si="196"/>
        <v xml:space="preserve"> </v>
      </c>
    </row>
    <row r="263" spans="1:30" ht="12.2" customHeight="1">
      <c r="A263" s="55" t="s">
        <v>697</v>
      </c>
      <c r="B263" s="55" t="s">
        <v>315</v>
      </c>
      <c r="C263" s="131"/>
      <c r="D263" s="131">
        <v>16573.71</v>
      </c>
      <c r="E263" s="131">
        <v>29880.3</v>
      </c>
      <c r="F263" s="131">
        <v>15846.96</v>
      </c>
      <c r="G263" s="131">
        <v>17528.36</v>
      </c>
      <c r="H263" s="131"/>
      <c r="I263" s="131"/>
      <c r="J263" s="131"/>
      <c r="K263" s="131"/>
      <c r="L263" s="131"/>
      <c r="M263" s="131"/>
      <c r="N263" s="131"/>
      <c r="O263" s="131"/>
      <c r="P263" s="83">
        <f t="shared" ref="P263:P273" si="206">SUM(D263:O263)+SUMIF($P$4,"Yes",C263)</f>
        <v>79829.329999999987</v>
      </c>
      <c r="Q263" s="264">
        <v>72112.692755249998</v>
      </c>
      <c r="R263" s="265">
        <f t="shared" ref="R263:R273" si="207">Q263-P263</f>
        <v>-7716.6372447499889</v>
      </c>
      <c r="S263" s="83">
        <f t="shared" ref="S263:S273" si="208">INDEX(D263:O263,1,MATCH($S$3,$D$6:$O$6,0))</f>
        <v>17528.36</v>
      </c>
      <c r="T263" s="264">
        <v>18028.1731888125</v>
      </c>
      <c r="U263" s="265">
        <f t="shared" ref="U263:U273" si="209">T263-S263</f>
        <v>499.81318881249899</v>
      </c>
      <c r="V263" s="266">
        <v>216338.07826574999</v>
      </c>
      <c r="W263" s="131">
        <v>196113.47548965499</v>
      </c>
      <c r="X263" s="377">
        <v>191517.065907866</v>
      </c>
      <c r="Y263" s="264">
        <f t="shared" ref="Y263:Y273" si="210">W263-X263</f>
        <v>4596.4095817889902</v>
      </c>
      <c r="Z263" s="264">
        <f t="shared" ref="Z263:Z273" si="211">V263-X263</f>
        <v>24821.012357883999</v>
      </c>
      <c r="AA263" s="264">
        <f t="shared" ref="AA263:AA273" si="212">V263-P263</f>
        <v>136508.74826575001</v>
      </c>
      <c r="AB263" s="264">
        <f t="shared" ref="AB263:AB273" si="213">X263-P263</f>
        <v>111687.73590786601</v>
      </c>
      <c r="AC263" s="68">
        <f t="shared" ref="AC263:AC273" si="214">IFERROR((P263/X263)," ")</f>
        <v>0.41682619573131857</v>
      </c>
      <c r="AD263" s="68">
        <f t="shared" ref="AD263:AD273" si="215">IFERROR((P263/V263)," ")</f>
        <v>0.36900267692096961</v>
      </c>
    </row>
    <row r="264" spans="1:30" ht="12.2" customHeight="1">
      <c r="A264" s="55" t="s">
        <v>698</v>
      </c>
      <c r="B264" s="55" t="s">
        <v>316</v>
      </c>
      <c r="C264" s="131"/>
      <c r="D264" s="131">
        <v>660.19</v>
      </c>
      <c r="E264" s="131">
        <v>887.71</v>
      </c>
      <c r="F264" s="131">
        <v>0</v>
      </c>
      <c r="G264" s="131">
        <v>0</v>
      </c>
      <c r="H264" s="131"/>
      <c r="I264" s="131"/>
      <c r="J264" s="131"/>
      <c r="K264" s="131"/>
      <c r="L264" s="131"/>
      <c r="M264" s="131"/>
      <c r="N264" s="131"/>
      <c r="O264" s="131"/>
      <c r="P264" s="83">
        <f t="shared" si="206"/>
        <v>1547.9</v>
      </c>
      <c r="Q264" s="264">
        <v>460.41877768955902</v>
      </c>
      <c r="R264" s="265">
        <f t="shared" si="207"/>
        <v>-1087.4812223104411</v>
      </c>
      <c r="S264" s="83">
        <f t="shared" si="208"/>
        <v>0</v>
      </c>
      <c r="T264" s="264">
        <v>132.10157831871001</v>
      </c>
      <c r="U264" s="265">
        <f t="shared" si="209"/>
        <v>132.10157831871001</v>
      </c>
      <c r="V264" s="266">
        <v>1601.46</v>
      </c>
      <c r="W264" s="131">
        <v>0</v>
      </c>
      <c r="X264" s="377">
        <v>0</v>
      </c>
      <c r="Y264" s="264">
        <f t="shared" si="210"/>
        <v>0</v>
      </c>
      <c r="Z264" s="264">
        <f t="shared" si="211"/>
        <v>1601.46</v>
      </c>
      <c r="AA264" s="264">
        <f t="shared" si="212"/>
        <v>53.559999999999945</v>
      </c>
      <c r="AB264" s="264">
        <f t="shared" si="213"/>
        <v>-1547.9</v>
      </c>
      <c r="AC264" s="68" t="str">
        <f t="shared" si="214"/>
        <v xml:space="preserve"> </v>
      </c>
      <c r="AD264" s="68">
        <f t="shared" si="215"/>
        <v>0.96655551808974316</v>
      </c>
    </row>
    <row r="265" spans="1:30" ht="12.2" customHeight="1">
      <c r="A265" s="55" t="s">
        <v>699</v>
      </c>
      <c r="B265" s="55" t="s">
        <v>317</v>
      </c>
      <c r="C265" s="131"/>
      <c r="D265" s="131">
        <v>34927.980000000003</v>
      </c>
      <c r="E265" s="131">
        <v>40352.89</v>
      </c>
      <c r="F265" s="131">
        <v>47665.62</v>
      </c>
      <c r="G265" s="131">
        <v>47558.34</v>
      </c>
      <c r="H265" s="131"/>
      <c r="I265" s="131"/>
      <c r="J265" s="131"/>
      <c r="K265" s="131"/>
      <c r="L265" s="131"/>
      <c r="M265" s="131"/>
      <c r="N265" s="131"/>
      <c r="O265" s="131"/>
      <c r="P265" s="83">
        <f t="shared" si="206"/>
        <v>170504.83</v>
      </c>
      <c r="Q265" s="264">
        <v>139458.51111624201</v>
      </c>
      <c r="R265" s="265">
        <f t="shared" si="207"/>
        <v>-31046.31888375798</v>
      </c>
      <c r="S265" s="83">
        <f t="shared" si="208"/>
        <v>47558.34</v>
      </c>
      <c r="T265" s="264">
        <v>40012.897651308798</v>
      </c>
      <c r="U265" s="265">
        <f t="shared" si="209"/>
        <v>-7545.4423486911983</v>
      </c>
      <c r="V265" s="266">
        <v>485074.10651875002</v>
      </c>
      <c r="W265" s="131">
        <v>561884.69115187495</v>
      </c>
      <c r="X265" s="377">
        <v>552735.04553359502</v>
      </c>
      <c r="Y265" s="264">
        <f t="shared" si="210"/>
        <v>9149.6456182799302</v>
      </c>
      <c r="Z265" s="264">
        <f t="shared" si="211"/>
        <v>-67660.939014845004</v>
      </c>
      <c r="AA265" s="264">
        <f t="shared" si="212"/>
        <v>314569.27651875</v>
      </c>
      <c r="AB265" s="264">
        <f t="shared" si="213"/>
        <v>382230.21553359507</v>
      </c>
      <c r="AC265" s="68">
        <f t="shared" si="214"/>
        <v>0.30847479525275873</v>
      </c>
      <c r="AD265" s="68">
        <f t="shared" si="215"/>
        <v>0.35150264198530107</v>
      </c>
    </row>
    <row r="266" spans="1:30" ht="12.2" customHeight="1">
      <c r="A266" s="55" t="s">
        <v>701</v>
      </c>
      <c r="B266" s="55" t="s">
        <v>318</v>
      </c>
      <c r="C266" s="131"/>
      <c r="D266" s="131">
        <v>3125.51</v>
      </c>
      <c r="E266" s="131">
        <v>2233.3000000000002</v>
      </c>
      <c r="F266" s="131">
        <v>2706.15</v>
      </c>
      <c r="G266" s="131">
        <v>2733.47</v>
      </c>
      <c r="H266" s="131"/>
      <c r="I266" s="131"/>
      <c r="J266" s="131"/>
      <c r="K266" s="131"/>
      <c r="L266" s="131"/>
      <c r="M266" s="131"/>
      <c r="N266" s="131"/>
      <c r="O266" s="131"/>
      <c r="P266" s="83">
        <f t="shared" si="206"/>
        <v>10798.43</v>
      </c>
      <c r="Q266" s="264">
        <v>9269.4336581770895</v>
      </c>
      <c r="R266" s="265">
        <f t="shared" si="207"/>
        <v>-1528.9963418229108</v>
      </c>
      <c r="S266" s="83">
        <f t="shared" si="208"/>
        <v>2733.47</v>
      </c>
      <c r="T266" s="264">
        <v>2659.5501219791699</v>
      </c>
      <c r="U266" s="265">
        <f t="shared" si="209"/>
        <v>-73.919878020829856</v>
      </c>
      <c r="V266" s="266">
        <v>32241.57646375</v>
      </c>
      <c r="W266" s="131">
        <v>34792.086476375</v>
      </c>
      <c r="X266" s="377">
        <v>34113.701481751297</v>
      </c>
      <c r="Y266" s="264">
        <f t="shared" si="210"/>
        <v>678.38499462370237</v>
      </c>
      <c r="Z266" s="264">
        <f t="shared" si="211"/>
        <v>-1872.1250180012976</v>
      </c>
      <c r="AA266" s="264">
        <f t="shared" si="212"/>
        <v>21443.146463749999</v>
      </c>
      <c r="AB266" s="264">
        <f t="shared" si="213"/>
        <v>23315.271481751297</v>
      </c>
      <c r="AC266" s="68">
        <f t="shared" si="214"/>
        <v>0.31654231382004933</v>
      </c>
      <c r="AD266" s="68">
        <f t="shared" si="215"/>
        <v>0.33492251882103041</v>
      </c>
    </row>
    <row r="267" spans="1:30" ht="12.2" customHeight="1">
      <c r="A267" s="55" t="s">
        <v>703</v>
      </c>
      <c r="B267" s="55" t="s">
        <v>319</v>
      </c>
      <c r="C267" s="131"/>
      <c r="D267" s="131">
        <v>2127.75</v>
      </c>
      <c r="E267" s="131">
        <v>1257.32</v>
      </c>
      <c r="F267" s="131">
        <v>954.28</v>
      </c>
      <c r="G267" s="131">
        <v>710.73</v>
      </c>
      <c r="H267" s="131"/>
      <c r="I267" s="131"/>
      <c r="J267" s="131"/>
      <c r="K267" s="131"/>
      <c r="L267" s="131"/>
      <c r="M267" s="131"/>
      <c r="N267" s="131"/>
      <c r="O267" s="131"/>
      <c r="P267" s="83">
        <f t="shared" si="206"/>
        <v>5050.08</v>
      </c>
      <c r="Q267" s="264">
        <v>14941.601118750001</v>
      </c>
      <c r="R267" s="265">
        <f t="shared" si="207"/>
        <v>9891.5211187500008</v>
      </c>
      <c r="S267" s="83">
        <f t="shared" si="208"/>
        <v>710.73</v>
      </c>
      <c r="T267" s="264">
        <v>3735.4002796875002</v>
      </c>
      <c r="U267" s="265">
        <f t="shared" si="209"/>
        <v>3024.6702796875002</v>
      </c>
      <c r="V267" s="266">
        <v>44824.803356249999</v>
      </c>
      <c r="W267" s="131">
        <v>45191.55</v>
      </c>
      <c r="X267" s="377">
        <v>44361.370564516103</v>
      </c>
      <c r="Y267" s="264">
        <f t="shared" si="210"/>
        <v>830.17943548390031</v>
      </c>
      <c r="Z267" s="264">
        <f t="shared" si="211"/>
        <v>463.43279173389601</v>
      </c>
      <c r="AA267" s="264">
        <f t="shared" si="212"/>
        <v>39774.723356249997</v>
      </c>
      <c r="AB267" s="264">
        <f t="shared" si="213"/>
        <v>39311.290564516101</v>
      </c>
      <c r="AC267" s="68">
        <f t="shared" si="214"/>
        <v>0.11383958465971004</v>
      </c>
      <c r="AD267" s="68">
        <f t="shared" si="215"/>
        <v>0.11266262474960437</v>
      </c>
    </row>
    <row r="268" spans="1:30" ht="12.2" customHeight="1">
      <c r="A268" s="55" t="s">
        <v>704</v>
      </c>
      <c r="B268" s="55" t="s">
        <v>320</v>
      </c>
      <c r="C268" s="131"/>
      <c r="D268" s="131">
        <v>1080</v>
      </c>
      <c r="E268" s="131">
        <v>1366</v>
      </c>
      <c r="F268" s="131">
        <v>0</v>
      </c>
      <c r="G268" s="131">
        <v>594</v>
      </c>
      <c r="H268" s="131"/>
      <c r="I268" s="131"/>
      <c r="J268" s="131"/>
      <c r="K268" s="131"/>
      <c r="L268" s="131"/>
      <c r="M268" s="131"/>
      <c r="N268" s="131"/>
      <c r="O268" s="131"/>
      <c r="P268" s="83">
        <f t="shared" si="206"/>
        <v>3040</v>
      </c>
      <c r="Q268" s="264">
        <v>11544.196625</v>
      </c>
      <c r="R268" s="265">
        <f t="shared" si="207"/>
        <v>8504.1966250000005</v>
      </c>
      <c r="S268" s="83">
        <f t="shared" si="208"/>
        <v>594</v>
      </c>
      <c r="T268" s="264">
        <v>2886.0491562500001</v>
      </c>
      <c r="U268" s="265">
        <f t="shared" si="209"/>
        <v>2292.0491562500001</v>
      </c>
      <c r="V268" s="266">
        <v>34632.589874999998</v>
      </c>
      <c r="W268" s="131">
        <v>38290.957192499998</v>
      </c>
      <c r="X268" s="377">
        <v>37283.402031209698</v>
      </c>
      <c r="Y268" s="264">
        <f t="shared" si="210"/>
        <v>1007.5551612903</v>
      </c>
      <c r="Z268" s="264">
        <f t="shared" si="211"/>
        <v>-2650.8121562097003</v>
      </c>
      <c r="AA268" s="264">
        <f t="shared" si="212"/>
        <v>31592.589874999998</v>
      </c>
      <c r="AB268" s="264">
        <f t="shared" si="213"/>
        <v>34243.402031209698</v>
      </c>
      <c r="AC268" s="68">
        <f t="shared" si="214"/>
        <v>8.1537623563837744E-2</v>
      </c>
      <c r="AD268" s="68">
        <f t="shared" si="215"/>
        <v>8.7778592677369038E-2</v>
      </c>
    </row>
    <row r="269" spans="1:30" ht="12.2" hidden="1" customHeight="1">
      <c r="A269" s="55" t="s">
        <v>696</v>
      </c>
      <c r="B269" s="55" t="s">
        <v>321</v>
      </c>
      <c r="C269" s="131"/>
      <c r="D269" s="131">
        <v>0</v>
      </c>
      <c r="E269" s="131">
        <v>0</v>
      </c>
      <c r="F269" s="131">
        <v>0</v>
      </c>
      <c r="G269" s="131">
        <v>0</v>
      </c>
      <c r="H269" s="131"/>
      <c r="I269" s="131"/>
      <c r="J269" s="131"/>
      <c r="K269" s="131"/>
      <c r="L269" s="131"/>
      <c r="M269" s="131"/>
      <c r="N269" s="131"/>
      <c r="O269" s="131"/>
      <c r="P269" s="83">
        <f t="shared" si="206"/>
        <v>0</v>
      </c>
      <c r="Q269" s="264">
        <v>0</v>
      </c>
      <c r="R269" s="265">
        <f t="shared" si="207"/>
        <v>0</v>
      </c>
      <c r="S269" s="83">
        <f t="shared" si="208"/>
        <v>0</v>
      </c>
      <c r="T269" s="264">
        <v>0</v>
      </c>
      <c r="U269" s="265">
        <f t="shared" si="209"/>
        <v>0</v>
      </c>
      <c r="V269" s="266">
        <v>0</v>
      </c>
      <c r="W269" s="131">
        <v>0</v>
      </c>
      <c r="X269" s="377">
        <v>0</v>
      </c>
      <c r="Y269" s="264">
        <f t="shared" si="210"/>
        <v>0</v>
      </c>
      <c r="Z269" s="264">
        <f t="shared" si="211"/>
        <v>0</v>
      </c>
      <c r="AA269" s="264">
        <f t="shared" si="212"/>
        <v>0</v>
      </c>
      <c r="AB269" s="264">
        <f t="shared" si="213"/>
        <v>0</v>
      </c>
      <c r="AC269" s="68" t="str">
        <f t="shared" si="214"/>
        <v xml:space="preserve"> </v>
      </c>
      <c r="AD269" s="68" t="str">
        <f t="shared" si="215"/>
        <v xml:space="preserve"> </v>
      </c>
    </row>
    <row r="270" spans="1:30" ht="12.2" hidden="1" customHeight="1">
      <c r="A270" s="55" t="s">
        <v>700</v>
      </c>
      <c r="B270" s="55" t="s">
        <v>322</v>
      </c>
      <c r="C270" s="131"/>
      <c r="D270" s="131">
        <v>0</v>
      </c>
      <c r="E270" s="131">
        <v>0</v>
      </c>
      <c r="F270" s="131">
        <v>0</v>
      </c>
      <c r="G270" s="131">
        <v>0</v>
      </c>
      <c r="H270" s="131"/>
      <c r="I270" s="131"/>
      <c r="J270" s="131"/>
      <c r="K270" s="131"/>
      <c r="L270" s="131"/>
      <c r="M270" s="131"/>
      <c r="N270" s="131"/>
      <c r="O270" s="131"/>
      <c r="P270" s="83">
        <f t="shared" si="206"/>
        <v>0</v>
      </c>
      <c r="Q270" s="264">
        <v>0</v>
      </c>
      <c r="R270" s="265">
        <f t="shared" si="207"/>
        <v>0</v>
      </c>
      <c r="S270" s="83">
        <f t="shared" si="208"/>
        <v>0</v>
      </c>
      <c r="T270" s="264">
        <v>0</v>
      </c>
      <c r="U270" s="265">
        <f t="shared" si="209"/>
        <v>0</v>
      </c>
      <c r="V270" s="266">
        <v>0</v>
      </c>
      <c r="W270" s="131">
        <v>0</v>
      </c>
      <c r="X270" s="377">
        <v>0</v>
      </c>
      <c r="Y270" s="264">
        <f t="shared" si="210"/>
        <v>0</v>
      </c>
      <c r="Z270" s="264">
        <f t="shared" si="211"/>
        <v>0</v>
      </c>
      <c r="AA270" s="264">
        <f t="shared" si="212"/>
        <v>0</v>
      </c>
      <c r="AB270" s="264">
        <f t="shared" si="213"/>
        <v>0</v>
      </c>
      <c r="AC270" s="68" t="str">
        <f t="shared" si="214"/>
        <v xml:space="preserve"> </v>
      </c>
      <c r="AD270" s="68" t="str">
        <f t="shared" si="215"/>
        <v xml:space="preserve"> </v>
      </c>
    </row>
    <row r="271" spans="1:30" ht="12.2" hidden="1" customHeight="1">
      <c r="A271" s="55" t="s">
        <v>702</v>
      </c>
      <c r="B271" s="55" t="s">
        <v>323</v>
      </c>
      <c r="C271" s="131"/>
      <c r="D271" s="131">
        <v>0</v>
      </c>
      <c r="E271" s="131">
        <v>0</v>
      </c>
      <c r="F271" s="131">
        <v>0</v>
      </c>
      <c r="G271" s="131">
        <v>0</v>
      </c>
      <c r="H271" s="131"/>
      <c r="I271" s="131"/>
      <c r="J271" s="131"/>
      <c r="K271" s="131"/>
      <c r="L271" s="131"/>
      <c r="M271" s="131"/>
      <c r="N271" s="131"/>
      <c r="O271" s="131"/>
      <c r="P271" s="83">
        <f t="shared" si="206"/>
        <v>0</v>
      </c>
      <c r="Q271" s="264">
        <v>0</v>
      </c>
      <c r="R271" s="265">
        <f t="shared" si="207"/>
        <v>0</v>
      </c>
      <c r="S271" s="83">
        <f t="shared" si="208"/>
        <v>0</v>
      </c>
      <c r="T271" s="264">
        <v>0</v>
      </c>
      <c r="U271" s="265">
        <f t="shared" si="209"/>
        <v>0</v>
      </c>
      <c r="V271" s="266">
        <v>0</v>
      </c>
      <c r="W271" s="131">
        <v>0</v>
      </c>
      <c r="X271" s="377">
        <v>0</v>
      </c>
      <c r="Y271" s="264">
        <f t="shared" si="210"/>
        <v>0</v>
      </c>
      <c r="Z271" s="264">
        <f t="shared" si="211"/>
        <v>0</v>
      </c>
      <c r="AA271" s="264">
        <f t="shared" si="212"/>
        <v>0</v>
      </c>
      <c r="AB271" s="264">
        <f t="shared" si="213"/>
        <v>0</v>
      </c>
      <c r="AC271" s="68" t="str">
        <f t="shared" si="214"/>
        <v xml:space="preserve"> </v>
      </c>
      <c r="AD271" s="68" t="str">
        <f t="shared" si="215"/>
        <v xml:space="preserve"> </v>
      </c>
    </row>
    <row r="272" spans="1:30" ht="12.2" hidden="1" customHeight="1">
      <c r="A272" s="55" t="s">
        <v>705</v>
      </c>
      <c r="B272" s="55" t="s">
        <v>324</v>
      </c>
      <c r="C272" s="131"/>
      <c r="D272" s="131">
        <v>0</v>
      </c>
      <c r="E272" s="131">
        <v>0</v>
      </c>
      <c r="F272" s="131">
        <v>0</v>
      </c>
      <c r="G272" s="131">
        <v>0</v>
      </c>
      <c r="H272" s="131"/>
      <c r="I272" s="131"/>
      <c r="J272" s="131"/>
      <c r="K272" s="131"/>
      <c r="L272" s="131"/>
      <c r="M272" s="131"/>
      <c r="N272" s="131"/>
      <c r="O272" s="131"/>
      <c r="P272" s="83">
        <f t="shared" si="206"/>
        <v>0</v>
      </c>
      <c r="Q272" s="264">
        <v>0</v>
      </c>
      <c r="R272" s="265">
        <f t="shared" si="207"/>
        <v>0</v>
      </c>
      <c r="S272" s="83">
        <f t="shared" si="208"/>
        <v>0</v>
      </c>
      <c r="T272" s="264">
        <v>0</v>
      </c>
      <c r="U272" s="265">
        <f t="shared" si="209"/>
        <v>0</v>
      </c>
      <c r="V272" s="266">
        <v>0</v>
      </c>
      <c r="W272" s="131">
        <v>0</v>
      </c>
      <c r="X272" s="377">
        <v>0</v>
      </c>
      <c r="Y272" s="264">
        <f t="shared" si="210"/>
        <v>0</v>
      </c>
      <c r="Z272" s="264">
        <f t="shared" si="211"/>
        <v>0</v>
      </c>
      <c r="AA272" s="264">
        <f t="shared" si="212"/>
        <v>0</v>
      </c>
      <c r="AB272" s="264">
        <f t="shared" si="213"/>
        <v>0</v>
      </c>
      <c r="AC272" s="68" t="str">
        <f t="shared" si="214"/>
        <v xml:space="preserve"> </v>
      </c>
      <c r="AD272" s="68" t="str">
        <f t="shared" si="215"/>
        <v xml:space="preserve"> </v>
      </c>
    </row>
    <row r="273" spans="1:30" ht="12.2" customHeight="1">
      <c r="A273" s="55" t="s">
        <v>706</v>
      </c>
      <c r="B273" s="55" t="s">
        <v>325</v>
      </c>
      <c r="C273" s="131"/>
      <c r="D273" s="131">
        <v>0</v>
      </c>
      <c r="E273" s="131">
        <v>0</v>
      </c>
      <c r="F273" s="131">
        <v>0</v>
      </c>
      <c r="G273" s="131">
        <v>0</v>
      </c>
      <c r="H273" s="131"/>
      <c r="I273" s="131"/>
      <c r="J273" s="131"/>
      <c r="K273" s="131"/>
      <c r="L273" s="131"/>
      <c r="M273" s="131"/>
      <c r="N273" s="131"/>
      <c r="O273" s="131"/>
      <c r="P273" s="83">
        <f t="shared" si="206"/>
        <v>0</v>
      </c>
      <c r="Q273" s="264">
        <v>37.895772360000002</v>
      </c>
      <c r="R273" s="265">
        <f t="shared" si="207"/>
        <v>37.895772360000002</v>
      </c>
      <c r="S273" s="83">
        <f t="shared" si="208"/>
        <v>0</v>
      </c>
      <c r="T273" s="264">
        <v>9.4739430900000006</v>
      </c>
      <c r="U273" s="265">
        <f t="shared" si="209"/>
        <v>9.4739430900000006</v>
      </c>
      <c r="V273" s="266">
        <v>113.68731708</v>
      </c>
      <c r="W273" s="131">
        <v>0</v>
      </c>
      <c r="X273" s="377">
        <v>0</v>
      </c>
      <c r="Y273" s="264">
        <f t="shared" si="210"/>
        <v>0</v>
      </c>
      <c r="Z273" s="264">
        <f t="shared" si="211"/>
        <v>113.68731708</v>
      </c>
      <c r="AA273" s="264">
        <f t="shared" si="212"/>
        <v>113.68731708</v>
      </c>
      <c r="AB273" s="264">
        <f t="shared" si="213"/>
        <v>0</v>
      </c>
      <c r="AC273" s="68" t="str">
        <f t="shared" si="214"/>
        <v xml:space="preserve"> </v>
      </c>
      <c r="AD273" s="68">
        <f t="shared" si="215"/>
        <v>0</v>
      </c>
    </row>
    <row r="274" spans="1:30" ht="12.2" hidden="1" customHeight="1">
      <c r="A274" s="55"/>
      <c r="B274" s="55"/>
      <c r="C274" s="131"/>
      <c r="D274" s="131"/>
      <c r="E274" s="131"/>
      <c r="F274" s="131"/>
      <c r="G274" s="131"/>
      <c r="H274" s="131"/>
      <c r="I274" s="131"/>
      <c r="J274" s="131"/>
      <c r="K274" s="131"/>
      <c r="L274" s="131"/>
      <c r="M274" s="131"/>
      <c r="N274" s="131"/>
      <c r="O274" s="131"/>
      <c r="P274" s="83"/>
      <c r="Q274" s="264"/>
      <c r="R274" s="265"/>
      <c r="S274" s="83"/>
      <c r="T274" s="264"/>
      <c r="U274" s="265"/>
      <c r="V274" s="266"/>
      <c r="W274" s="131"/>
      <c r="X274" s="377"/>
      <c r="Y274" s="264"/>
      <c r="Z274" s="264"/>
      <c r="AA274" s="264"/>
      <c r="AB274" s="264"/>
    </row>
    <row r="275" spans="1:30" s="58" customFormat="1" ht="12.2" customHeight="1">
      <c r="A275" s="55"/>
      <c r="B275" s="65" t="s">
        <v>707</v>
      </c>
      <c r="C275" s="267">
        <f t="shared" ref="C275:AB275" si="216">SUM(C262:C274)</f>
        <v>0</v>
      </c>
      <c r="D275" s="267">
        <f t="shared" si="216"/>
        <v>58495.140000000007</v>
      </c>
      <c r="E275" s="267">
        <f t="shared" si="216"/>
        <v>75977.52</v>
      </c>
      <c r="F275" s="267">
        <f t="shared" si="216"/>
        <v>67173.009999999995</v>
      </c>
      <c r="G275" s="267">
        <f t="shared" si="216"/>
        <v>69124.899999999994</v>
      </c>
      <c r="H275" s="267">
        <f t="shared" si="216"/>
        <v>0</v>
      </c>
      <c r="I275" s="267">
        <f t="shared" si="216"/>
        <v>0</v>
      </c>
      <c r="J275" s="267">
        <f t="shared" si="216"/>
        <v>0</v>
      </c>
      <c r="K275" s="267">
        <f t="shared" si="216"/>
        <v>0</v>
      </c>
      <c r="L275" s="267">
        <f t="shared" si="216"/>
        <v>0</v>
      </c>
      <c r="M275" s="267">
        <f t="shared" si="216"/>
        <v>0</v>
      </c>
      <c r="N275" s="267">
        <f t="shared" si="216"/>
        <v>0</v>
      </c>
      <c r="O275" s="267">
        <f t="shared" si="216"/>
        <v>0</v>
      </c>
      <c r="P275" s="268">
        <f t="shared" si="216"/>
        <v>270770.57</v>
      </c>
      <c r="Q275" s="269">
        <f t="shared" si="216"/>
        <v>247824.74982346868</v>
      </c>
      <c r="R275" s="270">
        <f t="shared" si="216"/>
        <v>-22945.820176531313</v>
      </c>
      <c r="S275" s="268">
        <f t="shared" si="216"/>
        <v>69124.899999999994</v>
      </c>
      <c r="T275" s="269">
        <f t="shared" si="216"/>
        <v>67463.645919446673</v>
      </c>
      <c r="U275" s="270">
        <f t="shared" si="216"/>
        <v>-1661.2540805533185</v>
      </c>
      <c r="V275" s="268">
        <f t="shared" si="216"/>
        <v>814826.30179657997</v>
      </c>
      <c r="W275" s="267">
        <f t="shared" si="216"/>
        <v>876272.76031040493</v>
      </c>
      <c r="X275" s="378">
        <f t="shared" si="216"/>
        <v>860010.58551893802</v>
      </c>
      <c r="Y275" s="269">
        <f t="shared" si="216"/>
        <v>16262.174791466823</v>
      </c>
      <c r="Z275" s="269">
        <f t="shared" si="216"/>
        <v>-45184.283722358101</v>
      </c>
      <c r="AA275" s="269">
        <f t="shared" si="216"/>
        <v>544055.7317965799</v>
      </c>
      <c r="AB275" s="269">
        <f t="shared" si="216"/>
        <v>589240.01551893819</v>
      </c>
      <c r="AC275" s="111">
        <f t="shared" ref="AC275:AC278" si="217">IFERROR((P275/X275)," ")</f>
        <v>0.31484562464613691</v>
      </c>
      <c r="AD275" s="111">
        <f t="shared" ref="AD275:AD278" si="218">IFERROR((P275/V275)," ")</f>
        <v>0.33230465119128844</v>
      </c>
    </row>
    <row r="276" spans="1:30" ht="12.2" customHeight="1">
      <c r="A276" s="55"/>
      <c r="B276" s="55"/>
      <c r="C276" s="131"/>
      <c r="D276" s="131"/>
      <c r="E276" s="131"/>
      <c r="F276" s="131"/>
      <c r="G276" s="131"/>
      <c r="H276" s="131"/>
      <c r="I276" s="131"/>
      <c r="J276" s="131"/>
      <c r="K276" s="131"/>
      <c r="L276" s="131"/>
      <c r="M276" s="131"/>
      <c r="N276" s="131"/>
      <c r="O276" s="131"/>
      <c r="P276" s="266"/>
      <c r="Q276" s="264"/>
      <c r="R276" s="265"/>
      <c r="S276" s="266"/>
      <c r="T276" s="264"/>
      <c r="U276" s="265"/>
      <c r="V276" s="266"/>
      <c r="W276" s="131"/>
      <c r="X276" s="377"/>
      <c r="Y276" s="264"/>
      <c r="Z276" s="264"/>
      <c r="AA276" s="264"/>
      <c r="AB276" s="264"/>
      <c r="AC276" s="68" t="str">
        <f t="shared" si="217"/>
        <v xml:space="preserve"> </v>
      </c>
      <c r="AD276" s="68" t="str">
        <f t="shared" si="218"/>
        <v xml:space="preserve"> </v>
      </c>
    </row>
    <row r="277" spans="1:30" s="58" customFormat="1" ht="12.2" customHeight="1">
      <c r="A277" s="66" t="s">
        <v>115</v>
      </c>
      <c r="C277" s="275"/>
      <c r="D277" s="275"/>
      <c r="E277" s="275"/>
      <c r="F277" s="275"/>
      <c r="G277" s="275"/>
      <c r="H277" s="275"/>
      <c r="I277" s="275"/>
      <c r="J277" s="275"/>
      <c r="K277" s="275"/>
      <c r="L277" s="275"/>
      <c r="M277" s="275"/>
      <c r="N277" s="275"/>
      <c r="O277" s="275"/>
      <c r="P277" s="272"/>
      <c r="Q277" s="276"/>
      <c r="R277" s="274"/>
      <c r="S277" s="272"/>
      <c r="T277" s="276"/>
      <c r="U277" s="274"/>
      <c r="V277" s="272"/>
      <c r="W277" s="275"/>
      <c r="X277" s="381"/>
      <c r="Y277" s="276"/>
      <c r="Z277" s="276"/>
      <c r="AA277" s="276"/>
      <c r="AB277" s="276"/>
      <c r="AC277" s="92" t="str">
        <f t="shared" si="217"/>
        <v xml:space="preserve"> </v>
      </c>
      <c r="AD277" s="92" t="str">
        <f t="shared" si="218"/>
        <v xml:space="preserve"> </v>
      </c>
    </row>
    <row r="278" spans="1:30" ht="12.2" hidden="1" customHeight="1">
      <c r="A278" s="55" t="s">
        <v>29</v>
      </c>
      <c r="B278" s="55"/>
      <c r="C278" s="112"/>
      <c r="D278" s="131"/>
      <c r="E278" s="131"/>
      <c r="F278" s="131"/>
      <c r="G278" s="131"/>
      <c r="H278" s="131"/>
      <c r="I278" s="131"/>
      <c r="J278" s="131"/>
      <c r="K278" s="131"/>
      <c r="L278" s="131"/>
      <c r="M278" s="131"/>
      <c r="N278" s="131"/>
      <c r="O278" s="131"/>
      <c r="P278" s="83">
        <f t="shared" ref="P278" si="219">SUM(D278:O278)+SUMIF($P$4,"Yes",C278)</f>
        <v>0</v>
      </c>
      <c r="Q278" s="264">
        <v>0</v>
      </c>
      <c r="R278" s="265">
        <f t="shared" ref="R278" si="220">Q278-P278</f>
        <v>0</v>
      </c>
      <c r="S278" s="83">
        <f t="shared" ref="S278" si="221">INDEX(D278:O278,1,MATCH($S$3,$D$6:$O$6,0))</f>
        <v>0</v>
      </c>
      <c r="T278" s="264">
        <v>0</v>
      </c>
      <c r="U278" s="265">
        <f t="shared" ref="U278" si="222">T278-S278</f>
        <v>0</v>
      </c>
      <c r="V278" s="266">
        <v>0</v>
      </c>
      <c r="W278" s="131">
        <v>0</v>
      </c>
      <c r="X278" s="377">
        <v>0</v>
      </c>
      <c r="Y278" s="264">
        <f t="shared" ref="Y278" si="223">W278-X278</f>
        <v>0</v>
      </c>
      <c r="Z278" s="264">
        <f t="shared" ref="Z278" si="224">V278-X278</f>
        <v>0</v>
      </c>
      <c r="AA278" s="264">
        <f t="shared" ref="AA278" si="225">V278-P278</f>
        <v>0</v>
      </c>
      <c r="AB278" s="264">
        <f t="shared" ref="AB278" si="226">X278-P278</f>
        <v>0</v>
      </c>
      <c r="AC278" s="68" t="str">
        <f t="shared" si="217"/>
        <v xml:space="preserve"> </v>
      </c>
      <c r="AD278" s="68" t="str">
        <f t="shared" si="218"/>
        <v xml:space="preserve"> </v>
      </c>
    </row>
    <row r="279" spans="1:30" ht="12.2" hidden="1" customHeight="1">
      <c r="A279" s="55" t="s">
        <v>708</v>
      </c>
      <c r="B279" s="55" t="s">
        <v>115</v>
      </c>
      <c r="C279" s="112"/>
      <c r="D279" s="131">
        <v>0</v>
      </c>
      <c r="E279" s="131">
        <v>0</v>
      </c>
      <c r="F279" s="131">
        <v>0</v>
      </c>
      <c r="G279" s="131">
        <v>0</v>
      </c>
      <c r="H279" s="131"/>
      <c r="I279" s="131"/>
      <c r="J279" s="131"/>
      <c r="K279" s="131"/>
      <c r="L279" s="131"/>
      <c r="M279" s="131"/>
      <c r="N279" s="131"/>
      <c r="O279" s="131"/>
      <c r="P279" s="83">
        <f t="shared" ref="P279:P298" si="227">SUM(D279:O279)+SUMIF($P$4,"Yes",C279)</f>
        <v>0</v>
      </c>
      <c r="Q279" s="264">
        <v>0</v>
      </c>
      <c r="R279" s="265">
        <f t="shared" ref="R279:R298" si="228">Q279-P279</f>
        <v>0</v>
      </c>
      <c r="S279" s="83">
        <f t="shared" ref="S279:S298" si="229">INDEX(D279:O279,1,MATCH($S$3,$D$6:$O$6,0))</f>
        <v>0</v>
      </c>
      <c r="T279" s="264">
        <v>0</v>
      </c>
      <c r="U279" s="265">
        <f t="shared" ref="U279:U298" si="230">T279-S279</f>
        <v>0</v>
      </c>
      <c r="V279" s="266">
        <v>0</v>
      </c>
      <c r="W279" s="131">
        <v>0</v>
      </c>
      <c r="X279" s="377">
        <v>0</v>
      </c>
      <c r="Y279" s="264">
        <f t="shared" ref="Y279:Y298" si="231">W279-X279</f>
        <v>0</v>
      </c>
      <c r="Z279" s="264">
        <f t="shared" ref="Z279:Z298" si="232">V279-X279</f>
        <v>0</v>
      </c>
      <c r="AA279" s="264">
        <f t="shared" ref="AA279:AA298" si="233">V279-P279</f>
        <v>0</v>
      </c>
      <c r="AB279" s="264">
        <f t="shared" ref="AB279:AB298" si="234">X279-P279</f>
        <v>0</v>
      </c>
      <c r="AC279" s="68" t="str">
        <f t="shared" ref="AC279:AC298" si="235">IFERROR((P279/X279)," ")</f>
        <v xml:space="preserve"> </v>
      </c>
      <c r="AD279" s="68" t="str">
        <f t="shared" ref="AD279:AD298" si="236">IFERROR((P279/V279)," ")</f>
        <v xml:space="preserve"> </v>
      </c>
    </row>
    <row r="280" spans="1:30" ht="12.2" customHeight="1">
      <c r="A280" s="55" t="s">
        <v>709</v>
      </c>
      <c r="B280" s="55" t="s">
        <v>326</v>
      </c>
      <c r="C280" s="112"/>
      <c r="D280" s="131">
        <v>1018.19</v>
      </c>
      <c r="E280" s="131">
        <v>18164.560000000001</v>
      </c>
      <c r="F280" s="131">
        <v>3037.99</v>
      </c>
      <c r="G280" s="131">
        <v>9834.16</v>
      </c>
      <c r="H280" s="131"/>
      <c r="I280" s="131"/>
      <c r="J280" s="131"/>
      <c r="K280" s="131"/>
      <c r="L280" s="131"/>
      <c r="M280" s="131"/>
      <c r="N280" s="131"/>
      <c r="O280" s="131"/>
      <c r="P280" s="83">
        <f t="shared" si="227"/>
        <v>32054.899999999998</v>
      </c>
      <c r="Q280" s="264">
        <v>19632.707739000001</v>
      </c>
      <c r="R280" s="265">
        <f t="shared" si="228"/>
        <v>-12422.192260999997</v>
      </c>
      <c r="S280" s="83">
        <f t="shared" si="229"/>
        <v>9834.16</v>
      </c>
      <c r="T280" s="264">
        <v>4908.1769347500003</v>
      </c>
      <c r="U280" s="265">
        <f t="shared" si="230"/>
        <v>-4925.9830652499995</v>
      </c>
      <c r="V280" s="266">
        <v>58898.123217</v>
      </c>
      <c r="W280" s="131">
        <v>33362</v>
      </c>
      <c r="X280" s="377">
        <v>33362</v>
      </c>
      <c r="Y280" s="264">
        <f t="shared" si="231"/>
        <v>0</v>
      </c>
      <c r="Z280" s="264">
        <f t="shared" si="232"/>
        <v>25536.123217</v>
      </c>
      <c r="AA280" s="264">
        <f t="shared" si="233"/>
        <v>26843.223217000002</v>
      </c>
      <c r="AB280" s="264">
        <f t="shared" si="234"/>
        <v>1307.1000000000022</v>
      </c>
      <c r="AC280" s="68">
        <f t="shared" si="235"/>
        <v>0.96082069420298533</v>
      </c>
      <c r="AD280" s="68">
        <f t="shared" si="236"/>
        <v>0.54424314815430086</v>
      </c>
    </row>
    <row r="281" spans="1:30" ht="12.2" customHeight="1">
      <c r="A281" s="55" t="s">
        <v>710</v>
      </c>
      <c r="B281" s="55" t="s">
        <v>327</v>
      </c>
      <c r="C281" s="112"/>
      <c r="D281" s="131">
        <v>-7050</v>
      </c>
      <c r="E281" s="131">
        <v>7100</v>
      </c>
      <c r="F281" s="131">
        <v>9159</v>
      </c>
      <c r="G281" s="131">
        <v>2032</v>
      </c>
      <c r="H281" s="131"/>
      <c r="I281" s="131"/>
      <c r="J281" s="131"/>
      <c r="K281" s="131"/>
      <c r="L281" s="131"/>
      <c r="M281" s="131"/>
      <c r="N281" s="131"/>
      <c r="O281" s="131"/>
      <c r="P281" s="83">
        <f t="shared" si="227"/>
        <v>11241</v>
      </c>
      <c r="Q281" s="264">
        <v>18998.7109090909</v>
      </c>
      <c r="R281" s="265">
        <f t="shared" si="228"/>
        <v>7757.7109090908998</v>
      </c>
      <c r="S281" s="83">
        <f t="shared" si="229"/>
        <v>2032</v>
      </c>
      <c r="T281" s="264">
        <v>9499.3554545454608</v>
      </c>
      <c r="U281" s="265">
        <f t="shared" si="230"/>
        <v>7467.3554545454608</v>
      </c>
      <c r="V281" s="266">
        <v>104492.91</v>
      </c>
      <c r="W281" s="131">
        <v>118669</v>
      </c>
      <c r="X281" s="377">
        <v>118669</v>
      </c>
      <c r="Y281" s="264">
        <f t="shared" si="231"/>
        <v>0</v>
      </c>
      <c r="Z281" s="264">
        <f t="shared" si="232"/>
        <v>-14176.089999999997</v>
      </c>
      <c r="AA281" s="264">
        <f t="shared" si="233"/>
        <v>93251.91</v>
      </c>
      <c r="AB281" s="264">
        <f t="shared" si="234"/>
        <v>107428</v>
      </c>
      <c r="AC281" s="68">
        <f t="shared" si="235"/>
        <v>9.4725665506577114E-2</v>
      </c>
      <c r="AD281" s="68">
        <f t="shared" si="236"/>
        <v>0.10757667673337837</v>
      </c>
    </row>
    <row r="282" spans="1:30" ht="12.2" customHeight="1">
      <c r="A282" s="55" t="s">
        <v>711</v>
      </c>
      <c r="B282" s="55" t="s">
        <v>328</v>
      </c>
      <c r="C282" s="112"/>
      <c r="D282" s="131">
        <v>0</v>
      </c>
      <c r="E282" s="131">
        <v>0</v>
      </c>
      <c r="F282" s="131">
        <v>1600</v>
      </c>
      <c r="G282" s="131">
        <v>0</v>
      </c>
      <c r="H282" s="131"/>
      <c r="I282" s="131"/>
      <c r="J282" s="131"/>
      <c r="K282" s="131"/>
      <c r="L282" s="131"/>
      <c r="M282" s="131"/>
      <c r="N282" s="131"/>
      <c r="O282" s="131"/>
      <c r="P282" s="83">
        <f t="shared" si="227"/>
        <v>1600</v>
      </c>
      <c r="Q282" s="264">
        <v>0</v>
      </c>
      <c r="R282" s="265">
        <f t="shared" si="228"/>
        <v>-1600</v>
      </c>
      <c r="S282" s="83">
        <f t="shared" si="229"/>
        <v>0</v>
      </c>
      <c r="T282" s="264">
        <v>0</v>
      </c>
      <c r="U282" s="265">
        <f t="shared" si="230"/>
        <v>0</v>
      </c>
      <c r="V282" s="266">
        <v>0</v>
      </c>
      <c r="W282" s="131">
        <v>1600</v>
      </c>
      <c r="X282" s="377">
        <v>1600</v>
      </c>
      <c r="Y282" s="264">
        <f t="shared" si="231"/>
        <v>0</v>
      </c>
      <c r="Z282" s="264">
        <f t="shared" si="232"/>
        <v>-1600</v>
      </c>
      <c r="AA282" s="264">
        <f t="shared" si="233"/>
        <v>-1600</v>
      </c>
      <c r="AB282" s="264">
        <f t="shared" si="234"/>
        <v>0</v>
      </c>
      <c r="AC282" s="68">
        <f t="shared" si="235"/>
        <v>1</v>
      </c>
      <c r="AD282" s="68" t="str">
        <f t="shared" si="236"/>
        <v xml:space="preserve"> </v>
      </c>
    </row>
    <row r="283" spans="1:30" ht="12.2" customHeight="1">
      <c r="A283" s="55" t="s">
        <v>712</v>
      </c>
      <c r="B283" s="55" t="s">
        <v>329</v>
      </c>
      <c r="C283" s="112"/>
      <c r="D283" s="131">
        <v>32400</v>
      </c>
      <c r="E283" s="131">
        <v>82.9</v>
      </c>
      <c r="F283" s="131">
        <v>14400</v>
      </c>
      <c r="G283" s="131">
        <v>5000</v>
      </c>
      <c r="H283" s="131"/>
      <c r="I283" s="131"/>
      <c r="J283" s="131"/>
      <c r="K283" s="131"/>
      <c r="L283" s="131"/>
      <c r="M283" s="131"/>
      <c r="N283" s="131"/>
      <c r="O283" s="131"/>
      <c r="P283" s="83">
        <f t="shared" si="227"/>
        <v>51882.9</v>
      </c>
      <c r="Q283" s="264">
        <v>9214.4</v>
      </c>
      <c r="R283" s="265">
        <f t="shared" si="228"/>
        <v>-42668.5</v>
      </c>
      <c r="S283" s="83">
        <f t="shared" si="229"/>
        <v>5000</v>
      </c>
      <c r="T283" s="264">
        <v>4607.2</v>
      </c>
      <c r="U283" s="265">
        <f t="shared" si="230"/>
        <v>-392.80000000000018</v>
      </c>
      <c r="V283" s="266">
        <v>46072</v>
      </c>
      <c r="W283" s="131">
        <v>49001.91</v>
      </c>
      <c r="X283" s="377">
        <v>49001.91</v>
      </c>
      <c r="Y283" s="264">
        <f t="shared" si="231"/>
        <v>0</v>
      </c>
      <c r="Z283" s="264">
        <f t="shared" si="232"/>
        <v>-2929.9100000000035</v>
      </c>
      <c r="AA283" s="264">
        <f t="shared" si="233"/>
        <v>-5810.9000000000015</v>
      </c>
      <c r="AB283" s="264">
        <f t="shared" si="234"/>
        <v>-2880.989999999998</v>
      </c>
      <c r="AC283" s="68">
        <f t="shared" si="235"/>
        <v>1.058793422542101</v>
      </c>
      <c r="AD283" s="68">
        <f t="shared" si="236"/>
        <v>1.1261264976558432</v>
      </c>
    </row>
    <row r="284" spans="1:30" ht="12.2" hidden="1" customHeight="1">
      <c r="A284" s="55" t="s">
        <v>713</v>
      </c>
      <c r="B284" s="55" t="s">
        <v>330</v>
      </c>
      <c r="C284" s="112"/>
      <c r="D284" s="131">
        <v>0</v>
      </c>
      <c r="E284" s="131">
        <v>0</v>
      </c>
      <c r="F284" s="131">
        <v>0</v>
      </c>
      <c r="G284" s="131">
        <v>0</v>
      </c>
      <c r="H284" s="131"/>
      <c r="I284" s="131"/>
      <c r="J284" s="131"/>
      <c r="K284" s="131"/>
      <c r="L284" s="131"/>
      <c r="M284" s="131"/>
      <c r="N284" s="131"/>
      <c r="O284" s="131"/>
      <c r="P284" s="83">
        <f t="shared" si="227"/>
        <v>0</v>
      </c>
      <c r="Q284" s="264">
        <v>0</v>
      </c>
      <c r="R284" s="265">
        <f t="shared" si="228"/>
        <v>0</v>
      </c>
      <c r="S284" s="83">
        <f t="shared" si="229"/>
        <v>0</v>
      </c>
      <c r="T284" s="264">
        <v>0</v>
      </c>
      <c r="U284" s="265">
        <f t="shared" si="230"/>
        <v>0</v>
      </c>
      <c r="V284" s="266">
        <v>0</v>
      </c>
      <c r="W284" s="131">
        <v>0</v>
      </c>
      <c r="X284" s="377">
        <v>0</v>
      </c>
      <c r="Y284" s="264">
        <f t="shared" si="231"/>
        <v>0</v>
      </c>
      <c r="Z284" s="264">
        <f t="shared" si="232"/>
        <v>0</v>
      </c>
      <c r="AA284" s="264">
        <f t="shared" si="233"/>
        <v>0</v>
      </c>
      <c r="AB284" s="264">
        <f t="shared" si="234"/>
        <v>0</v>
      </c>
      <c r="AC284" s="68" t="str">
        <f t="shared" si="235"/>
        <v xml:space="preserve"> </v>
      </c>
      <c r="AD284" s="68" t="str">
        <f t="shared" si="236"/>
        <v xml:space="preserve"> </v>
      </c>
    </row>
    <row r="285" spans="1:30" ht="12.2" hidden="1" customHeight="1">
      <c r="A285" s="55" t="s">
        <v>714</v>
      </c>
      <c r="B285" s="55" t="s">
        <v>331</v>
      </c>
      <c r="C285" s="112"/>
      <c r="D285" s="131">
        <v>0</v>
      </c>
      <c r="E285" s="131">
        <v>0</v>
      </c>
      <c r="F285" s="131">
        <v>0</v>
      </c>
      <c r="G285" s="131">
        <v>0</v>
      </c>
      <c r="H285" s="131"/>
      <c r="I285" s="131"/>
      <c r="J285" s="131"/>
      <c r="K285" s="131"/>
      <c r="L285" s="131"/>
      <c r="M285" s="131"/>
      <c r="N285" s="131"/>
      <c r="O285" s="131"/>
      <c r="P285" s="83">
        <f t="shared" si="227"/>
        <v>0</v>
      </c>
      <c r="Q285" s="264">
        <v>0</v>
      </c>
      <c r="R285" s="265">
        <f t="shared" si="228"/>
        <v>0</v>
      </c>
      <c r="S285" s="83">
        <f t="shared" si="229"/>
        <v>0</v>
      </c>
      <c r="T285" s="264">
        <v>0</v>
      </c>
      <c r="U285" s="265">
        <f t="shared" si="230"/>
        <v>0</v>
      </c>
      <c r="V285" s="266">
        <v>0</v>
      </c>
      <c r="W285" s="131">
        <v>0</v>
      </c>
      <c r="X285" s="377">
        <v>0</v>
      </c>
      <c r="Y285" s="264">
        <f t="shared" si="231"/>
        <v>0</v>
      </c>
      <c r="Z285" s="264">
        <f t="shared" si="232"/>
        <v>0</v>
      </c>
      <c r="AA285" s="264">
        <f t="shared" si="233"/>
        <v>0</v>
      </c>
      <c r="AB285" s="264">
        <f t="shared" si="234"/>
        <v>0</v>
      </c>
      <c r="AC285" s="68" t="str">
        <f t="shared" si="235"/>
        <v xml:space="preserve"> </v>
      </c>
      <c r="AD285" s="68" t="str">
        <f t="shared" si="236"/>
        <v xml:space="preserve"> </v>
      </c>
    </row>
    <row r="286" spans="1:30" ht="12.2" hidden="1" customHeight="1">
      <c r="A286" s="55" t="s">
        <v>715</v>
      </c>
      <c r="B286" s="55" t="s">
        <v>332</v>
      </c>
      <c r="C286" s="112"/>
      <c r="D286" s="131">
        <v>0</v>
      </c>
      <c r="E286" s="131">
        <v>0</v>
      </c>
      <c r="F286" s="131">
        <v>0</v>
      </c>
      <c r="G286" s="131">
        <v>0</v>
      </c>
      <c r="H286" s="131"/>
      <c r="I286" s="131"/>
      <c r="J286" s="131"/>
      <c r="K286" s="131"/>
      <c r="L286" s="131"/>
      <c r="M286" s="131"/>
      <c r="N286" s="131"/>
      <c r="O286" s="131"/>
      <c r="P286" s="83">
        <f t="shared" si="227"/>
        <v>0</v>
      </c>
      <c r="Q286" s="264">
        <v>0</v>
      </c>
      <c r="R286" s="265">
        <f t="shared" si="228"/>
        <v>0</v>
      </c>
      <c r="S286" s="83">
        <f t="shared" si="229"/>
        <v>0</v>
      </c>
      <c r="T286" s="264">
        <v>0</v>
      </c>
      <c r="U286" s="265">
        <f t="shared" si="230"/>
        <v>0</v>
      </c>
      <c r="V286" s="266">
        <v>0</v>
      </c>
      <c r="W286" s="131">
        <v>0</v>
      </c>
      <c r="X286" s="377">
        <v>0</v>
      </c>
      <c r="Y286" s="264">
        <f t="shared" si="231"/>
        <v>0</v>
      </c>
      <c r="Z286" s="264">
        <f t="shared" si="232"/>
        <v>0</v>
      </c>
      <c r="AA286" s="264">
        <f t="shared" si="233"/>
        <v>0</v>
      </c>
      <c r="AB286" s="264">
        <f t="shared" si="234"/>
        <v>0</v>
      </c>
      <c r="AC286" s="68" t="str">
        <f t="shared" si="235"/>
        <v xml:space="preserve"> </v>
      </c>
      <c r="AD286" s="68" t="str">
        <f t="shared" si="236"/>
        <v xml:space="preserve"> </v>
      </c>
    </row>
    <row r="287" spans="1:30" ht="12.2" customHeight="1">
      <c r="A287" s="55" t="s">
        <v>716</v>
      </c>
      <c r="B287" s="55" t="s">
        <v>333</v>
      </c>
      <c r="C287" s="112"/>
      <c r="D287" s="131">
        <v>0</v>
      </c>
      <c r="E287" s="131">
        <v>0</v>
      </c>
      <c r="F287" s="131">
        <v>0</v>
      </c>
      <c r="G287" s="131">
        <v>0</v>
      </c>
      <c r="H287" s="131"/>
      <c r="I287" s="131"/>
      <c r="J287" s="131"/>
      <c r="K287" s="131"/>
      <c r="L287" s="131"/>
      <c r="M287" s="131"/>
      <c r="N287" s="131"/>
      <c r="O287" s="131"/>
      <c r="P287" s="83">
        <f t="shared" si="227"/>
        <v>0</v>
      </c>
      <c r="Q287" s="264">
        <v>722.22222222222194</v>
      </c>
      <c r="R287" s="265">
        <f t="shared" si="228"/>
        <v>722.22222222222194</v>
      </c>
      <c r="S287" s="83">
        <f t="shared" si="229"/>
        <v>0</v>
      </c>
      <c r="T287" s="264">
        <v>722.22222222222194</v>
      </c>
      <c r="U287" s="265">
        <f t="shared" si="230"/>
        <v>722.22222222222194</v>
      </c>
      <c r="V287" s="266">
        <v>6500</v>
      </c>
      <c r="W287" s="131">
        <v>3500</v>
      </c>
      <c r="X287" s="377">
        <v>3500</v>
      </c>
      <c r="Y287" s="264">
        <f t="shared" si="231"/>
        <v>0</v>
      </c>
      <c r="Z287" s="264">
        <f t="shared" si="232"/>
        <v>3000</v>
      </c>
      <c r="AA287" s="264">
        <f t="shared" si="233"/>
        <v>6500</v>
      </c>
      <c r="AB287" s="264">
        <f t="shared" si="234"/>
        <v>3500</v>
      </c>
      <c r="AC287" s="68">
        <f t="shared" si="235"/>
        <v>0</v>
      </c>
      <c r="AD287" s="68">
        <f t="shared" si="236"/>
        <v>0</v>
      </c>
    </row>
    <row r="288" spans="1:30" ht="12.2" hidden="1" customHeight="1">
      <c r="A288" s="55" t="s">
        <v>717</v>
      </c>
      <c r="B288" s="55" t="s">
        <v>334</v>
      </c>
      <c r="C288" s="112"/>
      <c r="D288" s="131">
        <v>0</v>
      </c>
      <c r="E288" s="131">
        <v>0</v>
      </c>
      <c r="F288" s="131">
        <v>0</v>
      </c>
      <c r="G288" s="131">
        <v>0</v>
      </c>
      <c r="H288" s="131"/>
      <c r="I288" s="131"/>
      <c r="J288" s="131"/>
      <c r="K288" s="131"/>
      <c r="L288" s="131"/>
      <c r="M288" s="131"/>
      <c r="N288" s="131"/>
      <c r="O288" s="131"/>
      <c r="P288" s="83">
        <f t="shared" si="227"/>
        <v>0</v>
      </c>
      <c r="Q288" s="264">
        <v>0</v>
      </c>
      <c r="R288" s="265">
        <f t="shared" si="228"/>
        <v>0</v>
      </c>
      <c r="S288" s="83">
        <f t="shared" si="229"/>
        <v>0</v>
      </c>
      <c r="T288" s="264">
        <v>0</v>
      </c>
      <c r="U288" s="265">
        <f t="shared" si="230"/>
        <v>0</v>
      </c>
      <c r="V288" s="266">
        <v>0</v>
      </c>
      <c r="W288" s="131">
        <v>0</v>
      </c>
      <c r="X288" s="377">
        <v>0</v>
      </c>
      <c r="Y288" s="264">
        <f t="shared" si="231"/>
        <v>0</v>
      </c>
      <c r="Z288" s="264">
        <f t="shared" si="232"/>
        <v>0</v>
      </c>
      <c r="AA288" s="264">
        <f t="shared" si="233"/>
        <v>0</v>
      </c>
      <c r="AB288" s="264">
        <f t="shared" si="234"/>
        <v>0</v>
      </c>
      <c r="AC288" s="68" t="str">
        <f t="shared" si="235"/>
        <v xml:space="preserve"> </v>
      </c>
      <c r="AD288" s="68" t="str">
        <f t="shared" si="236"/>
        <v xml:space="preserve"> </v>
      </c>
    </row>
    <row r="289" spans="1:30" ht="12.2" hidden="1" customHeight="1">
      <c r="A289" s="55" t="s">
        <v>718</v>
      </c>
      <c r="B289" s="55" t="s">
        <v>335</v>
      </c>
      <c r="C289" s="112"/>
      <c r="D289" s="131">
        <v>0</v>
      </c>
      <c r="E289" s="131">
        <v>0</v>
      </c>
      <c r="F289" s="131">
        <v>0</v>
      </c>
      <c r="G289" s="131">
        <v>0</v>
      </c>
      <c r="H289" s="131"/>
      <c r="I289" s="131"/>
      <c r="J289" s="131"/>
      <c r="K289" s="131"/>
      <c r="L289" s="131"/>
      <c r="M289" s="131"/>
      <c r="N289" s="131"/>
      <c r="O289" s="131"/>
      <c r="P289" s="83">
        <f t="shared" si="227"/>
        <v>0</v>
      </c>
      <c r="Q289" s="264">
        <v>0</v>
      </c>
      <c r="R289" s="265">
        <f t="shared" si="228"/>
        <v>0</v>
      </c>
      <c r="S289" s="83">
        <f t="shared" si="229"/>
        <v>0</v>
      </c>
      <c r="T289" s="264">
        <v>0</v>
      </c>
      <c r="U289" s="265">
        <f t="shared" si="230"/>
        <v>0</v>
      </c>
      <c r="V289" s="266">
        <v>0</v>
      </c>
      <c r="W289" s="131">
        <v>0</v>
      </c>
      <c r="X289" s="377">
        <v>0</v>
      </c>
      <c r="Y289" s="264">
        <f t="shared" si="231"/>
        <v>0</v>
      </c>
      <c r="Z289" s="264">
        <f t="shared" si="232"/>
        <v>0</v>
      </c>
      <c r="AA289" s="264">
        <f t="shared" si="233"/>
        <v>0</v>
      </c>
      <c r="AB289" s="264">
        <f t="shared" si="234"/>
        <v>0</v>
      </c>
      <c r="AC289" s="68" t="str">
        <f t="shared" si="235"/>
        <v xml:space="preserve"> </v>
      </c>
      <c r="AD289" s="68" t="str">
        <f t="shared" si="236"/>
        <v xml:space="preserve"> </v>
      </c>
    </row>
    <row r="290" spans="1:30" ht="12.2" hidden="1" customHeight="1">
      <c r="A290" s="55" t="s">
        <v>719</v>
      </c>
      <c r="B290" s="55" t="s">
        <v>336</v>
      </c>
      <c r="C290" s="112"/>
      <c r="D290" s="131">
        <v>0</v>
      </c>
      <c r="E290" s="131">
        <v>0</v>
      </c>
      <c r="F290" s="131">
        <v>0</v>
      </c>
      <c r="G290" s="131">
        <v>0</v>
      </c>
      <c r="H290" s="131"/>
      <c r="I290" s="131"/>
      <c r="J290" s="131"/>
      <c r="K290" s="131"/>
      <c r="L290" s="131"/>
      <c r="M290" s="131"/>
      <c r="N290" s="131"/>
      <c r="O290" s="131"/>
      <c r="P290" s="83">
        <f t="shared" si="227"/>
        <v>0</v>
      </c>
      <c r="Q290" s="264">
        <v>0</v>
      </c>
      <c r="R290" s="265">
        <f t="shared" si="228"/>
        <v>0</v>
      </c>
      <c r="S290" s="83">
        <f t="shared" si="229"/>
        <v>0</v>
      </c>
      <c r="T290" s="264">
        <v>0</v>
      </c>
      <c r="U290" s="265">
        <f t="shared" si="230"/>
        <v>0</v>
      </c>
      <c r="V290" s="266">
        <v>0</v>
      </c>
      <c r="W290" s="131">
        <v>0</v>
      </c>
      <c r="X290" s="377">
        <v>0</v>
      </c>
      <c r="Y290" s="264">
        <f t="shared" si="231"/>
        <v>0</v>
      </c>
      <c r="Z290" s="264">
        <f t="shared" si="232"/>
        <v>0</v>
      </c>
      <c r="AA290" s="264">
        <f t="shared" si="233"/>
        <v>0</v>
      </c>
      <c r="AB290" s="264">
        <f t="shared" si="234"/>
        <v>0</v>
      </c>
      <c r="AC290" s="68" t="str">
        <f t="shared" si="235"/>
        <v xml:space="preserve"> </v>
      </c>
      <c r="AD290" s="68" t="str">
        <f t="shared" si="236"/>
        <v xml:space="preserve"> </v>
      </c>
    </row>
    <row r="291" spans="1:30" ht="12.2" hidden="1" customHeight="1">
      <c r="A291" s="55" t="s">
        <v>720</v>
      </c>
      <c r="B291" s="55" t="s">
        <v>337</v>
      </c>
      <c r="C291" s="112"/>
      <c r="D291" s="131">
        <v>0</v>
      </c>
      <c r="E291" s="131">
        <v>0</v>
      </c>
      <c r="F291" s="131">
        <v>0</v>
      </c>
      <c r="G291" s="131">
        <v>0</v>
      </c>
      <c r="H291" s="131"/>
      <c r="I291" s="131"/>
      <c r="J291" s="131"/>
      <c r="K291" s="131"/>
      <c r="L291" s="131"/>
      <c r="M291" s="131"/>
      <c r="N291" s="131"/>
      <c r="O291" s="131"/>
      <c r="P291" s="83">
        <f t="shared" si="227"/>
        <v>0</v>
      </c>
      <c r="Q291" s="264">
        <v>0</v>
      </c>
      <c r="R291" s="265">
        <f t="shared" si="228"/>
        <v>0</v>
      </c>
      <c r="S291" s="83">
        <f t="shared" si="229"/>
        <v>0</v>
      </c>
      <c r="T291" s="264">
        <v>0</v>
      </c>
      <c r="U291" s="265">
        <f t="shared" si="230"/>
        <v>0</v>
      </c>
      <c r="V291" s="266">
        <v>0</v>
      </c>
      <c r="W291" s="131">
        <v>0</v>
      </c>
      <c r="X291" s="377">
        <v>0</v>
      </c>
      <c r="Y291" s="264">
        <f t="shared" si="231"/>
        <v>0</v>
      </c>
      <c r="Z291" s="264">
        <f t="shared" si="232"/>
        <v>0</v>
      </c>
      <c r="AA291" s="264">
        <f t="shared" si="233"/>
        <v>0</v>
      </c>
      <c r="AB291" s="264">
        <f t="shared" si="234"/>
        <v>0</v>
      </c>
      <c r="AC291" s="68" t="str">
        <f t="shared" si="235"/>
        <v xml:space="preserve"> </v>
      </c>
      <c r="AD291" s="68" t="str">
        <f t="shared" si="236"/>
        <v xml:space="preserve"> </v>
      </c>
    </row>
    <row r="292" spans="1:30" ht="12.2" customHeight="1">
      <c r="A292" s="55" t="s">
        <v>721</v>
      </c>
      <c r="B292" s="55" t="s">
        <v>338</v>
      </c>
      <c r="C292" s="112"/>
      <c r="D292" s="131">
        <v>6500</v>
      </c>
      <c r="E292" s="131">
        <v>0</v>
      </c>
      <c r="F292" s="131">
        <v>11763.5</v>
      </c>
      <c r="G292" s="131">
        <v>0</v>
      </c>
      <c r="H292" s="131"/>
      <c r="I292" s="131"/>
      <c r="J292" s="131"/>
      <c r="K292" s="131"/>
      <c r="L292" s="131"/>
      <c r="M292" s="131"/>
      <c r="N292" s="131"/>
      <c r="O292" s="131"/>
      <c r="P292" s="83">
        <f t="shared" si="227"/>
        <v>18263.5</v>
      </c>
      <c r="Q292" s="264">
        <v>7044.2333333333199</v>
      </c>
      <c r="R292" s="265">
        <f t="shared" si="228"/>
        <v>-11219.266666666681</v>
      </c>
      <c r="S292" s="83">
        <f t="shared" si="229"/>
        <v>0</v>
      </c>
      <c r="T292" s="264">
        <v>1761.05833333333</v>
      </c>
      <c r="U292" s="265">
        <f t="shared" si="230"/>
        <v>1761.05833333333</v>
      </c>
      <c r="V292" s="266">
        <v>21132.7</v>
      </c>
      <c r="W292" s="131">
        <v>23146.7</v>
      </c>
      <c r="X292" s="377">
        <v>22964</v>
      </c>
      <c r="Y292" s="264">
        <f t="shared" si="231"/>
        <v>182.70000000000073</v>
      </c>
      <c r="Z292" s="264">
        <f t="shared" si="232"/>
        <v>-1831.2999999999993</v>
      </c>
      <c r="AA292" s="264">
        <f t="shared" si="233"/>
        <v>2869.2000000000007</v>
      </c>
      <c r="AB292" s="264">
        <f t="shared" si="234"/>
        <v>4700.5</v>
      </c>
      <c r="AC292" s="68">
        <f t="shared" si="235"/>
        <v>0.79531005051384773</v>
      </c>
      <c r="AD292" s="68">
        <f t="shared" si="236"/>
        <v>0.86422936964987906</v>
      </c>
    </row>
    <row r="293" spans="1:30" ht="12.2" customHeight="1">
      <c r="A293" s="55" t="s">
        <v>722</v>
      </c>
      <c r="B293" s="55" t="s">
        <v>339</v>
      </c>
      <c r="C293" s="112"/>
      <c r="D293" s="131">
        <v>6949.38</v>
      </c>
      <c r="E293" s="131">
        <v>6885.42</v>
      </c>
      <c r="F293" s="131">
        <v>6885.42</v>
      </c>
      <c r="G293" s="131">
        <v>6885.42</v>
      </c>
      <c r="H293" s="131"/>
      <c r="I293" s="131"/>
      <c r="J293" s="131"/>
      <c r="K293" s="131"/>
      <c r="L293" s="131"/>
      <c r="M293" s="131"/>
      <c r="N293" s="131"/>
      <c r="O293" s="131"/>
      <c r="P293" s="83">
        <f t="shared" si="227"/>
        <v>27605.64</v>
      </c>
      <c r="Q293" s="264">
        <v>28207.462500000001</v>
      </c>
      <c r="R293" s="265">
        <f t="shared" si="228"/>
        <v>601.82250000000204</v>
      </c>
      <c r="S293" s="83">
        <f t="shared" si="229"/>
        <v>6885.42</v>
      </c>
      <c r="T293" s="264">
        <v>7051.8656250000004</v>
      </c>
      <c r="U293" s="265">
        <f t="shared" si="230"/>
        <v>166.44562500000029</v>
      </c>
      <c r="V293" s="266">
        <v>84622.387499999997</v>
      </c>
      <c r="W293" s="131">
        <v>84662</v>
      </c>
      <c r="X293" s="377">
        <v>84662</v>
      </c>
      <c r="Y293" s="264">
        <f t="shared" si="231"/>
        <v>0</v>
      </c>
      <c r="Z293" s="264">
        <f t="shared" si="232"/>
        <v>-39.61250000000291</v>
      </c>
      <c r="AA293" s="264">
        <f t="shared" si="233"/>
        <v>57016.747499999998</v>
      </c>
      <c r="AB293" s="264">
        <f t="shared" si="234"/>
        <v>57056.36</v>
      </c>
      <c r="AC293" s="68">
        <f t="shared" si="235"/>
        <v>0.32606883843991402</v>
      </c>
      <c r="AD293" s="68">
        <f t="shared" si="236"/>
        <v>0.32622147419322106</v>
      </c>
    </row>
    <row r="294" spans="1:30" ht="12.2" customHeight="1">
      <c r="A294" s="55" t="s">
        <v>723</v>
      </c>
      <c r="B294" s="55" t="s">
        <v>340</v>
      </c>
      <c r="C294" s="112"/>
      <c r="D294" s="131">
        <v>0</v>
      </c>
      <c r="E294" s="131">
        <v>0</v>
      </c>
      <c r="F294" s="131">
        <v>0</v>
      </c>
      <c r="G294" s="131">
        <v>0</v>
      </c>
      <c r="H294" s="131"/>
      <c r="I294" s="131"/>
      <c r="J294" s="131"/>
      <c r="K294" s="131"/>
      <c r="L294" s="131"/>
      <c r="M294" s="131"/>
      <c r="N294" s="131"/>
      <c r="O294" s="131"/>
      <c r="P294" s="83">
        <f t="shared" si="227"/>
        <v>0</v>
      </c>
      <c r="Q294" s="264">
        <v>3605.00000000001</v>
      </c>
      <c r="R294" s="265">
        <f t="shared" si="228"/>
        <v>3605.00000000001</v>
      </c>
      <c r="S294" s="83">
        <f t="shared" si="229"/>
        <v>0</v>
      </c>
      <c r="T294" s="264">
        <v>0</v>
      </c>
      <c r="U294" s="265">
        <f t="shared" si="230"/>
        <v>0</v>
      </c>
      <c r="V294" s="266">
        <v>3605</v>
      </c>
      <c r="W294" s="131">
        <v>2472</v>
      </c>
      <c r="X294" s="377">
        <v>2472</v>
      </c>
      <c r="Y294" s="264">
        <f t="shared" si="231"/>
        <v>0</v>
      </c>
      <c r="Z294" s="264">
        <f t="shared" si="232"/>
        <v>1133</v>
      </c>
      <c r="AA294" s="264">
        <f t="shared" si="233"/>
        <v>3605</v>
      </c>
      <c r="AB294" s="264">
        <f t="shared" si="234"/>
        <v>2472</v>
      </c>
      <c r="AC294" s="68">
        <f t="shared" si="235"/>
        <v>0</v>
      </c>
      <c r="AD294" s="68">
        <f t="shared" si="236"/>
        <v>0</v>
      </c>
    </row>
    <row r="295" spans="1:30" ht="12.2" hidden="1" customHeight="1">
      <c r="A295" s="55" t="s">
        <v>724</v>
      </c>
      <c r="B295" s="55" t="s">
        <v>341</v>
      </c>
      <c r="C295" s="112"/>
      <c r="D295" s="131">
        <v>0</v>
      </c>
      <c r="E295" s="131">
        <v>0</v>
      </c>
      <c r="F295" s="131">
        <v>0</v>
      </c>
      <c r="G295" s="131">
        <v>0</v>
      </c>
      <c r="H295" s="131"/>
      <c r="I295" s="131"/>
      <c r="J295" s="131"/>
      <c r="K295" s="131"/>
      <c r="L295" s="131"/>
      <c r="M295" s="131"/>
      <c r="N295" s="131"/>
      <c r="O295" s="131"/>
      <c r="P295" s="83">
        <f t="shared" si="227"/>
        <v>0</v>
      </c>
      <c r="Q295" s="264">
        <v>0</v>
      </c>
      <c r="R295" s="265">
        <f t="shared" si="228"/>
        <v>0</v>
      </c>
      <c r="S295" s="83">
        <f t="shared" si="229"/>
        <v>0</v>
      </c>
      <c r="T295" s="264">
        <v>0</v>
      </c>
      <c r="U295" s="265">
        <f t="shared" si="230"/>
        <v>0</v>
      </c>
      <c r="V295" s="266">
        <v>0</v>
      </c>
      <c r="W295" s="131">
        <v>0</v>
      </c>
      <c r="X295" s="377">
        <v>0</v>
      </c>
      <c r="Y295" s="264">
        <f t="shared" si="231"/>
        <v>0</v>
      </c>
      <c r="Z295" s="264">
        <f t="shared" si="232"/>
        <v>0</v>
      </c>
      <c r="AA295" s="264">
        <f t="shared" si="233"/>
        <v>0</v>
      </c>
      <c r="AB295" s="264">
        <f t="shared" si="234"/>
        <v>0</v>
      </c>
      <c r="AC295" s="68" t="str">
        <f t="shared" si="235"/>
        <v xml:space="preserve"> </v>
      </c>
      <c r="AD295" s="68" t="str">
        <f t="shared" si="236"/>
        <v xml:space="preserve"> </v>
      </c>
    </row>
    <row r="296" spans="1:30" ht="12.2" customHeight="1">
      <c r="A296" s="55" t="s">
        <v>725</v>
      </c>
      <c r="B296" s="55" t="s">
        <v>342</v>
      </c>
      <c r="C296" s="112"/>
      <c r="D296" s="131">
        <v>8500</v>
      </c>
      <c r="E296" s="131">
        <v>0</v>
      </c>
      <c r="F296" s="131">
        <v>0</v>
      </c>
      <c r="G296" s="131">
        <v>6365</v>
      </c>
      <c r="H296" s="131"/>
      <c r="I296" s="131"/>
      <c r="J296" s="131"/>
      <c r="K296" s="131"/>
      <c r="L296" s="131"/>
      <c r="M296" s="131"/>
      <c r="N296" s="131"/>
      <c r="O296" s="131"/>
      <c r="P296" s="83">
        <f t="shared" si="227"/>
        <v>14865</v>
      </c>
      <c r="Q296" s="264">
        <v>1775.72</v>
      </c>
      <c r="R296" s="265">
        <f t="shared" si="228"/>
        <v>-13089.28</v>
      </c>
      <c r="S296" s="83">
        <f t="shared" si="229"/>
        <v>6365</v>
      </c>
      <c r="T296" s="264">
        <v>887.86</v>
      </c>
      <c r="U296" s="265">
        <f t="shared" si="230"/>
        <v>-5477.14</v>
      </c>
      <c r="V296" s="266">
        <v>8878.6</v>
      </c>
      <c r="W296" s="131">
        <v>14865</v>
      </c>
      <c r="X296" s="377">
        <v>14865</v>
      </c>
      <c r="Y296" s="264">
        <f t="shared" si="231"/>
        <v>0</v>
      </c>
      <c r="Z296" s="264">
        <f t="shared" si="232"/>
        <v>-5986.4</v>
      </c>
      <c r="AA296" s="264">
        <f t="shared" si="233"/>
        <v>-5986.4</v>
      </c>
      <c r="AB296" s="264">
        <f t="shared" si="234"/>
        <v>0</v>
      </c>
      <c r="AC296" s="68">
        <f t="shared" si="235"/>
        <v>1</v>
      </c>
      <c r="AD296" s="68">
        <f t="shared" si="236"/>
        <v>1.67425044488996</v>
      </c>
    </row>
    <row r="297" spans="1:30" ht="12.2" customHeight="1">
      <c r="A297" s="55" t="s">
        <v>726</v>
      </c>
      <c r="B297" s="55" t="s">
        <v>343</v>
      </c>
      <c r="C297" s="112"/>
      <c r="D297" s="131">
        <v>1443.97</v>
      </c>
      <c r="E297" s="131">
        <v>126.97</v>
      </c>
      <c r="F297" s="131">
        <v>1443.97</v>
      </c>
      <c r="G297" s="131">
        <v>1372</v>
      </c>
      <c r="H297" s="131"/>
      <c r="I297" s="131"/>
      <c r="J297" s="131"/>
      <c r="K297" s="131"/>
      <c r="L297" s="131"/>
      <c r="M297" s="131"/>
      <c r="N297" s="131"/>
      <c r="O297" s="131"/>
      <c r="P297" s="83">
        <f t="shared" si="227"/>
        <v>4386.91</v>
      </c>
      <c r="Q297" s="264">
        <v>6511.5179932133196</v>
      </c>
      <c r="R297" s="265">
        <f t="shared" si="228"/>
        <v>2124.6079932133198</v>
      </c>
      <c r="S297" s="83">
        <f t="shared" si="229"/>
        <v>1372</v>
      </c>
      <c r="T297" s="264">
        <v>1627.8794983033299</v>
      </c>
      <c r="U297" s="265">
        <f t="shared" si="230"/>
        <v>255.87949830332991</v>
      </c>
      <c r="V297" s="266">
        <v>19534.553979640001</v>
      </c>
      <c r="W297" s="131">
        <v>19978</v>
      </c>
      <c r="X297" s="377">
        <v>19561</v>
      </c>
      <c r="Y297" s="264">
        <f t="shared" si="231"/>
        <v>417</v>
      </c>
      <c r="Z297" s="264">
        <f t="shared" si="232"/>
        <v>-26.446020359999238</v>
      </c>
      <c r="AA297" s="264">
        <f t="shared" si="233"/>
        <v>15147.643979640001</v>
      </c>
      <c r="AB297" s="264">
        <f t="shared" si="234"/>
        <v>15174.09</v>
      </c>
      <c r="AC297" s="68">
        <f t="shared" si="235"/>
        <v>0.22426818669802157</v>
      </c>
      <c r="AD297" s="68">
        <f t="shared" si="236"/>
        <v>0.22457180259003004</v>
      </c>
    </row>
    <row r="298" spans="1:30" ht="12.2" customHeight="1">
      <c r="A298" s="55" t="s">
        <v>727</v>
      </c>
      <c r="B298" s="55" t="s">
        <v>344</v>
      </c>
      <c r="C298" s="112"/>
      <c r="D298" s="131">
        <v>0</v>
      </c>
      <c r="E298" s="131">
        <v>1666.67</v>
      </c>
      <c r="F298" s="131">
        <v>1666.67</v>
      </c>
      <c r="G298" s="131">
        <v>1666.67</v>
      </c>
      <c r="H298" s="131"/>
      <c r="I298" s="131"/>
      <c r="J298" s="131"/>
      <c r="K298" s="131"/>
      <c r="L298" s="131"/>
      <c r="M298" s="131"/>
      <c r="N298" s="131"/>
      <c r="O298" s="131"/>
      <c r="P298" s="83">
        <f t="shared" si="227"/>
        <v>5000.01</v>
      </c>
      <c r="Q298" s="264">
        <v>0</v>
      </c>
      <c r="R298" s="265">
        <f t="shared" si="228"/>
        <v>-5000.01</v>
      </c>
      <c r="S298" s="83">
        <f t="shared" si="229"/>
        <v>1666.67</v>
      </c>
      <c r="T298" s="264">
        <v>0</v>
      </c>
      <c r="U298" s="265">
        <f t="shared" si="230"/>
        <v>-1666.67</v>
      </c>
      <c r="V298" s="266">
        <v>0</v>
      </c>
      <c r="W298" s="131">
        <v>18333</v>
      </c>
      <c r="X298" s="377">
        <v>18333</v>
      </c>
      <c r="Y298" s="264">
        <f t="shared" si="231"/>
        <v>0</v>
      </c>
      <c r="Z298" s="264">
        <f t="shared" si="232"/>
        <v>-18333</v>
      </c>
      <c r="AA298" s="264">
        <f t="shared" si="233"/>
        <v>-5000.01</v>
      </c>
      <c r="AB298" s="264">
        <f t="shared" si="234"/>
        <v>13332.99</v>
      </c>
      <c r="AC298" s="68">
        <f t="shared" si="235"/>
        <v>0.27273277695958109</v>
      </c>
      <c r="AD298" s="68" t="str">
        <f t="shared" si="236"/>
        <v xml:space="preserve"> </v>
      </c>
    </row>
    <row r="299" spans="1:30" s="39" customFormat="1" ht="12.2" hidden="1" customHeight="1">
      <c r="A299" s="55"/>
      <c r="B299" s="55"/>
      <c r="C299" s="112"/>
      <c r="D299" s="131"/>
      <c r="E299" s="131"/>
      <c r="F299" s="131"/>
      <c r="G299" s="131"/>
      <c r="H299" s="131"/>
      <c r="I299" s="131"/>
      <c r="J299" s="131"/>
      <c r="K299" s="131"/>
      <c r="L299" s="131"/>
      <c r="M299" s="131"/>
      <c r="N299" s="131"/>
      <c r="O299" s="131"/>
      <c r="P299" s="83"/>
      <c r="Q299" s="264"/>
      <c r="R299" s="265"/>
      <c r="S299" s="83"/>
      <c r="T299" s="264"/>
      <c r="U299" s="265"/>
      <c r="V299" s="266"/>
      <c r="W299" s="131"/>
      <c r="X299" s="377"/>
      <c r="Y299" s="264"/>
      <c r="Z299" s="264"/>
      <c r="AA299" s="264"/>
      <c r="AB299" s="264"/>
      <c r="AC299" s="68"/>
      <c r="AD299" s="68"/>
    </row>
    <row r="300" spans="1:30" s="58" customFormat="1" ht="12.2" customHeight="1">
      <c r="A300" s="55"/>
      <c r="B300" s="65" t="s">
        <v>728</v>
      </c>
      <c r="C300" s="113">
        <f t="shared" ref="C300:AB300" si="237">SUM(C278:C299)</f>
        <v>0</v>
      </c>
      <c r="D300" s="113">
        <f t="shared" si="237"/>
        <v>49761.54</v>
      </c>
      <c r="E300" s="113">
        <f t="shared" si="237"/>
        <v>34026.520000000004</v>
      </c>
      <c r="F300" s="113">
        <f t="shared" si="237"/>
        <v>49956.549999999996</v>
      </c>
      <c r="G300" s="113">
        <f t="shared" si="237"/>
        <v>33155.25</v>
      </c>
      <c r="H300" s="113">
        <f t="shared" si="237"/>
        <v>0</v>
      </c>
      <c r="I300" s="113">
        <f t="shared" si="237"/>
        <v>0</v>
      </c>
      <c r="J300" s="113">
        <f t="shared" si="237"/>
        <v>0</v>
      </c>
      <c r="K300" s="113">
        <f t="shared" si="237"/>
        <v>0</v>
      </c>
      <c r="L300" s="113">
        <f t="shared" si="237"/>
        <v>0</v>
      </c>
      <c r="M300" s="113">
        <f t="shared" si="237"/>
        <v>0</v>
      </c>
      <c r="N300" s="113">
        <f t="shared" si="237"/>
        <v>0</v>
      </c>
      <c r="O300" s="113">
        <f t="shared" si="237"/>
        <v>0</v>
      </c>
      <c r="P300" s="114">
        <f t="shared" si="237"/>
        <v>166899.86000000002</v>
      </c>
      <c r="Q300" s="115">
        <f t="shared" si="237"/>
        <v>95711.974696859776</v>
      </c>
      <c r="R300" s="116">
        <f t="shared" si="237"/>
        <v>-71187.885303140225</v>
      </c>
      <c r="S300" s="114">
        <f t="shared" si="237"/>
        <v>33155.25</v>
      </c>
      <c r="T300" s="115">
        <f t="shared" si="237"/>
        <v>31065.618068154348</v>
      </c>
      <c r="U300" s="116">
        <f t="shared" si="237"/>
        <v>-2089.6319318456576</v>
      </c>
      <c r="V300" s="114">
        <f t="shared" si="237"/>
        <v>353736.27469664003</v>
      </c>
      <c r="W300" s="113">
        <f t="shared" si="237"/>
        <v>369589.61</v>
      </c>
      <c r="X300" s="378">
        <f t="shared" si="237"/>
        <v>368989.91000000003</v>
      </c>
      <c r="Y300" s="115">
        <f t="shared" si="237"/>
        <v>599.70000000000073</v>
      </c>
      <c r="Z300" s="115">
        <f t="shared" si="237"/>
        <v>-15253.635303360001</v>
      </c>
      <c r="AA300" s="115">
        <f t="shared" si="237"/>
        <v>186836.41469663999</v>
      </c>
      <c r="AB300" s="115">
        <f t="shared" si="237"/>
        <v>202090.05000000002</v>
      </c>
      <c r="AC300" s="111">
        <f t="shared" ref="AC300" si="238">IFERROR((P300/X300)," ")</f>
        <v>0.45231551182524204</v>
      </c>
      <c r="AD300" s="111">
        <f>IFERROR((P300/V300)," ")</f>
        <v>0.4718200307365461</v>
      </c>
    </row>
    <row r="301" spans="1:30" s="58" customFormat="1" ht="12.2" customHeight="1">
      <c r="A301" s="55"/>
      <c r="B301" s="66"/>
      <c r="C301" s="117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266"/>
      <c r="Q301" s="264"/>
      <c r="R301" s="265"/>
      <c r="S301" s="266"/>
      <c r="T301" s="264"/>
      <c r="U301" s="265"/>
      <c r="V301" s="266"/>
      <c r="W301" s="131" t="s">
        <v>29</v>
      </c>
      <c r="X301" s="377"/>
      <c r="Y301" s="264"/>
      <c r="Z301" s="264"/>
      <c r="AA301" s="264"/>
      <c r="AB301" s="264"/>
      <c r="AC301" s="68"/>
      <c r="AD301" s="68"/>
    </row>
    <row r="302" spans="1:30" ht="12.2" customHeight="1">
      <c r="A302" s="66" t="s">
        <v>116</v>
      </c>
      <c r="C302" s="131"/>
      <c r="D302" s="131"/>
      <c r="E302" s="131"/>
      <c r="F302" s="131"/>
      <c r="G302" s="131"/>
      <c r="H302" s="131"/>
      <c r="I302" s="131"/>
      <c r="J302" s="131"/>
      <c r="K302" s="131"/>
      <c r="L302" s="131"/>
      <c r="M302" s="131"/>
      <c r="N302" s="131"/>
      <c r="O302" s="131"/>
      <c r="P302" s="266"/>
      <c r="Q302" s="264"/>
      <c r="R302" s="265"/>
      <c r="S302" s="266"/>
      <c r="T302" s="264"/>
      <c r="U302" s="265"/>
      <c r="V302" s="266"/>
      <c r="W302" s="131"/>
      <c r="X302" s="377"/>
      <c r="Y302" s="264"/>
      <c r="Z302" s="264"/>
      <c r="AA302" s="264"/>
      <c r="AB302" s="264"/>
    </row>
    <row r="303" spans="1:30" ht="12.2" hidden="1" customHeight="1">
      <c r="A303" s="55" t="s">
        <v>29</v>
      </c>
      <c r="B303" s="55"/>
      <c r="C303" s="131"/>
      <c r="D303" s="131"/>
      <c r="E303" s="131"/>
      <c r="F303" s="131"/>
      <c r="G303" s="131"/>
      <c r="H303" s="131"/>
      <c r="I303" s="131"/>
      <c r="J303" s="131"/>
      <c r="K303" s="131"/>
      <c r="L303" s="131"/>
      <c r="M303" s="131"/>
      <c r="N303" s="131"/>
      <c r="O303" s="131"/>
      <c r="P303" s="83">
        <f t="shared" ref="P303" si="239">SUM(D303:O303)+SUMIF($P$4,"Yes",C303)</f>
        <v>0</v>
      </c>
      <c r="Q303" s="264">
        <v>0</v>
      </c>
      <c r="R303" s="265">
        <f t="shared" ref="R303" si="240">Q303-P303</f>
        <v>0</v>
      </c>
      <c r="S303" s="83">
        <f t="shared" ref="S303" si="241">INDEX(D303:O303,1,MATCH($S$3,$D$6:$O$6,0))</f>
        <v>0</v>
      </c>
      <c r="T303" s="264">
        <v>0</v>
      </c>
      <c r="U303" s="265">
        <f t="shared" ref="U303" si="242">T303-S303</f>
        <v>0</v>
      </c>
      <c r="V303" s="266">
        <v>0</v>
      </c>
      <c r="W303" s="131">
        <v>0</v>
      </c>
      <c r="X303" s="377">
        <v>0</v>
      </c>
      <c r="Y303" s="264">
        <f t="shared" ref="Y303" si="243">W303-X303</f>
        <v>0</v>
      </c>
      <c r="Z303" s="264">
        <f t="shared" ref="Z303" si="244">V303-X303</f>
        <v>0</v>
      </c>
      <c r="AA303" s="264">
        <f t="shared" ref="AA303" si="245">V303-P303</f>
        <v>0</v>
      </c>
      <c r="AB303" s="264">
        <f t="shared" ref="AB303" si="246">X303-P303</f>
        <v>0</v>
      </c>
      <c r="AC303" s="68" t="str">
        <f t="shared" ref="AC303" si="247">IFERROR((P303/X303)," ")</f>
        <v xml:space="preserve"> </v>
      </c>
      <c r="AD303" s="68" t="str">
        <f t="shared" ref="AD303" si="248">IFERROR((P303/V303)," ")</f>
        <v xml:space="preserve"> </v>
      </c>
    </row>
    <row r="304" spans="1:30" ht="12.2" hidden="1" customHeight="1">
      <c r="A304" s="55" t="s">
        <v>729</v>
      </c>
      <c r="B304" s="55" t="s">
        <v>116</v>
      </c>
      <c r="C304" s="131"/>
      <c r="D304" s="131">
        <v>0</v>
      </c>
      <c r="E304" s="131">
        <v>0</v>
      </c>
      <c r="F304" s="131">
        <v>0</v>
      </c>
      <c r="G304" s="131">
        <v>0</v>
      </c>
      <c r="H304" s="131"/>
      <c r="I304" s="131"/>
      <c r="J304" s="131"/>
      <c r="K304" s="131"/>
      <c r="L304" s="131"/>
      <c r="M304" s="131"/>
      <c r="N304" s="131"/>
      <c r="O304" s="131"/>
      <c r="P304" s="83">
        <f t="shared" ref="P304:P320" si="249">SUM(D304:O304)+SUMIF($P$4,"Yes",C304)</f>
        <v>0</v>
      </c>
      <c r="Q304" s="264">
        <v>0</v>
      </c>
      <c r="R304" s="265">
        <f t="shared" ref="R304:R320" si="250">Q304-P304</f>
        <v>0</v>
      </c>
      <c r="S304" s="83">
        <f t="shared" ref="S304:S320" si="251">INDEX(D304:O304,1,MATCH($S$3,$D$6:$O$6,0))</f>
        <v>0</v>
      </c>
      <c r="T304" s="264">
        <v>0</v>
      </c>
      <c r="U304" s="265">
        <f t="shared" ref="U304:U320" si="252">T304-S304</f>
        <v>0</v>
      </c>
      <c r="V304" s="266">
        <v>0</v>
      </c>
      <c r="W304" s="131">
        <v>0</v>
      </c>
      <c r="X304" s="377">
        <v>0</v>
      </c>
      <c r="Y304" s="264">
        <f t="shared" ref="Y304:Y320" si="253">W304-X304</f>
        <v>0</v>
      </c>
      <c r="Z304" s="264">
        <f t="shared" ref="Z304:Z320" si="254">V304-X304</f>
        <v>0</v>
      </c>
      <c r="AA304" s="264">
        <f t="shared" ref="AA304:AA320" si="255">V304-P304</f>
        <v>0</v>
      </c>
      <c r="AB304" s="264">
        <f t="shared" ref="AB304:AB320" si="256">X304-P304</f>
        <v>0</v>
      </c>
      <c r="AC304" s="68" t="str">
        <f t="shared" ref="AC304:AC320" si="257">IFERROR((P304/X304)," ")</f>
        <v xml:space="preserve"> </v>
      </c>
      <c r="AD304" s="68" t="str">
        <f t="shared" ref="AD304:AD320" si="258">IFERROR((P304/V304)," ")</f>
        <v xml:space="preserve"> </v>
      </c>
    </row>
    <row r="305" spans="1:30" ht="12.2" customHeight="1">
      <c r="A305" s="55" t="s">
        <v>730</v>
      </c>
      <c r="B305" s="55" t="s">
        <v>345</v>
      </c>
      <c r="C305" s="131"/>
      <c r="D305" s="131">
        <v>0</v>
      </c>
      <c r="E305" s="131">
        <v>11730.05</v>
      </c>
      <c r="F305" s="131">
        <v>0</v>
      </c>
      <c r="G305" s="131">
        <v>14184.08</v>
      </c>
      <c r="H305" s="131"/>
      <c r="I305" s="131"/>
      <c r="J305" s="131"/>
      <c r="K305" s="131"/>
      <c r="L305" s="131"/>
      <c r="M305" s="131"/>
      <c r="N305" s="131"/>
      <c r="O305" s="131"/>
      <c r="P305" s="83">
        <f t="shared" si="249"/>
        <v>25914.129999999997</v>
      </c>
      <c r="Q305" s="264">
        <v>38043.747000000003</v>
      </c>
      <c r="R305" s="265">
        <f t="shared" si="250"/>
        <v>12129.617000000006</v>
      </c>
      <c r="S305" s="83">
        <f t="shared" si="251"/>
        <v>14184.08</v>
      </c>
      <c r="T305" s="264">
        <v>9510.9367500000008</v>
      </c>
      <c r="U305" s="265">
        <f t="shared" si="252"/>
        <v>-4673.1432499999992</v>
      </c>
      <c r="V305" s="266">
        <v>114131.24099999999</v>
      </c>
      <c r="W305" s="131">
        <v>109696.15</v>
      </c>
      <c r="X305" s="377">
        <v>96472</v>
      </c>
      <c r="Y305" s="264">
        <f t="shared" si="253"/>
        <v>13224.149999999994</v>
      </c>
      <c r="Z305" s="264">
        <f t="shared" si="254"/>
        <v>17659.240999999995</v>
      </c>
      <c r="AA305" s="264">
        <f t="shared" si="255"/>
        <v>88217.111000000004</v>
      </c>
      <c r="AB305" s="264">
        <f t="shared" si="256"/>
        <v>70557.87</v>
      </c>
      <c r="AC305" s="68">
        <f t="shared" si="257"/>
        <v>0.26861814827100089</v>
      </c>
      <c r="AD305" s="68">
        <f t="shared" si="258"/>
        <v>0.22705553512731891</v>
      </c>
    </row>
    <row r="306" spans="1:30" ht="12.2" hidden="1" customHeight="1">
      <c r="A306" s="55" t="s">
        <v>731</v>
      </c>
      <c r="B306" s="55" t="s">
        <v>346</v>
      </c>
      <c r="C306" s="131"/>
      <c r="D306" s="131">
        <v>0</v>
      </c>
      <c r="E306" s="131">
        <v>0</v>
      </c>
      <c r="F306" s="131">
        <v>0</v>
      </c>
      <c r="G306" s="131">
        <v>0</v>
      </c>
      <c r="H306" s="131"/>
      <c r="I306" s="131"/>
      <c r="J306" s="131"/>
      <c r="K306" s="131"/>
      <c r="L306" s="131"/>
      <c r="M306" s="131"/>
      <c r="N306" s="131"/>
      <c r="O306" s="131"/>
      <c r="P306" s="83">
        <f t="shared" si="249"/>
        <v>0</v>
      </c>
      <c r="Q306" s="264">
        <v>0</v>
      </c>
      <c r="R306" s="265">
        <f t="shared" si="250"/>
        <v>0</v>
      </c>
      <c r="S306" s="83">
        <f t="shared" si="251"/>
        <v>0</v>
      </c>
      <c r="T306" s="264">
        <v>0</v>
      </c>
      <c r="U306" s="265">
        <f t="shared" si="252"/>
        <v>0</v>
      </c>
      <c r="V306" s="266">
        <v>0</v>
      </c>
      <c r="W306" s="131">
        <v>0</v>
      </c>
      <c r="X306" s="377">
        <v>0</v>
      </c>
      <c r="Y306" s="264">
        <f t="shared" si="253"/>
        <v>0</v>
      </c>
      <c r="Z306" s="264">
        <f t="shared" si="254"/>
        <v>0</v>
      </c>
      <c r="AA306" s="264">
        <f t="shared" si="255"/>
        <v>0</v>
      </c>
      <c r="AB306" s="264">
        <f t="shared" si="256"/>
        <v>0</v>
      </c>
      <c r="AC306" s="68" t="str">
        <f t="shared" si="257"/>
        <v xml:space="preserve"> </v>
      </c>
      <c r="AD306" s="68" t="str">
        <f t="shared" si="258"/>
        <v xml:space="preserve"> </v>
      </c>
    </row>
    <row r="307" spans="1:30" ht="12.2" hidden="1" customHeight="1">
      <c r="A307" s="55" t="s">
        <v>732</v>
      </c>
      <c r="B307" s="55" t="s">
        <v>347</v>
      </c>
      <c r="C307" s="131"/>
      <c r="D307" s="131">
        <v>0</v>
      </c>
      <c r="E307" s="131">
        <v>0</v>
      </c>
      <c r="F307" s="131">
        <v>0</v>
      </c>
      <c r="G307" s="131">
        <v>0</v>
      </c>
      <c r="H307" s="131"/>
      <c r="I307" s="131"/>
      <c r="J307" s="131"/>
      <c r="K307" s="131"/>
      <c r="L307" s="131"/>
      <c r="M307" s="131"/>
      <c r="N307" s="131"/>
      <c r="O307" s="131"/>
      <c r="P307" s="83">
        <f t="shared" si="249"/>
        <v>0</v>
      </c>
      <c r="Q307" s="264">
        <v>0</v>
      </c>
      <c r="R307" s="265">
        <f t="shared" si="250"/>
        <v>0</v>
      </c>
      <c r="S307" s="83">
        <f t="shared" si="251"/>
        <v>0</v>
      </c>
      <c r="T307" s="264">
        <v>0</v>
      </c>
      <c r="U307" s="265">
        <f t="shared" si="252"/>
        <v>0</v>
      </c>
      <c r="V307" s="266">
        <v>0</v>
      </c>
      <c r="W307" s="131">
        <v>0</v>
      </c>
      <c r="X307" s="377">
        <v>0</v>
      </c>
      <c r="Y307" s="264">
        <f t="shared" si="253"/>
        <v>0</v>
      </c>
      <c r="Z307" s="264">
        <f t="shared" si="254"/>
        <v>0</v>
      </c>
      <c r="AA307" s="264">
        <f t="shared" si="255"/>
        <v>0</v>
      </c>
      <c r="AB307" s="264">
        <f t="shared" si="256"/>
        <v>0</v>
      </c>
      <c r="AC307" s="68" t="str">
        <f t="shared" si="257"/>
        <v xml:space="preserve"> </v>
      </c>
      <c r="AD307" s="68" t="str">
        <f t="shared" si="258"/>
        <v xml:space="preserve"> </v>
      </c>
    </row>
    <row r="308" spans="1:30" ht="12.2" hidden="1" customHeight="1">
      <c r="A308" s="55" t="s">
        <v>733</v>
      </c>
      <c r="B308" s="55" t="s">
        <v>348</v>
      </c>
      <c r="C308" s="131"/>
      <c r="D308" s="131">
        <v>0</v>
      </c>
      <c r="E308" s="131">
        <v>0</v>
      </c>
      <c r="F308" s="131">
        <v>0</v>
      </c>
      <c r="G308" s="131">
        <v>0</v>
      </c>
      <c r="H308" s="131"/>
      <c r="I308" s="131"/>
      <c r="J308" s="131"/>
      <c r="K308" s="131"/>
      <c r="L308" s="131"/>
      <c r="M308" s="131"/>
      <c r="N308" s="131"/>
      <c r="O308" s="131"/>
      <c r="P308" s="83">
        <f t="shared" si="249"/>
        <v>0</v>
      </c>
      <c r="Q308" s="264">
        <v>0</v>
      </c>
      <c r="R308" s="265">
        <f t="shared" si="250"/>
        <v>0</v>
      </c>
      <c r="S308" s="83">
        <f t="shared" si="251"/>
        <v>0</v>
      </c>
      <c r="T308" s="264">
        <v>0</v>
      </c>
      <c r="U308" s="265">
        <f t="shared" si="252"/>
        <v>0</v>
      </c>
      <c r="V308" s="266">
        <v>0</v>
      </c>
      <c r="W308" s="131">
        <v>0</v>
      </c>
      <c r="X308" s="377">
        <v>0</v>
      </c>
      <c r="Y308" s="264">
        <f t="shared" si="253"/>
        <v>0</v>
      </c>
      <c r="Z308" s="264">
        <f t="shared" si="254"/>
        <v>0</v>
      </c>
      <c r="AA308" s="264">
        <f t="shared" si="255"/>
        <v>0</v>
      </c>
      <c r="AB308" s="264">
        <f t="shared" si="256"/>
        <v>0</v>
      </c>
      <c r="AC308" s="68" t="str">
        <f t="shared" si="257"/>
        <v xml:space="preserve"> </v>
      </c>
      <c r="AD308" s="68" t="str">
        <f t="shared" si="258"/>
        <v xml:space="preserve"> </v>
      </c>
    </row>
    <row r="309" spans="1:30" ht="12.2" customHeight="1">
      <c r="A309" s="55" t="s">
        <v>734</v>
      </c>
      <c r="B309" s="55" t="s">
        <v>349</v>
      </c>
      <c r="C309" s="131"/>
      <c r="D309" s="131">
        <v>0</v>
      </c>
      <c r="E309" s="131">
        <v>3889.52</v>
      </c>
      <c r="F309" s="131">
        <v>3779.04</v>
      </c>
      <c r="G309" s="131">
        <v>1889.52</v>
      </c>
      <c r="H309" s="131"/>
      <c r="I309" s="131"/>
      <c r="J309" s="131"/>
      <c r="K309" s="131"/>
      <c r="L309" s="131"/>
      <c r="M309" s="131"/>
      <c r="N309" s="131"/>
      <c r="O309" s="131"/>
      <c r="P309" s="83">
        <f t="shared" si="249"/>
        <v>9558.08</v>
      </c>
      <c r="Q309" s="264">
        <v>4944</v>
      </c>
      <c r="R309" s="265">
        <f t="shared" si="250"/>
        <v>-4614.08</v>
      </c>
      <c r="S309" s="83">
        <f t="shared" si="251"/>
        <v>1889.52</v>
      </c>
      <c r="T309" s="264">
        <v>2472</v>
      </c>
      <c r="U309" s="265">
        <f t="shared" si="252"/>
        <v>582.48</v>
      </c>
      <c r="V309" s="266">
        <v>24720</v>
      </c>
      <c r="W309" s="131">
        <v>26461</v>
      </c>
      <c r="X309" s="377">
        <v>22674.240000000002</v>
      </c>
      <c r="Y309" s="264">
        <f t="shared" si="253"/>
        <v>3786.7599999999984</v>
      </c>
      <c r="Z309" s="264">
        <f t="shared" si="254"/>
        <v>2045.7599999999984</v>
      </c>
      <c r="AA309" s="264">
        <f t="shared" si="255"/>
        <v>15161.92</v>
      </c>
      <c r="AB309" s="264">
        <f t="shared" si="256"/>
        <v>13116.160000000002</v>
      </c>
      <c r="AC309" s="68">
        <f t="shared" si="257"/>
        <v>0.42153915632894418</v>
      </c>
      <c r="AD309" s="68">
        <f t="shared" si="258"/>
        <v>0.3866537216828479</v>
      </c>
    </row>
    <row r="310" spans="1:30" ht="12.2" customHeight="1">
      <c r="A310" s="55" t="s">
        <v>735</v>
      </c>
      <c r="B310" s="55" t="s">
        <v>350</v>
      </c>
      <c r="C310" s="131"/>
      <c r="D310" s="131">
        <v>164.8</v>
      </c>
      <c r="E310" s="131">
        <v>0</v>
      </c>
      <c r="F310" s="131">
        <v>904.6</v>
      </c>
      <c r="G310" s="131">
        <v>164.8</v>
      </c>
      <c r="H310" s="131"/>
      <c r="I310" s="131"/>
      <c r="J310" s="131"/>
      <c r="K310" s="131"/>
      <c r="L310" s="131"/>
      <c r="M310" s="131"/>
      <c r="N310" s="131"/>
      <c r="O310" s="131"/>
      <c r="P310" s="83">
        <f t="shared" si="249"/>
        <v>1234.2</v>
      </c>
      <c r="Q310" s="264">
        <v>2809.0909090908999</v>
      </c>
      <c r="R310" s="265">
        <f t="shared" si="250"/>
        <v>1574.8909090908999</v>
      </c>
      <c r="S310" s="83">
        <f t="shared" si="251"/>
        <v>164.8</v>
      </c>
      <c r="T310" s="264">
        <v>936.36363636363603</v>
      </c>
      <c r="U310" s="265">
        <f t="shared" si="252"/>
        <v>771.56363636363608</v>
      </c>
      <c r="V310" s="266">
        <v>10300</v>
      </c>
      <c r="W310" s="131">
        <v>10300</v>
      </c>
      <c r="X310" s="377">
        <v>8000</v>
      </c>
      <c r="Y310" s="264">
        <f t="shared" si="253"/>
        <v>2300</v>
      </c>
      <c r="Z310" s="264">
        <f t="shared" si="254"/>
        <v>2300</v>
      </c>
      <c r="AA310" s="264">
        <f t="shared" si="255"/>
        <v>9065.7999999999993</v>
      </c>
      <c r="AB310" s="264">
        <f t="shared" si="256"/>
        <v>6765.8</v>
      </c>
      <c r="AC310" s="68">
        <f t="shared" si="257"/>
        <v>0.154275</v>
      </c>
      <c r="AD310" s="68">
        <f t="shared" si="258"/>
        <v>0.11982524271844661</v>
      </c>
    </row>
    <row r="311" spans="1:30" ht="12.2" hidden="1" customHeight="1">
      <c r="A311" s="55" t="s">
        <v>736</v>
      </c>
      <c r="B311" s="55" t="s">
        <v>351</v>
      </c>
      <c r="C311" s="131"/>
      <c r="D311" s="131">
        <v>0</v>
      </c>
      <c r="E311" s="131">
        <v>0</v>
      </c>
      <c r="F311" s="131">
        <v>0</v>
      </c>
      <c r="G311" s="131">
        <v>0</v>
      </c>
      <c r="H311" s="131"/>
      <c r="I311" s="131"/>
      <c r="J311" s="131"/>
      <c r="K311" s="131"/>
      <c r="L311" s="131"/>
      <c r="M311" s="131"/>
      <c r="N311" s="131"/>
      <c r="O311" s="131"/>
      <c r="P311" s="83">
        <f t="shared" si="249"/>
        <v>0</v>
      </c>
      <c r="Q311" s="264">
        <v>0</v>
      </c>
      <c r="R311" s="265">
        <f t="shared" si="250"/>
        <v>0</v>
      </c>
      <c r="S311" s="83">
        <f t="shared" si="251"/>
        <v>0</v>
      </c>
      <c r="T311" s="264">
        <v>0</v>
      </c>
      <c r="U311" s="265">
        <f t="shared" si="252"/>
        <v>0</v>
      </c>
      <c r="V311" s="266">
        <v>0</v>
      </c>
      <c r="W311" s="131">
        <v>0</v>
      </c>
      <c r="X311" s="377">
        <v>0</v>
      </c>
      <c r="Y311" s="264">
        <f t="shared" si="253"/>
        <v>0</v>
      </c>
      <c r="Z311" s="264">
        <f t="shared" si="254"/>
        <v>0</v>
      </c>
      <c r="AA311" s="264">
        <f t="shared" si="255"/>
        <v>0</v>
      </c>
      <c r="AB311" s="264">
        <f t="shared" si="256"/>
        <v>0</v>
      </c>
      <c r="AC311" s="68" t="str">
        <f t="shared" si="257"/>
        <v xml:space="preserve"> </v>
      </c>
      <c r="AD311" s="68" t="str">
        <f t="shared" si="258"/>
        <v xml:space="preserve"> </v>
      </c>
    </row>
    <row r="312" spans="1:30" ht="12.2" hidden="1" customHeight="1">
      <c r="A312" s="55" t="s">
        <v>737</v>
      </c>
      <c r="B312" s="55" t="s">
        <v>352</v>
      </c>
      <c r="C312" s="131"/>
      <c r="D312" s="131">
        <v>0</v>
      </c>
      <c r="E312" s="131">
        <v>0</v>
      </c>
      <c r="F312" s="131">
        <v>0</v>
      </c>
      <c r="G312" s="131">
        <v>0</v>
      </c>
      <c r="H312" s="131"/>
      <c r="I312" s="131"/>
      <c r="J312" s="131"/>
      <c r="K312" s="131"/>
      <c r="L312" s="131"/>
      <c r="M312" s="131"/>
      <c r="N312" s="131"/>
      <c r="O312" s="131"/>
      <c r="P312" s="83">
        <f t="shared" si="249"/>
        <v>0</v>
      </c>
      <c r="Q312" s="264">
        <v>0</v>
      </c>
      <c r="R312" s="265">
        <f t="shared" si="250"/>
        <v>0</v>
      </c>
      <c r="S312" s="83">
        <f t="shared" si="251"/>
        <v>0</v>
      </c>
      <c r="T312" s="264">
        <v>0</v>
      </c>
      <c r="U312" s="265">
        <f t="shared" si="252"/>
        <v>0</v>
      </c>
      <c r="V312" s="266">
        <v>0</v>
      </c>
      <c r="W312" s="131">
        <v>0</v>
      </c>
      <c r="X312" s="377">
        <v>0</v>
      </c>
      <c r="Y312" s="264">
        <f t="shared" si="253"/>
        <v>0</v>
      </c>
      <c r="Z312" s="264">
        <f t="shared" si="254"/>
        <v>0</v>
      </c>
      <c r="AA312" s="264">
        <f t="shared" si="255"/>
        <v>0</v>
      </c>
      <c r="AB312" s="264">
        <f t="shared" si="256"/>
        <v>0</v>
      </c>
      <c r="AC312" s="68" t="str">
        <f t="shared" si="257"/>
        <v xml:space="preserve"> </v>
      </c>
      <c r="AD312" s="68" t="str">
        <f t="shared" si="258"/>
        <v xml:space="preserve"> </v>
      </c>
    </row>
    <row r="313" spans="1:30" ht="12.2" customHeight="1">
      <c r="A313" s="55" t="s">
        <v>738</v>
      </c>
      <c r="B313" s="55" t="s">
        <v>353</v>
      </c>
      <c r="C313" s="131"/>
      <c r="D313" s="131">
        <v>7923.04</v>
      </c>
      <c r="E313" s="131">
        <v>7923.04</v>
      </c>
      <c r="F313" s="131">
        <v>10366.49</v>
      </c>
      <c r="G313" s="131">
        <v>10366.49</v>
      </c>
      <c r="H313" s="131"/>
      <c r="I313" s="131"/>
      <c r="J313" s="131"/>
      <c r="K313" s="131"/>
      <c r="L313" s="131"/>
      <c r="M313" s="131"/>
      <c r="N313" s="131"/>
      <c r="O313" s="131"/>
      <c r="P313" s="83">
        <f t="shared" si="249"/>
        <v>36579.06</v>
      </c>
      <c r="Q313" s="264">
        <v>26149.063200000001</v>
      </c>
      <c r="R313" s="265">
        <f t="shared" si="250"/>
        <v>-10429.996799999997</v>
      </c>
      <c r="S313" s="83">
        <f t="shared" si="251"/>
        <v>10366.49</v>
      </c>
      <c r="T313" s="264">
        <v>6537.2658000000001</v>
      </c>
      <c r="U313" s="265">
        <f t="shared" si="252"/>
        <v>-3829.2241999999997</v>
      </c>
      <c r="V313" s="266">
        <v>78447.189599999998</v>
      </c>
      <c r="W313" s="131">
        <v>94230.58</v>
      </c>
      <c r="X313" s="377">
        <v>94230.58</v>
      </c>
      <c r="Y313" s="264">
        <f t="shared" si="253"/>
        <v>0</v>
      </c>
      <c r="Z313" s="264">
        <f t="shared" si="254"/>
        <v>-15783.390400000004</v>
      </c>
      <c r="AA313" s="264">
        <f t="shared" si="255"/>
        <v>41868.1296</v>
      </c>
      <c r="AB313" s="264">
        <f t="shared" si="256"/>
        <v>57651.520000000004</v>
      </c>
      <c r="AC313" s="68">
        <f t="shared" si="257"/>
        <v>0.38818672239945884</v>
      </c>
      <c r="AD313" s="68">
        <f t="shared" si="258"/>
        <v>0.46628897971381245</v>
      </c>
    </row>
    <row r="314" spans="1:30" ht="12.2" customHeight="1">
      <c r="A314" s="55" t="s">
        <v>739</v>
      </c>
      <c r="B314" s="55" t="s">
        <v>354</v>
      </c>
      <c r="C314" s="131"/>
      <c r="D314" s="131">
        <v>32033</v>
      </c>
      <c r="E314" s="131">
        <v>32033</v>
      </c>
      <c r="F314" s="131">
        <v>32033</v>
      </c>
      <c r="G314" s="131">
        <v>64066</v>
      </c>
      <c r="H314" s="131"/>
      <c r="I314" s="131"/>
      <c r="J314" s="131"/>
      <c r="K314" s="131"/>
      <c r="L314" s="131"/>
      <c r="M314" s="131"/>
      <c r="N314" s="131"/>
      <c r="O314" s="131"/>
      <c r="P314" s="83">
        <f t="shared" si="249"/>
        <v>160165</v>
      </c>
      <c r="Q314" s="264">
        <v>161720</v>
      </c>
      <c r="R314" s="265">
        <f t="shared" si="250"/>
        <v>1555</v>
      </c>
      <c r="S314" s="83">
        <f t="shared" si="251"/>
        <v>64066</v>
      </c>
      <c r="T314" s="264">
        <v>32344</v>
      </c>
      <c r="U314" s="265">
        <f t="shared" si="252"/>
        <v>-31722</v>
      </c>
      <c r="V314" s="266">
        <v>388128</v>
      </c>
      <c r="W314" s="131">
        <v>384396</v>
      </c>
      <c r="X314" s="377">
        <v>384396</v>
      </c>
      <c r="Y314" s="264">
        <f t="shared" si="253"/>
        <v>0</v>
      </c>
      <c r="Z314" s="264">
        <f t="shared" si="254"/>
        <v>3732</v>
      </c>
      <c r="AA314" s="264">
        <f t="shared" si="255"/>
        <v>227963</v>
      </c>
      <c r="AB314" s="264">
        <f t="shared" si="256"/>
        <v>224231</v>
      </c>
      <c r="AC314" s="68">
        <f t="shared" si="257"/>
        <v>0.41666666666666669</v>
      </c>
      <c r="AD314" s="68">
        <f t="shared" si="258"/>
        <v>0.41266025641025639</v>
      </c>
    </row>
    <row r="315" spans="1:30" ht="12.2" hidden="1" customHeight="1">
      <c r="A315" s="55" t="s">
        <v>740</v>
      </c>
      <c r="B315" s="55" t="s">
        <v>355</v>
      </c>
      <c r="C315" s="131"/>
      <c r="D315" s="131">
        <v>0</v>
      </c>
      <c r="E315" s="131">
        <v>0</v>
      </c>
      <c r="F315" s="131">
        <v>0</v>
      </c>
      <c r="G315" s="131">
        <v>0</v>
      </c>
      <c r="H315" s="131"/>
      <c r="I315" s="131"/>
      <c r="J315" s="131"/>
      <c r="K315" s="131"/>
      <c r="L315" s="131"/>
      <c r="M315" s="131"/>
      <c r="N315" s="131"/>
      <c r="O315" s="131"/>
      <c r="P315" s="83">
        <f t="shared" si="249"/>
        <v>0</v>
      </c>
      <c r="Q315" s="264">
        <v>0</v>
      </c>
      <c r="R315" s="265">
        <f t="shared" si="250"/>
        <v>0</v>
      </c>
      <c r="S315" s="83">
        <f t="shared" si="251"/>
        <v>0</v>
      </c>
      <c r="T315" s="264">
        <v>0</v>
      </c>
      <c r="U315" s="265">
        <f t="shared" si="252"/>
        <v>0</v>
      </c>
      <c r="V315" s="266">
        <v>0</v>
      </c>
      <c r="W315" s="131">
        <v>0</v>
      </c>
      <c r="X315" s="377">
        <v>0</v>
      </c>
      <c r="Y315" s="264">
        <f t="shared" si="253"/>
        <v>0</v>
      </c>
      <c r="Z315" s="264">
        <f t="shared" si="254"/>
        <v>0</v>
      </c>
      <c r="AA315" s="264">
        <f t="shared" si="255"/>
        <v>0</v>
      </c>
      <c r="AB315" s="264">
        <f t="shared" si="256"/>
        <v>0</v>
      </c>
      <c r="AC315" s="68" t="str">
        <f t="shared" si="257"/>
        <v xml:space="preserve"> </v>
      </c>
      <c r="AD315" s="68" t="str">
        <f t="shared" si="258"/>
        <v xml:space="preserve"> </v>
      </c>
    </row>
    <row r="316" spans="1:30" ht="12.2" customHeight="1">
      <c r="A316" s="55" t="s">
        <v>741</v>
      </c>
      <c r="B316" s="55" t="s">
        <v>356</v>
      </c>
      <c r="C316" s="131"/>
      <c r="D316" s="131">
        <v>550.26</v>
      </c>
      <c r="E316" s="131">
        <v>1853.95</v>
      </c>
      <c r="F316" s="131">
        <v>1722.09</v>
      </c>
      <c r="G316" s="131">
        <v>0</v>
      </c>
      <c r="H316" s="131"/>
      <c r="I316" s="131"/>
      <c r="J316" s="131"/>
      <c r="K316" s="131"/>
      <c r="L316" s="131"/>
      <c r="M316" s="131"/>
      <c r="N316" s="131"/>
      <c r="O316" s="131"/>
      <c r="P316" s="83">
        <f t="shared" si="249"/>
        <v>4126.3</v>
      </c>
      <c r="Q316" s="264">
        <v>7273.4342666666798</v>
      </c>
      <c r="R316" s="265">
        <f t="shared" si="250"/>
        <v>3147.1342666666797</v>
      </c>
      <c r="S316" s="83">
        <f t="shared" si="251"/>
        <v>0</v>
      </c>
      <c r="T316" s="264">
        <v>1818.35856666667</v>
      </c>
      <c r="U316" s="265">
        <f t="shared" si="252"/>
        <v>1818.35856666667</v>
      </c>
      <c r="V316" s="266">
        <v>21820.302800000001</v>
      </c>
      <c r="W316" s="131">
        <v>20800</v>
      </c>
      <c r="X316" s="377">
        <v>20800</v>
      </c>
      <c r="Y316" s="264">
        <f t="shared" si="253"/>
        <v>0</v>
      </c>
      <c r="Z316" s="264">
        <f t="shared" si="254"/>
        <v>1020.3028000000013</v>
      </c>
      <c r="AA316" s="264">
        <f t="shared" si="255"/>
        <v>17694.002800000002</v>
      </c>
      <c r="AB316" s="264">
        <f t="shared" si="256"/>
        <v>16673.7</v>
      </c>
      <c r="AC316" s="68">
        <f t="shared" si="257"/>
        <v>0.1983798076923077</v>
      </c>
      <c r="AD316" s="68">
        <f t="shared" si="258"/>
        <v>0.18910370024745943</v>
      </c>
    </row>
    <row r="317" spans="1:30" ht="12.2" hidden="1" customHeight="1">
      <c r="A317" s="55" t="s">
        <v>742</v>
      </c>
      <c r="B317" s="55" t="s">
        <v>357</v>
      </c>
      <c r="C317" s="131"/>
      <c r="D317" s="131">
        <v>0</v>
      </c>
      <c r="E317" s="131">
        <v>0</v>
      </c>
      <c r="F317" s="131">
        <v>0</v>
      </c>
      <c r="G317" s="131">
        <v>0</v>
      </c>
      <c r="H317" s="131"/>
      <c r="I317" s="131"/>
      <c r="J317" s="131"/>
      <c r="K317" s="131"/>
      <c r="L317" s="131"/>
      <c r="M317" s="131"/>
      <c r="N317" s="131"/>
      <c r="O317" s="131"/>
      <c r="P317" s="83">
        <f t="shared" si="249"/>
        <v>0</v>
      </c>
      <c r="Q317" s="264">
        <v>0</v>
      </c>
      <c r="R317" s="265">
        <f t="shared" si="250"/>
        <v>0</v>
      </c>
      <c r="S317" s="83">
        <f t="shared" si="251"/>
        <v>0</v>
      </c>
      <c r="T317" s="264">
        <v>0</v>
      </c>
      <c r="U317" s="265">
        <f t="shared" si="252"/>
        <v>0</v>
      </c>
      <c r="V317" s="266">
        <v>0</v>
      </c>
      <c r="W317" s="131">
        <v>0</v>
      </c>
      <c r="X317" s="377">
        <v>0</v>
      </c>
      <c r="Y317" s="264">
        <f t="shared" si="253"/>
        <v>0</v>
      </c>
      <c r="Z317" s="264">
        <f t="shared" si="254"/>
        <v>0</v>
      </c>
      <c r="AA317" s="264">
        <f t="shared" si="255"/>
        <v>0</v>
      </c>
      <c r="AB317" s="264">
        <f t="shared" si="256"/>
        <v>0</v>
      </c>
      <c r="AC317" s="68" t="str">
        <f t="shared" si="257"/>
        <v xml:space="preserve"> </v>
      </c>
      <c r="AD317" s="68" t="str">
        <f t="shared" si="258"/>
        <v xml:space="preserve"> </v>
      </c>
    </row>
    <row r="318" spans="1:30" ht="12.2" hidden="1" customHeight="1">
      <c r="A318" s="55" t="s">
        <v>743</v>
      </c>
      <c r="B318" s="55" t="s">
        <v>358</v>
      </c>
      <c r="C318" s="131"/>
      <c r="D318" s="131">
        <v>0</v>
      </c>
      <c r="E318" s="131">
        <v>0</v>
      </c>
      <c r="F318" s="131">
        <v>0</v>
      </c>
      <c r="G318" s="131">
        <v>0</v>
      </c>
      <c r="H318" s="131"/>
      <c r="I318" s="131"/>
      <c r="J318" s="131"/>
      <c r="K318" s="131"/>
      <c r="L318" s="131"/>
      <c r="M318" s="131"/>
      <c r="N318" s="131"/>
      <c r="O318" s="131"/>
      <c r="P318" s="83">
        <f t="shared" si="249"/>
        <v>0</v>
      </c>
      <c r="Q318" s="264">
        <v>0</v>
      </c>
      <c r="R318" s="265">
        <f t="shared" si="250"/>
        <v>0</v>
      </c>
      <c r="S318" s="83">
        <f t="shared" si="251"/>
        <v>0</v>
      </c>
      <c r="T318" s="264">
        <v>0</v>
      </c>
      <c r="U318" s="265">
        <f t="shared" si="252"/>
        <v>0</v>
      </c>
      <c r="V318" s="266">
        <v>0</v>
      </c>
      <c r="W318" s="131">
        <v>0</v>
      </c>
      <c r="X318" s="377">
        <v>0</v>
      </c>
      <c r="Y318" s="264">
        <f t="shared" si="253"/>
        <v>0</v>
      </c>
      <c r="Z318" s="264">
        <f t="shared" si="254"/>
        <v>0</v>
      </c>
      <c r="AA318" s="264">
        <f t="shared" si="255"/>
        <v>0</v>
      </c>
      <c r="AB318" s="264">
        <f t="shared" si="256"/>
        <v>0</v>
      </c>
      <c r="AC318" s="68" t="str">
        <f t="shared" si="257"/>
        <v xml:space="preserve"> </v>
      </c>
      <c r="AD318" s="68" t="str">
        <f t="shared" si="258"/>
        <v xml:space="preserve"> </v>
      </c>
    </row>
    <row r="319" spans="1:30" ht="12.2" hidden="1" customHeight="1">
      <c r="A319" s="55" t="s">
        <v>744</v>
      </c>
      <c r="B319" s="55" t="s">
        <v>359</v>
      </c>
      <c r="C319" s="131"/>
      <c r="D319" s="131">
        <v>0</v>
      </c>
      <c r="E319" s="131">
        <v>0</v>
      </c>
      <c r="F319" s="131">
        <v>0</v>
      </c>
      <c r="G319" s="131">
        <v>0</v>
      </c>
      <c r="H319" s="131"/>
      <c r="I319" s="131"/>
      <c r="J319" s="131"/>
      <c r="K319" s="131"/>
      <c r="L319" s="131"/>
      <c r="M319" s="131"/>
      <c r="N319" s="131"/>
      <c r="O319" s="131"/>
      <c r="P319" s="83">
        <f t="shared" si="249"/>
        <v>0</v>
      </c>
      <c r="Q319" s="264">
        <v>0</v>
      </c>
      <c r="R319" s="265">
        <f t="shared" si="250"/>
        <v>0</v>
      </c>
      <c r="S319" s="83">
        <f t="shared" si="251"/>
        <v>0</v>
      </c>
      <c r="T319" s="264">
        <v>0</v>
      </c>
      <c r="U319" s="265">
        <f t="shared" si="252"/>
        <v>0</v>
      </c>
      <c r="V319" s="266">
        <v>0</v>
      </c>
      <c r="W319" s="131">
        <v>0</v>
      </c>
      <c r="X319" s="377">
        <v>0</v>
      </c>
      <c r="Y319" s="264">
        <f t="shared" si="253"/>
        <v>0</v>
      </c>
      <c r="Z319" s="264">
        <f t="shared" si="254"/>
        <v>0</v>
      </c>
      <c r="AA319" s="264">
        <f t="shared" si="255"/>
        <v>0</v>
      </c>
      <c r="AB319" s="264">
        <f t="shared" si="256"/>
        <v>0</v>
      </c>
      <c r="AC319" s="68" t="str">
        <f t="shared" si="257"/>
        <v xml:space="preserve"> </v>
      </c>
      <c r="AD319" s="68" t="str">
        <f t="shared" si="258"/>
        <v xml:space="preserve"> </v>
      </c>
    </row>
    <row r="320" spans="1:30" ht="12.2" hidden="1" customHeight="1">
      <c r="A320" s="55" t="s">
        <v>745</v>
      </c>
      <c r="B320" s="55" t="s">
        <v>360</v>
      </c>
      <c r="C320" s="131"/>
      <c r="D320" s="131">
        <v>0</v>
      </c>
      <c r="E320" s="131">
        <v>0</v>
      </c>
      <c r="F320" s="131">
        <v>0</v>
      </c>
      <c r="G320" s="131">
        <v>0</v>
      </c>
      <c r="H320" s="131"/>
      <c r="I320" s="131"/>
      <c r="J320" s="131"/>
      <c r="K320" s="131"/>
      <c r="L320" s="131"/>
      <c r="M320" s="131"/>
      <c r="N320" s="131"/>
      <c r="O320" s="131"/>
      <c r="P320" s="83">
        <f t="shared" si="249"/>
        <v>0</v>
      </c>
      <c r="Q320" s="264">
        <v>0</v>
      </c>
      <c r="R320" s="265">
        <f t="shared" si="250"/>
        <v>0</v>
      </c>
      <c r="S320" s="83">
        <f t="shared" si="251"/>
        <v>0</v>
      </c>
      <c r="T320" s="264">
        <v>0</v>
      </c>
      <c r="U320" s="265">
        <f t="shared" si="252"/>
        <v>0</v>
      </c>
      <c r="V320" s="266">
        <v>0</v>
      </c>
      <c r="W320" s="131">
        <v>0</v>
      </c>
      <c r="X320" s="377">
        <v>0</v>
      </c>
      <c r="Y320" s="264">
        <f t="shared" si="253"/>
        <v>0</v>
      </c>
      <c r="Z320" s="264">
        <f t="shared" si="254"/>
        <v>0</v>
      </c>
      <c r="AA320" s="264">
        <f t="shared" si="255"/>
        <v>0</v>
      </c>
      <c r="AB320" s="264">
        <f t="shared" si="256"/>
        <v>0</v>
      </c>
      <c r="AC320" s="68" t="str">
        <f t="shared" si="257"/>
        <v xml:space="preserve"> </v>
      </c>
      <c r="AD320" s="68" t="str">
        <f t="shared" si="258"/>
        <v xml:space="preserve"> </v>
      </c>
    </row>
    <row r="321" spans="1:30" ht="12.2" hidden="1" customHeight="1">
      <c r="A321" s="55"/>
      <c r="B321" s="55"/>
      <c r="C321" s="131"/>
      <c r="D321" s="131"/>
      <c r="E321" s="131"/>
      <c r="F321" s="131"/>
      <c r="G321" s="131"/>
      <c r="H321" s="131"/>
      <c r="I321" s="131"/>
      <c r="J321" s="131"/>
      <c r="K321" s="131"/>
      <c r="L321" s="131"/>
      <c r="M321" s="131"/>
      <c r="N321" s="131"/>
      <c r="O321" s="131"/>
      <c r="P321" s="83"/>
      <c r="Q321" s="264"/>
      <c r="R321" s="265"/>
      <c r="S321" s="83"/>
      <c r="T321" s="264"/>
      <c r="U321" s="265"/>
      <c r="V321" s="266"/>
      <c r="W321" s="131"/>
      <c r="X321" s="377"/>
      <c r="Y321" s="264"/>
      <c r="Z321" s="264"/>
      <c r="AA321" s="264"/>
      <c r="AB321" s="264"/>
    </row>
    <row r="322" spans="1:30" s="58" customFormat="1" ht="12.2" customHeight="1">
      <c r="A322" s="55"/>
      <c r="B322" s="65" t="s">
        <v>746</v>
      </c>
      <c r="C322" s="267">
        <f t="shared" ref="C322:AB322" si="259">SUM(C303:C321)</f>
        <v>0</v>
      </c>
      <c r="D322" s="267">
        <f t="shared" si="259"/>
        <v>40671.1</v>
      </c>
      <c r="E322" s="267">
        <f t="shared" si="259"/>
        <v>57429.56</v>
      </c>
      <c r="F322" s="267">
        <f t="shared" si="259"/>
        <v>48805.22</v>
      </c>
      <c r="G322" s="267">
        <f t="shared" si="259"/>
        <v>90670.89</v>
      </c>
      <c r="H322" s="267">
        <f t="shared" si="259"/>
        <v>0</v>
      </c>
      <c r="I322" s="267">
        <f t="shared" si="259"/>
        <v>0</v>
      </c>
      <c r="J322" s="267">
        <f t="shared" si="259"/>
        <v>0</v>
      </c>
      <c r="K322" s="267">
        <f t="shared" si="259"/>
        <v>0</v>
      </c>
      <c r="L322" s="267">
        <f t="shared" si="259"/>
        <v>0</v>
      </c>
      <c r="M322" s="267">
        <f t="shared" si="259"/>
        <v>0</v>
      </c>
      <c r="N322" s="267">
        <f t="shared" si="259"/>
        <v>0</v>
      </c>
      <c r="O322" s="267">
        <f t="shared" si="259"/>
        <v>0</v>
      </c>
      <c r="P322" s="268">
        <f t="shared" si="259"/>
        <v>237576.77</v>
      </c>
      <c r="Q322" s="269">
        <f t="shared" si="259"/>
        <v>240939.33537575757</v>
      </c>
      <c r="R322" s="270">
        <f t="shared" si="259"/>
        <v>3362.5653757575883</v>
      </c>
      <c r="S322" s="268">
        <f t="shared" si="259"/>
        <v>90670.89</v>
      </c>
      <c r="T322" s="269">
        <f t="shared" si="259"/>
        <v>53618.924753030304</v>
      </c>
      <c r="U322" s="270">
        <f t="shared" si="259"/>
        <v>-37051.965246969696</v>
      </c>
      <c r="V322" s="268">
        <f t="shared" si="259"/>
        <v>637546.73339999991</v>
      </c>
      <c r="W322" s="267">
        <f t="shared" si="259"/>
        <v>645883.73</v>
      </c>
      <c r="X322" s="378">
        <f t="shared" si="259"/>
        <v>626572.82000000007</v>
      </c>
      <c r="Y322" s="269">
        <f t="shared" si="259"/>
        <v>19310.909999999993</v>
      </c>
      <c r="Z322" s="269">
        <f t="shared" si="259"/>
        <v>10973.91339999999</v>
      </c>
      <c r="AA322" s="269">
        <f t="shared" si="259"/>
        <v>399969.96340000001</v>
      </c>
      <c r="AB322" s="269">
        <f t="shared" si="259"/>
        <v>388996.05</v>
      </c>
      <c r="AC322" s="111">
        <f t="shared" ref="AC322" si="260">IFERROR((P322/X322)," ")</f>
        <v>0.37916864954340018</v>
      </c>
      <c r="AD322" s="111">
        <f>IFERROR((P322/V322)," ")</f>
        <v>0.37264212575134187</v>
      </c>
    </row>
    <row r="323" spans="1:30" ht="12.2" customHeight="1">
      <c r="A323" s="55"/>
      <c r="B323" s="66"/>
      <c r="C323" s="131"/>
      <c r="D323" s="131"/>
      <c r="E323" s="131"/>
      <c r="F323" s="131"/>
      <c r="G323" s="131"/>
      <c r="H323" s="131"/>
      <c r="I323" s="131"/>
      <c r="J323" s="131"/>
      <c r="K323" s="131"/>
      <c r="L323" s="131"/>
      <c r="M323" s="131"/>
      <c r="N323" s="131"/>
      <c r="O323" s="131"/>
      <c r="P323" s="266"/>
      <c r="Q323" s="264"/>
      <c r="R323" s="265"/>
      <c r="S323" s="266"/>
      <c r="T323" s="264"/>
      <c r="U323" s="265"/>
      <c r="V323" s="266"/>
      <c r="W323" s="131"/>
      <c r="X323" s="377"/>
      <c r="Y323" s="264"/>
      <c r="Z323" s="264"/>
      <c r="AA323" s="264"/>
      <c r="AB323" s="264"/>
    </row>
    <row r="324" spans="1:30" ht="12.2" customHeight="1">
      <c r="A324" s="66" t="s">
        <v>117</v>
      </c>
      <c r="C324" s="131"/>
      <c r="D324" s="131"/>
      <c r="E324" s="131"/>
      <c r="F324" s="131"/>
      <c r="G324" s="131"/>
      <c r="H324" s="131"/>
      <c r="I324" s="131"/>
      <c r="J324" s="131"/>
      <c r="K324" s="131"/>
      <c r="L324" s="131"/>
      <c r="M324" s="131"/>
      <c r="N324" s="131"/>
      <c r="O324" s="131"/>
      <c r="P324" s="266"/>
      <c r="Q324" s="264"/>
      <c r="R324" s="265"/>
      <c r="S324" s="266"/>
      <c r="T324" s="264"/>
      <c r="U324" s="265"/>
      <c r="V324" s="266"/>
      <c r="W324" s="131"/>
      <c r="X324" s="377"/>
      <c r="Y324" s="264"/>
      <c r="Z324" s="264"/>
      <c r="AA324" s="264"/>
      <c r="AB324" s="264"/>
    </row>
    <row r="325" spans="1:30" ht="12.2" hidden="1" customHeight="1">
      <c r="A325" s="55" t="s">
        <v>29</v>
      </c>
      <c r="B325" s="55"/>
      <c r="C325" s="131"/>
      <c r="D325" s="131"/>
      <c r="E325" s="131"/>
      <c r="F325" s="131"/>
      <c r="G325" s="131"/>
      <c r="H325" s="131"/>
      <c r="I325" s="131"/>
      <c r="J325" s="131"/>
      <c r="K325" s="131"/>
      <c r="L325" s="131"/>
      <c r="M325" s="131"/>
      <c r="N325" s="131"/>
      <c r="O325" s="131"/>
      <c r="P325" s="83">
        <f t="shared" ref="P325" si="261">SUM(D325:O325)+SUMIF($P$4,"Yes",C325)</f>
        <v>0</v>
      </c>
      <c r="Q325" s="264">
        <v>0</v>
      </c>
      <c r="R325" s="265">
        <f t="shared" ref="R325" si="262">Q325-P325</f>
        <v>0</v>
      </c>
      <c r="S325" s="83">
        <f t="shared" ref="S325" si="263">INDEX(D325:O325,1,MATCH($S$3,$D$6:$O$6,0))</f>
        <v>0</v>
      </c>
      <c r="T325" s="264">
        <v>0</v>
      </c>
      <c r="U325" s="265">
        <f t="shared" ref="U325" si="264">T325-S325</f>
        <v>0</v>
      </c>
      <c r="V325" s="266">
        <v>0</v>
      </c>
      <c r="W325" s="131">
        <v>0</v>
      </c>
      <c r="X325" s="377">
        <v>0</v>
      </c>
      <c r="Y325" s="264">
        <f t="shared" ref="Y325" si="265">W325-X325</f>
        <v>0</v>
      </c>
      <c r="Z325" s="264">
        <f t="shared" ref="Z325" si="266">V325-X325</f>
        <v>0</v>
      </c>
      <c r="AA325" s="264">
        <f t="shared" ref="AA325" si="267">V325-P325</f>
        <v>0</v>
      </c>
      <c r="AB325" s="264">
        <f t="shared" ref="AB325" si="268">X325-P325</f>
        <v>0</v>
      </c>
      <c r="AC325" s="68" t="str">
        <f t="shared" ref="AC325" si="269">IFERROR((P325/X325)," ")</f>
        <v xml:space="preserve"> </v>
      </c>
      <c r="AD325" s="68" t="str">
        <f t="shared" ref="AD325" si="270">IFERROR((P325/V325)," ")</f>
        <v xml:space="preserve"> </v>
      </c>
    </row>
    <row r="326" spans="1:30" ht="12.2" hidden="1" customHeight="1">
      <c r="A326" s="55" t="s">
        <v>747</v>
      </c>
      <c r="B326" s="55" t="s">
        <v>117</v>
      </c>
      <c r="C326" s="131"/>
      <c r="D326" s="131">
        <v>0</v>
      </c>
      <c r="E326" s="131">
        <v>0</v>
      </c>
      <c r="F326" s="131">
        <v>0</v>
      </c>
      <c r="G326" s="131">
        <v>0</v>
      </c>
      <c r="H326" s="131"/>
      <c r="I326" s="131"/>
      <c r="J326" s="131"/>
      <c r="K326" s="131"/>
      <c r="L326" s="131"/>
      <c r="M326" s="131"/>
      <c r="N326" s="131"/>
      <c r="O326" s="131"/>
      <c r="P326" s="83">
        <f t="shared" ref="P326:P354" si="271">SUM(D326:O326)+SUMIF($P$4,"Yes",C326)</f>
        <v>0</v>
      </c>
      <c r="Q326" s="264">
        <v>0</v>
      </c>
      <c r="R326" s="265">
        <f t="shared" ref="R326:R354" si="272">Q326-P326</f>
        <v>0</v>
      </c>
      <c r="S326" s="83">
        <f t="shared" ref="S326:S354" si="273">INDEX(D326:O326,1,MATCH($S$3,$D$6:$O$6,0))</f>
        <v>0</v>
      </c>
      <c r="T326" s="264">
        <v>0</v>
      </c>
      <c r="U326" s="265">
        <f t="shared" ref="U326:U354" si="274">T326-S326</f>
        <v>0</v>
      </c>
      <c r="V326" s="266">
        <v>0</v>
      </c>
      <c r="W326" s="131">
        <v>0</v>
      </c>
      <c r="X326" s="377">
        <v>0</v>
      </c>
      <c r="Y326" s="264">
        <f t="shared" ref="Y326:Y354" si="275">W326-X326</f>
        <v>0</v>
      </c>
      <c r="Z326" s="264">
        <f t="shared" ref="Z326:Z354" si="276">V326-X326</f>
        <v>0</v>
      </c>
      <c r="AA326" s="264">
        <f t="shared" ref="AA326:AA354" si="277">V326-P326</f>
        <v>0</v>
      </c>
      <c r="AB326" s="264">
        <f t="shared" ref="AB326:AB354" si="278">X326-P326</f>
        <v>0</v>
      </c>
      <c r="AC326" s="68" t="str">
        <f t="shared" ref="AC326:AC354" si="279">IFERROR((P326/X326)," ")</f>
        <v xml:space="preserve"> </v>
      </c>
      <c r="AD326" s="68" t="str">
        <f t="shared" ref="AD326:AD354" si="280">IFERROR((P326/V326)," ")</f>
        <v xml:space="preserve"> </v>
      </c>
    </row>
    <row r="327" spans="1:30" ht="12.2" hidden="1" customHeight="1">
      <c r="A327" s="55" t="s">
        <v>748</v>
      </c>
      <c r="B327" s="55" t="s">
        <v>361</v>
      </c>
      <c r="C327" s="131"/>
      <c r="D327" s="131">
        <v>0</v>
      </c>
      <c r="E327" s="131">
        <v>0</v>
      </c>
      <c r="F327" s="131">
        <v>0</v>
      </c>
      <c r="G327" s="131">
        <v>0</v>
      </c>
      <c r="H327" s="131"/>
      <c r="I327" s="131"/>
      <c r="J327" s="131"/>
      <c r="K327" s="131"/>
      <c r="L327" s="131"/>
      <c r="M327" s="131"/>
      <c r="N327" s="131"/>
      <c r="O327" s="131"/>
      <c r="P327" s="83">
        <f t="shared" si="271"/>
        <v>0</v>
      </c>
      <c r="Q327" s="264">
        <v>0</v>
      </c>
      <c r="R327" s="265">
        <f t="shared" si="272"/>
        <v>0</v>
      </c>
      <c r="S327" s="83">
        <f t="shared" si="273"/>
        <v>0</v>
      </c>
      <c r="T327" s="264">
        <v>0</v>
      </c>
      <c r="U327" s="265">
        <f t="shared" si="274"/>
        <v>0</v>
      </c>
      <c r="V327" s="266">
        <v>0</v>
      </c>
      <c r="W327" s="131">
        <v>0</v>
      </c>
      <c r="X327" s="377">
        <v>0</v>
      </c>
      <c r="Y327" s="264">
        <f t="shared" si="275"/>
        <v>0</v>
      </c>
      <c r="Z327" s="264">
        <f t="shared" si="276"/>
        <v>0</v>
      </c>
      <c r="AA327" s="264">
        <f t="shared" si="277"/>
        <v>0</v>
      </c>
      <c r="AB327" s="264">
        <f t="shared" si="278"/>
        <v>0</v>
      </c>
      <c r="AC327" s="68" t="str">
        <f t="shared" si="279"/>
        <v xml:space="preserve"> </v>
      </c>
      <c r="AD327" s="68" t="str">
        <f t="shared" si="280"/>
        <v xml:space="preserve"> </v>
      </c>
    </row>
    <row r="328" spans="1:30" ht="12.2" customHeight="1">
      <c r="A328" s="55" t="s">
        <v>749</v>
      </c>
      <c r="B328" s="55" t="s">
        <v>362</v>
      </c>
      <c r="C328" s="131"/>
      <c r="D328" s="131">
        <v>6.29</v>
      </c>
      <c r="E328" s="131">
        <v>0</v>
      </c>
      <c r="F328" s="131">
        <v>2606.11</v>
      </c>
      <c r="G328" s="131">
        <v>8547.83</v>
      </c>
      <c r="H328" s="131"/>
      <c r="I328" s="131"/>
      <c r="J328" s="131"/>
      <c r="K328" s="131"/>
      <c r="L328" s="131"/>
      <c r="M328" s="131"/>
      <c r="N328" s="131"/>
      <c r="O328" s="131"/>
      <c r="P328" s="83">
        <f t="shared" si="271"/>
        <v>11160.23</v>
      </c>
      <c r="Q328" s="264">
        <v>3433.3333333333298</v>
      </c>
      <c r="R328" s="265">
        <f t="shared" si="272"/>
        <v>-7726.8966666666693</v>
      </c>
      <c r="S328" s="83">
        <f t="shared" si="273"/>
        <v>8547.83</v>
      </c>
      <c r="T328" s="264">
        <v>858.33333333333303</v>
      </c>
      <c r="U328" s="265">
        <f t="shared" si="274"/>
        <v>-7689.4966666666669</v>
      </c>
      <c r="V328" s="266">
        <v>10300</v>
      </c>
      <c r="W328" s="131">
        <v>116055</v>
      </c>
      <c r="X328" s="377">
        <v>116055</v>
      </c>
      <c r="Y328" s="264">
        <f t="shared" si="275"/>
        <v>0</v>
      </c>
      <c r="Z328" s="264">
        <f t="shared" si="276"/>
        <v>-105755</v>
      </c>
      <c r="AA328" s="264">
        <f t="shared" si="277"/>
        <v>-860.22999999999956</v>
      </c>
      <c r="AB328" s="264">
        <f t="shared" si="278"/>
        <v>104894.77</v>
      </c>
      <c r="AC328" s="68">
        <f t="shared" si="279"/>
        <v>9.616328464951962E-2</v>
      </c>
      <c r="AD328" s="68">
        <f t="shared" si="280"/>
        <v>1.0835174757281554</v>
      </c>
    </row>
    <row r="329" spans="1:30" ht="12.2" hidden="1" customHeight="1">
      <c r="A329" s="55" t="s">
        <v>750</v>
      </c>
      <c r="B329" s="55" t="s">
        <v>363</v>
      </c>
      <c r="C329" s="131"/>
      <c r="D329" s="131">
        <v>0</v>
      </c>
      <c r="E329" s="131">
        <v>0</v>
      </c>
      <c r="F329" s="131">
        <v>0</v>
      </c>
      <c r="G329" s="131">
        <v>0</v>
      </c>
      <c r="H329" s="131"/>
      <c r="I329" s="131"/>
      <c r="J329" s="131"/>
      <c r="K329" s="131"/>
      <c r="L329" s="131"/>
      <c r="M329" s="131"/>
      <c r="N329" s="131"/>
      <c r="O329" s="131"/>
      <c r="P329" s="83">
        <f t="shared" si="271"/>
        <v>0</v>
      </c>
      <c r="Q329" s="264">
        <v>0</v>
      </c>
      <c r="R329" s="265">
        <f t="shared" si="272"/>
        <v>0</v>
      </c>
      <c r="S329" s="83">
        <f t="shared" si="273"/>
        <v>0</v>
      </c>
      <c r="T329" s="264">
        <v>0</v>
      </c>
      <c r="U329" s="265">
        <f t="shared" si="274"/>
        <v>0</v>
      </c>
      <c r="V329" s="266">
        <v>0</v>
      </c>
      <c r="W329" s="131">
        <v>0</v>
      </c>
      <c r="X329" s="377">
        <v>0</v>
      </c>
      <c r="Y329" s="264">
        <f t="shared" si="275"/>
        <v>0</v>
      </c>
      <c r="Z329" s="264">
        <f t="shared" si="276"/>
        <v>0</v>
      </c>
      <c r="AA329" s="264">
        <f t="shared" si="277"/>
        <v>0</v>
      </c>
      <c r="AB329" s="264">
        <f t="shared" si="278"/>
        <v>0</v>
      </c>
      <c r="AC329" s="68" t="str">
        <f t="shared" si="279"/>
        <v xml:space="preserve"> </v>
      </c>
      <c r="AD329" s="68" t="str">
        <f t="shared" si="280"/>
        <v xml:space="preserve"> </v>
      </c>
    </row>
    <row r="330" spans="1:30" ht="12.2" hidden="1" customHeight="1">
      <c r="A330" s="55" t="s">
        <v>751</v>
      </c>
      <c r="B330" s="55" t="s">
        <v>364</v>
      </c>
      <c r="C330" s="131"/>
      <c r="D330" s="131">
        <v>0</v>
      </c>
      <c r="E330" s="131">
        <v>0</v>
      </c>
      <c r="F330" s="131">
        <v>0</v>
      </c>
      <c r="G330" s="131">
        <v>0</v>
      </c>
      <c r="H330" s="131"/>
      <c r="I330" s="131"/>
      <c r="J330" s="131"/>
      <c r="K330" s="131"/>
      <c r="L330" s="131"/>
      <c r="M330" s="131"/>
      <c r="N330" s="131"/>
      <c r="O330" s="131"/>
      <c r="P330" s="83">
        <f t="shared" si="271"/>
        <v>0</v>
      </c>
      <c r="Q330" s="264">
        <v>0</v>
      </c>
      <c r="R330" s="265">
        <f t="shared" si="272"/>
        <v>0</v>
      </c>
      <c r="S330" s="83">
        <f t="shared" si="273"/>
        <v>0</v>
      </c>
      <c r="T330" s="264">
        <v>0</v>
      </c>
      <c r="U330" s="265">
        <f t="shared" si="274"/>
        <v>0</v>
      </c>
      <c r="V330" s="266">
        <v>0</v>
      </c>
      <c r="W330" s="131">
        <v>0</v>
      </c>
      <c r="X330" s="377">
        <v>0</v>
      </c>
      <c r="Y330" s="264">
        <f t="shared" si="275"/>
        <v>0</v>
      </c>
      <c r="Z330" s="264">
        <f t="shared" si="276"/>
        <v>0</v>
      </c>
      <c r="AA330" s="264">
        <f t="shared" si="277"/>
        <v>0</v>
      </c>
      <c r="AB330" s="264">
        <f t="shared" si="278"/>
        <v>0</v>
      </c>
      <c r="AC330" s="68" t="str">
        <f t="shared" si="279"/>
        <v xml:space="preserve"> </v>
      </c>
      <c r="AD330" s="68" t="str">
        <f t="shared" si="280"/>
        <v xml:space="preserve"> </v>
      </c>
    </row>
    <row r="331" spans="1:30" ht="12.2" customHeight="1">
      <c r="A331" s="55" t="s">
        <v>752</v>
      </c>
      <c r="B331" s="55" t="s">
        <v>365</v>
      </c>
      <c r="C331" s="131"/>
      <c r="D331" s="131">
        <v>980</v>
      </c>
      <c r="E331" s="131">
        <v>0</v>
      </c>
      <c r="F331" s="131">
        <v>7401.85</v>
      </c>
      <c r="G331" s="131">
        <v>0</v>
      </c>
      <c r="H331" s="131"/>
      <c r="I331" s="131"/>
      <c r="J331" s="131"/>
      <c r="K331" s="131"/>
      <c r="L331" s="131"/>
      <c r="M331" s="131"/>
      <c r="N331" s="131"/>
      <c r="O331" s="131"/>
      <c r="P331" s="83">
        <f t="shared" si="271"/>
        <v>8381.85</v>
      </c>
      <c r="Q331" s="264">
        <v>38377.001161870001</v>
      </c>
      <c r="R331" s="265">
        <f t="shared" si="272"/>
        <v>29995.151161870002</v>
      </c>
      <c r="S331" s="83">
        <f t="shared" si="273"/>
        <v>0</v>
      </c>
      <c r="T331" s="264">
        <v>0</v>
      </c>
      <c r="U331" s="265">
        <f t="shared" si="274"/>
        <v>0</v>
      </c>
      <c r="V331" s="266">
        <v>38377.001161870001</v>
      </c>
      <c r="W331" s="131">
        <v>30939</v>
      </c>
      <c r="X331" s="377">
        <v>30939</v>
      </c>
      <c r="Y331" s="264">
        <f t="shared" si="275"/>
        <v>0</v>
      </c>
      <c r="Z331" s="264">
        <f t="shared" si="276"/>
        <v>7438.0011618700009</v>
      </c>
      <c r="AA331" s="264">
        <f t="shared" si="277"/>
        <v>29995.151161870002</v>
      </c>
      <c r="AB331" s="264">
        <f t="shared" si="278"/>
        <v>22557.15</v>
      </c>
      <c r="AC331" s="68">
        <f t="shared" si="279"/>
        <v>0.2709153495588093</v>
      </c>
      <c r="AD331" s="68">
        <f t="shared" si="280"/>
        <v>0.21840815452583887</v>
      </c>
    </row>
    <row r="332" spans="1:30" ht="12.2" hidden="1" customHeight="1">
      <c r="A332" s="55" t="s">
        <v>753</v>
      </c>
      <c r="B332" s="55" t="s">
        <v>366</v>
      </c>
      <c r="C332" s="131"/>
      <c r="D332" s="131">
        <v>0</v>
      </c>
      <c r="E332" s="131">
        <v>0</v>
      </c>
      <c r="F332" s="131">
        <v>0</v>
      </c>
      <c r="G332" s="131">
        <v>0</v>
      </c>
      <c r="H332" s="131"/>
      <c r="I332" s="131"/>
      <c r="J332" s="131"/>
      <c r="K332" s="131"/>
      <c r="L332" s="131"/>
      <c r="M332" s="131"/>
      <c r="N332" s="131"/>
      <c r="O332" s="131"/>
      <c r="P332" s="83">
        <f t="shared" si="271"/>
        <v>0</v>
      </c>
      <c r="Q332" s="264">
        <v>0</v>
      </c>
      <c r="R332" s="265">
        <f t="shared" si="272"/>
        <v>0</v>
      </c>
      <c r="S332" s="83">
        <f t="shared" si="273"/>
        <v>0</v>
      </c>
      <c r="T332" s="264">
        <v>0</v>
      </c>
      <c r="U332" s="265">
        <f t="shared" si="274"/>
        <v>0</v>
      </c>
      <c r="V332" s="266">
        <v>0</v>
      </c>
      <c r="W332" s="131">
        <v>0</v>
      </c>
      <c r="X332" s="377">
        <v>0</v>
      </c>
      <c r="Y332" s="264">
        <f t="shared" si="275"/>
        <v>0</v>
      </c>
      <c r="Z332" s="264">
        <f t="shared" si="276"/>
        <v>0</v>
      </c>
      <c r="AA332" s="264">
        <f t="shared" si="277"/>
        <v>0</v>
      </c>
      <c r="AB332" s="264">
        <f t="shared" si="278"/>
        <v>0</v>
      </c>
      <c r="AC332" s="68" t="str">
        <f t="shared" si="279"/>
        <v xml:space="preserve"> </v>
      </c>
      <c r="AD332" s="68" t="str">
        <f t="shared" si="280"/>
        <v xml:space="preserve"> </v>
      </c>
    </row>
    <row r="333" spans="1:30" ht="12.2" hidden="1" customHeight="1">
      <c r="A333" s="55" t="s">
        <v>754</v>
      </c>
      <c r="B333" s="55" t="s">
        <v>367</v>
      </c>
      <c r="C333" s="131"/>
      <c r="D333" s="131">
        <v>0</v>
      </c>
      <c r="E333" s="131">
        <v>0</v>
      </c>
      <c r="F333" s="131">
        <v>0</v>
      </c>
      <c r="G333" s="131">
        <v>0</v>
      </c>
      <c r="H333" s="131"/>
      <c r="I333" s="131"/>
      <c r="J333" s="131"/>
      <c r="K333" s="131"/>
      <c r="L333" s="131"/>
      <c r="M333" s="131"/>
      <c r="N333" s="131"/>
      <c r="O333" s="131"/>
      <c r="P333" s="83">
        <f t="shared" si="271"/>
        <v>0</v>
      </c>
      <c r="Q333" s="264">
        <v>0</v>
      </c>
      <c r="R333" s="265">
        <f t="shared" si="272"/>
        <v>0</v>
      </c>
      <c r="S333" s="83">
        <f t="shared" si="273"/>
        <v>0</v>
      </c>
      <c r="T333" s="264">
        <v>0</v>
      </c>
      <c r="U333" s="265">
        <f t="shared" si="274"/>
        <v>0</v>
      </c>
      <c r="V333" s="266">
        <v>0</v>
      </c>
      <c r="W333" s="131">
        <v>0</v>
      </c>
      <c r="X333" s="377">
        <v>0</v>
      </c>
      <c r="Y333" s="264">
        <f t="shared" si="275"/>
        <v>0</v>
      </c>
      <c r="Z333" s="264">
        <f t="shared" si="276"/>
        <v>0</v>
      </c>
      <c r="AA333" s="264">
        <f t="shared" si="277"/>
        <v>0</v>
      </c>
      <c r="AB333" s="264">
        <f t="shared" si="278"/>
        <v>0</v>
      </c>
      <c r="AC333" s="68" t="str">
        <f t="shared" si="279"/>
        <v xml:space="preserve"> </v>
      </c>
      <c r="AD333" s="68" t="str">
        <f t="shared" si="280"/>
        <v xml:space="preserve"> </v>
      </c>
    </row>
    <row r="334" spans="1:30" ht="12.2" customHeight="1">
      <c r="A334" s="55" t="s">
        <v>755</v>
      </c>
      <c r="B334" s="55" t="s">
        <v>368</v>
      </c>
      <c r="C334" s="131"/>
      <c r="D334" s="131">
        <v>0</v>
      </c>
      <c r="E334" s="131">
        <v>54.38</v>
      </c>
      <c r="F334" s="131">
        <v>228.85</v>
      </c>
      <c r="G334" s="131">
        <v>51.45</v>
      </c>
      <c r="H334" s="131"/>
      <c r="I334" s="131"/>
      <c r="J334" s="131"/>
      <c r="K334" s="131"/>
      <c r="L334" s="131"/>
      <c r="M334" s="131"/>
      <c r="N334" s="131"/>
      <c r="O334" s="131"/>
      <c r="P334" s="83">
        <f t="shared" si="271"/>
        <v>334.68</v>
      </c>
      <c r="Q334" s="264">
        <v>0</v>
      </c>
      <c r="R334" s="265">
        <f t="shared" si="272"/>
        <v>-334.68</v>
      </c>
      <c r="S334" s="83">
        <f t="shared" si="273"/>
        <v>51.45</v>
      </c>
      <c r="T334" s="264">
        <v>0</v>
      </c>
      <c r="U334" s="265">
        <f t="shared" si="274"/>
        <v>-51.45</v>
      </c>
      <c r="V334" s="266">
        <v>0</v>
      </c>
      <c r="W334" s="131">
        <v>799</v>
      </c>
      <c r="X334" s="377">
        <v>500</v>
      </c>
      <c r="Y334" s="264">
        <f t="shared" si="275"/>
        <v>299</v>
      </c>
      <c r="Z334" s="264">
        <f t="shared" si="276"/>
        <v>-500</v>
      </c>
      <c r="AA334" s="264">
        <f t="shared" si="277"/>
        <v>-334.68</v>
      </c>
      <c r="AB334" s="264">
        <f t="shared" si="278"/>
        <v>165.32</v>
      </c>
      <c r="AC334" s="68">
        <f t="shared" si="279"/>
        <v>0.66936000000000007</v>
      </c>
      <c r="AD334" s="68" t="str">
        <f t="shared" si="280"/>
        <v xml:space="preserve"> </v>
      </c>
    </row>
    <row r="335" spans="1:30" ht="12.2" hidden="1" customHeight="1">
      <c r="A335" s="55" t="s">
        <v>756</v>
      </c>
      <c r="B335" s="55" t="s">
        <v>369</v>
      </c>
      <c r="C335" s="131"/>
      <c r="D335" s="131">
        <v>0</v>
      </c>
      <c r="E335" s="131">
        <v>0</v>
      </c>
      <c r="F335" s="131">
        <v>0</v>
      </c>
      <c r="G335" s="131">
        <v>0</v>
      </c>
      <c r="H335" s="131"/>
      <c r="I335" s="131"/>
      <c r="J335" s="131"/>
      <c r="K335" s="131"/>
      <c r="L335" s="131"/>
      <c r="M335" s="131"/>
      <c r="N335" s="131"/>
      <c r="O335" s="131"/>
      <c r="P335" s="83">
        <f t="shared" si="271"/>
        <v>0</v>
      </c>
      <c r="Q335" s="264">
        <v>0</v>
      </c>
      <c r="R335" s="265">
        <f t="shared" si="272"/>
        <v>0</v>
      </c>
      <c r="S335" s="83">
        <f t="shared" si="273"/>
        <v>0</v>
      </c>
      <c r="T335" s="264">
        <v>0</v>
      </c>
      <c r="U335" s="265">
        <f t="shared" si="274"/>
        <v>0</v>
      </c>
      <c r="V335" s="266">
        <v>0</v>
      </c>
      <c r="W335" s="131">
        <v>0</v>
      </c>
      <c r="X335" s="377">
        <v>0</v>
      </c>
      <c r="Y335" s="264">
        <f t="shared" si="275"/>
        <v>0</v>
      </c>
      <c r="Z335" s="264">
        <f t="shared" si="276"/>
        <v>0</v>
      </c>
      <c r="AA335" s="264">
        <f t="shared" si="277"/>
        <v>0</v>
      </c>
      <c r="AB335" s="264">
        <f t="shared" si="278"/>
        <v>0</v>
      </c>
      <c r="AC335" s="68" t="str">
        <f t="shared" si="279"/>
        <v xml:space="preserve"> </v>
      </c>
      <c r="AD335" s="68" t="str">
        <f t="shared" si="280"/>
        <v xml:space="preserve"> </v>
      </c>
    </row>
    <row r="336" spans="1:30" ht="12.2" customHeight="1">
      <c r="A336" s="55" t="s">
        <v>757</v>
      </c>
      <c r="B336" s="55" t="s">
        <v>370</v>
      </c>
      <c r="C336" s="131"/>
      <c r="D336" s="131">
        <v>0</v>
      </c>
      <c r="E336" s="131">
        <v>224.96</v>
      </c>
      <c r="F336" s="131">
        <v>0</v>
      </c>
      <c r="G336" s="131">
        <v>0</v>
      </c>
      <c r="H336" s="131"/>
      <c r="I336" s="131"/>
      <c r="J336" s="131"/>
      <c r="K336" s="131"/>
      <c r="L336" s="131"/>
      <c r="M336" s="131"/>
      <c r="N336" s="131"/>
      <c r="O336" s="131"/>
      <c r="P336" s="83">
        <f t="shared" si="271"/>
        <v>224.96</v>
      </c>
      <c r="Q336" s="264">
        <v>963.29719999999998</v>
      </c>
      <c r="R336" s="265">
        <f t="shared" si="272"/>
        <v>738.33719999999994</v>
      </c>
      <c r="S336" s="83">
        <f t="shared" si="273"/>
        <v>0</v>
      </c>
      <c r="T336" s="264">
        <v>240.82429999999999</v>
      </c>
      <c r="U336" s="265">
        <f t="shared" si="274"/>
        <v>240.82429999999999</v>
      </c>
      <c r="V336" s="266">
        <v>2889.8915999999999</v>
      </c>
      <c r="W336" s="131">
        <v>2527.62</v>
      </c>
      <c r="X336" s="377">
        <v>2527.62</v>
      </c>
      <c r="Y336" s="264">
        <f t="shared" si="275"/>
        <v>0</v>
      </c>
      <c r="Z336" s="264">
        <f t="shared" si="276"/>
        <v>362.27160000000003</v>
      </c>
      <c r="AA336" s="264">
        <f t="shared" si="277"/>
        <v>2664.9315999999999</v>
      </c>
      <c r="AB336" s="264">
        <f t="shared" si="278"/>
        <v>2302.66</v>
      </c>
      <c r="AC336" s="68">
        <f t="shared" si="279"/>
        <v>8.9000720044943471E-2</v>
      </c>
      <c r="AD336" s="68">
        <f t="shared" si="280"/>
        <v>7.7843750263850736E-2</v>
      </c>
    </row>
    <row r="337" spans="1:30" ht="12.2" hidden="1" customHeight="1">
      <c r="A337" s="55" t="s">
        <v>758</v>
      </c>
      <c r="B337" s="55" t="s">
        <v>371</v>
      </c>
      <c r="C337" s="131"/>
      <c r="D337" s="131">
        <v>0</v>
      </c>
      <c r="E337" s="131">
        <v>0</v>
      </c>
      <c r="F337" s="131">
        <v>0</v>
      </c>
      <c r="G337" s="131">
        <v>0</v>
      </c>
      <c r="H337" s="131"/>
      <c r="I337" s="131"/>
      <c r="J337" s="131"/>
      <c r="K337" s="131"/>
      <c r="L337" s="131"/>
      <c r="M337" s="131"/>
      <c r="N337" s="131"/>
      <c r="O337" s="131"/>
      <c r="P337" s="83">
        <f t="shared" si="271"/>
        <v>0</v>
      </c>
      <c r="Q337" s="264">
        <v>0</v>
      </c>
      <c r="R337" s="265">
        <f t="shared" si="272"/>
        <v>0</v>
      </c>
      <c r="S337" s="83">
        <f t="shared" si="273"/>
        <v>0</v>
      </c>
      <c r="T337" s="264">
        <v>0</v>
      </c>
      <c r="U337" s="265">
        <f t="shared" si="274"/>
        <v>0</v>
      </c>
      <c r="V337" s="266">
        <v>0</v>
      </c>
      <c r="W337" s="131">
        <v>0</v>
      </c>
      <c r="X337" s="377">
        <v>0</v>
      </c>
      <c r="Y337" s="264">
        <f t="shared" si="275"/>
        <v>0</v>
      </c>
      <c r="Z337" s="264">
        <f t="shared" si="276"/>
        <v>0</v>
      </c>
      <c r="AA337" s="264">
        <f t="shared" si="277"/>
        <v>0</v>
      </c>
      <c r="AB337" s="264">
        <f t="shared" si="278"/>
        <v>0</v>
      </c>
      <c r="AC337" s="68" t="str">
        <f t="shared" si="279"/>
        <v xml:space="preserve"> </v>
      </c>
      <c r="AD337" s="68" t="str">
        <f t="shared" si="280"/>
        <v xml:space="preserve"> </v>
      </c>
    </row>
    <row r="338" spans="1:30" ht="12.2" customHeight="1">
      <c r="A338" s="55" t="s">
        <v>759</v>
      </c>
      <c r="B338" s="55" t="s">
        <v>372</v>
      </c>
      <c r="C338" s="131"/>
      <c r="D338" s="131">
        <v>456.81</v>
      </c>
      <c r="E338" s="131">
        <v>2966.31</v>
      </c>
      <c r="F338" s="131">
        <v>55</v>
      </c>
      <c r="G338" s="131">
        <v>55</v>
      </c>
      <c r="H338" s="131"/>
      <c r="I338" s="131"/>
      <c r="J338" s="131"/>
      <c r="K338" s="131"/>
      <c r="L338" s="131"/>
      <c r="M338" s="131"/>
      <c r="N338" s="131"/>
      <c r="O338" s="131"/>
      <c r="P338" s="83">
        <f t="shared" si="271"/>
        <v>3533.12</v>
      </c>
      <c r="Q338" s="264">
        <v>3354.439934</v>
      </c>
      <c r="R338" s="265">
        <f t="shared" si="272"/>
        <v>-178.6800659999999</v>
      </c>
      <c r="S338" s="83">
        <f t="shared" si="273"/>
        <v>55</v>
      </c>
      <c r="T338" s="264">
        <v>838.6099835</v>
      </c>
      <c r="U338" s="265">
        <f t="shared" si="274"/>
        <v>783.6099835</v>
      </c>
      <c r="V338" s="266">
        <v>10063.319802</v>
      </c>
      <c r="W338" s="131">
        <v>5636.16</v>
      </c>
      <c r="X338" s="377">
        <v>5636.16</v>
      </c>
      <c r="Y338" s="264">
        <f t="shared" si="275"/>
        <v>0</v>
      </c>
      <c r="Z338" s="264">
        <f t="shared" si="276"/>
        <v>4427.1598020000001</v>
      </c>
      <c r="AA338" s="264">
        <f t="shared" si="277"/>
        <v>6530.1998020000001</v>
      </c>
      <c r="AB338" s="264">
        <f t="shared" si="278"/>
        <v>2103.04</v>
      </c>
      <c r="AC338" s="68">
        <f t="shared" si="279"/>
        <v>0.62686651904843016</v>
      </c>
      <c r="AD338" s="68">
        <f t="shared" si="280"/>
        <v>0.35108891196102326</v>
      </c>
    </row>
    <row r="339" spans="1:30" ht="12.2" hidden="1" customHeight="1">
      <c r="A339" s="55" t="s">
        <v>760</v>
      </c>
      <c r="B339" s="55" t="s">
        <v>373</v>
      </c>
      <c r="C339" s="131"/>
      <c r="D339" s="131">
        <v>0</v>
      </c>
      <c r="E339" s="131">
        <v>0</v>
      </c>
      <c r="F339" s="131">
        <v>0</v>
      </c>
      <c r="G339" s="131">
        <v>0</v>
      </c>
      <c r="H339" s="131"/>
      <c r="I339" s="131"/>
      <c r="J339" s="131"/>
      <c r="K339" s="131"/>
      <c r="L339" s="131"/>
      <c r="M339" s="131"/>
      <c r="N339" s="131"/>
      <c r="O339" s="131"/>
      <c r="P339" s="83">
        <f t="shared" si="271"/>
        <v>0</v>
      </c>
      <c r="Q339" s="264">
        <v>0</v>
      </c>
      <c r="R339" s="265">
        <f t="shared" si="272"/>
        <v>0</v>
      </c>
      <c r="S339" s="83">
        <f t="shared" si="273"/>
        <v>0</v>
      </c>
      <c r="T339" s="264">
        <v>0</v>
      </c>
      <c r="U339" s="265">
        <f t="shared" si="274"/>
        <v>0</v>
      </c>
      <c r="V339" s="266">
        <v>0</v>
      </c>
      <c r="W339" s="131">
        <v>0</v>
      </c>
      <c r="X339" s="377">
        <v>0</v>
      </c>
      <c r="Y339" s="264">
        <f t="shared" si="275"/>
        <v>0</v>
      </c>
      <c r="Z339" s="264">
        <f t="shared" si="276"/>
        <v>0</v>
      </c>
      <c r="AA339" s="264">
        <f t="shared" si="277"/>
        <v>0</v>
      </c>
      <c r="AB339" s="264">
        <f t="shared" si="278"/>
        <v>0</v>
      </c>
      <c r="AC339" s="68" t="str">
        <f t="shared" si="279"/>
        <v xml:space="preserve"> </v>
      </c>
      <c r="AD339" s="68" t="str">
        <f t="shared" si="280"/>
        <v xml:space="preserve"> </v>
      </c>
    </row>
    <row r="340" spans="1:30" ht="12.2" customHeight="1">
      <c r="A340" s="55" t="s">
        <v>761</v>
      </c>
      <c r="B340" s="55" t="s">
        <v>374</v>
      </c>
      <c r="C340" s="131"/>
      <c r="D340" s="131">
        <v>896.41</v>
      </c>
      <c r="E340" s="131">
        <v>1113.46</v>
      </c>
      <c r="F340" s="131">
        <v>717.4</v>
      </c>
      <c r="G340" s="131">
        <v>0</v>
      </c>
      <c r="H340" s="131"/>
      <c r="I340" s="131"/>
      <c r="J340" s="131"/>
      <c r="K340" s="131"/>
      <c r="L340" s="131"/>
      <c r="M340" s="131"/>
      <c r="N340" s="131"/>
      <c r="O340" s="131"/>
      <c r="P340" s="83">
        <f t="shared" si="271"/>
        <v>2727.27</v>
      </c>
      <c r="Q340" s="264">
        <v>6000</v>
      </c>
      <c r="R340" s="265">
        <f t="shared" si="272"/>
        <v>3272.73</v>
      </c>
      <c r="S340" s="83">
        <f t="shared" si="273"/>
        <v>0</v>
      </c>
      <c r="T340" s="264">
        <v>0</v>
      </c>
      <c r="U340" s="265">
        <f t="shared" si="274"/>
        <v>0</v>
      </c>
      <c r="V340" s="266">
        <v>6000</v>
      </c>
      <c r="W340" s="131">
        <v>6000</v>
      </c>
      <c r="X340" s="377">
        <v>6000</v>
      </c>
      <c r="Y340" s="264">
        <f t="shared" si="275"/>
        <v>0</v>
      </c>
      <c r="Z340" s="264">
        <f t="shared" si="276"/>
        <v>0</v>
      </c>
      <c r="AA340" s="264">
        <f t="shared" si="277"/>
        <v>3272.73</v>
      </c>
      <c r="AB340" s="264">
        <f t="shared" si="278"/>
        <v>3272.73</v>
      </c>
      <c r="AC340" s="68">
        <f t="shared" si="279"/>
        <v>0.45454499999999998</v>
      </c>
      <c r="AD340" s="68">
        <f t="shared" si="280"/>
        <v>0.45454499999999998</v>
      </c>
    </row>
    <row r="341" spans="1:30" ht="12.2" customHeight="1">
      <c r="A341" s="55" t="s">
        <v>762</v>
      </c>
      <c r="B341" s="55" t="s">
        <v>375</v>
      </c>
      <c r="C341" s="131"/>
      <c r="D341" s="131">
        <v>0</v>
      </c>
      <c r="E341" s="131">
        <v>0</v>
      </c>
      <c r="F341" s="131">
        <v>0</v>
      </c>
      <c r="G341" s="131">
        <v>0</v>
      </c>
      <c r="H341" s="131"/>
      <c r="I341" s="131"/>
      <c r="J341" s="131"/>
      <c r="K341" s="131"/>
      <c r="L341" s="131"/>
      <c r="M341" s="131"/>
      <c r="N341" s="131"/>
      <c r="O341" s="131"/>
      <c r="P341" s="83">
        <f t="shared" si="271"/>
        <v>0</v>
      </c>
      <c r="Q341" s="264">
        <v>867.14443812000002</v>
      </c>
      <c r="R341" s="265">
        <f t="shared" si="272"/>
        <v>867.14443812000002</v>
      </c>
      <c r="S341" s="83">
        <f t="shared" si="273"/>
        <v>0</v>
      </c>
      <c r="T341" s="264">
        <v>216.78610953</v>
      </c>
      <c r="U341" s="265">
        <f t="shared" si="274"/>
        <v>216.78610953</v>
      </c>
      <c r="V341" s="266">
        <v>2601.4333143600002</v>
      </c>
      <c r="W341" s="131">
        <v>2601</v>
      </c>
      <c r="X341" s="377">
        <v>2601</v>
      </c>
      <c r="Y341" s="264">
        <f t="shared" si="275"/>
        <v>0</v>
      </c>
      <c r="Z341" s="264">
        <f t="shared" si="276"/>
        <v>0.43331436000016765</v>
      </c>
      <c r="AA341" s="264">
        <f t="shared" si="277"/>
        <v>2601.4333143600002</v>
      </c>
      <c r="AB341" s="264">
        <f t="shared" si="278"/>
        <v>2601</v>
      </c>
      <c r="AC341" s="68">
        <f t="shared" si="279"/>
        <v>0</v>
      </c>
      <c r="AD341" s="68">
        <f t="shared" si="280"/>
        <v>0</v>
      </c>
    </row>
    <row r="342" spans="1:30" ht="12.2" customHeight="1">
      <c r="A342" s="55" t="s">
        <v>763</v>
      </c>
      <c r="B342" s="55" t="s">
        <v>376</v>
      </c>
      <c r="C342" s="131"/>
      <c r="D342" s="131">
        <v>681</v>
      </c>
      <c r="E342" s="131">
        <v>0</v>
      </c>
      <c r="F342" s="131">
        <v>0</v>
      </c>
      <c r="G342" s="131">
        <v>870.25</v>
      </c>
      <c r="H342" s="131"/>
      <c r="I342" s="131"/>
      <c r="J342" s="131"/>
      <c r="K342" s="131"/>
      <c r="L342" s="131"/>
      <c r="M342" s="131"/>
      <c r="N342" s="131"/>
      <c r="O342" s="131"/>
      <c r="P342" s="83">
        <f t="shared" si="271"/>
        <v>1551.25</v>
      </c>
      <c r="Q342" s="264">
        <v>3661.8506493506402</v>
      </c>
      <c r="R342" s="265">
        <f t="shared" si="272"/>
        <v>2110.6006493506402</v>
      </c>
      <c r="S342" s="83">
        <f t="shared" si="273"/>
        <v>870.25</v>
      </c>
      <c r="T342" s="264">
        <v>1220.61688311688</v>
      </c>
      <c r="U342" s="265">
        <f t="shared" si="274"/>
        <v>350.36688311687999</v>
      </c>
      <c r="V342" s="266">
        <v>13426.785714285699</v>
      </c>
      <c r="W342" s="131">
        <v>10183.215543955999</v>
      </c>
      <c r="X342" s="377">
        <v>9600</v>
      </c>
      <c r="Y342" s="264">
        <f t="shared" si="275"/>
        <v>583.21554395599924</v>
      </c>
      <c r="Z342" s="264">
        <f t="shared" si="276"/>
        <v>3826.7857142856992</v>
      </c>
      <c r="AA342" s="264">
        <f t="shared" si="277"/>
        <v>11875.535714285699</v>
      </c>
      <c r="AB342" s="264">
        <f t="shared" si="278"/>
        <v>8048.75</v>
      </c>
      <c r="AC342" s="68">
        <f t="shared" si="279"/>
        <v>0.16158854166666667</v>
      </c>
      <c r="AD342" s="68">
        <f t="shared" si="280"/>
        <v>0.1155339805825244</v>
      </c>
    </row>
    <row r="343" spans="1:30" ht="12.2" customHeight="1">
      <c r="A343" s="55" t="s">
        <v>764</v>
      </c>
      <c r="B343" s="55" t="s">
        <v>377</v>
      </c>
      <c r="C343" s="131"/>
      <c r="D343" s="131">
        <v>0</v>
      </c>
      <c r="E343" s="131">
        <v>0</v>
      </c>
      <c r="F343" s="131">
        <v>3114.99</v>
      </c>
      <c r="G343" s="131">
        <v>2566.9299999999998</v>
      </c>
      <c r="H343" s="131"/>
      <c r="I343" s="131"/>
      <c r="J343" s="131"/>
      <c r="K343" s="131"/>
      <c r="L343" s="131"/>
      <c r="M343" s="131"/>
      <c r="N343" s="131"/>
      <c r="O343" s="131"/>
      <c r="P343" s="83">
        <f t="shared" si="271"/>
        <v>5681.92</v>
      </c>
      <c r="Q343" s="264">
        <v>3117.3980000000001</v>
      </c>
      <c r="R343" s="265">
        <f t="shared" si="272"/>
        <v>-2564.5219999999999</v>
      </c>
      <c r="S343" s="83">
        <f t="shared" si="273"/>
        <v>2566.9299999999998</v>
      </c>
      <c r="T343" s="264">
        <v>1558.6990000000001</v>
      </c>
      <c r="U343" s="265">
        <f t="shared" si="274"/>
        <v>-1008.2309999999998</v>
      </c>
      <c r="V343" s="266">
        <v>15586.99</v>
      </c>
      <c r="W343" s="131">
        <v>15901</v>
      </c>
      <c r="X343" s="377">
        <v>15901</v>
      </c>
      <c r="Y343" s="264">
        <f t="shared" si="275"/>
        <v>0</v>
      </c>
      <c r="Z343" s="264">
        <f t="shared" si="276"/>
        <v>-314.01000000000022</v>
      </c>
      <c r="AA343" s="264">
        <f t="shared" si="277"/>
        <v>9905.07</v>
      </c>
      <c r="AB343" s="264">
        <f t="shared" si="278"/>
        <v>10219.08</v>
      </c>
      <c r="AC343" s="68">
        <f t="shared" si="279"/>
        <v>0.35733098547261177</v>
      </c>
      <c r="AD343" s="68">
        <f t="shared" si="280"/>
        <v>0.36452964940633181</v>
      </c>
    </row>
    <row r="344" spans="1:30" ht="12.2" hidden="1" customHeight="1">
      <c r="A344" s="55" t="s">
        <v>765</v>
      </c>
      <c r="B344" s="55" t="s">
        <v>378</v>
      </c>
      <c r="C344" s="131"/>
      <c r="D344" s="131">
        <v>0</v>
      </c>
      <c r="E344" s="131">
        <v>0</v>
      </c>
      <c r="F344" s="131">
        <v>0</v>
      </c>
      <c r="G344" s="131">
        <v>0</v>
      </c>
      <c r="H344" s="131"/>
      <c r="I344" s="131"/>
      <c r="J344" s="131"/>
      <c r="K344" s="131"/>
      <c r="L344" s="131"/>
      <c r="M344" s="131"/>
      <c r="N344" s="131"/>
      <c r="O344" s="131"/>
      <c r="P344" s="83">
        <f t="shared" si="271"/>
        <v>0</v>
      </c>
      <c r="Q344" s="264">
        <v>0</v>
      </c>
      <c r="R344" s="265">
        <f t="shared" si="272"/>
        <v>0</v>
      </c>
      <c r="S344" s="83">
        <f t="shared" si="273"/>
        <v>0</v>
      </c>
      <c r="T344" s="264">
        <v>0</v>
      </c>
      <c r="U344" s="265">
        <f t="shared" si="274"/>
        <v>0</v>
      </c>
      <c r="V344" s="266">
        <v>0</v>
      </c>
      <c r="W344" s="131">
        <v>0</v>
      </c>
      <c r="X344" s="377">
        <v>0</v>
      </c>
      <c r="Y344" s="264">
        <f t="shared" si="275"/>
        <v>0</v>
      </c>
      <c r="Z344" s="264">
        <f t="shared" si="276"/>
        <v>0</v>
      </c>
      <c r="AA344" s="264">
        <f t="shared" si="277"/>
        <v>0</v>
      </c>
      <c r="AB344" s="264">
        <f t="shared" si="278"/>
        <v>0</v>
      </c>
      <c r="AC344" s="68" t="str">
        <f t="shared" si="279"/>
        <v xml:space="preserve"> </v>
      </c>
      <c r="AD344" s="68" t="str">
        <f t="shared" si="280"/>
        <v xml:space="preserve"> </v>
      </c>
    </row>
    <row r="345" spans="1:30" ht="12.2" hidden="1" customHeight="1">
      <c r="A345" s="55" t="s">
        <v>766</v>
      </c>
      <c r="B345" s="55" t="s">
        <v>379</v>
      </c>
      <c r="C345" s="131"/>
      <c r="D345" s="131">
        <v>0</v>
      </c>
      <c r="E345" s="131">
        <v>0</v>
      </c>
      <c r="F345" s="131">
        <v>0</v>
      </c>
      <c r="G345" s="131">
        <v>0</v>
      </c>
      <c r="H345" s="131"/>
      <c r="I345" s="131"/>
      <c r="J345" s="131"/>
      <c r="K345" s="131"/>
      <c r="L345" s="131"/>
      <c r="M345" s="131"/>
      <c r="N345" s="131"/>
      <c r="O345" s="131"/>
      <c r="P345" s="83">
        <f t="shared" si="271"/>
        <v>0</v>
      </c>
      <c r="Q345" s="264">
        <v>0</v>
      </c>
      <c r="R345" s="265">
        <f t="shared" si="272"/>
        <v>0</v>
      </c>
      <c r="S345" s="83">
        <f t="shared" si="273"/>
        <v>0</v>
      </c>
      <c r="T345" s="264">
        <v>0</v>
      </c>
      <c r="U345" s="265">
        <f t="shared" si="274"/>
        <v>0</v>
      </c>
      <c r="V345" s="266">
        <v>0</v>
      </c>
      <c r="W345" s="131">
        <v>0</v>
      </c>
      <c r="X345" s="377">
        <v>0</v>
      </c>
      <c r="Y345" s="264">
        <f t="shared" si="275"/>
        <v>0</v>
      </c>
      <c r="Z345" s="264">
        <f t="shared" si="276"/>
        <v>0</v>
      </c>
      <c r="AA345" s="264">
        <f t="shared" si="277"/>
        <v>0</v>
      </c>
      <c r="AB345" s="264">
        <f t="shared" si="278"/>
        <v>0</v>
      </c>
      <c r="AC345" s="68" t="str">
        <f t="shared" si="279"/>
        <v xml:space="preserve"> </v>
      </c>
      <c r="AD345" s="68" t="str">
        <f t="shared" si="280"/>
        <v xml:space="preserve"> </v>
      </c>
    </row>
    <row r="346" spans="1:30" ht="12.2" hidden="1" customHeight="1">
      <c r="A346" s="55" t="s">
        <v>767</v>
      </c>
      <c r="B346" s="55" t="s">
        <v>380</v>
      </c>
      <c r="C346" s="131"/>
      <c r="D346" s="131">
        <v>0</v>
      </c>
      <c r="E346" s="131">
        <v>0</v>
      </c>
      <c r="F346" s="131">
        <v>0</v>
      </c>
      <c r="G346" s="131">
        <v>0</v>
      </c>
      <c r="H346" s="131"/>
      <c r="I346" s="131"/>
      <c r="J346" s="131"/>
      <c r="K346" s="131"/>
      <c r="L346" s="131"/>
      <c r="M346" s="131"/>
      <c r="N346" s="131"/>
      <c r="O346" s="131"/>
      <c r="P346" s="83">
        <f t="shared" si="271"/>
        <v>0</v>
      </c>
      <c r="Q346" s="264">
        <v>0</v>
      </c>
      <c r="R346" s="265">
        <f t="shared" si="272"/>
        <v>0</v>
      </c>
      <c r="S346" s="83">
        <f t="shared" si="273"/>
        <v>0</v>
      </c>
      <c r="T346" s="264">
        <v>0</v>
      </c>
      <c r="U346" s="265">
        <f t="shared" si="274"/>
        <v>0</v>
      </c>
      <c r="V346" s="266">
        <v>0</v>
      </c>
      <c r="W346" s="131">
        <v>0</v>
      </c>
      <c r="X346" s="377">
        <v>0</v>
      </c>
      <c r="Y346" s="264">
        <f t="shared" si="275"/>
        <v>0</v>
      </c>
      <c r="Z346" s="264">
        <f t="shared" si="276"/>
        <v>0</v>
      </c>
      <c r="AA346" s="264">
        <f t="shared" si="277"/>
        <v>0</v>
      </c>
      <c r="AB346" s="264">
        <f t="shared" si="278"/>
        <v>0</v>
      </c>
      <c r="AC346" s="68" t="str">
        <f t="shared" si="279"/>
        <v xml:space="preserve"> </v>
      </c>
      <c r="AD346" s="68" t="str">
        <f t="shared" si="280"/>
        <v xml:space="preserve"> </v>
      </c>
    </row>
    <row r="347" spans="1:30" ht="12.2" hidden="1" customHeight="1">
      <c r="A347" s="55" t="s">
        <v>768</v>
      </c>
      <c r="B347" s="55" t="s">
        <v>381</v>
      </c>
      <c r="C347" s="131"/>
      <c r="D347" s="131">
        <v>0</v>
      </c>
      <c r="E347" s="131">
        <v>0</v>
      </c>
      <c r="F347" s="131">
        <v>0</v>
      </c>
      <c r="G347" s="131">
        <v>0</v>
      </c>
      <c r="H347" s="131"/>
      <c r="I347" s="131"/>
      <c r="J347" s="131"/>
      <c r="K347" s="131"/>
      <c r="L347" s="131"/>
      <c r="M347" s="131"/>
      <c r="N347" s="131"/>
      <c r="O347" s="131"/>
      <c r="P347" s="83">
        <f t="shared" si="271"/>
        <v>0</v>
      </c>
      <c r="Q347" s="264">
        <v>0</v>
      </c>
      <c r="R347" s="265">
        <f t="shared" si="272"/>
        <v>0</v>
      </c>
      <c r="S347" s="83">
        <f t="shared" si="273"/>
        <v>0</v>
      </c>
      <c r="T347" s="264">
        <v>0</v>
      </c>
      <c r="U347" s="265">
        <f t="shared" si="274"/>
        <v>0</v>
      </c>
      <c r="V347" s="266">
        <v>0</v>
      </c>
      <c r="W347" s="131">
        <v>0</v>
      </c>
      <c r="X347" s="377">
        <v>0</v>
      </c>
      <c r="Y347" s="264">
        <f t="shared" si="275"/>
        <v>0</v>
      </c>
      <c r="Z347" s="264">
        <f t="shared" si="276"/>
        <v>0</v>
      </c>
      <c r="AA347" s="264">
        <f t="shared" si="277"/>
        <v>0</v>
      </c>
      <c r="AB347" s="264">
        <f t="shared" si="278"/>
        <v>0</v>
      </c>
      <c r="AC347" s="68" t="str">
        <f t="shared" si="279"/>
        <v xml:space="preserve"> </v>
      </c>
      <c r="AD347" s="68" t="str">
        <f t="shared" si="280"/>
        <v xml:space="preserve"> </v>
      </c>
    </row>
    <row r="348" spans="1:30" ht="12.2" hidden="1" customHeight="1">
      <c r="A348" s="55" t="s">
        <v>769</v>
      </c>
      <c r="B348" s="55" t="s">
        <v>382</v>
      </c>
      <c r="C348" s="131"/>
      <c r="D348" s="131">
        <v>0</v>
      </c>
      <c r="E348" s="131">
        <v>0</v>
      </c>
      <c r="F348" s="131">
        <v>0</v>
      </c>
      <c r="G348" s="131">
        <v>0</v>
      </c>
      <c r="H348" s="131"/>
      <c r="I348" s="131"/>
      <c r="J348" s="131"/>
      <c r="K348" s="131"/>
      <c r="L348" s="131"/>
      <c r="M348" s="131"/>
      <c r="N348" s="131"/>
      <c r="O348" s="131"/>
      <c r="P348" s="83">
        <f t="shared" si="271"/>
        <v>0</v>
      </c>
      <c r="Q348" s="264">
        <v>0</v>
      </c>
      <c r="R348" s="265">
        <f t="shared" si="272"/>
        <v>0</v>
      </c>
      <c r="S348" s="83">
        <f t="shared" si="273"/>
        <v>0</v>
      </c>
      <c r="T348" s="264">
        <v>0</v>
      </c>
      <c r="U348" s="265">
        <f t="shared" si="274"/>
        <v>0</v>
      </c>
      <c r="V348" s="266">
        <v>0</v>
      </c>
      <c r="W348" s="131">
        <v>0</v>
      </c>
      <c r="X348" s="377">
        <v>0</v>
      </c>
      <c r="Y348" s="264">
        <f t="shared" si="275"/>
        <v>0</v>
      </c>
      <c r="Z348" s="264">
        <f t="shared" si="276"/>
        <v>0</v>
      </c>
      <c r="AA348" s="264">
        <f t="shared" si="277"/>
        <v>0</v>
      </c>
      <c r="AB348" s="264">
        <f t="shared" si="278"/>
        <v>0</v>
      </c>
      <c r="AC348" s="68" t="str">
        <f t="shared" si="279"/>
        <v xml:space="preserve"> </v>
      </c>
      <c r="AD348" s="68" t="str">
        <f t="shared" si="280"/>
        <v xml:space="preserve"> </v>
      </c>
    </row>
    <row r="349" spans="1:30" ht="12.2" hidden="1" customHeight="1">
      <c r="A349" s="55" t="s">
        <v>770</v>
      </c>
      <c r="B349" s="55" t="s">
        <v>383</v>
      </c>
      <c r="C349" s="131"/>
      <c r="D349" s="131">
        <v>0</v>
      </c>
      <c r="E349" s="131">
        <v>0</v>
      </c>
      <c r="F349" s="131">
        <v>0</v>
      </c>
      <c r="G349" s="131">
        <v>0</v>
      </c>
      <c r="H349" s="131"/>
      <c r="I349" s="131"/>
      <c r="J349" s="131"/>
      <c r="K349" s="131"/>
      <c r="L349" s="131"/>
      <c r="M349" s="131"/>
      <c r="N349" s="131"/>
      <c r="O349" s="131"/>
      <c r="P349" s="83">
        <f t="shared" si="271"/>
        <v>0</v>
      </c>
      <c r="Q349" s="264">
        <v>0</v>
      </c>
      <c r="R349" s="265">
        <f t="shared" si="272"/>
        <v>0</v>
      </c>
      <c r="S349" s="83">
        <f t="shared" si="273"/>
        <v>0</v>
      </c>
      <c r="T349" s="264">
        <v>0</v>
      </c>
      <c r="U349" s="265">
        <f t="shared" si="274"/>
        <v>0</v>
      </c>
      <c r="V349" s="266">
        <v>0</v>
      </c>
      <c r="W349" s="131">
        <v>0</v>
      </c>
      <c r="X349" s="377">
        <v>0</v>
      </c>
      <c r="Y349" s="264">
        <f t="shared" si="275"/>
        <v>0</v>
      </c>
      <c r="Z349" s="264">
        <f t="shared" si="276"/>
        <v>0</v>
      </c>
      <c r="AA349" s="264">
        <f t="shared" si="277"/>
        <v>0</v>
      </c>
      <c r="AB349" s="264">
        <f t="shared" si="278"/>
        <v>0</v>
      </c>
      <c r="AC349" s="68" t="str">
        <f t="shared" si="279"/>
        <v xml:space="preserve"> </v>
      </c>
      <c r="AD349" s="68" t="str">
        <f t="shared" si="280"/>
        <v xml:space="preserve"> </v>
      </c>
    </row>
    <row r="350" spans="1:30" ht="12.2" hidden="1" customHeight="1">
      <c r="A350" s="55" t="s">
        <v>771</v>
      </c>
      <c r="B350" s="55" t="s">
        <v>384</v>
      </c>
      <c r="C350" s="131"/>
      <c r="D350" s="131">
        <v>0</v>
      </c>
      <c r="E350" s="131">
        <v>0</v>
      </c>
      <c r="F350" s="131">
        <v>0</v>
      </c>
      <c r="G350" s="131">
        <v>0</v>
      </c>
      <c r="H350" s="131"/>
      <c r="I350" s="131"/>
      <c r="J350" s="131"/>
      <c r="K350" s="131"/>
      <c r="L350" s="131"/>
      <c r="M350" s="131"/>
      <c r="N350" s="131"/>
      <c r="O350" s="131"/>
      <c r="P350" s="83">
        <f t="shared" si="271"/>
        <v>0</v>
      </c>
      <c r="Q350" s="264">
        <v>0</v>
      </c>
      <c r="R350" s="265">
        <f t="shared" si="272"/>
        <v>0</v>
      </c>
      <c r="S350" s="83">
        <f t="shared" si="273"/>
        <v>0</v>
      </c>
      <c r="T350" s="264">
        <v>0</v>
      </c>
      <c r="U350" s="265">
        <f t="shared" si="274"/>
        <v>0</v>
      </c>
      <c r="V350" s="266">
        <v>0</v>
      </c>
      <c r="W350" s="131">
        <v>0</v>
      </c>
      <c r="X350" s="377">
        <v>0</v>
      </c>
      <c r="Y350" s="264">
        <f t="shared" si="275"/>
        <v>0</v>
      </c>
      <c r="Z350" s="264">
        <f t="shared" si="276"/>
        <v>0</v>
      </c>
      <c r="AA350" s="264">
        <f t="shared" si="277"/>
        <v>0</v>
      </c>
      <c r="AB350" s="264">
        <f t="shared" si="278"/>
        <v>0</v>
      </c>
      <c r="AC350" s="68" t="str">
        <f t="shared" si="279"/>
        <v xml:space="preserve"> </v>
      </c>
      <c r="AD350" s="68" t="str">
        <f t="shared" si="280"/>
        <v xml:space="preserve"> </v>
      </c>
    </row>
    <row r="351" spans="1:30" ht="12.2" hidden="1" customHeight="1">
      <c r="A351" s="55" t="s">
        <v>772</v>
      </c>
      <c r="B351" s="55" t="s">
        <v>385</v>
      </c>
      <c r="C351" s="131"/>
      <c r="D351" s="131">
        <v>0</v>
      </c>
      <c r="E351" s="131">
        <v>0</v>
      </c>
      <c r="F351" s="131">
        <v>0</v>
      </c>
      <c r="G351" s="131">
        <v>0</v>
      </c>
      <c r="H351" s="131"/>
      <c r="I351" s="131"/>
      <c r="J351" s="131"/>
      <c r="K351" s="131"/>
      <c r="L351" s="131"/>
      <c r="M351" s="131"/>
      <c r="N351" s="131"/>
      <c r="O351" s="131"/>
      <c r="P351" s="83">
        <f t="shared" si="271"/>
        <v>0</v>
      </c>
      <c r="Q351" s="264">
        <v>0</v>
      </c>
      <c r="R351" s="265">
        <f t="shared" si="272"/>
        <v>0</v>
      </c>
      <c r="S351" s="83">
        <f t="shared" si="273"/>
        <v>0</v>
      </c>
      <c r="T351" s="264">
        <v>0</v>
      </c>
      <c r="U351" s="265">
        <f t="shared" si="274"/>
        <v>0</v>
      </c>
      <c r="V351" s="266">
        <v>0</v>
      </c>
      <c r="W351" s="131">
        <v>0</v>
      </c>
      <c r="X351" s="377">
        <v>0</v>
      </c>
      <c r="Y351" s="264">
        <f t="shared" si="275"/>
        <v>0</v>
      </c>
      <c r="Z351" s="264">
        <f t="shared" si="276"/>
        <v>0</v>
      </c>
      <c r="AA351" s="264">
        <f t="shared" si="277"/>
        <v>0</v>
      </c>
      <c r="AB351" s="264">
        <f t="shared" si="278"/>
        <v>0</v>
      </c>
      <c r="AC351" s="68" t="str">
        <f t="shared" si="279"/>
        <v xml:space="preserve"> </v>
      </c>
      <c r="AD351" s="68" t="str">
        <f t="shared" si="280"/>
        <v xml:space="preserve"> </v>
      </c>
    </row>
    <row r="352" spans="1:30" ht="12.2" hidden="1" customHeight="1">
      <c r="A352" s="55" t="s">
        <v>773</v>
      </c>
      <c r="B352" s="55" t="s">
        <v>386</v>
      </c>
      <c r="C352" s="131"/>
      <c r="D352" s="131">
        <v>0</v>
      </c>
      <c r="E352" s="131">
        <v>0</v>
      </c>
      <c r="F352" s="131">
        <v>0</v>
      </c>
      <c r="G352" s="131">
        <v>0</v>
      </c>
      <c r="H352" s="131"/>
      <c r="I352" s="131"/>
      <c r="J352" s="131"/>
      <c r="K352" s="131"/>
      <c r="L352" s="131"/>
      <c r="M352" s="131"/>
      <c r="N352" s="131"/>
      <c r="O352" s="131"/>
      <c r="P352" s="83">
        <f t="shared" si="271"/>
        <v>0</v>
      </c>
      <c r="Q352" s="264">
        <v>0</v>
      </c>
      <c r="R352" s="265">
        <f t="shared" si="272"/>
        <v>0</v>
      </c>
      <c r="S352" s="83">
        <f t="shared" si="273"/>
        <v>0</v>
      </c>
      <c r="T352" s="264">
        <v>0</v>
      </c>
      <c r="U352" s="265">
        <f t="shared" si="274"/>
        <v>0</v>
      </c>
      <c r="V352" s="266">
        <v>0</v>
      </c>
      <c r="W352" s="131">
        <v>0</v>
      </c>
      <c r="X352" s="377">
        <v>0</v>
      </c>
      <c r="Y352" s="264">
        <f t="shared" si="275"/>
        <v>0</v>
      </c>
      <c r="Z352" s="264">
        <f t="shared" si="276"/>
        <v>0</v>
      </c>
      <c r="AA352" s="264">
        <f t="shared" si="277"/>
        <v>0</v>
      </c>
      <c r="AB352" s="264">
        <f t="shared" si="278"/>
        <v>0</v>
      </c>
      <c r="AC352" s="68" t="str">
        <f t="shared" si="279"/>
        <v xml:space="preserve"> </v>
      </c>
      <c r="AD352" s="68" t="str">
        <f t="shared" si="280"/>
        <v xml:space="preserve"> </v>
      </c>
    </row>
    <row r="353" spans="1:30" ht="12.2" customHeight="1">
      <c r="A353" s="55" t="s">
        <v>774</v>
      </c>
      <c r="B353" s="55" t="s">
        <v>387</v>
      </c>
      <c r="C353" s="131"/>
      <c r="D353" s="131">
        <v>3495.2</v>
      </c>
      <c r="E353" s="131">
        <v>3495.2</v>
      </c>
      <c r="F353" s="131">
        <v>3495.2</v>
      </c>
      <c r="G353" s="131">
        <v>0</v>
      </c>
      <c r="H353" s="131"/>
      <c r="I353" s="131"/>
      <c r="J353" s="131"/>
      <c r="K353" s="131"/>
      <c r="L353" s="131"/>
      <c r="M353" s="131"/>
      <c r="N353" s="131"/>
      <c r="O353" s="131"/>
      <c r="P353" s="83">
        <f t="shared" si="271"/>
        <v>10485.599999999999</v>
      </c>
      <c r="Q353" s="264">
        <v>15301</v>
      </c>
      <c r="R353" s="265">
        <f t="shared" si="272"/>
        <v>4815.4000000000015</v>
      </c>
      <c r="S353" s="83">
        <f t="shared" si="273"/>
        <v>0</v>
      </c>
      <c r="T353" s="264">
        <v>3825.25</v>
      </c>
      <c r="U353" s="265">
        <f t="shared" si="274"/>
        <v>3825.25</v>
      </c>
      <c r="V353" s="266">
        <v>45903</v>
      </c>
      <c r="W353" s="131">
        <v>43195.9</v>
      </c>
      <c r="X353" s="377">
        <v>43195.9</v>
      </c>
      <c r="Y353" s="264">
        <f t="shared" si="275"/>
        <v>0</v>
      </c>
      <c r="Z353" s="264">
        <f t="shared" si="276"/>
        <v>2707.0999999999985</v>
      </c>
      <c r="AA353" s="264">
        <f t="shared" si="277"/>
        <v>35417.4</v>
      </c>
      <c r="AB353" s="264">
        <f t="shared" si="278"/>
        <v>32710.300000000003</v>
      </c>
      <c r="AC353" s="68">
        <f t="shared" si="279"/>
        <v>0.242745260545561</v>
      </c>
      <c r="AD353" s="68">
        <f t="shared" si="280"/>
        <v>0.22842951441082279</v>
      </c>
    </row>
    <row r="354" spans="1:30" ht="12.2" hidden="1" customHeight="1">
      <c r="A354" s="55" t="s">
        <v>775</v>
      </c>
      <c r="B354" s="55" t="s">
        <v>199</v>
      </c>
      <c r="C354" s="131"/>
      <c r="D354" s="131">
        <v>0</v>
      </c>
      <c r="E354" s="131">
        <v>0</v>
      </c>
      <c r="F354" s="131">
        <v>0</v>
      </c>
      <c r="G354" s="131">
        <v>0</v>
      </c>
      <c r="H354" s="131"/>
      <c r="I354" s="131"/>
      <c r="J354" s="131"/>
      <c r="K354" s="131"/>
      <c r="L354" s="131"/>
      <c r="M354" s="131"/>
      <c r="N354" s="131"/>
      <c r="O354" s="131"/>
      <c r="P354" s="83">
        <f t="shared" si="271"/>
        <v>0</v>
      </c>
      <c r="Q354" s="264">
        <v>0</v>
      </c>
      <c r="R354" s="265">
        <f t="shared" si="272"/>
        <v>0</v>
      </c>
      <c r="S354" s="83">
        <f t="shared" si="273"/>
        <v>0</v>
      </c>
      <c r="T354" s="264">
        <v>0</v>
      </c>
      <c r="U354" s="265">
        <f t="shared" si="274"/>
        <v>0</v>
      </c>
      <c r="V354" s="266">
        <v>0</v>
      </c>
      <c r="W354" s="131">
        <v>0</v>
      </c>
      <c r="X354" s="377">
        <v>0</v>
      </c>
      <c r="Y354" s="264">
        <f t="shared" si="275"/>
        <v>0</v>
      </c>
      <c r="Z354" s="264">
        <f t="shared" si="276"/>
        <v>0</v>
      </c>
      <c r="AA354" s="264">
        <f t="shared" si="277"/>
        <v>0</v>
      </c>
      <c r="AB354" s="264">
        <f t="shared" si="278"/>
        <v>0</v>
      </c>
      <c r="AC354" s="68" t="str">
        <f t="shared" si="279"/>
        <v xml:space="preserve"> </v>
      </c>
      <c r="AD354" s="68" t="str">
        <f t="shared" si="280"/>
        <v xml:space="preserve"> </v>
      </c>
    </row>
    <row r="355" spans="1:30" ht="12.2" hidden="1" customHeight="1">
      <c r="A355" s="55"/>
      <c r="B355" s="55"/>
      <c r="C355" s="131"/>
      <c r="D355" s="131"/>
      <c r="E355" s="131"/>
      <c r="F355" s="131"/>
      <c r="G355" s="131"/>
      <c r="H355" s="131"/>
      <c r="I355" s="131"/>
      <c r="J355" s="131"/>
      <c r="K355" s="131"/>
      <c r="L355" s="131"/>
      <c r="M355" s="131"/>
      <c r="N355" s="131"/>
      <c r="O355" s="131"/>
      <c r="P355" s="83"/>
      <c r="Q355" s="264"/>
      <c r="R355" s="265"/>
      <c r="S355" s="83"/>
      <c r="T355" s="264"/>
      <c r="U355" s="265"/>
      <c r="V355" s="266"/>
      <c r="W355" s="131"/>
      <c r="X355" s="377"/>
      <c r="Y355" s="264"/>
      <c r="Z355" s="264"/>
      <c r="AA355" s="264"/>
      <c r="AB355" s="264"/>
    </row>
    <row r="356" spans="1:30" s="58" customFormat="1" ht="12.2" customHeight="1">
      <c r="A356" s="55"/>
      <c r="B356" s="65" t="s">
        <v>776</v>
      </c>
      <c r="C356" s="267">
        <f t="shared" ref="C356:AB356" si="281">SUM(C325:C355)</f>
        <v>0</v>
      </c>
      <c r="D356" s="267">
        <f t="shared" si="281"/>
        <v>6515.7099999999991</v>
      </c>
      <c r="E356" s="267">
        <f t="shared" si="281"/>
        <v>7854.31</v>
      </c>
      <c r="F356" s="267">
        <f t="shared" si="281"/>
        <v>17619.400000000001</v>
      </c>
      <c r="G356" s="267">
        <f t="shared" si="281"/>
        <v>12091.460000000001</v>
      </c>
      <c r="H356" s="267">
        <f t="shared" si="281"/>
        <v>0</v>
      </c>
      <c r="I356" s="267">
        <f t="shared" si="281"/>
        <v>0</v>
      </c>
      <c r="J356" s="267">
        <f t="shared" si="281"/>
        <v>0</v>
      </c>
      <c r="K356" s="267">
        <f t="shared" si="281"/>
        <v>0</v>
      </c>
      <c r="L356" s="267">
        <f t="shared" si="281"/>
        <v>0</v>
      </c>
      <c r="M356" s="267">
        <f t="shared" si="281"/>
        <v>0</v>
      </c>
      <c r="N356" s="267">
        <f t="shared" si="281"/>
        <v>0</v>
      </c>
      <c r="O356" s="267">
        <f t="shared" si="281"/>
        <v>0</v>
      </c>
      <c r="P356" s="268">
        <f t="shared" si="281"/>
        <v>44080.88</v>
      </c>
      <c r="Q356" s="269">
        <f t="shared" si="281"/>
        <v>75075.464716673974</v>
      </c>
      <c r="R356" s="270">
        <f t="shared" si="281"/>
        <v>30994.584716673977</v>
      </c>
      <c r="S356" s="268">
        <f t="shared" si="281"/>
        <v>12091.460000000001</v>
      </c>
      <c r="T356" s="269">
        <f t="shared" si="281"/>
        <v>8759.1196094802126</v>
      </c>
      <c r="U356" s="270">
        <f t="shared" si="281"/>
        <v>-3332.3403905197856</v>
      </c>
      <c r="V356" s="268">
        <f t="shared" si="281"/>
        <v>145148.42159251572</v>
      </c>
      <c r="W356" s="267">
        <f t="shared" si="281"/>
        <v>233837.89554395599</v>
      </c>
      <c r="X356" s="378">
        <f t="shared" si="281"/>
        <v>232955.68</v>
      </c>
      <c r="Y356" s="269">
        <f t="shared" si="281"/>
        <v>882.21554395599924</v>
      </c>
      <c r="Z356" s="269">
        <f t="shared" si="281"/>
        <v>-87807.258407484303</v>
      </c>
      <c r="AA356" s="269">
        <f t="shared" si="281"/>
        <v>101067.54159251571</v>
      </c>
      <c r="AB356" s="269">
        <f t="shared" si="281"/>
        <v>188874.80000000005</v>
      </c>
      <c r="AC356" s="111">
        <f t="shared" ref="AC356:AC410" si="282">IFERROR((P356/X356)," ")</f>
        <v>0.18922431940702197</v>
      </c>
      <c r="AD356" s="111">
        <f>IFERROR((P356/V356)," ")</f>
        <v>0.30369520740467315</v>
      </c>
    </row>
    <row r="357" spans="1:30" ht="12.2" customHeight="1">
      <c r="A357" s="55"/>
      <c r="B357" s="66"/>
      <c r="C357" s="131"/>
      <c r="D357" s="131"/>
      <c r="E357" s="131"/>
      <c r="F357" s="131"/>
      <c r="G357" s="131"/>
      <c r="H357" s="131"/>
      <c r="I357" s="131"/>
      <c r="J357" s="131"/>
      <c r="K357" s="131"/>
      <c r="L357" s="131"/>
      <c r="M357" s="131"/>
      <c r="N357" s="131"/>
      <c r="O357" s="131"/>
      <c r="P357" s="266"/>
      <c r="Q357" s="264"/>
      <c r="R357" s="265"/>
      <c r="S357" s="266"/>
      <c r="T357" s="264"/>
      <c r="U357" s="265"/>
      <c r="V357" s="266"/>
      <c r="W357" s="131" t="s">
        <v>29</v>
      </c>
      <c r="X357" s="377"/>
      <c r="Y357" s="264"/>
      <c r="Z357" s="264"/>
      <c r="AA357" s="264"/>
      <c r="AB357" s="264"/>
    </row>
    <row r="358" spans="1:30" ht="12.2" customHeight="1">
      <c r="A358" s="66" t="s">
        <v>118</v>
      </c>
      <c r="C358" s="131"/>
      <c r="D358" s="131"/>
      <c r="E358" s="131"/>
      <c r="F358" s="131"/>
      <c r="G358" s="131"/>
      <c r="H358" s="131"/>
      <c r="I358" s="131"/>
      <c r="J358" s="131"/>
      <c r="K358" s="131"/>
      <c r="L358" s="131"/>
      <c r="M358" s="131"/>
      <c r="N358" s="131"/>
      <c r="O358" s="131"/>
      <c r="P358" s="266"/>
      <c r="Q358" s="264"/>
      <c r="R358" s="265"/>
      <c r="S358" s="266"/>
      <c r="T358" s="264"/>
      <c r="U358" s="265"/>
      <c r="V358" s="266"/>
      <c r="W358" s="131"/>
      <c r="X358" s="377"/>
      <c r="Y358" s="264"/>
      <c r="Z358" s="264"/>
      <c r="AA358" s="264"/>
      <c r="AB358" s="264"/>
    </row>
    <row r="359" spans="1:30" ht="12.2" hidden="1" customHeight="1">
      <c r="A359" s="55" t="s">
        <v>29</v>
      </c>
      <c r="B359" s="55"/>
      <c r="C359" s="131"/>
      <c r="D359" s="131"/>
      <c r="E359" s="131"/>
      <c r="F359" s="131"/>
      <c r="G359" s="131"/>
      <c r="H359" s="131"/>
      <c r="I359" s="131"/>
      <c r="J359" s="131"/>
      <c r="K359" s="131"/>
      <c r="L359" s="131"/>
      <c r="M359" s="131"/>
      <c r="N359" s="131"/>
      <c r="O359" s="131"/>
      <c r="P359" s="83">
        <f t="shared" ref="P359" si="283">SUM(D359:O359)+SUMIF($P$4,"Yes",C359)</f>
        <v>0</v>
      </c>
      <c r="Q359" s="264">
        <v>0</v>
      </c>
      <c r="R359" s="265">
        <f t="shared" ref="R359" si="284">Q359-P359</f>
        <v>0</v>
      </c>
      <c r="S359" s="83">
        <f t="shared" ref="S359" si="285">INDEX(D359:O359,1,MATCH($S$3,$D$6:$O$6,0))</f>
        <v>0</v>
      </c>
      <c r="T359" s="264">
        <v>0</v>
      </c>
      <c r="U359" s="265">
        <f t="shared" ref="U359" si="286">T359-S359</f>
        <v>0</v>
      </c>
      <c r="V359" s="266">
        <v>0</v>
      </c>
      <c r="W359" s="131">
        <v>0</v>
      </c>
      <c r="X359" s="377">
        <v>0</v>
      </c>
      <c r="Y359" s="264">
        <f t="shared" ref="Y359" si="287">W359-X359</f>
        <v>0</v>
      </c>
      <c r="Z359" s="264">
        <f t="shared" ref="Z359" si="288">V359-X359</f>
        <v>0</v>
      </c>
      <c r="AA359" s="264">
        <f t="shared" ref="AA359" si="289">V359-P359</f>
        <v>0</v>
      </c>
      <c r="AB359" s="264">
        <f t="shared" ref="AB359" si="290">X359-P359</f>
        <v>0</v>
      </c>
      <c r="AC359" s="68" t="str">
        <f t="shared" ref="AC359" si="291">IFERROR((P359/X359)," ")</f>
        <v xml:space="preserve"> </v>
      </c>
      <c r="AD359" s="68" t="str">
        <f t="shared" ref="AD359" si="292">IFERROR((P359/V359)," ")</f>
        <v xml:space="preserve"> </v>
      </c>
    </row>
    <row r="360" spans="1:30" ht="12.2" hidden="1" customHeight="1">
      <c r="A360" s="55" t="s">
        <v>777</v>
      </c>
      <c r="B360" s="55" t="s">
        <v>118</v>
      </c>
      <c r="C360" s="131"/>
      <c r="D360" s="131">
        <v>0</v>
      </c>
      <c r="E360" s="131">
        <v>0</v>
      </c>
      <c r="F360" s="131">
        <v>0</v>
      </c>
      <c r="G360" s="131">
        <v>0</v>
      </c>
      <c r="H360" s="131"/>
      <c r="I360" s="131"/>
      <c r="J360" s="131"/>
      <c r="K360" s="131"/>
      <c r="L360" s="131"/>
      <c r="M360" s="131"/>
      <c r="N360" s="131"/>
      <c r="O360" s="131"/>
      <c r="P360" s="83">
        <f t="shared" ref="P360:P371" si="293">SUM(D360:O360)+SUMIF($P$4,"Yes",C360)</f>
        <v>0</v>
      </c>
      <c r="Q360" s="264">
        <v>0</v>
      </c>
      <c r="R360" s="265">
        <f t="shared" ref="R360:R371" si="294">Q360-P360</f>
        <v>0</v>
      </c>
      <c r="S360" s="83">
        <f t="shared" ref="S360:S371" si="295">INDEX(D360:O360,1,MATCH($S$3,$D$6:$O$6,0))</f>
        <v>0</v>
      </c>
      <c r="T360" s="264">
        <v>0</v>
      </c>
      <c r="U360" s="265">
        <f t="shared" ref="U360:U371" si="296">T360-S360</f>
        <v>0</v>
      </c>
      <c r="V360" s="266">
        <v>0</v>
      </c>
      <c r="W360" s="131">
        <v>0</v>
      </c>
      <c r="X360" s="377">
        <v>0</v>
      </c>
      <c r="Y360" s="264">
        <f t="shared" ref="Y360:Y371" si="297">W360-X360</f>
        <v>0</v>
      </c>
      <c r="Z360" s="264">
        <f t="shared" ref="Z360:Z371" si="298">V360-X360</f>
        <v>0</v>
      </c>
      <c r="AA360" s="264">
        <f t="shared" ref="AA360:AA371" si="299">V360-P360</f>
        <v>0</v>
      </c>
      <c r="AB360" s="264">
        <f t="shared" ref="AB360:AB371" si="300">X360-P360</f>
        <v>0</v>
      </c>
      <c r="AC360" s="68" t="str">
        <f t="shared" ref="AC360:AC371" si="301">IFERROR((P360/X360)," ")</f>
        <v xml:space="preserve"> </v>
      </c>
      <c r="AD360" s="68" t="str">
        <f t="shared" ref="AD360:AD371" si="302">IFERROR((P360/V360)," ")</f>
        <v xml:space="preserve"> </v>
      </c>
    </row>
    <row r="361" spans="1:30" ht="12.2" customHeight="1">
      <c r="A361" s="55" t="s">
        <v>778</v>
      </c>
      <c r="B361" s="55" t="s">
        <v>388</v>
      </c>
      <c r="C361" s="131"/>
      <c r="D361" s="131">
        <v>21220.82</v>
      </c>
      <c r="E361" s="131">
        <v>34787.54</v>
      </c>
      <c r="F361" s="131">
        <v>5093.26</v>
      </c>
      <c r="G361" s="131">
        <v>8380.33</v>
      </c>
      <c r="H361" s="131"/>
      <c r="I361" s="131"/>
      <c r="J361" s="131"/>
      <c r="K361" s="131"/>
      <c r="L361" s="131"/>
      <c r="M361" s="131"/>
      <c r="N361" s="131"/>
      <c r="O361" s="131"/>
      <c r="P361" s="83">
        <f t="shared" si="293"/>
        <v>69481.95</v>
      </c>
      <c r="Q361" s="264">
        <v>37262.266381722598</v>
      </c>
      <c r="R361" s="265">
        <f t="shared" si="294"/>
        <v>-32219.683618277399</v>
      </c>
      <c r="S361" s="83">
        <f t="shared" si="295"/>
        <v>8380.33</v>
      </c>
      <c r="T361" s="264">
        <v>9315.5665954306696</v>
      </c>
      <c r="U361" s="265">
        <f t="shared" si="296"/>
        <v>935.23659543066969</v>
      </c>
      <c r="V361" s="266">
        <v>111786.799145168</v>
      </c>
      <c r="W361" s="131">
        <v>107701.88363919299</v>
      </c>
      <c r="X361" s="377">
        <v>67963.877600048407</v>
      </c>
      <c r="Y361" s="264">
        <f t="shared" si="297"/>
        <v>39738.006039144588</v>
      </c>
      <c r="Z361" s="264">
        <f t="shared" si="298"/>
        <v>43822.921545119592</v>
      </c>
      <c r="AA361" s="264">
        <f t="shared" si="299"/>
        <v>42304.849145168002</v>
      </c>
      <c r="AB361" s="264">
        <f t="shared" si="300"/>
        <v>-1518.0723999515903</v>
      </c>
      <c r="AC361" s="68">
        <f t="shared" si="301"/>
        <v>1.0223364595069913</v>
      </c>
      <c r="AD361" s="68">
        <f t="shared" si="302"/>
        <v>0.62155773786643365</v>
      </c>
    </row>
    <row r="362" spans="1:30" ht="12.2" customHeight="1">
      <c r="A362" s="55" t="s">
        <v>779</v>
      </c>
      <c r="B362" s="55" t="s">
        <v>389</v>
      </c>
      <c r="C362" s="131"/>
      <c r="D362" s="131">
        <v>337.89</v>
      </c>
      <c r="E362" s="131">
        <v>4287.57</v>
      </c>
      <c r="F362" s="131">
        <v>0</v>
      </c>
      <c r="G362" s="131">
        <v>0</v>
      </c>
      <c r="H362" s="131"/>
      <c r="I362" s="131"/>
      <c r="J362" s="131"/>
      <c r="K362" s="131"/>
      <c r="L362" s="131"/>
      <c r="M362" s="131"/>
      <c r="N362" s="131"/>
      <c r="O362" s="131"/>
      <c r="P362" s="83">
        <f t="shared" si="293"/>
        <v>4625.46</v>
      </c>
      <c r="Q362" s="264">
        <v>3487.3711909090798</v>
      </c>
      <c r="R362" s="265">
        <f t="shared" si="294"/>
        <v>-1138.0888090909202</v>
      </c>
      <c r="S362" s="83">
        <f t="shared" si="295"/>
        <v>0</v>
      </c>
      <c r="T362" s="264">
        <v>1162.4570636363601</v>
      </c>
      <c r="U362" s="265">
        <f t="shared" si="296"/>
        <v>1162.4570636363601</v>
      </c>
      <c r="V362" s="266">
        <v>12787.027700000001</v>
      </c>
      <c r="W362" s="131">
        <v>7000</v>
      </c>
      <c r="X362" s="377">
        <v>7000</v>
      </c>
      <c r="Y362" s="264">
        <f t="shared" si="297"/>
        <v>0</v>
      </c>
      <c r="Z362" s="264">
        <f t="shared" si="298"/>
        <v>5787.0277000000006</v>
      </c>
      <c r="AA362" s="264">
        <f t="shared" si="299"/>
        <v>8161.5677000000005</v>
      </c>
      <c r="AB362" s="264">
        <f t="shared" si="300"/>
        <v>2374.54</v>
      </c>
      <c r="AC362" s="68">
        <f t="shared" si="301"/>
        <v>0.66078000000000003</v>
      </c>
      <c r="AD362" s="68">
        <f t="shared" si="302"/>
        <v>0.36173066239623458</v>
      </c>
    </row>
    <row r="363" spans="1:30" ht="12.2" hidden="1" customHeight="1">
      <c r="A363" s="55" t="s">
        <v>780</v>
      </c>
      <c r="B363" s="55" t="s">
        <v>390</v>
      </c>
      <c r="C363" s="131"/>
      <c r="D363" s="131">
        <v>0</v>
      </c>
      <c r="E363" s="131">
        <v>0</v>
      </c>
      <c r="F363" s="131">
        <v>0</v>
      </c>
      <c r="G363" s="131">
        <v>0</v>
      </c>
      <c r="H363" s="131"/>
      <c r="I363" s="131"/>
      <c r="J363" s="131"/>
      <c r="K363" s="131"/>
      <c r="L363" s="131"/>
      <c r="M363" s="131"/>
      <c r="N363" s="131"/>
      <c r="O363" s="131"/>
      <c r="P363" s="83">
        <f t="shared" si="293"/>
        <v>0</v>
      </c>
      <c r="Q363" s="264">
        <v>0</v>
      </c>
      <c r="R363" s="265">
        <f t="shared" si="294"/>
        <v>0</v>
      </c>
      <c r="S363" s="83">
        <f t="shared" si="295"/>
        <v>0</v>
      </c>
      <c r="T363" s="264">
        <v>0</v>
      </c>
      <c r="U363" s="265">
        <f t="shared" si="296"/>
        <v>0</v>
      </c>
      <c r="V363" s="266">
        <v>0</v>
      </c>
      <c r="W363" s="131">
        <v>0</v>
      </c>
      <c r="X363" s="377">
        <v>0</v>
      </c>
      <c r="Y363" s="264">
        <f t="shared" si="297"/>
        <v>0</v>
      </c>
      <c r="Z363" s="264">
        <f t="shared" si="298"/>
        <v>0</v>
      </c>
      <c r="AA363" s="264">
        <f t="shared" si="299"/>
        <v>0</v>
      </c>
      <c r="AB363" s="264">
        <f t="shared" si="300"/>
        <v>0</v>
      </c>
      <c r="AC363" s="68" t="str">
        <f t="shared" si="301"/>
        <v xml:space="preserve"> </v>
      </c>
      <c r="AD363" s="68" t="str">
        <f t="shared" si="302"/>
        <v xml:space="preserve"> </v>
      </c>
    </row>
    <row r="364" spans="1:30" ht="12.2" hidden="1" customHeight="1">
      <c r="A364" s="55" t="s">
        <v>781</v>
      </c>
      <c r="B364" s="55" t="s">
        <v>391</v>
      </c>
      <c r="C364" s="131"/>
      <c r="D364" s="131">
        <v>0</v>
      </c>
      <c r="E364" s="131">
        <v>0</v>
      </c>
      <c r="F364" s="131">
        <v>0</v>
      </c>
      <c r="G364" s="131">
        <v>0</v>
      </c>
      <c r="H364" s="131"/>
      <c r="I364" s="131"/>
      <c r="J364" s="131"/>
      <c r="K364" s="131"/>
      <c r="L364" s="131"/>
      <c r="M364" s="131"/>
      <c r="N364" s="131"/>
      <c r="O364" s="131"/>
      <c r="P364" s="83">
        <f t="shared" si="293"/>
        <v>0</v>
      </c>
      <c r="Q364" s="264">
        <v>0</v>
      </c>
      <c r="R364" s="265">
        <f t="shared" si="294"/>
        <v>0</v>
      </c>
      <c r="S364" s="83">
        <f t="shared" si="295"/>
        <v>0</v>
      </c>
      <c r="T364" s="264">
        <v>0</v>
      </c>
      <c r="U364" s="265">
        <f t="shared" si="296"/>
        <v>0</v>
      </c>
      <c r="V364" s="266">
        <v>0</v>
      </c>
      <c r="W364" s="131">
        <v>0</v>
      </c>
      <c r="X364" s="377">
        <v>0</v>
      </c>
      <c r="Y364" s="264">
        <f t="shared" si="297"/>
        <v>0</v>
      </c>
      <c r="Z364" s="264">
        <f t="shared" si="298"/>
        <v>0</v>
      </c>
      <c r="AA364" s="264">
        <f t="shared" si="299"/>
        <v>0</v>
      </c>
      <c r="AB364" s="264">
        <f t="shared" si="300"/>
        <v>0</v>
      </c>
      <c r="AC364" s="68" t="str">
        <f t="shared" si="301"/>
        <v xml:space="preserve"> </v>
      </c>
      <c r="AD364" s="68" t="str">
        <f t="shared" si="302"/>
        <v xml:space="preserve"> </v>
      </c>
    </row>
    <row r="365" spans="1:30" ht="12.2" customHeight="1">
      <c r="A365" s="55" t="s">
        <v>782</v>
      </c>
      <c r="B365" s="55" t="s">
        <v>392</v>
      </c>
      <c r="C365" s="131"/>
      <c r="D365" s="131">
        <v>0</v>
      </c>
      <c r="E365" s="131">
        <v>263.56</v>
      </c>
      <c r="F365" s="131">
        <v>295.57</v>
      </c>
      <c r="G365" s="131">
        <v>571.71</v>
      </c>
      <c r="H365" s="131"/>
      <c r="I365" s="131"/>
      <c r="J365" s="131"/>
      <c r="K365" s="131"/>
      <c r="L365" s="131"/>
      <c r="M365" s="131"/>
      <c r="N365" s="131"/>
      <c r="O365" s="131"/>
      <c r="P365" s="83">
        <f t="shared" si="293"/>
        <v>1130.8400000000001</v>
      </c>
      <c r="Q365" s="264">
        <v>36887.874924000003</v>
      </c>
      <c r="R365" s="265">
        <f t="shared" si="294"/>
        <v>35757.034924000007</v>
      </c>
      <c r="S365" s="83">
        <f t="shared" si="295"/>
        <v>571.71</v>
      </c>
      <c r="T365" s="264">
        <v>18443.937462000002</v>
      </c>
      <c r="U365" s="265">
        <f t="shared" si="296"/>
        <v>17872.227462000003</v>
      </c>
      <c r="V365" s="266">
        <v>184439.37461999999</v>
      </c>
      <c r="W365" s="131">
        <v>164721.73137527399</v>
      </c>
      <c r="X365" s="377">
        <v>164147.72697527401</v>
      </c>
      <c r="Y365" s="264">
        <f t="shared" si="297"/>
        <v>574.00439999997616</v>
      </c>
      <c r="Z365" s="264">
        <f t="shared" si="298"/>
        <v>20291.647644725977</v>
      </c>
      <c r="AA365" s="264">
        <f t="shared" si="299"/>
        <v>183308.53461999999</v>
      </c>
      <c r="AB365" s="264">
        <f t="shared" si="300"/>
        <v>163016.88697527401</v>
      </c>
      <c r="AC365" s="68">
        <f t="shared" si="301"/>
        <v>6.8891602755507021E-3</v>
      </c>
      <c r="AD365" s="68">
        <f t="shared" si="302"/>
        <v>6.1312287700490591E-3</v>
      </c>
    </row>
    <row r="366" spans="1:30" ht="12.2" customHeight="1">
      <c r="A366" s="55" t="s">
        <v>783</v>
      </c>
      <c r="B366" s="55" t="s">
        <v>393</v>
      </c>
      <c r="C366" s="131"/>
      <c r="D366" s="131">
        <v>60000.42</v>
      </c>
      <c r="E366" s="131">
        <v>0</v>
      </c>
      <c r="F366" s="131">
        <v>0</v>
      </c>
      <c r="G366" s="131">
        <v>0</v>
      </c>
      <c r="H366" s="131"/>
      <c r="I366" s="131"/>
      <c r="J366" s="131"/>
      <c r="K366" s="131"/>
      <c r="L366" s="131"/>
      <c r="M366" s="131"/>
      <c r="N366" s="131"/>
      <c r="O366" s="131"/>
      <c r="P366" s="83">
        <f t="shared" si="293"/>
        <v>60000.42</v>
      </c>
      <c r="Q366" s="264">
        <v>3286.6363636363499</v>
      </c>
      <c r="R366" s="265">
        <f t="shared" si="294"/>
        <v>-56713.783636363645</v>
      </c>
      <c r="S366" s="83">
        <f t="shared" si="295"/>
        <v>0</v>
      </c>
      <c r="T366" s="264">
        <v>1095.54545454545</v>
      </c>
      <c r="U366" s="265">
        <f t="shared" si="296"/>
        <v>1095.54545454545</v>
      </c>
      <c r="V366" s="266">
        <v>12051</v>
      </c>
      <c r="W366" s="131">
        <v>11377</v>
      </c>
      <c r="X366" s="377">
        <v>0</v>
      </c>
      <c r="Y366" s="264">
        <f t="shared" si="297"/>
        <v>11377</v>
      </c>
      <c r="Z366" s="264">
        <f t="shared" si="298"/>
        <v>12051</v>
      </c>
      <c r="AA366" s="264">
        <f t="shared" si="299"/>
        <v>-47949.42</v>
      </c>
      <c r="AB366" s="264">
        <f t="shared" si="300"/>
        <v>-60000.42</v>
      </c>
      <c r="AC366" s="68" t="str">
        <f t="shared" si="301"/>
        <v xml:space="preserve"> </v>
      </c>
      <c r="AD366" s="68">
        <f t="shared" si="302"/>
        <v>4.9788747821757529</v>
      </c>
    </row>
    <row r="367" spans="1:30" ht="12.2" customHeight="1">
      <c r="A367" s="55" t="s">
        <v>784</v>
      </c>
      <c r="B367" s="55" t="s">
        <v>394</v>
      </c>
      <c r="C367" s="131"/>
      <c r="D367" s="131">
        <v>1411.56</v>
      </c>
      <c r="E367" s="131">
        <v>687.68</v>
      </c>
      <c r="F367" s="131">
        <v>341.2</v>
      </c>
      <c r="G367" s="131">
        <v>2256.8000000000002</v>
      </c>
      <c r="H367" s="131"/>
      <c r="I367" s="131"/>
      <c r="J367" s="131"/>
      <c r="K367" s="131"/>
      <c r="L367" s="131"/>
      <c r="M367" s="131"/>
      <c r="N367" s="131"/>
      <c r="O367" s="131"/>
      <c r="P367" s="83">
        <f t="shared" si="293"/>
        <v>4697.24</v>
      </c>
      <c r="Q367" s="264">
        <v>18569.330000000002</v>
      </c>
      <c r="R367" s="265">
        <f t="shared" si="294"/>
        <v>13872.090000000002</v>
      </c>
      <c r="S367" s="83">
        <f t="shared" si="295"/>
        <v>2256.8000000000002</v>
      </c>
      <c r="T367" s="264">
        <v>4642.3325000000004</v>
      </c>
      <c r="U367" s="265">
        <f t="shared" si="296"/>
        <v>2385.5325000000003</v>
      </c>
      <c r="V367" s="266">
        <v>55707.99</v>
      </c>
      <c r="W367" s="131">
        <v>43030.74</v>
      </c>
      <c r="X367" s="377">
        <v>75851.44</v>
      </c>
      <c r="Y367" s="264">
        <f t="shared" si="297"/>
        <v>-32820.700000000004</v>
      </c>
      <c r="Z367" s="264">
        <f t="shared" si="298"/>
        <v>-20143.450000000004</v>
      </c>
      <c r="AA367" s="264">
        <f t="shared" si="299"/>
        <v>51010.75</v>
      </c>
      <c r="AB367" s="264">
        <f t="shared" si="300"/>
        <v>71154.2</v>
      </c>
      <c r="AC367" s="68">
        <f t="shared" si="301"/>
        <v>6.1926840149639867E-2</v>
      </c>
      <c r="AD367" s="68">
        <f t="shared" si="302"/>
        <v>8.4318963940361161E-2</v>
      </c>
    </row>
    <row r="368" spans="1:30" ht="12.2" customHeight="1">
      <c r="A368" s="55" t="s">
        <v>785</v>
      </c>
      <c r="B368" s="55" t="s">
        <v>395</v>
      </c>
      <c r="C368" s="131"/>
      <c r="D368" s="131">
        <v>568.86</v>
      </c>
      <c r="E368" s="131">
        <v>0</v>
      </c>
      <c r="F368" s="131">
        <v>0</v>
      </c>
      <c r="G368" s="131">
        <v>1700</v>
      </c>
      <c r="H368" s="131"/>
      <c r="I368" s="131"/>
      <c r="J368" s="131"/>
      <c r="K368" s="131"/>
      <c r="L368" s="131"/>
      <c r="M368" s="131"/>
      <c r="N368" s="131"/>
      <c r="O368" s="131"/>
      <c r="P368" s="83">
        <f t="shared" si="293"/>
        <v>2268.86</v>
      </c>
      <c r="Q368" s="264">
        <v>2284.9988181818098</v>
      </c>
      <c r="R368" s="265">
        <f t="shared" si="294"/>
        <v>16.138818181809711</v>
      </c>
      <c r="S368" s="83">
        <f t="shared" si="295"/>
        <v>1700</v>
      </c>
      <c r="T368" s="264">
        <v>761.66627272727305</v>
      </c>
      <c r="U368" s="265">
        <f t="shared" si="296"/>
        <v>-938.33372727272695</v>
      </c>
      <c r="V368" s="266">
        <v>8378.3289999999997</v>
      </c>
      <c r="W368" s="131">
        <v>8378</v>
      </c>
      <c r="X368" s="377">
        <v>5000</v>
      </c>
      <c r="Y368" s="264">
        <f t="shared" si="297"/>
        <v>3378</v>
      </c>
      <c r="Z368" s="264">
        <f t="shared" si="298"/>
        <v>3378.3289999999997</v>
      </c>
      <c r="AA368" s="264">
        <f t="shared" si="299"/>
        <v>6109.4689999999991</v>
      </c>
      <c r="AB368" s="264">
        <f t="shared" si="300"/>
        <v>2731.14</v>
      </c>
      <c r="AC368" s="68">
        <f t="shared" si="301"/>
        <v>0.45377200000000001</v>
      </c>
      <c r="AD368" s="68">
        <f t="shared" si="302"/>
        <v>0.27080101533372586</v>
      </c>
    </row>
    <row r="369" spans="1:30" ht="12.2" customHeight="1">
      <c r="A369" s="55" t="s">
        <v>786</v>
      </c>
      <c r="B369" s="55" t="s">
        <v>396</v>
      </c>
      <c r="C369" s="131"/>
      <c r="D369" s="131">
        <v>0</v>
      </c>
      <c r="E369" s="131">
        <v>149.99</v>
      </c>
      <c r="F369" s="131">
        <v>0</v>
      </c>
      <c r="G369" s="131">
        <v>5798</v>
      </c>
      <c r="H369" s="131"/>
      <c r="I369" s="131"/>
      <c r="J369" s="131"/>
      <c r="K369" s="131"/>
      <c r="L369" s="131"/>
      <c r="M369" s="131"/>
      <c r="N369" s="131"/>
      <c r="O369" s="131"/>
      <c r="P369" s="83">
        <f t="shared" si="293"/>
        <v>5947.99</v>
      </c>
      <c r="Q369" s="264">
        <v>1457.45</v>
      </c>
      <c r="R369" s="265">
        <f t="shared" si="294"/>
        <v>-4490.54</v>
      </c>
      <c r="S369" s="83">
        <f t="shared" si="295"/>
        <v>5798</v>
      </c>
      <c r="T369" s="264">
        <v>728.72500000000002</v>
      </c>
      <c r="U369" s="265">
        <f t="shared" si="296"/>
        <v>-5069.2749999999996</v>
      </c>
      <c r="V369" s="266">
        <v>7287.25</v>
      </c>
      <c r="W369" s="131">
        <v>7287</v>
      </c>
      <c r="X369" s="377">
        <v>7287</v>
      </c>
      <c r="Y369" s="264">
        <f t="shared" si="297"/>
        <v>0</v>
      </c>
      <c r="Z369" s="264">
        <f t="shared" si="298"/>
        <v>0.25</v>
      </c>
      <c r="AA369" s="264">
        <f t="shared" si="299"/>
        <v>1339.2600000000002</v>
      </c>
      <c r="AB369" s="264">
        <f t="shared" si="300"/>
        <v>1339.0100000000002</v>
      </c>
      <c r="AC369" s="68">
        <f t="shared" si="301"/>
        <v>0.81624674077123638</v>
      </c>
      <c r="AD369" s="68">
        <f t="shared" si="302"/>
        <v>0.81621873820714264</v>
      </c>
    </row>
    <row r="370" spans="1:30" ht="12.2" customHeight="1">
      <c r="A370" s="55" t="s">
        <v>787</v>
      </c>
      <c r="B370" s="55" t="s">
        <v>397</v>
      </c>
      <c r="C370" s="131"/>
      <c r="D370" s="131">
        <v>0</v>
      </c>
      <c r="E370" s="131">
        <v>0</v>
      </c>
      <c r="F370" s="131">
        <v>15540</v>
      </c>
      <c r="G370" s="131">
        <v>0</v>
      </c>
      <c r="H370" s="131"/>
      <c r="I370" s="131"/>
      <c r="J370" s="131"/>
      <c r="K370" s="131"/>
      <c r="L370" s="131"/>
      <c r="M370" s="131"/>
      <c r="N370" s="131"/>
      <c r="O370" s="131"/>
      <c r="P370" s="83">
        <f t="shared" si="293"/>
        <v>15540</v>
      </c>
      <c r="Q370" s="264">
        <v>1748.3219999999999</v>
      </c>
      <c r="R370" s="265">
        <f t="shared" si="294"/>
        <v>-13791.678</v>
      </c>
      <c r="S370" s="83">
        <f t="shared" si="295"/>
        <v>0</v>
      </c>
      <c r="T370" s="264">
        <v>874.16099999999994</v>
      </c>
      <c r="U370" s="265">
        <f t="shared" si="296"/>
        <v>874.16099999999994</v>
      </c>
      <c r="V370" s="266">
        <v>8741.61</v>
      </c>
      <c r="W370" s="131">
        <v>15540</v>
      </c>
      <c r="X370" s="377">
        <v>15540</v>
      </c>
      <c r="Y370" s="264">
        <f t="shared" si="297"/>
        <v>0</v>
      </c>
      <c r="Z370" s="264">
        <f t="shared" si="298"/>
        <v>-6798.3899999999994</v>
      </c>
      <c r="AA370" s="264">
        <f t="shared" si="299"/>
        <v>-6798.3899999999994</v>
      </c>
      <c r="AB370" s="264">
        <f t="shared" si="300"/>
        <v>0</v>
      </c>
      <c r="AC370" s="68">
        <f t="shared" si="301"/>
        <v>1</v>
      </c>
      <c r="AD370" s="68">
        <f t="shared" si="302"/>
        <v>1.7777045647197711</v>
      </c>
    </row>
    <row r="371" spans="1:30" ht="12.2" customHeight="1">
      <c r="A371" s="55" t="s">
        <v>788</v>
      </c>
      <c r="B371" s="55" t="s">
        <v>398</v>
      </c>
      <c r="C371" s="131"/>
      <c r="D371" s="131">
        <v>3680</v>
      </c>
      <c r="E371" s="131">
        <v>15285</v>
      </c>
      <c r="F371" s="131">
        <v>0</v>
      </c>
      <c r="G371" s="131">
        <v>1265</v>
      </c>
      <c r="H371" s="131"/>
      <c r="I371" s="131"/>
      <c r="J371" s="131"/>
      <c r="K371" s="131"/>
      <c r="L371" s="131"/>
      <c r="M371" s="131"/>
      <c r="N371" s="131"/>
      <c r="O371" s="131"/>
      <c r="P371" s="83">
        <f t="shared" si="293"/>
        <v>20230</v>
      </c>
      <c r="Q371" s="264">
        <v>30377.764999999999</v>
      </c>
      <c r="R371" s="265">
        <f t="shared" si="294"/>
        <v>10147.764999999999</v>
      </c>
      <c r="S371" s="83">
        <f t="shared" si="295"/>
        <v>1265</v>
      </c>
      <c r="T371" s="264">
        <v>0</v>
      </c>
      <c r="U371" s="265">
        <f t="shared" si="296"/>
        <v>-1265</v>
      </c>
      <c r="V371" s="266">
        <v>30377.764999999999</v>
      </c>
      <c r="W371" s="131">
        <v>23583.528919505501</v>
      </c>
      <c r="X371" s="377">
        <v>21784.15</v>
      </c>
      <c r="Y371" s="264">
        <f t="shared" si="297"/>
        <v>1799.3789195054997</v>
      </c>
      <c r="Z371" s="264">
        <f t="shared" si="298"/>
        <v>8593.614999999998</v>
      </c>
      <c r="AA371" s="264">
        <f t="shared" si="299"/>
        <v>10147.764999999999</v>
      </c>
      <c r="AB371" s="264">
        <f t="shared" si="300"/>
        <v>1554.1500000000015</v>
      </c>
      <c r="AC371" s="68">
        <f t="shared" si="301"/>
        <v>0.92865684454064068</v>
      </c>
      <c r="AD371" s="68">
        <f t="shared" si="302"/>
        <v>0.66594761003648562</v>
      </c>
    </row>
    <row r="372" spans="1:30" s="58" customFormat="1" ht="12.2" hidden="1" customHeight="1">
      <c r="A372" s="55"/>
      <c r="B372" s="55"/>
      <c r="C372" s="131"/>
      <c r="D372" s="131"/>
      <c r="E372" s="131"/>
      <c r="F372" s="131"/>
      <c r="G372" s="131"/>
      <c r="H372" s="131"/>
      <c r="I372" s="131"/>
      <c r="J372" s="131"/>
      <c r="K372" s="131"/>
      <c r="L372" s="131"/>
      <c r="M372" s="131"/>
      <c r="N372" s="131"/>
      <c r="O372" s="131"/>
      <c r="P372" s="83"/>
      <c r="Q372" s="264"/>
      <c r="R372" s="265"/>
      <c r="S372" s="83"/>
      <c r="T372" s="264"/>
      <c r="U372" s="265"/>
      <c r="V372" s="266"/>
      <c r="W372" s="131"/>
      <c r="X372" s="377"/>
      <c r="Y372" s="264"/>
      <c r="Z372" s="264"/>
      <c r="AA372" s="264"/>
      <c r="AB372" s="264"/>
      <c r="AC372" s="68"/>
      <c r="AD372" s="68"/>
    </row>
    <row r="373" spans="1:30" s="58" customFormat="1" ht="12.2" customHeight="1">
      <c r="A373" s="66"/>
      <c r="B373" s="65" t="s">
        <v>789</v>
      </c>
      <c r="C373" s="267">
        <f t="shared" ref="C373:AB373" si="303">SUM(C359:C372)</f>
        <v>0</v>
      </c>
      <c r="D373" s="267">
        <f t="shared" si="303"/>
        <v>87219.55</v>
      </c>
      <c r="E373" s="267">
        <f t="shared" si="303"/>
        <v>55461.34</v>
      </c>
      <c r="F373" s="267">
        <f t="shared" si="303"/>
        <v>21270.03</v>
      </c>
      <c r="G373" s="267">
        <f t="shared" si="303"/>
        <v>19971.84</v>
      </c>
      <c r="H373" s="267">
        <f t="shared" si="303"/>
        <v>0</v>
      </c>
      <c r="I373" s="267">
        <f t="shared" si="303"/>
        <v>0</v>
      </c>
      <c r="J373" s="267">
        <f t="shared" si="303"/>
        <v>0</v>
      </c>
      <c r="K373" s="267">
        <f t="shared" si="303"/>
        <v>0</v>
      </c>
      <c r="L373" s="267">
        <f t="shared" si="303"/>
        <v>0</v>
      </c>
      <c r="M373" s="267">
        <f t="shared" si="303"/>
        <v>0</v>
      </c>
      <c r="N373" s="267">
        <f t="shared" si="303"/>
        <v>0</v>
      </c>
      <c r="O373" s="267">
        <f t="shared" si="303"/>
        <v>0</v>
      </c>
      <c r="P373" s="268">
        <f t="shared" si="303"/>
        <v>183922.75999999995</v>
      </c>
      <c r="Q373" s="269">
        <f t="shared" si="303"/>
        <v>135362.01467844984</v>
      </c>
      <c r="R373" s="270">
        <f t="shared" si="303"/>
        <v>-48560.745321550145</v>
      </c>
      <c r="S373" s="268">
        <f t="shared" si="303"/>
        <v>19971.84</v>
      </c>
      <c r="T373" s="269">
        <f t="shared" si="303"/>
        <v>37024.391348339755</v>
      </c>
      <c r="U373" s="270">
        <f t="shared" si="303"/>
        <v>17052.551348339759</v>
      </c>
      <c r="V373" s="268">
        <f t="shared" si="303"/>
        <v>431557.145465168</v>
      </c>
      <c r="W373" s="267">
        <f t="shared" si="303"/>
        <v>388619.88393397245</v>
      </c>
      <c r="X373" s="378">
        <f t="shared" si="303"/>
        <v>364574.19457532244</v>
      </c>
      <c r="Y373" s="269">
        <f t="shared" si="303"/>
        <v>24045.689358650059</v>
      </c>
      <c r="Z373" s="269">
        <f t="shared" si="303"/>
        <v>66982.950889845553</v>
      </c>
      <c r="AA373" s="269">
        <f t="shared" si="303"/>
        <v>247634.38546516804</v>
      </c>
      <c r="AB373" s="269">
        <f t="shared" si="303"/>
        <v>180651.43457532243</v>
      </c>
      <c r="AC373" s="111">
        <f t="shared" si="282"/>
        <v>0.50448650161387332</v>
      </c>
      <c r="AD373" s="111">
        <f>IFERROR((P373/V373)," ")</f>
        <v>0.42618402205286809</v>
      </c>
    </row>
    <row r="374" spans="1:30" ht="12.2" customHeight="1">
      <c r="A374" s="66"/>
      <c r="B374" s="66"/>
      <c r="C374" s="131"/>
      <c r="D374" s="131"/>
      <c r="E374" s="131"/>
      <c r="F374" s="131"/>
      <c r="G374" s="131"/>
      <c r="H374" s="131"/>
      <c r="I374" s="131"/>
      <c r="J374" s="131"/>
      <c r="K374" s="131"/>
      <c r="L374" s="131"/>
      <c r="M374" s="131"/>
      <c r="N374" s="131"/>
      <c r="O374" s="131"/>
      <c r="P374" s="266"/>
      <c r="Q374" s="264"/>
      <c r="R374" s="265"/>
      <c r="S374" s="266"/>
      <c r="T374" s="264"/>
      <c r="U374" s="265"/>
      <c r="V374" s="266"/>
      <c r="W374" s="131"/>
      <c r="X374" s="377"/>
      <c r="Y374" s="264"/>
      <c r="Z374" s="264"/>
      <c r="AA374" s="264"/>
      <c r="AB374" s="264"/>
    </row>
    <row r="375" spans="1:30" ht="12.2" customHeight="1">
      <c r="A375" s="66" t="s">
        <v>122</v>
      </c>
      <c r="C375" s="131"/>
      <c r="D375" s="131"/>
      <c r="E375" s="131"/>
      <c r="F375" s="131"/>
      <c r="G375" s="131"/>
      <c r="H375" s="131"/>
      <c r="I375" s="131"/>
      <c r="J375" s="131"/>
      <c r="K375" s="131"/>
      <c r="L375" s="131"/>
      <c r="M375" s="131"/>
      <c r="N375" s="131"/>
      <c r="O375" s="131"/>
      <c r="P375" s="266"/>
      <c r="Q375" s="264"/>
      <c r="R375" s="265"/>
      <c r="S375" s="266"/>
      <c r="T375" s="264"/>
      <c r="U375" s="265"/>
      <c r="V375" s="266"/>
      <c r="W375" s="131"/>
      <c r="X375" s="377"/>
      <c r="Y375" s="264"/>
      <c r="Z375" s="264"/>
      <c r="AA375" s="264"/>
      <c r="AB375" s="264"/>
    </row>
    <row r="376" spans="1:30" ht="12.2" hidden="1" customHeight="1">
      <c r="A376" s="55" t="s">
        <v>29</v>
      </c>
      <c r="B376" s="55"/>
      <c r="C376" s="131"/>
      <c r="D376" s="131"/>
      <c r="E376" s="131"/>
      <c r="F376" s="131"/>
      <c r="G376" s="131"/>
      <c r="H376" s="131"/>
      <c r="I376" s="131"/>
      <c r="J376" s="131"/>
      <c r="K376" s="131"/>
      <c r="L376" s="131"/>
      <c r="M376" s="131"/>
      <c r="N376" s="131"/>
      <c r="O376" s="131"/>
      <c r="P376" s="83">
        <f t="shared" ref="P376" si="304">SUM(D376:O376)+SUMIF($P$4,"Yes",C376)</f>
        <v>0</v>
      </c>
      <c r="Q376" s="264">
        <v>0</v>
      </c>
      <c r="R376" s="265">
        <f t="shared" ref="R376" si="305">Q376-P376</f>
        <v>0</v>
      </c>
      <c r="S376" s="83">
        <f t="shared" ref="S376" si="306">INDEX(D376:O376,1,MATCH($S$3,$D$6:$O$6,0))</f>
        <v>0</v>
      </c>
      <c r="T376" s="264">
        <v>0</v>
      </c>
      <c r="U376" s="265">
        <f t="shared" ref="U376" si="307">T376-S376</f>
        <v>0</v>
      </c>
      <c r="V376" s="266">
        <v>0</v>
      </c>
      <c r="W376" s="131">
        <v>0</v>
      </c>
      <c r="X376" s="377">
        <v>0</v>
      </c>
      <c r="Y376" s="264">
        <f t="shared" ref="Y376" si="308">W376-X376</f>
        <v>0</v>
      </c>
      <c r="Z376" s="264">
        <f t="shared" ref="Z376" si="309">V376-X376</f>
        <v>0</v>
      </c>
      <c r="AA376" s="264">
        <f t="shared" ref="AA376" si="310">V376-P376</f>
        <v>0</v>
      </c>
      <c r="AB376" s="264">
        <f t="shared" ref="AB376" si="311">X376-P376</f>
        <v>0</v>
      </c>
      <c r="AC376" s="68" t="str">
        <f t="shared" ref="AC376" si="312">IFERROR((P376/X376)," ")</f>
        <v xml:space="preserve"> </v>
      </c>
      <c r="AD376" s="68" t="str">
        <f t="shared" ref="AD376" si="313">IFERROR((P376/V376)," ")</f>
        <v xml:space="preserve"> </v>
      </c>
    </row>
    <row r="377" spans="1:30" ht="12.2" hidden="1" customHeight="1">
      <c r="A377" s="55" t="s">
        <v>790</v>
      </c>
      <c r="B377" s="55" t="s">
        <v>399</v>
      </c>
      <c r="C377" s="131"/>
      <c r="D377" s="131">
        <v>0</v>
      </c>
      <c r="E377" s="131">
        <v>0</v>
      </c>
      <c r="F377" s="131">
        <v>0</v>
      </c>
      <c r="G377" s="131">
        <v>0</v>
      </c>
      <c r="H377" s="131"/>
      <c r="I377" s="131"/>
      <c r="J377" s="131"/>
      <c r="K377" s="131"/>
      <c r="L377" s="131"/>
      <c r="M377" s="131"/>
      <c r="N377" s="131"/>
      <c r="O377" s="131"/>
      <c r="P377" s="83">
        <f t="shared" ref="P377:P389" si="314">SUM(D377:O377)+SUMIF($P$4,"Yes",C377)</f>
        <v>0</v>
      </c>
      <c r="Q377" s="264">
        <v>0</v>
      </c>
      <c r="R377" s="265">
        <f t="shared" ref="R377:R389" si="315">Q377-P377</f>
        <v>0</v>
      </c>
      <c r="S377" s="83">
        <f t="shared" ref="S377:S389" si="316">INDEX(D377:O377,1,MATCH($S$3,$D$6:$O$6,0))</f>
        <v>0</v>
      </c>
      <c r="T377" s="264">
        <v>0</v>
      </c>
      <c r="U377" s="265">
        <f t="shared" ref="U377:U389" si="317">T377-S377</f>
        <v>0</v>
      </c>
      <c r="V377" s="266">
        <v>0</v>
      </c>
      <c r="W377" s="131">
        <v>0</v>
      </c>
      <c r="X377" s="377">
        <v>0</v>
      </c>
      <c r="Y377" s="264">
        <f t="shared" ref="Y377:Y389" si="318">W377-X377</f>
        <v>0</v>
      </c>
      <c r="Z377" s="264">
        <f t="shared" ref="Z377:Z389" si="319">V377-X377</f>
        <v>0</v>
      </c>
      <c r="AA377" s="264">
        <f t="shared" ref="AA377:AA389" si="320">V377-P377</f>
        <v>0</v>
      </c>
      <c r="AB377" s="264">
        <f t="shared" ref="AB377:AB389" si="321">X377-P377</f>
        <v>0</v>
      </c>
      <c r="AC377" s="68" t="str">
        <f t="shared" ref="AC377:AC389" si="322">IFERROR((P377/X377)," ")</f>
        <v xml:space="preserve"> </v>
      </c>
      <c r="AD377" s="68" t="str">
        <f t="shared" ref="AD377:AD389" si="323">IFERROR((P377/V377)," ")</f>
        <v xml:space="preserve"> </v>
      </c>
    </row>
    <row r="378" spans="1:30" ht="12.2" hidden="1" customHeight="1">
      <c r="A378" s="55" t="s">
        <v>791</v>
      </c>
      <c r="B378" s="55" t="s">
        <v>400</v>
      </c>
      <c r="C378" s="131"/>
      <c r="D378" s="131">
        <v>0</v>
      </c>
      <c r="E378" s="131">
        <v>0</v>
      </c>
      <c r="F378" s="131">
        <v>0</v>
      </c>
      <c r="G378" s="131">
        <v>0</v>
      </c>
      <c r="H378" s="131"/>
      <c r="I378" s="131"/>
      <c r="J378" s="131"/>
      <c r="K378" s="131"/>
      <c r="L378" s="131"/>
      <c r="M378" s="131"/>
      <c r="N378" s="131"/>
      <c r="O378" s="131"/>
      <c r="P378" s="83">
        <f t="shared" si="314"/>
        <v>0</v>
      </c>
      <c r="Q378" s="264">
        <v>0</v>
      </c>
      <c r="R378" s="265">
        <f t="shared" si="315"/>
        <v>0</v>
      </c>
      <c r="S378" s="83">
        <f t="shared" si="316"/>
        <v>0</v>
      </c>
      <c r="T378" s="264">
        <v>0</v>
      </c>
      <c r="U378" s="265">
        <f t="shared" si="317"/>
        <v>0</v>
      </c>
      <c r="V378" s="266">
        <v>0</v>
      </c>
      <c r="W378" s="131">
        <v>0</v>
      </c>
      <c r="X378" s="377">
        <v>0</v>
      </c>
      <c r="Y378" s="264">
        <f t="shared" si="318"/>
        <v>0</v>
      </c>
      <c r="Z378" s="264">
        <f t="shared" si="319"/>
        <v>0</v>
      </c>
      <c r="AA378" s="264">
        <f t="shared" si="320"/>
        <v>0</v>
      </c>
      <c r="AB378" s="264">
        <f t="shared" si="321"/>
        <v>0</v>
      </c>
      <c r="AC378" s="68" t="str">
        <f t="shared" si="322"/>
        <v xml:space="preserve"> </v>
      </c>
      <c r="AD378" s="68" t="str">
        <f t="shared" si="323"/>
        <v xml:space="preserve"> </v>
      </c>
    </row>
    <row r="379" spans="1:30" ht="12.2" customHeight="1">
      <c r="A379" s="55" t="s">
        <v>792</v>
      </c>
      <c r="B379" s="55" t="s">
        <v>401</v>
      </c>
      <c r="C379" s="131"/>
      <c r="D379" s="131">
        <v>0</v>
      </c>
      <c r="E379" s="131">
        <v>106000</v>
      </c>
      <c r="F379" s="131">
        <v>0</v>
      </c>
      <c r="G379" s="131">
        <v>0</v>
      </c>
      <c r="H379" s="131"/>
      <c r="I379" s="131"/>
      <c r="J379" s="131"/>
      <c r="K379" s="131"/>
      <c r="L379" s="131"/>
      <c r="M379" s="131"/>
      <c r="N379" s="131"/>
      <c r="O379" s="131"/>
      <c r="P379" s="83">
        <f t="shared" si="314"/>
        <v>106000</v>
      </c>
      <c r="Q379" s="264">
        <v>0</v>
      </c>
      <c r="R379" s="265">
        <f t="shared" si="315"/>
        <v>-106000</v>
      </c>
      <c r="S379" s="83">
        <f t="shared" si="316"/>
        <v>0</v>
      </c>
      <c r="T379" s="264">
        <v>0</v>
      </c>
      <c r="U379" s="265">
        <f t="shared" si="317"/>
        <v>0</v>
      </c>
      <c r="V379" s="266">
        <v>0</v>
      </c>
      <c r="W379" s="131">
        <v>112500</v>
      </c>
      <c r="X379" s="377">
        <v>112500</v>
      </c>
      <c r="Y379" s="264">
        <f t="shared" si="318"/>
        <v>0</v>
      </c>
      <c r="Z379" s="264">
        <f t="shared" si="319"/>
        <v>-112500</v>
      </c>
      <c r="AA379" s="264">
        <f t="shared" si="320"/>
        <v>-106000</v>
      </c>
      <c r="AB379" s="264">
        <f t="shared" si="321"/>
        <v>6500</v>
      </c>
      <c r="AC379" s="68">
        <f t="shared" si="322"/>
        <v>0.94222222222222218</v>
      </c>
      <c r="AD379" s="68" t="str">
        <f t="shared" si="323"/>
        <v xml:space="preserve"> </v>
      </c>
    </row>
    <row r="380" spans="1:30" ht="12.2" hidden="1" customHeight="1">
      <c r="A380" s="55" t="s">
        <v>793</v>
      </c>
      <c r="B380" s="55" t="s">
        <v>402</v>
      </c>
      <c r="C380" s="131"/>
      <c r="D380" s="131">
        <v>0</v>
      </c>
      <c r="E380" s="131">
        <v>0</v>
      </c>
      <c r="F380" s="131">
        <v>0</v>
      </c>
      <c r="G380" s="131">
        <v>0</v>
      </c>
      <c r="H380" s="131"/>
      <c r="I380" s="131"/>
      <c r="J380" s="131"/>
      <c r="K380" s="131"/>
      <c r="L380" s="131"/>
      <c r="M380" s="131"/>
      <c r="N380" s="131"/>
      <c r="O380" s="131"/>
      <c r="P380" s="83">
        <f t="shared" si="314"/>
        <v>0</v>
      </c>
      <c r="Q380" s="264">
        <v>0</v>
      </c>
      <c r="R380" s="265">
        <f t="shared" si="315"/>
        <v>0</v>
      </c>
      <c r="S380" s="83">
        <f t="shared" si="316"/>
        <v>0</v>
      </c>
      <c r="T380" s="264">
        <v>0</v>
      </c>
      <c r="U380" s="265">
        <f t="shared" si="317"/>
        <v>0</v>
      </c>
      <c r="V380" s="266">
        <v>0</v>
      </c>
      <c r="W380" s="131">
        <v>0</v>
      </c>
      <c r="X380" s="377">
        <v>0</v>
      </c>
      <c r="Y380" s="264">
        <f t="shared" si="318"/>
        <v>0</v>
      </c>
      <c r="Z380" s="264">
        <f t="shared" si="319"/>
        <v>0</v>
      </c>
      <c r="AA380" s="264">
        <f t="shared" si="320"/>
        <v>0</v>
      </c>
      <c r="AB380" s="264">
        <f t="shared" si="321"/>
        <v>0</v>
      </c>
      <c r="AC380" s="68" t="str">
        <f t="shared" si="322"/>
        <v xml:space="preserve"> </v>
      </c>
      <c r="AD380" s="68" t="str">
        <f t="shared" si="323"/>
        <v xml:space="preserve"> </v>
      </c>
    </row>
    <row r="381" spans="1:30" ht="12.2" hidden="1" customHeight="1">
      <c r="A381" s="55" t="s">
        <v>794</v>
      </c>
      <c r="B381" s="55" t="s">
        <v>403</v>
      </c>
      <c r="C381" s="131"/>
      <c r="D381" s="131">
        <v>0</v>
      </c>
      <c r="E381" s="131">
        <v>0</v>
      </c>
      <c r="F381" s="131">
        <v>0</v>
      </c>
      <c r="G381" s="131">
        <v>0</v>
      </c>
      <c r="H381" s="131"/>
      <c r="I381" s="131"/>
      <c r="J381" s="131"/>
      <c r="K381" s="131"/>
      <c r="L381" s="131"/>
      <c r="M381" s="131"/>
      <c r="N381" s="131"/>
      <c r="O381" s="131"/>
      <c r="P381" s="83">
        <f t="shared" si="314"/>
        <v>0</v>
      </c>
      <c r="Q381" s="264">
        <v>0</v>
      </c>
      <c r="R381" s="265">
        <f t="shared" si="315"/>
        <v>0</v>
      </c>
      <c r="S381" s="83">
        <f t="shared" si="316"/>
        <v>0</v>
      </c>
      <c r="T381" s="264">
        <v>0</v>
      </c>
      <c r="U381" s="265">
        <f t="shared" si="317"/>
        <v>0</v>
      </c>
      <c r="V381" s="266">
        <v>0</v>
      </c>
      <c r="W381" s="131">
        <v>0</v>
      </c>
      <c r="X381" s="377">
        <v>0</v>
      </c>
      <c r="Y381" s="264">
        <f t="shared" si="318"/>
        <v>0</v>
      </c>
      <c r="Z381" s="264">
        <f t="shared" si="319"/>
        <v>0</v>
      </c>
      <c r="AA381" s="264">
        <f t="shared" si="320"/>
        <v>0</v>
      </c>
      <c r="AB381" s="264">
        <f t="shared" si="321"/>
        <v>0</v>
      </c>
      <c r="AC381" s="68" t="str">
        <f t="shared" si="322"/>
        <v xml:space="preserve"> </v>
      </c>
      <c r="AD381" s="68" t="str">
        <f t="shared" si="323"/>
        <v xml:space="preserve"> </v>
      </c>
    </row>
    <row r="382" spans="1:30" ht="12.2" hidden="1" customHeight="1">
      <c r="A382" s="55" t="s">
        <v>795</v>
      </c>
      <c r="B382" s="55" t="s">
        <v>404</v>
      </c>
      <c r="C382" s="131"/>
      <c r="D382" s="131">
        <v>0</v>
      </c>
      <c r="E382" s="131">
        <v>0</v>
      </c>
      <c r="F382" s="131">
        <v>0</v>
      </c>
      <c r="G382" s="131">
        <v>0</v>
      </c>
      <c r="H382" s="131"/>
      <c r="I382" s="131"/>
      <c r="J382" s="131"/>
      <c r="K382" s="131"/>
      <c r="L382" s="131"/>
      <c r="M382" s="131"/>
      <c r="N382" s="131"/>
      <c r="O382" s="131"/>
      <c r="P382" s="83">
        <f t="shared" si="314"/>
        <v>0</v>
      </c>
      <c r="Q382" s="264">
        <v>0</v>
      </c>
      <c r="R382" s="265">
        <f t="shared" si="315"/>
        <v>0</v>
      </c>
      <c r="S382" s="83">
        <f t="shared" si="316"/>
        <v>0</v>
      </c>
      <c r="T382" s="264">
        <v>0</v>
      </c>
      <c r="U382" s="265">
        <f t="shared" si="317"/>
        <v>0</v>
      </c>
      <c r="V382" s="266">
        <v>0</v>
      </c>
      <c r="W382" s="131">
        <v>0</v>
      </c>
      <c r="X382" s="377">
        <v>0</v>
      </c>
      <c r="Y382" s="264">
        <f t="shared" si="318"/>
        <v>0</v>
      </c>
      <c r="Z382" s="264">
        <f t="shared" si="319"/>
        <v>0</v>
      </c>
      <c r="AA382" s="264">
        <f t="shared" si="320"/>
        <v>0</v>
      </c>
      <c r="AB382" s="264">
        <f t="shared" si="321"/>
        <v>0</v>
      </c>
      <c r="AC382" s="68" t="str">
        <f t="shared" si="322"/>
        <v xml:space="preserve"> </v>
      </c>
      <c r="AD382" s="68" t="str">
        <f t="shared" si="323"/>
        <v xml:space="preserve"> </v>
      </c>
    </row>
    <row r="383" spans="1:30" ht="12.2" hidden="1" customHeight="1">
      <c r="A383" s="55" t="s">
        <v>796</v>
      </c>
      <c r="B383" s="55" t="s">
        <v>405</v>
      </c>
      <c r="C383" s="131"/>
      <c r="D383" s="131">
        <v>0</v>
      </c>
      <c r="E383" s="131">
        <v>0</v>
      </c>
      <c r="F383" s="131">
        <v>0</v>
      </c>
      <c r="G383" s="131">
        <v>0</v>
      </c>
      <c r="H383" s="131"/>
      <c r="I383" s="131"/>
      <c r="J383" s="131"/>
      <c r="K383" s="131"/>
      <c r="L383" s="131"/>
      <c r="M383" s="131"/>
      <c r="N383" s="131"/>
      <c r="O383" s="131"/>
      <c r="P383" s="83">
        <f t="shared" si="314"/>
        <v>0</v>
      </c>
      <c r="Q383" s="264">
        <v>0</v>
      </c>
      <c r="R383" s="265">
        <f t="shared" si="315"/>
        <v>0</v>
      </c>
      <c r="S383" s="83">
        <f t="shared" si="316"/>
        <v>0</v>
      </c>
      <c r="T383" s="264">
        <v>0</v>
      </c>
      <c r="U383" s="265">
        <f t="shared" si="317"/>
        <v>0</v>
      </c>
      <c r="V383" s="266">
        <v>0</v>
      </c>
      <c r="W383" s="131">
        <v>0</v>
      </c>
      <c r="X383" s="377">
        <v>0</v>
      </c>
      <c r="Y383" s="264">
        <f t="shared" si="318"/>
        <v>0</v>
      </c>
      <c r="Z383" s="264">
        <f t="shared" si="319"/>
        <v>0</v>
      </c>
      <c r="AA383" s="264">
        <f t="shared" si="320"/>
        <v>0</v>
      </c>
      <c r="AB383" s="264">
        <f t="shared" si="321"/>
        <v>0</v>
      </c>
      <c r="AC383" s="68" t="str">
        <f t="shared" si="322"/>
        <v xml:space="preserve"> </v>
      </c>
      <c r="AD383" s="68" t="str">
        <f t="shared" si="323"/>
        <v xml:space="preserve"> </v>
      </c>
    </row>
    <row r="384" spans="1:30" ht="12.2" hidden="1" customHeight="1">
      <c r="A384" s="55" t="s">
        <v>797</v>
      </c>
      <c r="B384" s="55" t="s">
        <v>406</v>
      </c>
      <c r="C384" s="131"/>
      <c r="D384" s="131">
        <v>0</v>
      </c>
      <c r="E384" s="131">
        <v>0</v>
      </c>
      <c r="F384" s="131">
        <v>0</v>
      </c>
      <c r="G384" s="131">
        <v>0</v>
      </c>
      <c r="H384" s="131"/>
      <c r="I384" s="131"/>
      <c r="J384" s="131"/>
      <c r="K384" s="131"/>
      <c r="L384" s="131"/>
      <c r="M384" s="131"/>
      <c r="N384" s="131"/>
      <c r="O384" s="131"/>
      <c r="P384" s="83">
        <f t="shared" si="314"/>
        <v>0</v>
      </c>
      <c r="Q384" s="264">
        <v>0</v>
      </c>
      <c r="R384" s="265">
        <f t="shared" si="315"/>
        <v>0</v>
      </c>
      <c r="S384" s="83">
        <f t="shared" si="316"/>
        <v>0</v>
      </c>
      <c r="T384" s="264">
        <v>0</v>
      </c>
      <c r="U384" s="265">
        <f t="shared" si="317"/>
        <v>0</v>
      </c>
      <c r="V384" s="266">
        <v>0</v>
      </c>
      <c r="W384" s="131">
        <v>0</v>
      </c>
      <c r="X384" s="377">
        <v>0</v>
      </c>
      <c r="Y384" s="264">
        <f t="shared" si="318"/>
        <v>0</v>
      </c>
      <c r="Z384" s="264">
        <f t="shared" si="319"/>
        <v>0</v>
      </c>
      <c r="AA384" s="264">
        <f t="shared" si="320"/>
        <v>0</v>
      </c>
      <c r="AB384" s="264">
        <f t="shared" si="321"/>
        <v>0</v>
      </c>
      <c r="AC384" s="68" t="str">
        <f t="shared" si="322"/>
        <v xml:space="preserve"> </v>
      </c>
      <c r="AD384" s="68" t="str">
        <f t="shared" si="323"/>
        <v xml:space="preserve"> </v>
      </c>
    </row>
    <row r="385" spans="1:30" ht="12.2" hidden="1" customHeight="1">
      <c r="A385" s="55" t="s">
        <v>798</v>
      </c>
      <c r="B385" s="55" t="s">
        <v>407</v>
      </c>
      <c r="C385" s="131"/>
      <c r="D385" s="131">
        <v>0</v>
      </c>
      <c r="E385" s="131">
        <v>0</v>
      </c>
      <c r="F385" s="131">
        <v>0</v>
      </c>
      <c r="G385" s="131">
        <v>0</v>
      </c>
      <c r="H385" s="131"/>
      <c r="I385" s="131"/>
      <c r="J385" s="131"/>
      <c r="K385" s="131"/>
      <c r="L385" s="131"/>
      <c r="M385" s="131"/>
      <c r="N385" s="131"/>
      <c r="O385" s="131"/>
      <c r="P385" s="83">
        <f t="shared" si="314"/>
        <v>0</v>
      </c>
      <c r="Q385" s="264">
        <v>0</v>
      </c>
      <c r="R385" s="265">
        <f t="shared" si="315"/>
        <v>0</v>
      </c>
      <c r="S385" s="83">
        <f t="shared" si="316"/>
        <v>0</v>
      </c>
      <c r="T385" s="264">
        <v>0</v>
      </c>
      <c r="U385" s="265">
        <f t="shared" si="317"/>
        <v>0</v>
      </c>
      <c r="V385" s="266">
        <v>0</v>
      </c>
      <c r="W385" s="131">
        <v>0</v>
      </c>
      <c r="X385" s="377">
        <v>0</v>
      </c>
      <c r="Y385" s="264">
        <f t="shared" si="318"/>
        <v>0</v>
      </c>
      <c r="Z385" s="264">
        <f t="shared" si="319"/>
        <v>0</v>
      </c>
      <c r="AA385" s="264">
        <f t="shared" si="320"/>
        <v>0</v>
      </c>
      <c r="AB385" s="264">
        <f t="shared" si="321"/>
        <v>0</v>
      </c>
      <c r="AC385" s="68" t="str">
        <f t="shared" si="322"/>
        <v xml:space="preserve"> </v>
      </c>
      <c r="AD385" s="68" t="str">
        <f t="shared" si="323"/>
        <v xml:space="preserve"> </v>
      </c>
    </row>
    <row r="386" spans="1:30" ht="12.2" hidden="1" customHeight="1">
      <c r="A386" s="55" t="s">
        <v>799</v>
      </c>
      <c r="B386" s="55" t="s">
        <v>408</v>
      </c>
      <c r="C386" s="131"/>
      <c r="D386" s="131">
        <v>0</v>
      </c>
      <c r="E386" s="131">
        <v>0</v>
      </c>
      <c r="F386" s="131">
        <v>0</v>
      </c>
      <c r="G386" s="131">
        <v>0</v>
      </c>
      <c r="H386" s="131"/>
      <c r="I386" s="131"/>
      <c r="J386" s="131"/>
      <c r="K386" s="131"/>
      <c r="L386" s="131"/>
      <c r="M386" s="131"/>
      <c r="N386" s="131"/>
      <c r="O386" s="131"/>
      <c r="P386" s="83">
        <f t="shared" si="314"/>
        <v>0</v>
      </c>
      <c r="Q386" s="264">
        <v>0</v>
      </c>
      <c r="R386" s="265">
        <f t="shared" si="315"/>
        <v>0</v>
      </c>
      <c r="S386" s="83">
        <f t="shared" si="316"/>
        <v>0</v>
      </c>
      <c r="T386" s="264">
        <v>0</v>
      </c>
      <c r="U386" s="265">
        <f t="shared" si="317"/>
        <v>0</v>
      </c>
      <c r="V386" s="266">
        <v>0</v>
      </c>
      <c r="W386" s="131">
        <v>0</v>
      </c>
      <c r="X386" s="377">
        <v>0</v>
      </c>
      <c r="Y386" s="264">
        <f t="shared" si="318"/>
        <v>0</v>
      </c>
      <c r="Z386" s="264">
        <f t="shared" si="319"/>
        <v>0</v>
      </c>
      <c r="AA386" s="264">
        <f t="shared" si="320"/>
        <v>0</v>
      </c>
      <c r="AB386" s="264">
        <f t="shared" si="321"/>
        <v>0</v>
      </c>
      <c r="AC386" s="68" t="str">
        <f t="shared" si="322"/>
        <v xml:space="preserve"> </v>
      </c>
      <c r="AD386" s="68" t="str">
        <f t="shared" si="323"/>
        <v xml:space="preserve"> </v>
      </c>
    </row>
    <row r="387" spans="1:30" ht="12.2" hidden="1" customHeight="1">
      <c r="A387" s="55" t="s">
        <v>800</v>
      </c>
      <c r="B387" s="55" t="s">
        <v>409</v>
      </c>
      <c r="C387" s="131"/>
      <c r="D387" s="131">
        <v>0</v>
      </c>
      <c r="E387" s="131">
        <v>0</v>
      </c>
      <c r="F387" s="131">
        <v>0</v>
      </c>
      <c r="G387" s="131">
        <v>0</v>
      </c>
      <c r="H387" s="131"/>
      <c r="I387" s="131"/>
      <c r="J387" s="131"/>
      <c r="K387" s="131"/>
      <c r="L387" s="131"/>
      <c r="M387" s="131"/>
      <c r="N387" s="131"/>
      <c r="O387" s="131"/>
      <c r="P387" s="83">
        <f t="shared" si="314"/>
        <v>0</v>
      </c>
      <c r="Q387" s="264">
        <v>0</v>
      </c>
      <c r="R387" s="265">
        <f t="shared" si="315"/>
        <v>0</v>
      </c>
      <c r="S387" s="83">
        <f t="shared" si="316"/>
        <v>0</v>
      </c>
      <c r="T387" s="264">
        <v>0</v>
      </c>
      <c r="U387" s="265">
        <f t="shared" si="317"/>
        <v>0</v>
      </c>
      <c r="V387" s="266">
        <v>0</v>
      </c>
      <c r="W387" s="131">
        <v>0</v>
      </c>
      <c r="X387" s="377">
        <v>0</v>
      </c>
      <c r="Y387" s="264">
        <f t="shared" si="318"/>
        <v>0</v>
      </c>
      <c r="Z387" s="264">
        <f t="shared" si="319"/>
        <v>0</v>
      </c>
      <c r="AA387" s="264">
        <f t="shared" si="320"/>
        <v>0</v>
      </c>
      <c r="AB387" s="264">
        <f t="shared" si="321"/>
        <v>0</v>
      </c>
      <c r="AC387" s="68" t="str">
        <f t="shared" si="322"/>
        <v xml:space="preserve"> </v>
      </c>
      <c r="AD387" s="68" t="str">
        <f t="shared" si="323"/>
        <v xml:space="preserve"> </v>
      </c>
    </row>
    <row r="388" spans="1:30" ht="12.2" hidden="1" customHeight="1">
      <c r="A388" s="55" t="s">
        <v>801</v>
      </c>
      <c r="B388" s="55" t="s">
        <v>410</v>
      </c>
      <c r="C388" s="131"/>
      <c r="D388" s="131">
        <v>0</v>
      </c>
      <c r="E388" s="131">
        <v>0</v>
      </c>
      <c r="F388" s="131">
        <v>0</v>
      </c>
      <c r="G388" s="131">
        <v>0</v>
      </c>
      <c r="H388" s="131"/>
      <c r="I388" s="131"/>
      <c r="J388" s="131"/>
      <c r="K388" s="131"/>
      <c r="L388" s="131"/>
      <c r="M388" s="131"/>
      <c r="N388" s="131"/>
      <c r="O388" s="131"/>
      <c r="P388" s="83">
        <f t="shared" si="314"/>
        <v>0</v>
      </c>
      <c r="Q388" s="264">
        <v>0</v>
      </c>
      <c r="R388" s="265">
        <f t="shared" si="315"/>
        <v>0</v>
      </c>
      <c r="S388" s="83">
        <f t="shared" si="316"/>
        <v>0</v>
      </c>
      <c r="T388" s="264">
        <v>0</v>
      </c>
      <c r="U388" s="265">
        <f t="shared" si="317"/>
        <v>0</v>
      </c>
      <c r="V388" s="266">
        <v>0</v>
      </c>
      <c r="W388" s="131">
        <v>0</v>
      </c>
      <c r="X388" s="377">
        <v>0</v>
      </c>
      <c r="Y388" s="264">
        <f t="shared" si="318"/>
        <v>0</v>
      </c>
      <c r="Z388" s="264">
        <f t="shared" si="319"/>
        <v>0</v>
      </c>
      <c r="AA388" s="264">
        <f t="shared" si="320"/>
        <v>0</v>
      </c>
      <c r="AB388" s="264">
        <f t="shared" si="321"/>
        <v>0</v>
      </c>
      <c r="AC388" s="68" t="str">
        <f t="shared" si="322"/>
        <v xml:space="preserve"> </v>
      </c>
      <c r="AD388" s="68" t="str">
        <f t="shared" si="323"/>
        <v xml:space="preserve"> </v>
      </c>
    </row>
    <row r="389" spans="1:30" ht="12.2" customHeight="1">
      <c r="A389" s="55" t="s">
        <v>802</v>
      </c>
      <c r="B389" s="55" t="s">
        <v>411</v>
      </c>
      <c r="C389" s="131"/>
      <c r="D389" s="131">
        <v>0</v>
      </c>
      <c r="E389" s="131">
        <v>0</v>
      </c>
      <c r="F389" s="131">
        <v>0</v>
      </c>
      <c r="G389" s="131">
        <v>0</v>
      </c>
      <c r="H389" s="131"/>
      <c r="I389" s="131"/>
      <c r="J389" s="131"/>
      <c r="K389" s="131"/>
      <c r="L389" s="131"/>
      <c r="M389" s="131"/>
      <c r="N389" s="131"/>
      <c r="O389" s="131"/>
      <c r="P389" s="83">
        <f t="shared" si="314"/>
        <v>0</v>
      </c>
      <c r="Q389" s="264">
        <v>14521</v>
      </c>
      <c r="R389" s="265">
        <f t="shared" si="315"/>
        <v>14521</v>
      </c>
      <c r="S389" s="83">
        <f t="shared" si="316"/>
        <v>0</v>
      </c>
      <c r="T389" s="264">
        <v>3442.75</v>
      </c>
      <c r="U389" s="265">
        <f t="shared" si="317"/>
        <v>3442.75</v>
      </c>
      <c r="V389" s="266">
        <v>44313</v>
      </c>
      <c r="W389" s="131">
        <v>41313</v>
      </c>
      <c r="X389" s="377">
        <v>41313</v>
      </c>
      <c r="Y389" s="264">
        <f t="shared" si="318"/>
        <v>0</v>
      </c>
      <c r="Z389" s="264">
        <f t="shared" si="319"/>
        <v>3000</v>
      </c>
      <c r="AA389" s="264">
        <f t="shared" si="320"/>
        <v>44313</v>
      </c>
      <c r="AB389" s="264">
        <f t="shared" si="321"/>
        <v>41313</v>
      </c>
      <c r="AC389" s="68">
        <f t="shared" si="322"/>
        <v>0</v>
      </c>
      <c r="AD389" s="68">
        <f t="shared" si="323"/>
        <v>0</v>
      </c>
    </row>
    <row r="390" spans="1:30" ht="12.2" hidden="1" customHeight="1">
      <c r="A390" s="55"/>
      <c r="B390" s="55"/>
      <c r="C390" s="131"/>
      <c r="D390" s="131"/>
      <c r="E390" s="131"/>
      <c r="F390" s="131"/>
      <c r="G390" s="131"/>
      <c r="H390" s="131"/>
      <c r="I390" s="131"/>
      <c r="J390" s="131"/>
      <c r="K390" s="131"/>
      <c r="L390" s="131"/>
      <c r="M390" s="131"/>
      <c r="N390" s="131"/>
      <c r="O390" s="131"/>
      <c r="P390" s="83"/>
      <c r="Q390" s="264"/>
      <c r="R390" s="265"/>
      <c r="S390" s="83"/>
      <c r="T390" s="264"/>
      <c r="U390" s="265"/>
      <c r="V390" s="266"/>
      <c r="W390" s="131"/>
      <c r="X390" s="377"/>
      <c r="Y390" s="264"/>
      <c r="Z390" s="264"/>
      <c r="AA390" s="264"/>
      <c r="AB390" s="264"/>
    </row>
    <row r="391" spans="1:30" s="58" customFormat="1" ht="12.2" customHeight="1">
      <c r="A391" s="66"/>
      <c r="B391" s="65" t="s">
        <v>803</v>
      </c>
      <c r="C391" s="267">
        <f t="shared" ref="C391:AB391" si="324">SUM(C376:C390)</f>
        <v>0</v>
      </c>
      <c r="D391" s="267">
        <f t="shared" si="324"/>
        <v>0</v>
      </c>
      <c r="E391" s="267">
        <f t="shared" si="324"/>
        <v>106000</v>
      </c>
      <c r="F391" s="267">
        <f t="shared" si="324"/>
        <v>0</v>
      </c>
      <c r="G391" s="267">
        <f t="shared" si="324"/>
        <v>0</v>
      </c>
      <c r="H391" s="267">
        <f t="shared" si="324"/>
        <v>0</v>
      </c>
      <c r="I391" s="267">
        <f t="shared" si="324"/>
        <v>0</v>
      </c>
      <c r="J391" s="267">
        <f t="shared" si="324"/>
        <v>0</v>
      </c>
      <c r="K391" s="267">
        <f t="shared" si="324"/>
        <v>0</v>
      </c>
      <c r="L391" s="267">
        <f t="shared" si="324"/>
        <v>0</v>
      </c>
      <c r="M391" s="267">
        <f t="shared" si="324"/>
        <v>0</v>
      </c>
      <c r="N391" s="267">
        <f t="shared" si="324"/>
        <v>0</v>
      </c>
      <c r="O391" s="267">
        <f t="shared" si="324"/>
        <v>0</v>
      </c>
      <c r="P391" s="268">
        <f t="shared" si="324"/>
        <v>106000</v>
      </c>
      <c r="Q391" s="269">
        <f t="shared" si="324"/>
        <v>14521</v>
      </c>
      <c r="R391" s="270">
        <f t="shared" si="324"/>
        <v>-91479</v>
      </c>
      <c r="S391" s="268">
        <f t="shared" si="324"/>
        <v>0</v>
      </c>
      <c r="T391" s="269">
        <f t="shared" si="324"/>
        <v>3442.75</v>
      </c>
      <c r="U391" s="270">
        <f t="shared" si="324"/>
        <v>3442.75</v>
      </c>
      <c r="V391" s="268">
        <f t="shared" si="324"/>
        <v>44313</v>
      </c>
      <c r="W391" s="267">
        <f t="shared" si="324"/>
        <v>153813</v>
      </c>
      <c r="X391" s="378">
        <f t="shared" si="324"/>
        <v>153813</v>
      </c>
      <c r="Y391" s="269">
        <f t="shared" si="324"/>
        <v>0</v>
      </c>
      <c r="Z391" s="269">
        <f t="shared" si="324"/>
        <v>-109500</v>
      </c>
      <c r="AA391" s="269">
        <f t="shared" si="324"/>
        <v>-61687</v>
      </c>
      <c r="AB391" s="269">
        <f t="shared" si="324"/>
        <v>47813</v>
      </c>
      <c r="AC391" s="111">
        <f t="shared" ref="AC391" si="325">IFERROR((P391/X391)," ")</f>
        <v>0.68914851150422918</v>
      </c>
      <c r="AD391" s="111">
        <f>IFERROR((P391/V391)," ")</f>
        <v>2.3920745605127163</v>
      </c>
    </row>
    <row r="392" spans="1:30" s="58" customFormat="1" ht="12.2" customHeight="1">
      <c r="A392" s="66"/>
      <c r="B392" s="66"/>
      <c r="C392" s="275"/>
      <c r="D392" s="275"/>
      <c r="E392" s="275"/>
      <c r="F392" s="275"/>
      <c r="G392" s="275"/>
      <c r="H392" s="275"/>
      <c r="I392" s="275"/>
      <c r="J392" s="275"/>
      <c r="K392" s="275"/>
      <c r="L392" s="275"/>
      <c r="M392" s="275"/>
      <c r="N392" s="275"/>
      <c r="O392" s="275"/>
      <c r="P392" s="272"/>
      <c r="Q392" s="276"/>
      <c r="R392" s="274"/>
      <c r="S392" s="272"/>
      <c r="T392" s="276"/>
      <c r="U392" s="274"/>
      <c r="V392" s="272"/>
      <c r="W392" s="275"/>
      <c r="X392" s="381"/>
      <c r="Y392" s="276"/>
      <c r="Z392" s="276"/>
      <c r="AA392" s="276"/>
      <c r="AB392" s="276"/>
      <c r="AC392" s="92"/>
      <c r="AD392" s="92"/>
    </row>
    <row r="393" spans="1:30" ht="12.2" customHeight="1">
      <c r="A393" s="66" t="s">
        <v>119</v>
      </c>
      <c r="C393" s="131"/>
      <c r="D393" s="131"/>
      <c r="E393" s="131"/>
      <c r="F393" s="131"/>
      <c r="G393" s="131"/>
      <c r="H393" s="131"/>
      <c r="I393" s="131"/>
      <c r="J393" s="131"/>
      <c r="K393" s="131"/>
      <c r="L393" s="131"/>
      <c r="M393" s="131"/>
      <c r="N393" s="131"/>
      <c r="O393" s="131"/>
      <c r="P393" s="266"/>
      <c r="Q393" s="264"/>
      <c r="R393" s="265"/>
      <c r="S393" s="266"/>
      <c r="T393" s="264"/>
      <c r="U393" s="265"/>
      <c r="V393" s="266"/>
      <c r="W393" s="131"/>
      <c r="X393" s="377"/>
      <c r="Y393" s="264"/>
      <c r="Z393" s="264"/>
      <c r="AA393" s="264"/>
      <c r="AB393" s="264"/>
    </row>
    <row r="394" spans="1:30" ht="12.2" hidden="1" customHeight="1">
      <c r="A394" s="55" t="s">
        <v>29</v>
      </c>
      <c r="B394" s="55"/>
      <c r="C394" s="131"/>
      <c r="D394" s="131"/>
      <c r="E394" s="131"/>
      <c r="F394" s="131"/>
      <c r="G394" s="131"/>
      <c r="H394" s="131"/>
      <c r="I394" s="131"/>
      <c r="J394" s="131"/>
      <c r="K394" s="131"/>
      <c r="L394" s="131"/>
      <c r="M394" s="131"/>
      <c r="N394" s="131"/>
      <c r="O394" s="131"/>
      <c r="P394" s="83">
        <f t="shared" ref="P394" si="326">SUM(D394:O394)+SUMIF($P$4,"Yes",C394)</f>
        <v>0</v>
      </c>
      <c r="Q394" s="264"/>
      <c r="R394" s="265">
        <f t="shared" ref="R394" si="327">Q394-P394</f>
        <v>0</v>
      </c>
      <c r="S394" s="83">
        <f t="shared" ref="S394" si="328">INDEX(D394:O394,1,MATCH($S$3,$D$6:$O$6,0))</f>
        <v>0</v>
      </c>
      <c r="T394" s="264"/>
      <c r="U394" s="265">
        <f t="shared" ref="U394" si="329">T394-S394</f>
        <v>0</v>
      </c>
      <c r="V394" s="266">
        <v>0</v>
      </c>
      <c r="W394" s="131">
        <v>0</v>
      </c>
      <c r="X394" s="377">
        <v>0</v>
      </c>
      <c r="Y394" s="264">
        <f t="shared" ref="Y394" si="330">W394-X394</f>
        <v>0</v>
      </c>
      <c r="Z394" s="264">
        <f t="shared" ref="Z394" si="331">V394-X394</f>
        <v>0</v>
      </c>
      <c r="AA394" s="264">
        <f t="shared" ref="AA394" si="332">V394-P394</f>
        <v>0</v>
      </c>
      <c r="AB394" s="264">
        <f t="shared" ref="AB394" si="333">X394-P394</f>
        <v>0</v>
      </c>
      <c r="AC394" s="68" t="str">
        <f t="shared" ref="AC394" si="334">IFERROR((P394/X394)," ")</f>
        <v xml:space="preserve"> </v>
      </c>
      <c r="AD394" s="68" t="str">
        <f t="shared" ref="AD394" si="335">IFERROR((P394/V394)," ")</f>
        <v xml:space="preserve"> </v>
      </c>
    </row>
    <row r="395" spans="1:30" ht="12.2" hidden="1" customHeight="1">
      <c r="A395" s="55" t="s">
        <v>804</v>
      </c>
      <c r="B395" s="55" t="s">
        <v>119</v>
      </c>
      <c r="C395" s="131"/>
      <c r="D395" s="131">
        <v>0</v>
      </c>
      <c r="E395" s="131">
        <v>0</v>
      </c>
      <c r="F395" s="131">
        <v>0</v>
      </c>
      <c r="G395" s="131">
        <v>0</v>
      </c>
      <c r="H395" s="131"/>
      <c r="I395" s="131"/>
      <c r="J395" s="131"/>
      <c r="K395" s="131"/>
      <c r="L395" s="131"/>
      <c r="M395" s="131"/>
      <c r="N395" s="131"/>
      <c r="O395" s="131"/>
      <c r="P395" s="83">
        <f t="shared" ref="P395:P408" si="336">SUM(D395:O395)+SUMIF($P$4,"Yes",C395)</f>
        <v>0</v>
      </c>
      <c r="Q395" s="264">
        <v>0</v>
      </c>
      <c r="R395" s="265">
        <f t="shared" ref="R395:R408" si="337">Q395-P395</f>
        <v>0</v>
      </c>
      <c r="S395" s="83">
        <f t="shared" ref="S395:S408" si="338">INDEX(D395:O395,1,MATCH($S$3,$D$6:$O$6,0))</f>
        <v>0</v>
      </c>
      <c r="T395" s="264">
        <v>0</v>
      </c>
      <c r="U395" s="265">
        <f t="shared" ref="U395:U408" si="339">T395-S395</f>
        <v>0</v>
      </c>
      <c r="V395" s="266">
        <v>0</v>
      </c>
      <c r="W395" s="131">
        <v>0</v>
      </c>
      <c r="X395" s="377">
        <v>0</v>
      </c>
      <c r="Y395" s="264">
        <f t="shared" ref="Y395:Y408" si="340">W395-X395</f>
        <v>0</v>
      </c>
      <c r="Z395" s="264">
        <f t="shared" ref="Z395:Z408" si="341">V395-X395</f>
        <v>0</v>
      </c>
      <c r="AA395" s="264">
        <f t="shared" ref="AA395:AA408" si="342">V395-P395</f>
        <v>0</v>
      </c>
      <c r="AB395" s="264">
        <f t="shared" ref="AB395:AB408" si="343">X395-P395</f>
        <v>0</v>
      </c>
      <c r="AC395" s="68" t="str">
        <f t="shared" ref="AC395:AC408" si="344">IFERROR((P395/X395)," ")</f>
        <v xml:space="preserve"> </v>
      </c>
      <c r="AD395" s="68" t="str">
        <f t="shared" ref="AD395:AD408" si="345">IFERROR((P395/V395)," ")</f>
        <v xml:space="preserve"> </v>
      </c>
    </row>
    <row r="396" spans="1:30" ht="12.2" customHeight="1">
      <c r="A396" s="55" t="s">
        <v>805</v>
      </c>
      <c r="B396" s="55" t="s">
        <v>412</v>
      </c>
      <c r="C396" s="131"/>
      <c r="D396" s="131">
        <v>0</v>
      </c>
      <c r="E396" s="131">
        <v>50</v>
      </c>
      <c r="F396" s="131">
        <v>0</v>
      </c>
      <c r="G396" s="131">
        <v>0</v>
      </c>
      <c r="H396" s="131"/>
      <c r="I396" s="131"/>
      <c r="J396" s="131"/>
      <c r="K396" s="131"/>
      <c r="L396" s="131"/>
      <c r="M396" s="131"/>
      <c r="N396" s="131"/>
      <c r="O396" s="131"/>
      <c r="P396" s="83">
        <f t="shared" si="336"/>
        <v>50</v>
      </c>
      <c r="Q396" s="264">
        <v>1153.1723191604001</v>
      </c>
      <c r="R396" s="265">
        <f t="shared" si="337"/>
        <v>1103.1723191604001</v>
      </c>
      <c r="S396" s="83">
        <f t="shared" si="338"/>
        <v>0</v>
      </c>
      <c r="T396" s="264">
        <v>288.29307979010002</v>
      </c>
      <c r="U396" s="265">
        <f t="shared" si="339"/>
        <v>288.29307979010002</v>
      </c>
      <c r="V396" s="266">
        <v>3459.5169574811998</v>
      </c>
      <c r="W396" s="131">
        <v>3459.5169574811998</v>
      </c>
      <c r="X396" s="377">
        <v>2913.1534574811999</v>
      </c>
      <c r="Y396" s="264">
        <f t="shared" si="340"/>
        <v>546.36349999999993</v>
      </c>
      <c r="Z396" s="264">
        <f t="shared" si="341"/>
        <v>546.36349999999993</v>
      </c>
      <c r="AA396" s="264">
        <f t="shared" si="342"/>
        <v>3409.5169574811998</v>
      </c>
      <c r="AB396" s="264">
        <f t="shared" si="343"/>
        <v>2863.1534574811999</v>
      </c>
      <c r="AC396" s="68">
        <f t="shared" si="344"/>
        <v>1.7163531111482024E-2</v>
      </c>
      <c r="AD396" s="68">
        <f t="shared" si="345"/>
        <v>1.4452884785511769E-2</v>
      </c>
    </row>
    <row r="397" spans="1:30" ht="12.2" hidden="1" customHeight="1">
      <c r="A397" s="55" t="s">
        <v>806</v>
      </c>
      <c r="B397" s="55" t="s">
        <v>413</v>
      </c>
      <c r="C397" s="131"/>
      <c r="D397" s="131">
        <v>0</v>
      </c>
      <c r="E397" s="131">
        <v>0</v>
      </c>
      <c r="F397" s="131">
        <v>0</v>
      </c>
      <c r="G397" s="131">
        <v>0</v>
      </c>
      <c r="H397" s="131"/>
      <c r="I397" s="131"/>
      <c r="J397" s="131"/>
      <c r="K397" s="131"/>
      <c r="L397" s="131"/>
      <c r="M397" s="131"/>
      <c r="N397" s="131"/>
      <c r="O397" s="131"/>
      <c r="P397" s="83">
        <f t="shared" si="336"/>
        <v>0</v>
      </c>
      <c r="Q397" s="264">
        <v>0</v>
      </c>
      <c r="R397" s="265">
        <f t="shared" si="337"/>
        <v>0</v>
      </c>
      <c r="S397" s="83">
        <f t="shared" si="338"/>
        <v>0</v>
      </c>
      <c r="T397" s="264">
        <v>0</v>
      </c>
      <c r="U397" s="265">
        <f t="shared" si="339"/>
        <v>0</v>
      </c>
      <c r="V397" s="266">
        <v>0</v>
      </c>
      <c r="W397" s="131">
        <v>0</v>
      </c>
      <c r="X397" s="377">
        <v>0</v>
      </c>
      <c r="Y397" s="264">
        <f t="shared" si="340"/>
        <v>0</v>
      </c>
      <c r="Z397" s="264">
        <f t="shared" si="341"/>
        <v>0</v>
      </c>
      <c r="AA397" s="264">
        <f t="shared" si="342"/>
        <v>0</v>
      </c>
      <c r="AB397" s="264">
        <f t="shared" si="343"/>
        <v>0</v>
      </c>
      <c r="AC397" s="68" t="str">
        <f t="shared" si="344"/>
        <v xml:space="preserve"> </v>
      </c>
      <c r="AD397" s="68" t="str">
        <f t="shared" si="345"/>
        <v xml:space="preserve"> </v>
      </c>
    </row>
    <row r="398" spans="1:30" ht="12.2" hidden="1" customHeight="1">
      <c r="A398" s="55" t="s">
        <v>807</v>
      </c>
      <c r="B398" s="55" t="s">
        <v>414</v>
      </c>
      <c r="C398" s="131"/>
      <c r="D398" s="131">
        <v>0</v>
      </c>
      <c r="E398" s="131">
        <v>0</v>
      </c>
      <c r="F398" s="131">
        <v>0</v>
      </c>
      <c r="G398" s="131">
        <v>0</v>
      </c>
      <c r="H398" s="131"/>
      <c r="I398" s="131"/>
      <c r="J398" s="131"/>
      <c r="K398" s="131"/>
      <c r="L398" s="131"/>
      <c r="M398" s="131"/>
      <c r="N398" s="131"/>
      <c r="O398" s="131"/>
      <c r="P398" s="83">
        <f t="shared" si="336"/>
        <v>0</v>
      </c>
      <c r="Q398" s="264">
        <v>0</v>
      </c>
      <c r="R398" s="265">
        <f t="shared" si="337"/>
        <v>0</v>
      </c>
      <c r="S398" s="83">
        <f t="shared" si="338"/>
        <v>0</v>
      </c>
      <c r="T398" s="264">
        <v>0</v>
      </c>
      <c r="U398" s="265">
        <f t="shared" si="339"/>
        <v>0</v>
      </c>
      <c r="V398" s="266">
        <v>0</v>
      </c>
      <c r="W398" s="131">
        <v>0</v>
      </c>
      <c r="X398" s="377">
        <v>0</v>
      </c>
      <c r="Y398" s="264">
        <f t="shared" si="340"/>
        <v>0</v>
      </c>
      <c r="Z398" s="264">
        <f t="shared" si="341"/>
        <v>0</v>
      </c>
      <c r="AA398" s="264">
        <f t="shared" si="342"/>
        <v>0</v>
      </c>
      <c r="AB398" s="264">
        <f t="shared" si="343"/>
        <v>0</v>
      </c>
      <c r="AC398" s="68" t="str">
        <f t="shared" si="344"/>
        <v xml:space="preserve"> </v>
      </c>
      <c r="AD398" s="68" t="str">
        <f t="shared" si="345"/>
        <v xml:space="preserve"> </v>
      </c>
    </row>
    <row r="399" spans="1:30" ht="12.2" hidden="1" customHeight="1">
      <c r="A399" s="55" t="s">
        <v>808</v>
      </c>
      <c r="B399" s="55" t="s">
        <v>415</v>
      </c>
      <c r="C399" s="131"/>
      <c r="D399" s="131">
        <v>0</v>
      </c>
      <c r="E399" s="131">
        <v>0</v>
      </c>
      <c r="F399" s="131">
        <v>0</v>
      </c>
      <c r="G399" s="131">
        <v>0</v>
      </c>
      <c r="H399" s="131"/>
      <c r="I399" s="131"/>
      <c r="J399" s="131"/>
      <c r="K399" s="131"/>
      <c r="L399" s="131"/>
      <c r="M399" s="131"/>
      <c r="N399" s="131"/>
      <c r="O399" s="131"/>
      <c r="P399" s="83">
        <f t="shared" si="336"/>
        <v>0</v>
      </c>
      <c r="Q399" s="264">
        <v>0</v>
      </c>
      <c r="R399" s="265">
        <f t="shared" si="337"/>
        <v>0</v>
      </c>
      <c r="S399" s="83">
        <f t="shared" si="338"/>
        <v>0</v>
      </c>
      <c r="T399" s="264">
        <v>0</v>
      </c>
      <c r="U399" s="265">
        <f t="shared" si="339"/>
        <v>0</v>
      </c>
      <c r="V399" s="266">
        <v>0</v>
      </c>
      <c r="W399" s="131">
        <v>0</v>
      </c>
      <c r="X399" s="377">
        <v>0</v>
      </c>
      <c r="Y399" s="264">
        <f t="shared" si="340"/>
        <v>0</v>
      </c>
      <c r="Z399" s="264">
        <f t="shared" si="341"/>
        <v>0</v>
      </c>
      <c r="AA399" s="264">
        <f t="shared" si="342"/>
        <v>0</v>
      </c>
      <c r="AB399" s="264">
        <f t="shared" si="343"/>
        <v>0</v>
      </c>
      <c r="AC399" s="68" t="str">
        <f t="shared" si="344"/>
        <v xml:space="preserve"> </v>
      </c>
      <c r="AD399" s="68" t="str">
        <f t="shared" si="345"/>
        <v xml:space="preserve"> </v>
      </c>
    </row>
    <row r="400" spans="1:30" ht="12.2" hidden="1" customHeight="1">
      <c r="A400" s="55" t="s">
        <v>809</v>
      </c>
      <c r="B400" s="55" t="s">
        <v>416</v>
      </c>
      <c r="C400" s="131"/>
      <c r="D400" s="131">
        <v>0</v>
      </c>
      <c r="E400" s="131">
        <v>0</v>
      </c>
      <c r="F400" s="131">
        <v>0</v>
      </c>
      <c r="G400" s="131">
        <v>0</v>
      </c>
      <c r="H400" s="131"/>
      <c r="I400" s="131"/>
      <c r="J400" s="131"/>
      <c r="K400" s="131"/>
      <c r="L400" s="131"/>
      <c r="M400" s="131"/>
      <c r="N400" s="131"/>
      <c r="O400" s="131"/>
      <c r="P400" s="83">
        <f t="shared" si="336"/>
        <v>0</v>
      </c>
      <c r="Q400" s="264">
        <v>0</v>
      </c>
      <c r="R400" s="265">
        <f t="shared" si="337"/>
        <v>0</v>
      </c>
      <c r="S400" s="83">
        <f t="shared" si="338"/>
        <v>0</v>
      </c>
      <c r="T400" s="264">
        <v>0</v>
      </c>
      <c r="U400" s="265">
        <f t="shared" si="339"/>
        <v>0</v>
      </c>
      <c r="V400" s="266">
        <v>0</v>
      </c>
      <c r="W400" s="131">
        <v>0</v>
      </c>
      <c r="X400" s="377">
        <v>0</v>
      </c>
      <c r="Y400" s="264">
        <f t="shared" si="340"/>
        <v>0</v>
      </c>
      <c r="Z400" s="264">
        <f t="shared" si="341"/>
        <v>0</v>
      </c>
      <c r="AA400" s="264">
        <f t="shared" si="342"/>
        <v>0</v>
      </c>
      <c r="AB400" s="264">
        <f t="shared" si="343"/>
        <v>0</v>
      </c>
      <c r="AC400" s="68" t="str">
        <f t="shared" si="344"/>
        <v xml:space="preserve"> </v>
      </c>
      <c r="AD400" s="68" t="str">
        <f t="shared" si="345"/>
        <v xml:space="preserve"> </v>
      </c>
    </row>
    <row r="401" spans="1:30" ht="12.2" hidden="1" customHeight="1">
      <c r="A401" s="55" t="s">
        <v>810</v>
      </c>
      <c r="B401" s="55" t="s">
        <v>417</v>
      </c>
      <c r="C401" s="131"/>
      <c r="D401" s="131">
        <v>0</v>
      </c>
      <c r="E401" s="131">
        <v>0</v>
      </c>
      <c r="F401" s="131">
        <v>0</v>
      </c>
      <c r="G401" s="131">
        <v>0</v>
      </c>
      <c r="H401" s="131"/>
      <c r="I401" s="131"/>
      <c r="J401" s="131"/>
      <c r="K401" s="131"/>
      <c r="L401" s="131"/>
      <c r="M401" s="131"/>
      <c r="N401" s="131"/>
      <c r="O401" s="131"/>
      <c r="P401" s="83">
        <f t="shared" ref="P401" si="346">SUM(D401:O401)+SUMIF($P$4,"Yes",C401)</f>
        <v>0</v>
      </c>
      <c r="Q401" s="264">
        <v>0</v>
      </c>
      <c r="R401" s="265">
        <f t="shared" si="337"/>
        <v>0</v>
      </c>
      <c r="S401" s="83">
        <f t="shared" si="338"/>
        <v>0</v>
      </c>
      <c r="T401" s="264">
        <v>0</v>
      </c>
      <c r="U401" s="265">
        <f t="shared" si="339"/>
        <v>0</v>
      </c>
      <c r="V401" s="266">
        <v>0</v>
      </c>
      <c r="W401" s="131">
        <v>0</v>
      </c>
      <c r="X401" s="377">
        <v>0</v>
      </c>
      <c r="Y401" s="264">
        <f t="shared" si="340"/>
        <v>0</v>
      </c>
      <c r="Z401" s="264">
        <f t="shared" si="341"/>
        <v>0</v>
      </c>
      <c r="AA401" s="264">
        <f t="shared" si="342"/>
        <v>0</v>
      </c>
      <c r="AB401" s="264">
        <f t="shared" si="343"/>
        <v>0</v>
      </c>
      <c r="AC401" s="68" t="str">
        <f t="shared" si="344"/>
        <v xml:space="preserve"> </v>
      </c>
      <c r="AD401" s="68" t="str">
        <f t="shared" si="345"/>
        <v xml:space="preserve"> </v>
      </c>
    </row>
    <row r="402" spans="1:30" ht="12.2" customHeight="1">
      <c r="A402" s="55" t="s">
        <v>811</v>
      </c>
      <c r="B402" s="55" t="s">
        <v>418</v>
      </c>
      <c r="C402" s="131"/>
      <c r="D402" s="131">
        <v>0</v>
      </c>
      <c r="E402" s="131">
        <v>334.57</v>
      </c>
      <c r="F402" s="131">
        <v>36.67</v>
      </c>
      <c r="G402" s="131">
        <v>26.85</v>
      </c>
      <c r="H402" s="131"/>
      <c r="I402" s="131"/>
      <c r="J402" s="131"/>
      <c r="K402" s="131"/>
      <c r="L402" s="131"/>
      <c r="M402" s="131"/>
      <c r="N402" s="131"/>
      <c r="O402" s="131"/>
      <c r="P402" s="83">
        <f t="shared" si="336"/>
        <v>398.09000000000003</v>
      </c>
      <c r="Q402" s="264">
        <v>141.45333333333301</v>
      </c>
      <c r="R402" s="265">
        <f t="shared" si="337"/>
        <v>-256.636666666667</v>
      </c>
      <c r="S402" s="83">
        <f t="shared" si="338"/>
        <v>26.85</v>
      </c>
      <c r="T402" s="264">
        <v>35.363333333333301</v>
      </c>
      <c r="U402" s="265">
        <f t="shared" si="339"/>
        <v>8.5133333333332999</v>
      </c>
      <c r="V402" s="266">
        <v>424.36</v>
      </c>
      <c r="W402" s="131">
        <v>424.36</v>
      </c>
      <c r="X402" s="377">
        <v>424.36</v>
      </c>
      <c r="Y402" s="264">
        <f t="shared" si="340"/>
        <v>0</v>
      </c>
      <c r="Z402" s="264">
        <f t="shared" si="341"/>
        <v>0</v>
      </c>
      <c r="AA402" s="264">
        <f t="shared" si="342"/>
        <v>26.269999999999982</v>
      </c>
      <c r="AB402" s="264">
        <f t="shared" si="343"/>
        <v>26.269999999999982</v>
      </c>
      <c r="AC402" s="68">
        <f t="shared" si="344"/>
        <v>0.9380950136676407</v>
      </c>
      <c r="AD402" s="68">
        <f t="shared" si="345"/>
        <v>0.9380950136676407</v>
      </c>
    </row>
    <row r="403" spans="1:30" ht="12.2" customHeight="1">
      <c r="A403" s="55" t="s">
        <v>812</v>
      </c>
      <c r="B403" s="55" t="s">
        <v>419</v>
      </c>
      <c r="C403" s="131"/>
      <c r="D403" s="131">
        <v>0</v>
      </c>
      <c r="E403" s="131">
        <v>1655.73</v>
      </c>
      <c r="F403" s="131">
        <v>0</v>
      </c>
      <c r="G403" s="131">
        <v>13668.6</v>
      </c>
      <c r="H403" s="131"/>
      <c r="I403" s="131"/>
      <c r="J403" s="131"/>
      <c r="K403" s="131"/>
      <c r="L403" s="131"/>
      <c r="M403" s="131"/>
      <c r="N403" s="131"/>
      <c r="O403" s="131"/>
      <c r="P403" s="83">
        <f t="shared" si="336"/>
        <v>15324.33</v>
      </c>
      <c r="Q403" s="264">
        <v>0</v>
      </c>
      <c r="R403" s="265">
        <f t="shared" si="337"/>
        <v>-15324.33</v>
      </c>
      <c r="S403" s="83">
        <f t="shared" si="338"/>
        <v>13668.6</v>
      </c>
      <c r="T403" s="264">
        <v>0</v>
      </c>
      <c r="U403" s="265">
        <f t="shared" si="339"/>
        <v>-13668.6</v>
      </c>
      <c r="V403" s="266">
        <v>0</v>
      </c>
      <c r="W403" s="131">
        <v>0</v>
      </c>
      <c r="X403" s="377">
        <v>0</v>
      </c>
      <c r="Y403" s="264">
        <f t="shared" si="340"/>
        <v>0</v>
      </c>
      <c r="Z403" s="264">
        <f t="shared" si="341"/>
        <v>0</v>
      </c>
      <c r="AA403" s="264">
        <f t="shared" si="342"/>
        <v>-15324.33</v>
      </c>
      <c r="AB403" s="264">
        <f t="shared" si="343"/>
        <v>-15324.33</v>
      </c>
      <c r="AC403" s="68" t="str">
        <f t="shared" si="344"/>
        <v xml:space="preserve"> </v>
      </c>
      <c r="AD403" s="68" t="str">
        <f t="shared" si="345"/>
        <v xml:space="preserve"> </v>
      </c>
    </row>
    <row r="404" spans="1:30" ht="12.2" hidden="1" customHeight="1">
      <c r="A404" s="55" t="s">
        <v>813</v>
      </c>
      <c r="B404" s="55" t="s">
        <v>420</v>
      </c>
      <c r="C404" s="131"/>
      <c r="D404" s="131">
        <v>0</v>
      </c>
      <c r="E404" s="131">
        <v>0</v>
      </c>
      <c r="F404" s="131">
        <v>0</v>
      </c>
      <c r="G404" s="131">
        <v>0</v>
      </c>
      <c r="H404" s="131"/>
      <c r="I404" s="131"/>
      <c r="J404" s="131"/>
      <c r="K404" s="131"/>
      <c r="L404" s="131"/>
      <c r="M404" s="131"/>
      <c r="N404" s="131"/>
      <c r="O404" s="131"/>
      <c r="P404" s="83">
        <f t="shared" si="336"/>
        <v>0</v>
      </c>
      <c r="Q404" s="264">
        <v>0</v>
      </c>
      <c r="R404" s="265">
        <f t="shared" si="337"/>
        <v>0</v>
      </c>
      <c r="S404" s="83">
        <f t="shared" si="338"/>
        <v>0</v>
      </c>
      <c r="T404" s="264">
        <v>0</v>
      </c>
      <c r="U404" s="265">
        <f t="shared" si="339"/>
        <v>0</v>
      </c>
      <c r="V404" s="266">
        <v>0</v>
      </c>
      <c r="W404" s="131">
        <v>0</v>
      </c>
      <c r="X404" s="377">
        <v>0</v>
      </c>
      <c r="Y404" s="264">
        <f t="shared" si="340"/>
        <v>0</v>
      </c>
      <c r="Z404" s="264">
        <f t="shared" si="341"/>
        <v>0</v>
      </c>
      <c r="AA404" s="264">
        <f t="shared" si="342"/>
        <v>0</v>
      </c>
      <c r="AB404" s="264">
        <f t="shared" si="343"/>
        <v>0</v>
      </c>
      <c r="AC404" s="68" t="str">
        <f t="shared" si="344"/>
        <v xml:space="preserve"> </v>
      </c>
      <c r="AD404" s="68" t="str">
        <f t="shared" si="345"/>
        <v xml:space="preserve"> </v>
      </c>
    </row>
    <row r="405" spans="1:30" ht="12.2" hidden="1" customHeight="1">
      <c r="A405" s="55" t="s">
        <v>814</v>
      </c>
      <c r="B405" s="55" t="s">
        <v>421</v>
      </c>
      <c r="C405" s="131"/>
      <c r="D405" s="131">
        <v>0</v>
      </c>
      <c r="E405" s="131">
        <v>0</v>
      </c>
      <c r="F405" s="131">
        <v>0</v>
      </c>
      <c r="G405" s="131">
        <v>0</v>
      </c>
      <c r="H405" s="131"/>
      <c r="I405" s="131"/>
      <c r="J405" s="131"/>
      <c r="K405" s="131"/>
      <c r="L405" s="131"/>
      <c r="M405" s="131"/>
      <c r="N405" s="131"/>
      <c r="O405" s="131"/>
      <c r="P405" s="83">
        <f t="shared" si="336"/>
        <v>0</v>
      </c>
      <c r="Q405" s="264">
        <v>0</v>
      </c>
      <c r="R405" s="265">
        <f t="shared" si="337"/>
        <v>0</v>
      </c>
      <c r="S405" s="83">
        <f t="shared" si="338"/>
        <v>0</v>
      </c>
      <c r="T405" s="264">
        <v>0</v>
      </c>
      <c r="U405" s="265">
        <f t="shared" si="339"/>
        <v>0</v>
      </c>
      <c r="V405" s="266">
        <v>0</v>
      </c>
      <c r="W405" s="131">
        <v>0</v>
      </c>
      <c r="X405" s="377">
        <v>0</v>
      </c>
      <c r="Y405" s="264">
        <f t="shared" si="340"/>
        <v>0</v>
      </c>
      <c r="Z405" s="264">
        <f t="shared" si="341"/>
        <v>0</v>
      </c>
      <c r="AA405" s="264">
        <f t="shared" si="342"/>
        <v>0</v>
      </c>
      <c r="AB405" s="264">
        <f t="shared" si="343"/>
        <v>0</v>
      </c>
      <c r="AC405" s="68" t="str">
        <f t="shared" si="344"/>
        <v xml:space="preserve"> </v>
      </c>
      <c r="AD405" s="68" t="str">
        <f t="shared" si="345"/>
        <v xml:space="preserve"> </v>
      </c>
    </row>
    <row r="406" spans="1:30" ht="12.2" hidden="1" customHeight="1">
      <c r="A406" s="55" t="s">
        <v>815</v>
      </c>
      <c r="B406" s="55" t="s">
        <v>422</v>
      </c>
      <c r="C406" s="131"/>
      <c r="D406" s="131">
        <v>0</v>
      </c>
      <c r="E406" s="131">
        <v>0</v>
      </c>
      <c r="F406" s="131">
        <v>0</v>
      </c>
      <c r="G406" s="131">
        <v>0</v>
      </c>
      <c r="H406" s="131"/>
      <c r="I406" s="131"/>
      <c r="J406" s="131"/>
      <c r="K406" s="131"/>
      <c r="L406" s="131"/>
      <c r="M406" s="131"/>
      <c r="N406" s="131"/>
      <c r="O406" s="131"/>
      <c r="P406" s="83">
        <f t="shared" si="336"/>
        <v>0</v>
      </c>
      <c r="Q406" s="264">
        <v>0</v>
      </c>
      <c r="R406" s="265">
        <f t="shared" si="337"/>
        <v>0</v>
      </c>
      <c r="S406" s="83">
        <f t="shared" si="338"/>
        <v>0</v>
      </c>
      <c r="T406" s="264">
        <v>0</v>
      </c>
      <c r="U406" s="265">
        <f t="shared" si="339"/>
        <v>0</v>
      </c>
      <c r="V406" s="266">
        <v>0</v>
      </c>
      <c r="W406" s="131">
        <v>0</v>
      </c>
      <c r="X406" s="377">
        <v>0</v>
      </c>
      <c r="Y406" s="264">
        <f t="shared" si="340"/>
        <v>0</v>
      </c>
      <c r="Z406" s="264">
        <f t="shared" si="341"/>
        <v>0</v>
      </c>
      <c r="AA406" s="264">
        <f t="shared" si="342"/>
        <v>0</v>
      </c>
      <c r="AB406" s="264">
        <f t="shared" si="343"/>
        <v>0</v>
      </c>
      <c r="AC406" s="68" t="str">
        <f t="shared" si="344"/>
        <v xml:space="preserve"> </v>
      </c>
      <c r="AD406" s="68" t="str">
        <f t="shared" si="345"/>
        <v xml:space="preserve"> </v>
      </c>
    </row>
    <row r="407" spans="1:30" ht="12.2" hidden="1" customHeight="1">
      <c r="A407" s="55" t="s">
        <v>816</v>
      </c>
      <c r="B407" s="55" t="s">
        <v>423</v>
      </c>
      <c r="C407" s="131"/>
      <c r="D407" s="131">
        <v>0</v>
      </c>
      <c r="E407" s="131">
        <v>0</v>
      </c>
      <c r="F407" s="131">
        <v>0</v>
      </c>
      <c r="G407" s="131">
        <v>0</v>
      </c>
      <c r="H407" s="131"/>
      <c r="I407" s="131"/>
      <c r="J407" s="131"/>
      <c r="K407" s="131"/>
      <c r="L407" s="131"/>
      <c r="M407" s="131"/>
      <c r="N407" s="131"/>
      <c r="O407" s="131"/>
      <c r="P407" s="83">
        <f t="shared" si="336"/>
        <v>0</v>
      </c>
      <c r="Q407" s="264">
        <v>0</v>
      </c>
      <c r="R407" s="265">
        <f t="shared" si="337"/>
        <v>0</v>
      </c>
      <c r="S407" s="83">
        <f t="shared" si="338"/>
        <v>0</v>
      </c>
      <c r="T407" s="264">
        <v>0</v>
      </c>
      <c r="U407" s="265">
        <f t="shared" si="339"/>
        <v>0</v>
      </c>
      <c r="V407" s="266">
        <v>0</v>
      </c>
      <c r="W407" s="131">
        <v>0</v>
      </c>
      <c r="X407" s="377">
        <v>0</v>
      </c>
      <c r="Y407" s="264">
        <f t="shared" si="340"/>
        <v>0</v>
      </c>
      <c r="Z407" s="264">
        <f t="shared" si="341"/>
        <v>0</v>
      </c>
      <c r="AA407" s="264">
        <f t="shared" si="342"/>
        <v>0</v>
      </c>
      <c r="AB407" s="264">
        <f t="shared" si="343"/>
        <v>0</v>
      </c>
      <c r="AC407" s="68" t="str">
        <f t="shared" si="344"/>
        <v xml:space="preserve"> </v>
      </c>
      <c r="AD407" s="68" t="str">
        <f t="shared" si="345"/>
        <v xml:space="preserve"> </v>
      </c>
    </row>
    <row r="408" spans="1:30" ht="12.2" customHeight="1">
      <c r="A408" s="55" t="s">
        <v>817</v>
      </c>
      <c r="B408" s="55" t="s">
        <v>424</v>
      </c>
      <c r="C408" s="131"/>
      <c r="D408" s="131">
        <v>0</v>
      </c>
      <c r="E408" s="131">
        <v>0</v>
      </c>
      <c r="F408" s="131">
        <v>25457</v>
      </c>
      <c r="G408" s="131">
        <v>25299.55</v>
      </c>
      <c r="H408" s="131"/>
      <c r="I408" s="131"/>
      <c r="J408" s="131"/>
      <c r="K408" s="131"/>
      <c r="L408" s="131"/>
      <c r="M408" s="131"/>
      <c r="N408" s="131"/>
      <c r="O408" s="131"/>
      <c r="P408" s="83">
        <f t="shared" si="336"/>
        <v>50756.55</v>
      </c>
      <c r="Q408" s="264">
        <v>0</v>
      </c>
      <c r="R408" s="265">
        <f t="shared" si="337"/>
        <v>-50756.55</v>
      </c>
      <c r="S408" s="83">
        <f t="shared" si="338"/>
        <v>25299.55</v>
      </c>
      <c r="T408" s="264">
        <v>0</v>
      </c>
      <c r="U408" s="265">
        <f t="shared" si="339"/>
        <v>-25299.55</v>
      </c>
      <c r="V408" s="266">
        <v>0</v>
      </c>
      <c r="W408" s="131">
        <v>0</v>
      </c>
      <c r="X408" s="377">
        <v>0</v>
      </c>
      <c r="Y408" s="264">
        <f t="shared" si="340"/>
        <v>0</v>
      </c>
      <c r="Z408" s="264">
        <f t="shared" si="341"/>
        <v>0</v>
      </c>
      <c r="AA408" s="264">
        <f t="shared" si="342"/>
        <v>-50756.55</v>
      </c>
      <c r="AB408" s="264">
        <f t="shared" si="343"/>
        <v>-50756.55</v>
      </c>
      <c r="AC408" s="68" t="str">
        <f t="shared" si="344"/>
        <v xml:space="preserve"> </v>
      </c>
      <c r="AD408" s="68" t="str">
        <f t="shared" si="345"/>
        <v xml:space="preserve"> </v>
      </c>
    </row>
    <row r="409" spans="1:30" ht="12.2" hidden="1" customHeight="1">
      <c r="A409" s="55"/>
      <c r="B409" s="55"/>
      <c r="C409" s="131"/>
      <c r="D409" s="131"/>
      <c r="E409" s="131"/>
      <c r="F409" s="131"/>
      <c r="G409" s="131"/>
      <c r="H409" s="131"/>
      <c r="I409" s="131"/>
      <c r="J409" s="131"/>
      <c r="K409" s="131"/>
      <c r="L409" s="131"/>
      <c r="M409" s="131"/>
      <c r="N409" s="131"/>
      <c r="O409" s="131"/>
      <c r="P409" s="83"/>
      <c r="Q409" s="264"/>
      <c r="R409" s="265"/>
      <c r="S409" s="83"/>
      <c r="T409" s="264"/>
      <c r="U409" s="265"/>
      <c r="V409" s="266"/>
      <c r="W409" s="131"/>
      <c r="X409" s="377"/>
      <c r="Y409" s="264"/>
      <c r="Z409" s="264"/>
      <c r="AA409" s="264"/>
      <c r="AB409" s="264"/>
    </row>
    <row r="410" spans="1:30" s="58" customFormat="1" ht="12.2" customHeight="1">
      <c r="A410" s="66"/>
      <c r="B410" s="65" t="s">
        <v>818</v>
      </c>
      <c r="C410" s="267">
        <f t="shared" ref="C410:AB410" si="347">SUM(C394:C409)</f>
        <v>0</v>
      </c>
      <c r="D410" s="267">
        <f t="shared" si="347"/>
        <v>0</v>
      </c>
      <c r="E410" s="267">
        <f t="shared" si="347"/>
        <v>2040.3</v>
      </c>
      <c r="F410" s="267">
        <f t="shared" si="347"/>
        <v>25493.67</v>
      </c>
      <c r="G410" s="267">
        <f t="shared" si="347"/>
        <v>38995</v>
      </c>
      <c r="H410" s="267">
        <f t="shared" si="347"/>
        <v>0</v>
      </c>
      <c r="I410" s="267">
        <f t="shared" si="347"/>
        <v>0</v>
      </c>
      <c r="J410" s="267">
        <f t="shared" si="347"/>
        <v>0</v>
      </c>
      <c r="K410" s="267">
        <f t="shared" si="347"/>
        <v>0</v>
      </c>
      <c r="L410" s="267">
        <f t="shared" si="347"/>
        <v>0</v>
      </c>
      <c r="M410" s="267">
        <f t="shared" si="347"/>
        <v>0</v>
      </c>
      <c r="N410" s="267">
        <f t="shared" si="347"/>
        <v>0</v>
      </c>
      <c r="O410" s="267">
        <f t="shared" si="347"/>
        <v>0</v>
      </c>
      <c r="P410" s="268">
        <f t="shared" si="347"/>
        <v>66528.97</v>
      </c>
      <c r="Q410" s="269">
        <f t="shared" si="347"/>
        <v>1294.625652493733</v>
      </c>
      <c r="R410" s="270">
        <f t="shared" si="347"/>
        <v>-65234.344347506267</v>
      </c>
      <c r="S410" s="268">
        <f t="shared" si="347"/>
        <v>38995</v>
      </c>
      <c r="T410" s="269">
        <f t="shared" si="347"/>
        <v>323.65641312343331</v>
      </c>
      <c r="U410" s="270">
        <f t="shared" si="347"/>
        <v>-38671.343586876566</v>
      </c>
      <c r="V410" s="268">
        <f t="shared" si="347"/>
        <v>3883.8769574812</v>
      </c>
      <c r="W410" s="267">
        <f t="shared" si="347"/>
        <v>3883.8769574812</v>
      </c>
      <c r="X410" s="378">
        <f t="shared" si="347"/>
        <v>3337.5134574812</v>
      </c>
      <c r="Y410" s="269">
        <f t="shared" si="347"/>
        <v>546.36349999999993</v>
      </c>
      <c r="Z410" s="269">
        <f t="shared" si="347"/>
        <v>546.36349999999993</v>
      </c>
      <c r="AA410" s="269">
        <f t="shared" si="347"/>
        <v>-62645.093042518805</v>
      </c>
      <c r="AB410" s="269">
        <f t="shared" si="347"/>
        <v>-63191.456542518805</v>
      </c>
      <c r="AC410" s="111">
        <f t="shared" si="282"/>
        <v>19.933693406051159</v>
      </c>
      <c r="AD410" s="111">
        <f>IFERROR((P410/V410)," ")</f>
        <v>17.129525659109923</v>
      </c>
    </row>
    <row r="411" spans="1:30" s="58" customFormat="1" ht="12.2" customHeight="1">
      <c r="A411" s="66"/>
      <c r="B411" s="65"/>
      <c r="C411" s="271"/>
      <c r="D411" s="271"/>
      <c r="E411" s="271"/>
      <c r="F411" s="271"/>
      <c r="G411" s="271"/>
      <c r="H411" s="271"/>
      <c r="I411" s="271"/>
      <c r="J411" s="271"/>
      <c r="K411" s="271"/>
      <c r="L411" s="271"/>
      <c r="M411" s="271"/>
      <c r="N411" s="271"/>
      <c r="O411" s="271"/>
      <c r="P411" s="272"/>
      <c r="Q411" s="273"/>
      <c r="R411" s="274"/>
      <c r="S411" s="272"/>
      <c r="T411" s="273"/>
      <c r="U411" s="274"/>
      <c r="V411" s="272"/>
      <c r="W411" s="271"/>
      <c r="X411" s="379"/>
      <c r="Y411" s="273"/>
      <c r="Z411" s="273"/>
      <c r="AA411" s="273"/>
      <c r="AB411" s="273"/>
      <c r="AC411" s="238"/>
      <c r="AD411" s="238"/>
    </row>
    <row r="412" spans="1:30" ht="12.2" customHeight="1">
      <c r="A412" s="66" t="s">
        <v>120</v>
      </c>
      <c r="C412" s="131"/>
      <c r="D412" s="131"/>
      <c r="E412" s="131"/>
      <c r="F412" s="131"/>
      <c r="G412" s="131"/>
      <c r="H412" s="131"/>
      <c r="I412" s="131"/>
      <c r="J412" s="131"/>
      <c r="K412" s="131"/>
      <c r="L412" s="131"/>
      <c r="M412" s="131"/>
      <c r="N412" s="131"/>
      <c r="O412" s="131"/>
      <c r="P412" s="266"/>
      <c r="Q412" s="264"/>
      <c r="R412" s="265"/>
      <c r="S412" s="266"/>
      <c r="T412" s="264"/>
      <c r="U412" s="265"/>
      <c r="V412" s="266"/>
      <c r="W412" s="131"/>
      <c r="X412" s="377"/>
      <c r="Y412" s="264"/>
      <c r="Z412" s="264"/>
      <c r="AA412" s="264"/>
      <c r="AB412" s="264"/>
    </row>
    <row r="413" spans="1:30" ht="12.2" hidden="1" customHeight="1">
      <c r="A413" s="55" t="s">
        <v>29</v>
      </c>
      <c r="B413" s="55"/>
      <c r="C413" s="131"/>
      <c r="D413" s="131"/>
      <c r="E413" s="131"/>
      <c r="F413" s="131"/>
      <c r="G413" s="131"/>
      <c r="H413" s="131"/>
      <c r="I413" s="131"/>
      <c r="J413" s="131"/>
      <c r="K413" s="131"/>
      <c r="L413" s="131"/>
      <c r="M413" s="131"/>
      <c r="N413" s="131"/>
      <c r="O413" s="131"/>
      <c r="P413" s="83">
        <f t="shared" ref="P413" si="348">SUM(D413:O413)+SUMIF($P$4,"Yes",C413)</f>
        <v>0</v>
      </c>
      <c r="Q413" s="264"/>
      <c r="R413" s="265">
        <f t="shared" ref="R413" si="349">Q413-P413</f>
        <v>0</v>
      </c>
      <c r="S413" s="83">
        <f>INDEX(D413:O413,1,MATCH($S$3,$D$6:$O$6,0))</f>
        <v>0</v>
      </c>
      <c r="T413" s="264"/>
      <c r="U413" s="265">
        <f t="shared" ref="U413" si="350">T413-S413</f>
        <v>0</v>
      </c>
      <c r="V413" s="266">
        <v>0</v>
      </c>
      <c r="W413" s="131">
        <v>0</v>
      </c>
      <c r="X413" s="377">
        <v>0</v>
      </c>
      <c r="Y413" s="264">
        <f t="shared" ref="Y413" si="351">W413-X413</f>
        <v>0</v>
      </c>
      <c r="Z413" s="264">
        <f t="shared" ref="Z413" si="352">V413-X413</f>
        <v>0</v>
      </c>
      <c r="AA413" s="264">
        <f t="shared" ref="AA413" si="353">V413-P413</f>
        <v>0</v>
      </c>
      <c r="AB413" s="264">
        <f t="shared" ref="AB413" si="354">X413-P413</f>
        <v>0</v>
      </c>
      <c r="AC413" s="68" t="str">
        <f t="shared" ref="AC413" si="355">IFERROR((P413/X413)," ")</f>
        <v xml:space="preserve"> </v>
      </c>
      <c r="AD413" s="68" t="str">
        <f>IFERROR((P413/V413)," ")</f>
        <v xml:space="preserve"> </v>
      </c>
    </row>
    <row r="414" spans="1:30" ht="12.2" hidden="1" customHeight="1">
      <c r="A414" s="55" t="s">
        <v>819</v>
      </c>
      <c r="B414" s="55" t="s">
        <v>120</v>
      </c>
      <c r="C414" s="131"/>
      <c r="D414" s="131">
        <v>0</v>
      </c>
      <c r="E414" s="131">
        <v>0</v>
      </c>
      <c r="F414" s="131">
        <v>0</v>
      </c>
      <c r="G414" s="131">
        <v>0</v>
      </c>
      <c r="H414" s="131"/>
      <c r="I414" s="131"/>
      <c r="J414" s="131"/>
      <c r="K414" s="131"/>
      <c r="L414" s="131"/>
      <c r="M414" s="131"/>
      <c r="N414" s="131"/>
      <c r="O414" s="131"/>
      <c r="P414" s="83">
        <f t="shared" ref="P414:P417" si="356">SUM(D414:O414)+SUMIF($P$4,"Yes",C414)</f>
        <v>0</v>
      </c>
      <c r="Q414" s="264">
        <v>0</v>
      </c>
      <c r="R414" s="265">
        <f t="shared" ref="R414:R417" si="357">Q414-P414</f>
        <v>0</v>
      </c>
      <c r="S414" s="83">
        <f t="shared" ref="S414:S417" si="358">INDEX(D414:O414,1,MATCH($S$3,$D$6:$O$6,0))</f>
        <v>0</v>
      </c>
      <c r="T414" s="264">
        <v>0</v>
      </c>
      <c r="U414" s="265">
        <f t="shared" ref="U414:U417" si="359">T414-S414</f>
        <v>0</v>
      </c>
      <c r="V414" s="266">
        <v>0</v>
      </c>
      <c r="W414" s="131">
        <v>0</v>
      </c>
      <c r="X414" s="377">
        <v>0</v>
      </c>
      <c r="Y414" s="264">
        <f t="shared" ref="Y414:Y417" si="360">W414-X414</f>
        <v>0</v>
      </c>
      <c r="Z414" s="264">
        <f t="shared" ref="Z414:Z417" si="361">V414-X414</f>
        <v>0</v>
      </c>
      <c r="AA414" s="264">
        <f t="shared" ref="AA414:AA417" si="362">V414-P414</f>
        <v>0</v>
      </c>
      <c r="AB414" s="264">
        <f t="shared" ref="AB414:AB417" si="363">X414-P414</f>
        <v>0</v>
      </c>
      <c r="AC414" s="68" t="str">
        <f t="shared" ref="AC414:AC417" si="364">IFERROR((P414/X414)," ")</f>
        <v xml:space="preserve"> </v>
      </c>
      <c r="AD414" s="68" t="str">
        <f t="shared" ref="AD414:AD417" si="365">IFERROR((P414/V414)," ")</f>
        <v xml:space="preserve"> </v>
      </c>
    </row>
    <row r="415" spans="1:30" ht="12.2" hidden="1" customHeight="1">
      <c r="A415" s="55" t="s">
        <v>820</v>
      </c>
      <c r="B415" s="55" t="s">
        <v>425</v>
      </c>
      <c r="C415" s="131"/>
      <c r="D415" s="131">
        <v>0</v>
      </c>
      <c r="E415" s="131">
        <v>0</v>
      </c>
      <c r="F415" s="131">
        <v>0</v>
      </c>
      <c r="G415" s="131">
        <v>0</v>
      </c>
      <c r="H415" s="131"/>
      <c r="I415" s="131"/>
      <c r="J415" s="131"/>
      <c r="K415" s="131"/>
      <c r="L415" s="131"/>
      <c r="M415" s="131"/>
      <c r="N415" s="131"/>
      <c r="O415" s="131"/>
      <c r="P415" s="83">
        <f t="shared" si="356"/>
        <v>0</v>
      </c>
      <c r="Q415" s="264">
        <v>0</v>
      </c>
      <c r="R415" s="265">
        <f t="shared" si="357"/>
        <v>0</v>
      </c>
      <c r="S415" s="83">
        <f t="shared" si="358"/>
        <v>0</v>
      </c>
      <c r="T415" s="264">
        <v>0</v>
      </c>
      <c r="U415" s="265">
        <f t="shared" si="359"/>
        <v>0</v>
      </c>
      <c r="V415" s="266">
        <v>0</v>
      </c>
      <c r="W415" s="131">
        <v>0</v>
      </c>
      <c r="X415" s="377">
        <v>0</v>
      </c>
      <c r="Y415" s="264">
        <f t="shared" si="360"/>
        <v>0</v>
      </c>
      <c r="Z415" s="264">
        <f t="shared" si="361"/>
        <v>0</v>
      </c>
      <c r="AA415" s="264">
        <f t="shared" si="362"/>
        <v>0</v>
      </c>
      <c r="AB415" s="264">
        <f t="shared" si="363"/>
        <v>0</v>
      </c>
      <c r="AC415" s="68" t="str">
        <f t="shared" si="364"/>
        <v xml:space="preserve"> </v>
      </c>
      <c r="AD415" s="68" t="str">
        <f t="shared" si="365"/>
        <v xml:space="preserve"> </v>
      </c>
    </row>
    <row r="416" spans="1:30" ht="12.2" hidden="1" customHeight="1">
      <c r="A416" s="55" t="s">
        <v>821</v>
      </c>
      <c r="B416" s="55" t="s">
        <v>426</v>
      </c>
      <c r="C416" s="131"/>
      <c r="D416" s="131">
        <v>0</v>
      </c>
      <c r="E416" s="131">
        <v>0</v>
      </c>
      <c r="F416" s="131">
        <v>0</v>
      </c>
      <c r="G416" s="131">
        <v>0</v>
      </c>
      <c r="H416" s="131"/>
      <c r="I416" s="131"/>
      <c r="J416" s="131"/>
      <c r="K416" s="131"/>
      <c r="L416" s="131"/>
      <c r="M416" s="131"/>
      <c r="N416" s="131"/>
      <c r="O416" s="131"/>
      <c r="P416" s="83">
        <f t="shared" si="356"/>
        <v>0</v>
      </c>
      <c r="Q416" s="264">
        <v>0</v>
      </c>
      <c r="R416" s="265">
        <f t="shared" si="357"/>
        <v>0</v>
      </c>
      <c r="S416" s="83">
        <f t="shared" si="358"/>
        <v>0</v>
      </c>
      <c r="T416" s="264">
        <v>0</v>
      </c>
      <c r="U416" s="265">
        <f t="shared" si="359"/>
        <v>0</v>
      </c>
      <c r="V416" s="266">
        <v>0</v>
      </c>
      <c r="W416" s="131">
        <v>0</v>
      </c>
      <c r="X416" s="377">
        <v>0</v>
      </c>
      <c r="Y416" s="264">
        <f t="shared" si="360"/>
        <v>0</v>
      </c>
      <c r="Z416" s="264">
        <f t="shared" si="361"/>
        <v>0</v>
      </c>
      <c r="AA416" s="264">
        <f t="shared" si="362"/>
        <v>0</v>
      </c>
      <c r="AB416" s="264">
        <f t="shared" si="363"/>
        <v>0</v>
      </c>
      <c r="AC416" s="68" t="str">
        <f t="shared" si="364"/>
        <v xml:space="preserve"> </v>
      </c>
      <c r="AD416" s="68" t="str">
        <f t="shared" si="365"/>
        <v xml:space="preserve"> </v>
      </c>
    </row>
    <row r="417" spans="1:30" ht="12.2" hidden="1" customHeight="1">
      <c r="A417" s="55" t="s">
        <v>822</v>
      </c>
      <c r="B417" s="55" t="s">
        <v>427</v>
      </c>
      <c r="C417" s="131"/>
      <c r="D417" s="131">
        <v>0</v>
      </c>
      <c r="E417" s="131">
        <v>0</v>
      </c>
      <c r="F417" s="131">
        <v>0</v>
      </c>
      <c r="G417" s="131">
        <v>0</v>
      </c>
      <c r="H417" s="131"/>
      <c r="I417" s="131"/>
      <c r="J417" s="131"/>
      <c r="K417" s="131"/>
      <c r="L417" s="131"/>
      <c r="M417" s="131"/>
      <c r="N417" s="131"/>
      <c r="O417" s="131"/>
      <c r="P417" s="83">
        <f t="shared" si="356"/>
        <v>0</v>
      </c>
      <c r="Q417" s="264">
        <v>0</v>
      </c>
      <c r="R417" s="265">
        <f t="shared" si="357"/>
        <v>0</v>
      </c>
      <c r="S417" s="83">
        <f t="shared" si="358"/>
        <v>0</v>
      </c>
      <c r="T417" s="264">
        <v>0</v>
      </c>
      <c r="U417" s="265">
        <f t="shared" si="359"/>
        <v>0</v>
      </c>
      <c r="V417" s="266">
        <v>0</v>
      </c>
      <c r="W417" s="131">
        <v>0</v>
      </c>
      <c r="X417" s="377">
        <v>0</v>
      </c>
      <c r="Y417" s="264">
        <f t="shared" si="360"/>
        <v>0</v>
      </c>
      <c r="Z417" s="264">
        <f t="shared" si="361"/>
        <v>0</v>
      </c>
      <c r="AA417" s="264">
        <f t="shared" si="362"/>
        <v>0</v>
      </c>
      <c r="AB417" s="264">
        <f t="shared" si="363"/>
        <v>0</v>
      </c>
      <c r="AC417" s="68" t="str">
        <f t="shared" si="364"/>
        <v xml:space="preserve"> </v>
      </c>
      <c r="AD417" s="68" t="str">
        <f t="shared" si="365"/>
        <v xml:space="preserve"> </v>
      </c>
    </row>
    <row r="418" spans="1:30" ht="12.2" hidden="1" customHeight="1">
      <c r="A418" s="55"/>
      <c r="B418" s="55"/>
      <c r="C418" s="131"/>
      <c r="D418" s="131"/>
      <c r="E418" s="131"/>
      <c r="F418" s="131"/>
      <c r="G418" s="131"/>
      <c r="H418" s="131"/>
      <c r="I418" s="131"/>
      <c r="J418" s="131"/>
      <c r="K418" s="131"/>
      <c r="L418" s="131"/>
      <c r="M418" s="131"/>
      <c r="N418" s="131"/>
      <c r="O418" s="131"/>
      <c r="P418" s="83"/>
      <c r="Q418" s="264"/>
      <c r="R418" s="265"/>
      <c r="S418" s="83"/>
      <c r="T418" s="264"/>
      <c r="U418" s="265"/>
      <c r="V418" s="266"/>
      <c r="W418" s="131"/>
      <c r="X418" s="377"/>
      <c r="Y418" s="264"/>
      <c r="Z418" s="264"/>
      <c r="AA418" s="264"/>
      <c r="AB418" s="264"/>
    </row>
    <row r="419" spans="1:30" s="58" customFormat="1" ht="12.2" customHeight="1">
      <c r="A419" s="66"/>
      <c r="B419" s="65" t="s">
        <v>823</v>
      </c>
      <c r="C419" s="267">
        <f t="shared" ref="C419:AB419" si="366">SUM(C413:C418)</f>
        <v>0</v>
      </c>
      <c r="D419" s="267">
        <f t="shared" si="366"/>
        <v>0</v>
      </c>
      <c r="E419" s="267">
        <f t="shared" si="366"/>
        <v>0</v>
      </c>
      <c r="F419" s="267">
        <f t="shared" si="366"/>
        <v>0</v>
      </c>
      <c r="G419" s="267">
        <f t="shared" si="366"/>
        <v>0</v>
      </c>
      <c r="H419" s="267">
        <f t="shared" si="366"/>
        <v>0</v>
      </c>
      <c r="I419" s="267">
        <f t="shared" si="366"/>
        <v>0</v>
      </c>
      <c r="J419" s="267">
        <f t="shared" si="366"/>
        <v>0</v>
      </c>
      <c r="K419" s="267">
        <f t="shared" si="366"/>
        <v>0</v>
      </c>
      <c r="L419" s="267">
        <f t="shared" si="366"/>
        <v>0</v>
      </c>
      <c r="M419" s="267">
        <f t="shared" si="366"/>
        <v>0</v>
      </c>
      <c r="N419" s="267">
        <f t="shared" si="366"/>
        <v>0</v>
      </c>
      <c r="O419" s="267">
        <f t="shared" si="366"/>
        <v>0</v>
      </c>
      <c r="P419" s="268">
        <f t="shared" si="366"/>
        <v>0</v>
      </c>
      <c r="Q419" s="269">
        <f t="shared" si="366"/>
        <v>0</v>
      </c>
      <c r="R419" s="270">
        <f t="shared" si="366"/>
        <v>0</v>
      </c>
      <c r="S419" s="268">
        <f t="shared" si="366"/>
        <v>0</v>
      </c>
      <c r="T419" s="269">
        <f t="shared" si="366"/>
        <v>0</v>
      </c>
      <c r="U419" s="270">
        <f t="shared" si="366"/>
        <v>0</v>
      </c>
      <c r="V419" s="268">
        <f t="shared" si="366"/>
        <v>0</v>
      </c>
      <c r="W419" s="267">
        <f t="shared" si="366"/>
        <v>0</v>
      </c>
      <c r="X419" s="378">
        <f t="shared" si="366"/>
        <v>0</v>
      </c>
      <c r="Y419" s="269">
        <f t="shared" si="366"/>
        <v>0</v>
      </c>
      <c r="Z419" s="269">
        <f t="shared" si="366"/>
        <v>0</v>
      </c>
      <c r="AA419" s="269">
        <f t="shared" si="366"/>
        <v>0</v>
      </c>
      <c r="AB419" s="269">
        <f t="shared" si="366"/>
        <v>0</v>
      </c>
      <c r="AC419" s="111" t="str">
        <f t="shared" ref="AC419" si="367">IFERROR((P419/X419)," ")</f>
        <v xml:space="preserve"> </v>
      </c>
      <c r="AD419" s="111" t="str">
        <f>IFERROR((P419/V419)," ")</f>
        <v xml:space="preserve"> </v>
      </c>
    </row>
    <row r="420" spans="1:30" s="58" customFormat="1" ht="12.2" customHeight="1">
      <c r="A420" s="66"/>
      <c r="B420" s="66"/>
      <c r="C420" s="267"/>
      <c r="D420" s="267"/>
      <c r="E420" s="267"/>
      <c r="F420" s="267"/>
      <c r="G420" s="267"/>
      <c r="H420" s="267"/>
      <c r="I420" s="267"/>
      <c r="J420" s="267"/>
      <c r="K420" s="267"/>
      <c r="L420" s="267"/>
      <c r="M420" s="267"/>
      <c r="N420" s="267"/>
      <c r="O420" s="267"/>
      <c r="P420" s="268"/>
      <c r="Q420" s="269"/>
      <c r="R420" s="270"/>
      <c r="S420" s="268"/>
      <c r="T420" s="269"/>
      <c r="U420" s="270"/>
      <c r="V420" s="268"/>
      <c r="W420" s="267"/>
      <c r="X420" s="378"/>
      <c r="Y420" s="269"/>
      <c r="Z420" s="269"/>
      <c r="AA420" s="269"/>
      <c r="AB420" s="269"/>
      <c r="AC420" s="111"/>
      <c r="AD420" s="111"/>
    </row>
    <row r="421" spans="1:30" s="58" customFormat="1" ht="12.2" customHeight="1">
      <c r="A421" s="66" t="s">
        <v>69</v>
      </c>
      <c r="B421" s="66"/>
      <c r="C421" s="267">
        <f t="shared" ref="C421:AB421" si="368">SUM(C259,C275,C300,C322,C356,C373,C391,C410,C419)</f>
        <v>0</v>
      </c>
      <c r="D421" s="267">
        <f t="shared" si="368"/>
        <v>393838.34</v>
      </c>
      <c r="E421" s="267">
        <f t="shared" si="368"/>
        <v>495287.62000000005</v>
      </c>
      <c r="F421" s="267">
        <f t="shared" si="368"/>
        <v>419945.12999999995</v>
      </c>
      <c r="G421" s="267">
        <f t="shared" si="368"/>
        <v>455888.42000000004</v>
      </c>
      <c r="H421" s="267">
        <f t="shared" si="368"/>
        <v>0</v>
      </c>
      <c r="I421" s="267">
        <f t="shared" si="368"/>
        <v>0</v>
      </c>
      <c r="J421" s="267">
        <f t="shared" si="368"/>
        <v>0</v>
      </c>
      <c r="K421" s="267">
        <f t="shared" si="368"/>
        <v>0</v>
      </c>
      <c r="L421" s="267">
        <f t="shared" si="368"/>
        <v>0</v>
      </c>
      <c r="M421" s="267">
        <f t="shared" si="368"/>
        <v>0</v>
      </c>
      <c r="N421" s="267">
        <f t="shared" si="368"/>
        <v>0</v>
      </c>
      <c r="O421" s="267">
        <f t="shared" si="368"/>
        <v>0</v>
      </c>
      <c r="P421" s="268">
        <f t="shared" si="368"/>
        <v>1764959.51</v>
      </c>
      <c r="Q421" s="269">
        <f t="shared" si="368"/>
        <v>1450000.4517145373</v>
      </c>
      <c r="R421" s="270">
        <f t="shared" si="368"/>
        <v>-314959.05828546255</v>
      </c>
      <c r="S421" s="268">
        <f t="shared" si="368"/>
        <v>455888.42000000004</v>
      </c>
      <c r="T421" s="269">
        <f t="shared" si="368"/>
        <v>385115.35590324178</v>
      </c>
      <c r="U421" s="270">
        <f t="shared" si="368"/>
        <v>-70773.064096758157</v>
      </c>
      <c r="V421" s="268">
        <f t="shared" si="368"/>
        <v>4654568.7514083851</v>
      </c>
      <c r="W421" s="267">
        <f t="shared" si="368"/>
        <v>5071354.9964958141</v>
      </c>
      <c r="X421" s="378">
        <f t="shared" si="368"/>
        <v>4962922.7712587314</v>
      </c>
      <c r="Y421" s="269">
        <f t="shared" si="368"/>
        <v>108432.22523708278</v>
      </c>
      <c r="Z421" s="269">
        <f t="shared" si="368"/>
        <v>-308354.01985034696</v>
      </c>
      <c r="AA421" s="269">
        <f t="shared" si="368"/>
        <v>2889609.2414083844</v>
      </c>
      <c r="AB421" s="269">
        <f t="shared" si="368"/>
        <v>3197963.2612587311</v>
      </c>
      <c r="AC421" s="111">
        <f>IFERROR((P421/X421)," ")</f>
        <v>0.35562904992623096</v>
      </c>
      <c r="AD421" s="111">
        <f>IFERROR((P421/V421)," ")</f>
        <v>0.37918862181721052</v>
      </c>
    </row>
    <row r="422" spans="1:30" ht="12.2" customHeight="1">
      <c r="A422" s="58"/>
      <c r="J422" s="129"/>
      <c r="K422" s="129"/>
      <c r="L422" s="129"/>
      <c r="M422" s="129"/>
      <c r="N422" s="129"/>
      <c r="O422" s="129"/>
      <c r="P422" s="129"/>
      <c r="Q422" s="130"/>
      <c r="R422" s="130"/>
      <c r="S422" s="129"/>
      <c r="T422" s="130"/>
      <c r="U422" s="130"/>
      <c r="V422" s="129"/>
    </row>
    <row r="423" spans="1:30" s="58" customFormat="1">
      <c r="A423" s="66"/>
      <c r="B423" s="117"/>
      <c r="P423" s="117"/>
      <c r="Q423" s="118"/>
      <c r="R423" s="118"/>
      <c r="S423" s="117"/>
      <c r="T423" s="118"/>
      <c r="U423" s="118"/>
      <c r="V423" s="117"/>
      <c r="W423" s="117"/>
      <c r="X423" s="117"/>
      <c r="Y423" s="118"/>
      <c r="Z423" s="118"/>
      <c r="AA423" s="118"/>
      <c r="AB423" s="118"/>
      <c r="AC423" s="92"/>
      <c r="AD423" s="92"/>
    </row>
    <row r="424" spans="1:30">
      <c r="D424" s="119"/>
    </row>
  </sheetData>
  <sheetProtection selectLockedCells="1"/>
  <dataConsolidate/>
  <mergeCells count="4">
    <mergeCell ref="C5:O5"/>
    <mergeCell ref="P5:R5"/>
    <mergeCell ref="V5:AB5"/>
    <mergeCell ref="S5:U5"/>
  </mergeCells>
  <pageMargins left="0.75" right="0.75" top="0.75" bottom="0.75" header="0.5" footer="0.5"/>
  <pageSetup scale="53" fitToHeight="0" orientation="landscape" horizontalDpi="300" verticalDpi="300" r:id="rId1"/>
  <headerFooter alignWithMargins="0"/>
  <rowBreaks count="3" manualBreakCount="3">
    <brk id="47" max="25" man="1"/>
    <brk id="82" max="25" man="1"/>
    <brk id="197" max="25" man="1"/>
  </rowBreaks>
  <ignoredErrors>
    <ignoredError sqref="V65:V68 W65:X68" formulaRange="1"/>
    <ignoredError sqref="R179:R183 U179:U183 U34:U86 R34:R86 R418:R422 U418:U423 R409:R413 U409:U413 R390:R394 U390:U394 R372:R376 U372:U376 R355:R359 U355:U359 R321:R325 U321:U325 R299:R303 U299:U303 R274:R278 U274:U278 R258:R262 U258:U262 R193:R201 U193:U201 R187:R191 U187:U191 U133:U137 R133:R137 U110:U114 R110:R114 U101:U105 R101:R105 R12:R32 U12:U3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86C54-A204-4FD2-8605-7939AE2B181B}">
  <sheetPr published="0" codeName="Sheet41">
    <tabColor theme="5"/>
  </sheetPr>
  <dimension ref="A1:AD493"/>
  <sheetViews>
    <sheetView showGridLines="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9.140625" defaultRowHeight="12"/>
  <cols>
    <col min="1" max="1" width="9.140625" style="241" collapsed="1"/>
    <col min="2" max="2" width="46.28515625" style="241" customWidth="1" collapsed="1"/>
    <col min="3" max="3" width="11.7109375" style="241" customWidth="1" collapsed="1"/>
    <col min="4" max="4" width="34.28515625" style="241" customWidth="1" collapsed="1"/>
    <col min="5" max="30" width="9.140625" style="241"/>
    <col min="31" max="16384" width="9.140625" style="241" collapsed="1"/>
  </cols>
  <sheetData>
    <row r="1" spans="1:4" ht="15.75">
      <c r="A1" s="354" t="s">
        <v>550</v>
      </c>
    </row>
    <row r="2" spans="1:4" ht="12.75">
      <c r="A2" s="353" t="s">
        <v>157</v>
      </c>
    </row>
    <row r="3" spans="1:4" ht="12.75">
      <c r="A3" s="353" t="s">
        <v>551</v>
      </c>
    </row>
    <row r="5" spans="1:4" ht="15">
      <c r="A5"/>
      <c r="B5"/>
      <c r="C5" s="150"/>
      <c r="D5" s="352"/>
    </row>
    <row r="6" spans="1:4" ht="24">
      <c r="A6" s="74"/>
      <c r="B6" s="74"/>
      <c r="C6" s="75" t="s">
        <v>66</v>
      </c>
      <c r="D6" s="244" t="s">
        <v>65</v>
      </c>
    </row>
    <row r="7" spans="1:4">
      <c r="A7" s="107" t="s">
        <v>43</v>
      </c>
      <c r="B7" s="108"/>
      <c r="C7" s="133"/>
      <c r="D7" s="133"/>
    </row>
    <row r="8" spans="1:4" ht="12.2" hidden="1" customHeight="1">
      <c r="A8" s="55"/>
      <c r="B8" s="351"/>
      <c r="C8" s="350"/>
      <c r="D8" s="349"/>
    </row>
    <row r="9" spans="1:4">
      <c r="A9" s="58" t="s">
        <v>107</v>
      </c>
      <c r="B9" s="58"/>
      <c r="C9" s="95"/>
    </row>
    <row r="10" spans="1:4" hidden="1">
      <c r="A10" s="55" t="s">
        <v>29</v>
      </c>
      <c r="B10" s="1"/>
      <c r="C10" s="95"/>
    </row>
    <row r="11" spans="1:4" hidden="1">
      <c r="A11" s="55" t="s">
        <v>552</v>
      </c>
      <c r="B11" s="1" t="s">
        <v>107</v>
      </c>
      <c r="C11" s="95">
        <v>0</v>
      </c>
    </row>
    <row r="12" spans="1:4" hidden="1">
      <c r="A12" s="55" t="s">
        <v>553</v>
      </c>
      <c r="B12" s="1" t="s">
        <v>187</v>
      </c>
      <c r="C12" s="95">
        <v>0</v>
      </c>
    </row>
    <row r="13" spans="1:4" hidden="1">
      <c r="A13" s="55" t="s">
        <v>554</v>
      </c>
      <c r="B13" s="1" t="s">
        <v>188</v>
      </c>
      <c r="C13" s="95">
        <v>0</v>
      </c>
    </row>
    <row r="14" spans="1:4">
      <c r="A14" s="55" t="s">
        <v>555</v>
      </c>
      <c r="B14" s="1" t="s">
        <v>189</v>
      </c>
      <c r="C14" s="95">
        <v>24247</v>
      </c>
    </row>
    <row r="15" spans="1:4" hidden="1">
      <c r="A15" s="55" t="s">
        <v>556</v>
      </c>
      <c r="B15" s="1" t="s">
        <v>190</v>
      </c>
      <c r="C15" s="95">
        <v>0</v>
      </c>
    </row>
    <row r="16" spans="1:4" hidden="1">
      <c r="A16" s="55" t="s">
        <v>557</v>
      </c>
      <c r="B16" s="1" t="s">
        <v>191</v>
      </c>
      <c r="C16" s="95">
        <v>0</v>
      </c>
    </row>
    <row r="17" spans="1:4">
      <c r="A17" s="55" t="s">
        <v>558</v>
      </c>
      <c r="B17" s="1" t="s">
        <v>192</v>
      </c>
      <c r="C17" s="95">
        <v>21085.54</v>
      </c>
    </row>
    <row r="18" spans="1:4" ht="12.2" customHeight="1">
      <c r="A18" s="55"/>
      <c r="B18" s="351" t="s">
        <v>526</v>
      </c>
      <c r="C18" s="350">
        <v>8361.9599999999991</v>
      </c>
      <c r="D18" s="349"/>
    </row>
    <row r="19" spans="1:4" ht="12.2" hidden="1" customHeight="1">
      <c r="A19" s="55"/>
      <c r="B19" s="351" t="s">
        <v>527</v>
      </c>
      <c r="C19" s="350">
        <v>0</v>
      </c>
      <c r="D19" s="349"/>
    </row>
    <row r="20" spans="1:4" ht="12.2" customHeight="1">
      <c r="A20" s="55"/>
      <c r="B20" s="351" t="s">
        <v>528</v>
      </c>
      <c r="C20" s="350">
        <v>8563</v>
      </c>
      <c r="D20" s="349"/>
    </row>
    <row r="21" spans="1:4" ht="12.2" customHeight="1">
      <c r="A21" s="55"/>
      <c r="B21" s="351" t="s">
        <v>529</v>
      </c>
      <c r="C21" s="350">
        <v>4160.58</v>
      </c>
      <c r="D21" s="349"/>
    </row>
    <row r="22" spans="1:4" ht="12.2" hidden="1" customHeight="1">
      <c r="A22" s="55"/>
      <c r="B22" s="351"/>
      <c r="C22" s="443"/>
      <c r="D22" s="349"/>
    </row>
    <row r="23" spans="1:4" hidden="1">
      <c r="A23" s="55" t="s">
        <v>559</v>
      </c>
      <c r="B23" s="1" t="s">
        <v>193</v>
      </c>
      <c r="C23" s="95">
        <v>0</v>
      </c>
    </row>
    <row r="24" spans="1:4">
      <c r="A24" s="55" t="s">
        <v>560</v>
      </c>
      <c r="B24" s="1" t="s">
        <v>194</v>
      </c>
      <c r="C24" s="95">
        <v>58000</v>
      </c>
    </row>
    <row r="25" spans="1:4" ht="12.2" customHeight="1">
      <c r="A25" s="55"/>
      <c r="B25" s="351" t="s">
        <v>530</v>
      </c>
      <c r="C25" s="350">
        <v>45000</v>
      </c>
      <c r="D25" s="349"/>
    </row>
    <row r="26" spans="1:4" ht="12.2" customHeight="1">
      <c r="A26" s="55"/>
      <c r="B26" s="351" t="s">
        <v>531</v>
      </c>
      <c r="C26" s="350">
        <v>13000</v>
      </c>
      <c r="D26" s="349"/>
    </row>
    <row r="27" spans="1:4" ht="12.2" hidden="1" customHeight="1">
      <c r="A27" s="55"/>
      <c r="B27" s="351"/>
      <c r="C27" s="443"/>
      <c r="D27" s="349"/>
    </row>
    <row r="28" spans="1:4" hidden="1">
      <c r="A28" s="55" t="s">
        <v>561</v>
      </c>
      <c r="B28" s="1" t="s">
        <v>195</v>
      </c>
      <c r="C28" s="95">
        <v>0</v>
      </c>
    </row>
    <row r="29" spans="1:4" hidden="1">
      <c r="A29" s="55" t="s">
        <v>562</v>
      </c>
      <c r="B29" s="1" t="s">
        <v>196</v>
      </c>
      <c r="C29" s="95">
        <v>0</v>
      </c>
    </row>
    <row r="30" spans="1:4" hidden="1">
      <c r="A30" s="55" t="s">
        <v>563</v>
      </c>
      <c r="B30" s="1" t="s">
        <v>197</v>
      </c>
      <c r="C30" s="95">
        <v>0</v>
      </c>
    </row>
    <row r="31" spans="1:4" hidden="1">
      <c r="A31" s="55" t="s">
        <v>564</v>
      </c>
      <c r="B31" s="1" t="s">
        <v>198</v>
      </c>
      <c r="C31" s="95">
        <v>0</v>
      </c>
    </row>
    <row r="32" spans="1:4" hidden="1">
      <c r="A32" s="55" t="s">
        <v>565</v>
      </c>
      <c r="B32" s="1" t="s">
        <v>199</v>
      </c>
      <c r="C32" s="95">
        <v>0</v>
      </c>
    </row>
    <row r="33" spans="1:3">
      <c r="A33" s="55"/>
      <c r="B33" s="1"/>
      <c r="C33" s="95"/>
    </row>
    <row r="34" spans="1:3">
      <c r="A34" s="55"/>
      <c r="B34" s="65" t="s">
        <v>566</v>
      </c>
      <c r="C34" s="348">
        <f>SUMIF(A10:A33,"&lt;&gt;",C10:C33)</f>
        <v>103332.54000000001</v>
      </c>
    </row>
    <row r="35" spans="1:3">
      <c r="A35" s="55"/>
      <c r="B35" s="82"/>
      <c r="C35" s="95"/>
    </row>
    <row r="36" spans="1:3">
      <c r="A36" s="66" t="s">
        <v>108</v>
      </c>
      <c r="B36" s="1"/>
      <c r="C36" s="95"/>
    </row>
    <row r="37" spans="1:3" hidden="1">
      <c r="A37" s="55" t="s">
        <v>29</v>
      </c>
      <c r="B37" s="55"/>
      <c r="C37" s="95"/>
    </row>
    <row r="38" spans="1:3" hidden="1">
      <c r="A38" s="55" t="s">
        <v>567</v>
      </c>
      <c r="B38" s="55" t="s">
        <v>108</v>
      </c>
      <c r="C38" s="95">
        <v>0</v>
      </c>
    </row>
    <row r="39" spans="1:3" hidden="1">
      <c r="A39" s="55" t="s">
        <v>568</v>
      </c>
      <c r="B39" s="55" t="s">
        <v>200</v>
      </c>
      <c r="C39" s="95">
        <v>0</v>
      </c>
    </row>
    <row r="40" spans="1:3" hidden="1">
      <c r="A40" s="55" t="s">
        <v>569</v>
      </c>
      <c r="B40" s="55" t="s">
        <v>201</v>
      </c>
      <c r="C40" s="95">
        <v>0</v>
      </c>
    </row>
    <row r="41" spans="1:3" hidden="1">
      <c r="A41" s="55" t="s">
        <v>570</v>
      </c>
      <c r="B41" s="55" t="s">
        <v>202</v>
      </c>
      <c r="C41" s="95">
        <v>0</v>
      </c>
    </row>
    <row r="42" spans="1:3">
      <c r="A42" s="55"/>
      <c r="B42" s="1"/>
      <c r="C42" s="95"/>
    </row>
    <row r="43" spans="1:3">
      <c r="A43" s="66"/>
      <c r="B43" s="65" t="s">
        <v>571</v>
      </c>
      <c r="C43" s="348">
        <f>SUMIF(A37:A42,"&lt;&gt;",C37:C42)</f>
        <v>0</v>
      </c>
    </row>
    <row r="44" spans="1:3">
      <c r="A44" s="55"/>
      <c r="B44" s="66"/>
      <c r="C44" s="95"/>
    </row>
    <row r="45" spans="1:3">
      <c r="A45" s="66" t="s">
        <v>109</v>
      </c>
      <c r="B45" s="1"/>
      <c r="C45" s="95"/>
    </row>
    <row r="46" spans="1:3" hidden="1">
      <c r="A46" s="55" t="s">
        <v>29</v>
      </c>
      <c r="B46" s="55"/>
      <c r="C46" s="95"/>
    </row>
    <row r="47" spans="1:3" hidden="1">
      <c r="A47" s="55" t="s">
        <v>572</v>
      </c>
      <c r="B47" s="55" t="s">
        <v>109</v>
      </c>
      <c r="C47" s="95">
        <v>0</v>
      </c>
    </row>
    <row r="48" spans="1:3" hidden="1">
      <c r="A48" s="55" t="s">
        <v>573</v>
      </c>
      <c r="B48" s="55" t="s">
        <v>203</v>
      </c>
      <c r="C48" s="95">
        <v>0</v>
      </c>
    </row>
    <row r="49" spans="1:4" hidden="1">
      <c r="A49" s="55" t="s">
        <v>574</v>
      </c>
      <c r="B49" s="55" t="s">
        <v>204</v>
      </c>
      <c r="C49" s="95">
        <v>0</v>
      </c>
    </row>
    <row r="50" spans="1:4">
      <c r="A50" s="55" t="s">
        <v>575</v>
      </c>
      <c r="B50" s="55" t="s">
        <v>205</v>
      </c>
      <c r="C50" s="95">
        <v>3455672</v>
      </c>
      <c r="D50" s="241" t="s">
        <v>428</v>
      </c>
    </row>
    <row r="51" spans="1:4" hidden="1">
      <c r="A51" s="55" t="s">
        <v>576</v>
      </c>
      <c r="B51" s="55" t="s">
        <v>206</v>
      </c>
      <c r="C51" s="95">
        <v>0</v>
      </c>
    </row>
    <row r="52" spans="1:4" hidden="1">
      <c r="A52" s="55" t="s">
        <v>577</v>
      </c>
      <c r="B52" s="55" t="s">
        <v>207</v>
      </c>
      <c r="C52" s="95">
        <v>0</v>
      </c>
    </row>
    <row r="53" spans="1:4" hidden="1">
      <c r="A53" s="55" t="s">
        <v>578</v>
      </c>
      <c r="B53" s="55" t="s">
        <v>208</v>
      </c>
      <c r="C53" s="95">
        <v>0</v>
      </c>
    </row>
    <row r="54" spans="1:4" hidden="1">
      <c r="A54" s="55" t="s">
        <v>579</v>
      </c>
      <c r="B54" s="55" t="s">
        <v>209</v>
      </c>
      <c r="C54" s="95">
        <v>0</v>
      </c>
    </row>
    <row r="55" spans="1:4" hidden="1">
      <c r="A55" s="55" t="s">
        <v>580</v>
      </c>
      <c r="B55" s="55"/>
      <c r="C55" s="95">
        <v>0</v>
      </c>
    </row>
    <row r="56" spans="1:4">
      <c r="A56" s="55" t="s">
        <v>581</v>
      </c>
      <c r="B56" s="55" t="s">
        <v>210</v>
      </c>
      <c r="C56" s="95">
        <v>334053</v>
      </c>
    </row>
    <row r="57" spans="1:4">
      <c r="A57" s="55" t="s">
        <v>582</v>
      </c>
      <c r="B57" s="55" t="s">
        <v>211</v>
      </c>
      <c r="C57" s="95">
        <v>170755</v>
      </c>
    </row>
    <row r="58" spans="1:4" ht="12.2" customHeight="1">
      <c r="A58" s="55"/>
      <c r="B58" s="351" t="s">
        <v>532</v>
      </c>
      <c r="C58" s="350">
        <v>170755</v>
      </c>
      <c r="D58" s="349"/>
    </row>
    <row r="59" spans="1:4" ht="12.2" hidden="1" customHeight="1">
      <c r="A59" s="55"/>
      <c r="B59" s="351"/>
      <c r="C59" s="443"/>
      <c r="D59" s="349"/>
    </row>
    <row r="60" spans="1:4" hidden="1">
      <c r="A60" s="55" t="s">
        <v>583</v>
      </c>
      <c r="B60" s="55" t="s">
        <v>212</v>
      </c>
      <c r="C60" s="95">
        <v>0</v>
      </c>
    </row>
    <row r="61" spans="1:4">
      <c r="A61" s="55" t="s">
        <v>584</v>
      </c>
      <c r="B61" s="55" t="s">
        <v>213</v>
      </c>
      <c r="C61" s="95">
        <v>148303</v>
      </c>
    </row>
    <row r="62" spans="1:4">
      <c r="A62" s="55" t="s">
        <v>585</v>
      </c>
      <c r="B62" s="55" t="s">
        <v>214</v>
      </c>
      <c r="C62" s="95">
        <v>3295</v>
      </c>
    </row>
    <row r="63" spans="1:4" hidden="1">
      <c r="A63" s="55" t="s">
        <v>586</v>
      </c>
      <c r="B63" s="55" t="s">
        <v>215</v>
      </c>
      <c r="C63" s="95">
        <v>0</v>
      </c>
    </row>
    <row r="64" spans="1:4">
      <c r="A64" s="55" t="s">
        <v>587</v>
      </c>
      <c r="B64" s="55" t="s">
        <v>216</v>
      </c>
      <c r="C64" s="95">
        <v>138245.32</v>
      </c>
    </row>
    <row r="65" spans="1:3">
      <c r="A65" s="55" t="s">
        <v>588</v>
      </c>
      <c r="B65" s="55" t="s">
        <v>217</v>
      </c>
      <c r="C65" s="95">
        <v>102600</v>
      </c>
    </row>
    <row r="66" spans="1:3" hidden="1">
      <c r="A66" s="55" t="s">
        <v>589</v>
      </c>
      <c r="B66" s="55" t="s">
        <v>218</v>
      </c>
      <c r="C66" s="95">
        <v>0</v>
      </c>
    </row>
    <row r="67" spans="1:3">
      <c r="A67" s="55"/>
      <c r="B67" s="55"/>
      <c r="C67" s="95"/>
    </row>
    <row r="68" spans="1:3">
      <c r="A68" s="66"/>
      <c r="B68" s="65" t="s">
        <v>590</v>
      </c>
      <c r="C68" s="348">
        <f>SUMIF(A46:A67,"&lt;&gt;",C46:C67)</f>
        <v>4352923.32</v>
      </c>
    </row>
    <row r="69" spans="1:3">
      <c r="A69" s="55"/>
      <c r="B69" s="66"/>
      <c r="C69" s="95"/>
    </row>
    <row r="70" spans="1:3">
      <c r="A70" s="66" t="s">
        <v>110</v>
      </c>
      <c r="B70" s="1"/>
      <c r="C70" s="95"/>
    </row>
    <row r="71" spans="1:3" hidden="1">
      <c r="A71" s="55" t="s">
        <v>29</v>
      </c>
      <c r="B71" s="55"/>
      <c r="C71" s="95"/>
    </row>
    <row r="72" spans="1:3" hidden="1">
      <c r="A72" s="55" t="s">
        <v>591</v>
      </c>
      <c r="B72" s="55" t="s">
        <v>110</v>
      </c>
      <c r="C72" s="95">
        <v>0</v>
      </c>
    </row>
    <row r="73" spans="1:3" hidden="1">
      <c r="A73" s="55" t="s">
        <v>592</v>
      </c>
      <c r="B73" s="55" t="s">
        <v>219</v>
      </c>
      <c r="C73" s="95">
        <v>0</v>
      </c>
    </row>
    <row r="74" spans="1:3" hidden="1">
      <c r="A74" s="55" t="s">
        <v>593</v>
      </c>
      <c r="B74" s="55" t="s">
        <v>220</v>
      </c>
      <c r="C74" s="95">
        <v>0</v>
      </c>
    </row>
    <row r="75" spans="1:3" hidden="1">
      <c r="A75" s="55" t="s">
        <v>594</v>
      </c>
      <c r="B75" s="55" t="s">
        <v>221</v>
      </c>
      <c r="C75" s="95">
        <v>0</v>
      </c>
    </row>
    <row r="76" spans="1:3" hidden="1">
      <c r="A76" s="55" t="s">
        <v>595</v>
      </c>
      <c r="B76" s="55" t="s">
        <v>222</v>
      </c>
      <c r="C76" s="95">
        <v>0</v>
      </c>
    </row>
    <row r="77" spans="1:3" hidden="1">
      <c r="A77" s="55" t="s">
        <v>596</v>
      </c>
      <c r="B77" s="55" t="s">
        <v>223</v>
      </c>
      <c r="C77" s="95">
        <v>0</v>
      </c>
    </row>
    <row r="78" spans="1:3" hidden="1">
      <c r="A78" s="55" t="s">
        <v>597</v>
      </c>
      <c r="B78" s="55" t="s">
        <v>224</v>
      </c>
      <c r="C78" s="95">
        <v>0</v>
      </c>
    </row>
    <row r="79" spans="1:3" hidden="1">
      <c r="A79" s="55" t="s">
        <v>598</v>
      </c>
      <c r="B79" s="55" t="s">
        <v>225</v>
      </c>
      <c r="C79" s="95">
        <v>0</v>
      </c>
    </row>
    <row r="80" spans="1:3">
      <c r="A80" s="55" t="s">
        <v>599</v>
      </c>
      <c r="B80" s="55" t="s">
        <v>226</v>
      </c>
      <c r="C80" s="95">
        <v>148557.07</v>
      </c>
    </row>
    <row r="81" spans="1:4" ht="12.2" customHeight="1">
      <c r="A81" s="55"/>
      <c r="B81" s="351" t="s">
        <v>533</v>
      </c>
      <c r="C81" s="350">
        <v>127360</v>
      </c>
      <c r="D81" s="349"/>
    </row>
    <row r="82" spans="1:4" ht="12.2" customHeight="1">
      <c r="A82" s="55"/>
      <c r="B82" s="351" t="s">
        <v>534</v>
      </c>
      <c r="C82" s="350">
        <v>7652.53</v>
      </c>
      <c r="D82" s="349"/>
    </row>
    <row r="83" spans="1:4" ht="12.2" customHeight="1">
      <c r="A83" s="55"/>
      <c r="B83" s="351" t="s">
        <v>535</v>
      </c>
      <c r="C83" s="350">
        <v>13544.54</v>
      </c>
      <c r="D83" s="349"/>
    </row>
    <row r="84" spans="1:4" ht="12.2" hidden="1" customHeight="1">
      <c r="A84" s="55"/>
      <c r="B84" s="351"/>
      <c r="C84" s="443"/>
      <c r="D84" s="349"/>
    </row>
    <row r="85" spans="1:4">
      <c r="A85" s="55" t="s">
        <v>600</v>
      </c>
      <c r="B85" s="55" t="s">
        <v>227</v>
      </c>
      <c r="C85" s="95">
        <v>35588</v>
      </c>
    </row>
    <row r="86" spans="1:4" ht="12.2" customHeight="1">
      <c r="A86" s="55"/>
      <c r="B86" s="351" t="s">
        <v>539</v>
      </c>
      <c r="C86" s="350">
        <v>35588</v>
      </c>
      <c r="D86" s="349"/>
    </row>
    <row r="87" spans="1:4" ht="12.2" hidden="1" customHeight="1">
      <c r="A87" s="55"/>
      <c r="B87" s="351"/>
      <c r="C87" s="443"/>
      <c r="D87" s="349"/>
    </row>
    <row r="88" spans="1:4">
      <c r="A88" s="55" t="s">
        <v>601</v>
      </c>
      <c r="B88" s="55" t="s">
        <v>228</v>
      </c>
      <c r="C88" s="95">
        <v>7826.24</v>
      </c>
    </row>
    <row r="89" spans="1:4" ht="12.2" customHeight="1">
      <c r="A89" s="55"/>
      <c r="B89" s="351" t="s">
        <v>537</v>
      </c>
      <c r="C89" s="350">
        <v>6246</v>
      </c>
      <c r="D89" s="349"/>
    </row>
    <row r="90" spans="1:4" ht="12.2" customHeight="1">
      <c r="A90" s="55"/>
      <c r="B90" s="351" t="s">
        <v>538</v>
      </c>
      <c r="C90" s="350">
        <v>1580.24</v>
      </c>
      <c r="D90" s="349"/>
    </row>
    <row r="91" spans="1:4" ht="12.2" hidden="1" customHeight="1">
      <c r="A91" s="55"/>
      <c r="B91" s="351"/>
      <c r="C91" s="443"/>
      <c r="D91" s="349"/>
    </row>
    <row r="92" spans="1:4" hidden="1">
      <c r="A92" s="55" t="s">
        <v>602</v>
      </c>
      <c r="B92" s="55" t="s">
        <v>229</v>
      </c>
      <c r="C92" s="95">
        <v>0</v>
      </c>
    </row>
    <row r="93" spans="1:4" hidden="1">
      <c r="A93" s="55" t="s">
        <v>603</v>
      </c>
      <c r="B93" s="55" t="s">
        <v>230</v>
      </c>
      <c r="C93" s="95">
        <v>0</v>
      </c>
    </row>
    <row r="94" spans="1:4" hidden="1">
      <c r="A94" s="55" t="s">
        <v>604</v>
      </c>
      <c r="B94" s="55" t="s">
        <v>231</v>
      </c>
      <c r="C94" s="95">
        <v>0</v>
      </c>
    </row>
    <row r="95" spans="1:4" hidden="1">
      <c r="A95" s="55" t="s">
        <v>605</v>
      </c>
      <c r="B95" s="55" t="s">
        <v>232</v>
      </c>
      <c r="C95" s="95">
        <v>0</v>
      </c>
    </row>
    <row r="96" spans="1:4" hidden="1">
      <c r="A96" s="55" t="s">
        <v>606</v>
      </c>
      <c r="B96" s="55" t="s">
        <v>233</v>
      </c>
      <c r="C96" s="95">
        <v>0</v>
      </c>
    </row>
    <row r="97" spans="1:4">
      <c r="A97" s="55" t="s">
        <v>607</v>
      </c>
      <c r="B97" s="55" t="s">
        <v>234</v>
      </c>
      <c r="C97" s="95">
        <v>12265</v>
      </c>
    </row>
    <row r="98" spans="1:4" ht="12.2" customHeight="1">
      <c r="A98" s="55"/>
      <c r="B98" s="351" t="s">
        <v>536</v>
      </c>
      <c r="C98" s="350">
        <v>12265</v>
      </c>
      <c r="D98" s="349"/>
    </row>
    <row r="99" spans="1:4" ht="12.2" hidden="1" customHeight="1">
      <c r="A99" s="55"/>
      <c r="B99" s="351"/>
      <c r="C99" s="443"/>
      <c r="D99" s="349"/>
    </row>
    <row r="100" spans="1:4">
      <c r="A100" s="55" t="s">
        <v>608</v>
      </c>
      <c r="B100" s="55" t="s">
        <v>235</v>
      </c>
      <c r="C100" s="95">
        <v>11058</v>
      </c>
    </row>
    <row r="101" spans="1:4" ht="12.2" customHeight="1">
      <c r="A101" s="55"/>
      <c r="B101" s="351" t="s">
        <v>540</v>
      </c>
      <c r="C101" s="350">
        <v>7707</v>
      </c>
      <c r="D101" s="349"/>
    </row>
    <row r="102" spans="1:4" ht="12.2" customHeight="1">
      <c r="A102" s="55"/>
      <c r="B102" s="351" t="s">
        <v>541</v>
      </c>
      <c r="C102" s="350">
        <v>3351</v>
      </c>
      <c r="D102" s="349"/>
    </row>
    <row r="103" spans="1:4" ht="12.2" hidden="1" customHeight="1">
      <c r="A103" s="55"/>
      <c r="B103" s="351"/>
      <c r="C103" s="443"/>
      <c r="D103" s="349"/>
    </row>
    <row r="104" spans="1:4" hidden="1">
      <c r="A104" s="55" t="s">
        <v>609</v>
      </c>
      <c r="B104" s="55" t="s">
        <v>236</v>
      </c>
      <c r="C104" s="95">
        <v>0</v>
      </c>
    </row>
    <row r="105" spans="1:4" hidden="1">
      <c r="A105" s="55" t="s">
        <v>610</v>
      </c>
      <c r="B105" s="55" t="s">
        <v>237</v>
      </c>
      <c r="C105" s="95">
        <v>0</v>
      </c>
    </row>
    <row r="106" spans="1:4" hidden="1">
      <c r="A106" s="55" t="s">
        <v>611</v>
      </c>
      <c r="B106" s="55" t="s">
        <v>238</v>
      </c>
      <c r="C106" s="95">
        <v>0</v>
      </c>
    </row>
    <row r="107" spans="1:4" hidden="1">
      <c r="A107" s="55" t="s">
        <v>612</v>
      </c>
      <c r="B107" s="55" t="s">
        <v>239</v>
      </c>
      <c r="C107" s="95">
        <v>0</v>
      </c>
    </row>
    <row r="108" spans="1:4" hidden="1">
      <c r="A108" s="55" t="s">
        <v>613</v>
      </c>
      <c r="B108" s="55" t="s">
        <v>179</v>
      </c>
      <c r="C108" s="95">
        <v>0</v>
      </c>
    </row>
    <row r="109" spans="1:4" hidden="1">
      <c r="A109" s="55" t="s">
        <v>614</v>
      </c>
      <c r="B109" s="55" t="s">
        <v>240</v>
      </c>
      <c r="C109" s="95">
        <v>0</v>
      </c>
    </row>
    <row r="110" spans="1:4" hidden="1">
      <c r="A110" s="55" t="s">
        <v>615</v>
      </c>
      <c r="B110" s="55" t="s">
        <v>241</v>
      </c>
      <c r="C110" s="95">
        <v>0</v>
      </c>
    </row>
    <row r="111" spans="1:4" hidden="1">
      <c r="A111" s="55" t="s">
        <v>616</v>
      </c>
      <c r="B111" s="55" t="s">
        <v>242</v>
      </c>
      <c r="C111" s="95">
        <v>0</v>
      </c>
    </row>
    <row r="112" spans="1:4" hidden="1">
      <c r="A112" s="55" t="s">
        <v>617</v>
      </c>
      <c r="B112" s="55" t="s">
        <v>243</v>
      </c>
      <c r="C112" s="95">
        <v>0</v>
      </c>
    </row>
    <row r="113" spans="1:3" hidden="1">
      <c r="A113" s="55" t="s">
        <v>618</v>
      </c>
      <c r="B113" s="55" t="s">
        <v>244</v>
      </c>
      <c r="C113" s="95">
        <v>0</v>
      </c>
    </row>
    <row r="114" spans="1:3" hidden="1">
      <c r="A114" s="55" t="s">
        <v>619</v>
      </c>
      <c r="B114" s="55" t="s">
        <v>245</v>
      </c>
      <c r="C114" s="95">
        <v>0</v>
      </c>
    </row>
    <row r="115" spans="1:3" hidden="1">
      <c r="A115" s="55" t="s">
        <v>620</v>
      </c>
      <c r="B115" s="55" t="s">
        <v>246</v>
      </c>
      <c r="C115" s="95">
        <v>0</v>
      </c>
    </row>
    <row r="116" spans="1:3" hidden="1">
      <c r="A116" s="55" t="s">
        <v>621</v>
      </c>
      <c r="B116" s="55" t="s">
        <v>247</v>
      </c>
      <c r="C116" s="95">
        <v>0</v>
      </c>
    </row>
    <row r="117" spans="1:3" hidden="1">
      <c r="A117" s="55" t="s">
        <v>622</v>
      </c>
      <c r="B117" s="55" t="s">
        <v>248</v>
      </c>
      <c r="C117" s="95">
        <v>0</v>
      </c>
    </row>
    <row r="118" spans="1:3">
      <c r="A118" s="55" t="s">
        <v>623</v>
      </c>
      <c r="B118" s="55" t="s">
        <v>249</v>
      </c>
      <c r="C118" s="95">
        <v>183500</v>
      </c>
    </row>
    <row r="119" spans="1:3" hidden="1">
      <c r="A119" s="55" t="s">
        <v>624</v>
      </c>
      <c r="B119" s="55" t="s">
        <v>250</v>
      </c>
      <c r="C119" s="95">
        <v>0</v>
      </c>
    </row>
    <row r="120" spans="1:3" hidden="1">
      <c r="A120" s="55" t="s">
        <v>625</v>
      </c>
      <c r="B120" s="55" t="s">
        <v>251</v>
      </c>
      <c r="C120" s="95">
        <v>0</v>
      </c>
    </row>
    <row r="121" spans="1:3" hidden="1">
      <c r="A121" s="55" t="s">
        <v>626</v>
      </c>
      <c r="B121" s="55" t="s">
        <v>252</v>
      </c>
      <c r="C121" s="95">
        <v>0</v>
      </c>
    </row>
    <row r="122" spans="1:3" hidden="1">
      <c r="A122" s="55" t="s">
        <v>627</v>
      </c>
      <c r="B122" s="55" t="s">
        <v>253</v>
      </c>
      <c r="C122" s="95">
        <v>0</v>
      </c>
    </row>
    <row r="123" spans="1:3" hidden="1">
      <c r="A123" s="55" t="s">
        <v>628</v>
      </c>
      <c r="B123" s="55" t="s">
        <v>254</v>
      </c>
      <c r="C123" s="95">
        <v>0</v>
      </c>
    </row>
    <row r="124" spans="1:3" hidden="1">
      <c r="A124" s="55" t="s">
        <v>629</v>
      </c>
      <c r="B124" s="55" t="s">
        <v>255</v>
      </c>
      <c r="C124" s="95">
        <v>0</v>
      </c>
    </row>
    <row r="125" spans="1:3" hidden="1">
      <c r="A125" s="55" t="s">
        <v>630</v>
      </c>
      <c r="B125" s="55" t="s">
        <v>256</v>
      </c>
      <c r="C125" s="95">
        <v>0</v>
      </c>
    </row>
    <row r="126" spans="1:3" hidden="1">
      <c r="A126" s="55" t="s">
        <v>631</v>
      </c>
      <c r="B126" s="55" t="s">
        <v>257</v>
      </c>
      <c r="C126" s="95">
        <v>0</v>
      </c>
    </row>
    <row r="127" spans="1:3">
      <c r="A127" s="55"/>
      <c r="B127" s="55"/>
      <c r="C127" s="95"/>
    </row>
    <row r="128" spans="1:3">
      <c r="A128" s="66"/>
      <c r="B128" s="65" t="s">
        <v>632</v>
      </c>
      <c r="C128" s="348">
        <f>SUMIF(A71:A127,"&lt;&gt;",C71:C127)</f>
        <v>398794.31</v>
      </c>
    </row>
    <row r="129" spans="1:3">
      <c r="A129" s="66"/>
      <c r="B129" s="66"/>
      <c r="C129" s="95"/>
    </row>
    <row r="130" spans="1:3">
      <c r="A130" s="66" t="s">
        <v>111</v>
      </c>
      <c r="B130" s="1"/>
      <c r="C130" s="95"/>
    </row>
    <row r="131" spans="1:3" hidden="1">
      <c r="A131" s="55" t="s">
        <v>29</v>
      </c>
      <c r="B131" s="55"/>
      <c r="C131" s="95"/>
    </row>
    <row r="132" spans="1:3" hidden="1">
      <c r="A132" s="55" t="s">
        <v>633</v>
      </c>
      <c r="B132" s="55" t="s">
        <v>111</v>
      </c>
      <c r="C132" s="95">
        <v>0</v>
      </c>
    </row>
    <row r="133" spans="1:3" hidden="1">
      <c r="A133" s="55" t="s">
        <v>634</v>
      </c>
      <c r="B133" s="55" t="s">
        <v>258</v>
      </c>
      <c r="C133" s="95">
        <v>0</v>
      </c>
    </row>
    <row r="134" spans="1:3" hidden="1">
      <c r="A134" s="55" t="s">
        <v>635</v>
      </c>
      <c r="B134" s="55" t="s">
        <v>259</v>
      </c>
      <c r="C134" s="95">
        <v>0</v>
      </c>
    </row>
    <row r="135" spans="1:3">
      <c r="A135" s="55"/>
      <c r="B135" s="55"/>
      <c r="C135" s="95"/>
    </row>
    <row r="136" spans="1:3">
      <c r="A136" s="66"/>
      <c r="B136" s="65" t="s">
        <v>636</v>
      </c>
      <c r="C136" s="348">
        <f>SUMIF(A131:A135,"&lt;&gt;",C131:C135)</f>
        <v>0</v>
      </c>
    </row>
    <row r="137" spans="1:3">
      <c r="A137" s="66"/>
      <c r="B137" s="66"/>
      <c r="C137" s="95"/>
    </row>
    <row r="138" spans="1:3">
      <c r="A138" s="66" t="s">
        <v>112</v>
      </c>
      <c r="B138" s="1"/>
      <c r="C138" s="95"/>
    </row>
    <row r="139" spans="1:3" hidden="1">
      <c r="A139" s="55" t="s">
        <v>29</v>
      </c>
      <c r="B139" s="55"/>
      <c r="C139" s="95"/>
    </row>
    <row r="140" spans="1:3" hidden="1">
      <c r="A140" s="55" t="s">
        <v>637</v>
      </c>
      <c r="B140" s="55" t="s">
        <v>112</v>
      </c>
      <c r="C140" s="95">
        <v>0</v>
      </c>
    </row>
    <row r="141" spans="1:3">
      <c r="A141" s="55"/>
      <c r="B141" s="55"/>
      <c r="C141" s="95"/>
    </row>
    <row r="142" spans="1:3">
      <c r="A142" s="66"/>
      <c r="B142" s="65" t="s">
        <v>638</v>
      </c>
      <c r="C142" s="348">
        <f>SUMIF(A139:A141,"&lt;&gt;",C139:C141)</f>
        <v>0</v>
      </c>
    </row>
    <row r="143" spans="1:3">
      <c r="A143" s="66"/>
      <c r="B143" s="66"/>
      <c r="C143" s="95"/>
    </row>
    <row r="144" spans="1:3">
      <c r="A144" s="66" t="s">
        <v>44</v>
      </c>
      <c r="B144" s="66"/>
      <c r="C144" s="348">
        <f>C128+C68+C43+C34+C136+C142</f>
        <v>4855050.17</v>
      </c>
    </row>
    <row r="145" spans="1:4">
      <c r="A145" s="66"/>
      <c r="B145" s="66"/>
      <c r="C145" s="102"/>
    </row>
    <row r="146" spans="1:4">
      <c r="A146" s="66" t="s">
        <v>45</v>
      </c>
      <c r="B146" s="66"/>
      <c r="C146" s="102"/>
    </row>
    <row r="147" spans="1:4">
      <c r="A147" s="66"/>
      <c r="B147" s="66"/>
      <c r="C147" s="102"/>
    </row>
    <row r="148" spans="1:4">
      <c r="A148" s="66" t="s">
        <v>156</v>
      </c>
      <c r="B148" s="66"/>
      <c r="C148" s="95"/>
    </row>
    <row r="149" spans="1:4">
      <c r="A149" s="55"/>
      <c r="B149" s="66"/>
      <c r="C149" s="95"/>
    </row>
    <row r="150" spans="1:4">
      <c r="A150" s="66" t="s">
        <v>113</v>
      </c>
      <c r="B150" s="1"/>
      <c r="C150" s="95"/>
    </row>
    <row r="151" spans="1:4" hidden="1">
      <c r="A151" s="55" t="s">
        <v>29</v>
      </c>
      <c r="B151" s="55"/>
      <c r="C151" s="95"/>
    </row>
    <row r="152" spans="1:4" hidden="1">
      <c r="A152" s="55" t="s">
        <v>639</v>
      </c>
      <c r="B152" s="55" t="s">
        <v>113</v>
      </c>
      <c r="C152" s="95">
        <v>0</v>
      </c>
    </row>
    <row r="153" spans="1:4">
      <c r="A153" s="55" t="s">
        <v>640</v>
      </c>
      <c r="B153" s="55" t="s">
        <v>260</v>
      </c>
      <c r="C153" s="95">
        <v>1062217.8279569901</v>
      </c>
      <c r="D153" s="241" t="s">
        <v>429</v>
      </c>
    </row>
    <row r="154" spans="1:4">
      <c r="A154" s="55" t="s">
        <v>641</v>
      </c>
      <c r="B154" s="55" t="s">
        <v>261</v>
      </c>
      <c r="C154" s="95">
        <v>388624</v>
      </c>
    </row>
    <row r="155" spans="1:4">
      <c r="A155" s="55" t="s">
        <v>642</v>
      </c>
      <c r="B155" s="55" t="s">
        <v>262</v>
      </c>
      <c r="C155" s="95">
        <v>74880</v>
      </c>
    </row>
    <row r="156" spans="1:4">
      <c r="A156" s="55" t="s">
        <v>643</v>
      </c>
      <c r="B156" s="55" t="s">
        <v>263</v>
      </c>
      <c r="C156" s="95">
        <v>473716</v>
      </c>
    </row>
    <row r="157" spans="1:4">
      <c r="A157" s="55" t="s">
        <v>644</v>
      </c>
      <c r="B157" s="55" t="s">
        <v>264</v>
      </c>
      <c r="C157" s="95">
        <v>161275</v>
      </c>
    </row>
    <row r="158" spans="1:4">
      <c r="A158" s="55" t="s">
        <v>645</v>
      </c>
      <c r="B158" s="55" t="s">
        <v>265</v>
      </c>
      <c r="C158" s="95">
        <v>66000</v>
      </c>
    </row>
    <row r="159" spans="1:4">
      <c r="A159" s="55" t="s">
        <v>646</v>
      </c>
      <c r="B159" s="55" t="s">
        <v>266</v>
      </c>
      <c r="C159" s="95">
        <v>90850</v>
      </c>
    </row>
    <row r="160" spans="1:4" hidden="1">
      <c r="A160" s="55" t="s">
        <v>647</v>
      </c>
      <c r="B160" s="55" t="s">
        <v>267</v>
      </c>
      <c r="C160" s="95">
        <v>0</v>
      </c>
    </row>
    <row r="161" spans="1:3" hidden="1">
      <c r="A161" s="55" t="s">
        <v>648</v>
      </c>
      <c r="B161" s="55" t="s">
        <v>268</v>
      </c>
      <c r="C161" s="95">
        <v>0</v>
      </c>
    </row>
    <row r="162" spans="1:3" hidden="1">
      <c r="A162" s="55" t="s">
        <v>649</v>
      </c>
      <c r="B162" s="55" t="s">
        <v>269</v>
      </c>
      <c r="C162" s="95">
        <v>0</v>
      </c>
    </row>
    <row r="163" spans="1:3" hidden="1">
      <c r="A163" s="55" t="s">
        <v>650</v>
      </c>
      <c r="B163" s="55" t="s">
        <v>270</v>
      </c>
      <c r="C163" s="95">
        <v>0</v>
      </c>
    </row>
    <row r="164" spans="1:3" hidden="1">
      <c r="A164" s="55" t="s">
        <v>651</v>
      </c>
      <c r="B164" s="55" t="s">
        <v>271</v>
      </c>
      <c r="C164" s="95">
        <v>0</v>
      </c>
    </row>
    <row r="165" spans="1:3" hidden="1">
      <c r="A165" s="55" t="s">
        <v>652</v>
      </c>
      <c r="B165" s="55" t="s">
        <v>272</v>
      </c>
      <c r="C165" s="95">
        <v>0</v>
      </c>
    </row>
    <row r="166" spans="1:3" hidden="1">
      <c r="A166" s="55" t="s">
        <v>653</v>
      </c>
      <c r="B166" s="55" t="s">
        <v>273</v>
      </c>
      <c r="C166" s="95">
        <v>0</v>
      </c>
    </row>
    <row r="167" spans="1:3" hidden="1">
      <c r="A167" s="55" t="s">
        <v>654</v>
      </c>
      <c r="B167" s="55" t="s">
        <v>274</v>
      </c>
      <c r="C167" s="95">
        <v>0</v>
      </c>
    </row>
    <row r="168" spans="1:3" hidden="1">
      <c r="A168" s="55" t="s">
        <v>655</v>
      </c>
      <c r="B168" s="55" t="s">
        <v>275</v>
      </c>
      <c r="C168" s="95">
        <v>0</v>
      </c>
    </row>
    <row r="169" spans="1:3" hidden="1">
      <c r="A169" s="55" t="s">
        <v>656</v>
      </c>
      <c r="B169" s="55" t="s">
        <v>276</v>
      </c>
      <c r="C169" s="95">
        <v>0</v>
      </c>
    </row>
    <row r="170" spans="1:3" hidden="1">
      <c r="A170" s="55" t="s">
        <v>657</v>
      </c>
      <c r="B170" s="55" t="s">
        <v>277</v>
      </c>
      <c r="C170" s="95">
        <v>0</v>
      </c>
    </row>
    <row r="171" spans="1:3" hidden="1">
      <c r="A171" s="55" t="s">
        <v>658</v>
      </c>
      <c r="B171" s="55" t="s">
        <v>278</v>
      </c>
      <c r="C171" s="95">
        <v>0</v>
      </c>
    </row>
    <row r="172" spans="1:3" hidden="1">
      <c r="A172" s="55" t="s">
        <v>659</v>
      </c>
      <c r="B172" s="55" t="s">
        <v>279</v>
      </c>
      <c r="C172" s="95">
        <v>0</v>
      </c>
    </row>
    <row r="173" spans="1:3" hidden="1">
      <c r="A173" s="55" t="s">
        <v>660</v>
      </c>
      <c r="B173" s="55" t="s">
        <v>280</v>
      </c>
      <c r="C173" s="95">
        <v>0</v>
      </c>
    </row>
    <row r="174" spans="1:3" hidden="1">
      <c r="A174" s="55" t="s">
        <v>661</v>
      </c>
      <c r="B174" s="55" t="s">
        <v>281</v>
      </c>
      <c r="C174" s="95">
        <v>0</v>
      </c>
    </row>
    <row r="175" spans="1:3" hidden="1">
      <c r="A175" s="55" t="s">
        <v>662</v>
      </c>
      <c r="B175" s="55" t="s">
        <v>282</v>
      </c>
      <c r="C175" s="95">
        <v>0</v>
      </c>
    </row>
    <row r="176" spans="1:3" hidden="1">
      <c r="A176" s="55" t="s">
        <v>663</v>
      </c>
      <c r="B176" s="55" t="s">
        <v>283</v>
      </c>
      <c r="C176" s="95">
        <v>0</v>
      </c>
    </row>
    <row r="177" spans="1:3" hidden="1">
      <c r="A177" s="55" t="s">
        <v>664</v>
      </c>
      <c r="B177" s="55" t="s">
        <v>284</v>
      </c>
      <c r="C177" s="95">
        <v>0</v>
      </c>
    </row>
    <row r="178" spans="1:3" hidden="1">
      <c r="A178" s="55" t="s">
        <v>665</v>
      </c>
      <c r="B178" s="55" t="s">
        <v>285</v>
      </c>
      <c r="C178" s="95">
        <v>0</v>
      </c>
    </row>
    <row r="179" spans="1:3" hidden="1">
      <c r="A179" s="55" t="s">
        <v>666</v>
      </c>
      <c r="B179" s="55" t="s">
        <v>286</v>
      </c>
      <c r="C179" s="95">
        <v>0</v>
      </c>
    </row>
    <row r="180" spans="1:3" hidden="1">
      <c r="A180" s="55" t="s">
        <v>667</v>
      </c>
      <c r="B180" s="55" t="s">
        <v>287</v>
      </c>
      <c r="C180" s="95">
        <v>0</v>
      </c>
    </row>
    <row r="181" spans="1:3" hidden="1">
      <c r="A181" s="55" t="s">
        <v>668</v>
      </c>
      <c r="B181" s="55" t="s">
        <v>288</v>
      </c>
      <c r="C181" s="95">
        <v>0</v>
      </c>
    </row>
    <row r="182" spans="1:3" hidden="1">
      <c r="A182" s="55" t="s">
        <v>669</v>
      </c>
      <c r="B182" s="55" t="s">
        <v>289</v>
      </c>
      <c r="C182" s="95">
        <v>0</v>
      </c>
    </row>
    <row r="183" spans="1:3" hidden="1">
      <c r="A183" s="55" t="s">
        <v>670</v>
      </c>
      <c r="B183" s="55" t="s">
        <v>290</v>
      </c>
      <c r="C183" s="95">
        <v>0</v>
      </c>
    </row>
    <row r="184" spans="1:3" hidden="1">
      <c r="A184" s="55" t="s">
        <v>671</v>
      </c>
      <c r="B184" s="55" t="s">
        <v>291</v>
      </c>
      <c r="C184" s="95">
        <v>0</v>
      </c>
    </row>
    <row r="185" spans="1:3" hidden="1">
      <c r="A185" s="55" t="s">
        <v>672</v>
      </c>
      <c r="B185" s="55" t="s">
        <v>292</v>
      </c>
      <c r="C185" s="95">
        <v>0</v>
      </c>
    </row>
    <row r="186" spans="1:3" hidden="1">
      <c r="A186" s="55" t="s">
        <v>673</v>
      </c>
      <c r="B186" s="55" t="s">
        <v>293</v>
      </c>
      <c r="C186" s="95">
        <v>0</v>
      </c>
    </row>
    <row r="187" spans="1:3" hidden="1">
      <c r="A187" s="55" t="s">
        <v>674</v>
      </c>
      <c r="B187" s="55" t="s">
        <v>294</v>
      </c>
      <c r="C187" s="95">
        <v>0</v>
      </c>
    </row>
    <row r="188" spans="1:3" hidden="1">
      <c r="A188" s="55" t="s">
        <v>675</v>
      </c>
      <c r="B188" s="55" t="s">
        <v>295</v>
      </c>
      <c r="C188" s="95">
        <v>0</v>
      </c>
    </row>
    <row r="189" spans="1:3" hidden="1">
      <c r="A189" s="55" t="s">
        <v>676</v>
      </c>
      <c r="B189" s="55" t="s">
        <v>296</v>
      </c>
      <c r="C189" s="95">
        <v>0</v>
      </c>
    </row>
    <row r="190" spans="1:3" hidden="1">
      <c r="A190" s="55" t="s">
        <v>677</v>
      </c>
      <c r="B190" s="55" t="s">
        <v>297</v>
      </c>
      <c r="C190" s="95">
        <v>0</v>
      </c>
    </row>
    <row r="191" spans="1:3" hidden="1">
      <c r="A191" s="55" t="s">
        <v>678</v>
      </c>
      <c r="B191" s="55" t="s">
        <v>298</v>
      </c>
      <c r="C191" s="95">
        <v>0</v>
      </c>
    </row>
    <row r="192" spans="1:3" hidden="1">
      <c r="A192" s="55" t="s">
        <v>679</v>
      </c>
      <c r="B192" s="55" t="s">
        <v>299</v>
      </c>
      <c r="C192" s="95">
        <v>0</v>
      </c>
    </row>
    <row r="193" spans="1:3" hidden="1">
      <c r="A193" s="55" t="s">
        <v>680</v>
      </c>
      <c r="B193" s="55" t="s">
        <v>300</v>
      </c>
      <c r="C193" s="95">
        <v>0</v>
      </c>
    </row>
    <row r="194" spans="1:3" hidden="1">
      <c r="A194" s="55" t="s">
        <v>681</v>
      </c>
      <c r="B194" s="55" t="s">
        <v>301</v>
      </c>
      <c r="C194" s="95">
        <v>0</v>
      </c>
    </row>
    <row r="195" spans="1:3" hidden="1">
      <c r="A195" s="55" t="s">
        <v>682</v>
      </c>
      <c r="B195" s="55" t="s">
        <v>302</v>
      </c>
      <c r="C195" s="95">
        <v>0</v>
      </c>
    </row>
    <row r="196" spans="1:3" hidden="1">
      <c r="A196" s="55" t="s">
        <v>683</v>
      </c>
      <c r="B196" s="55" t="s">
        <v>303</v>
      </c>
      <c r="C196" s="95">
        <v>0</v>
      </c>
    </row>
    <row r="197" spans="1:3" hidden="1">
      <c r="A197" s="55" t="s">
        <v>684</v>
      </c>
      <c r="B197" s="55" t="s">
        <v>304</v>
      </c>
      <c r="C197" s="95">
        <v>0</v>
      </c>
    </row>
    <row r="198" spans="1:3" hidden="1">
      <c r="A198" s="55" t="s">
        <v>685</v>
      </c>
      <c r="B198" s="55" t="s">
        <v>305</v>
      </c>
      <c r="C198" s="95">
        <v>0</v>
      </c>
    </row>
    <row r="199" spans="1:3" hidden="1">
      <c r="A199" s="55" t="s">
        <v>686</v>
      </c>
      <c r="B199" s="55" t="s">
        <v>306</v>
      </c>
      <c r="C199" s="95">
        <v>0</v>
      </c>
    </row>
    <row r="200" spans="1:3">
      <c r="A200" s="55" t="s">
        <v>687</v>
      </c>
      <c r="B200" s="55" t="s">
        <v>307</v>
      </c>
      <c r="C200" s="95">
        <v>21414.3</v>
      </c>
    </row>
    <row r="201" spans="1:3">
      <c r="A201" s="55" t="s">
        <v>688</v>
      </c>
      <c r="B201" s="55" t="s">
        <v>308</v>
      </c>
      <c r="C201" s="95">
        <v>8082.125</v>
      </c>
    </row>
    <row r="202" spans="1:3" hidden="1">
      <c r="A202" s="55" t="s">
        <v>689</v>
      </c>
      <c r="B202" s="55" t="s">
        <v>309</v>
      </c>
      <c r="C202" s="95">
        <v>0</v>
      </c>
    </row>
    <row r="203" spans="1:3" hidden="1">
      <c r="A203" s="55" t="s">
        <v>690</v>
      </c>
      <c r="B203" s="55" t="s">
        <v>310</v>
      </c>
      <c r="C203" s="95">
        <v>0</v>
      </c>
    </row>
    <row r="204" spans="1:3" hidden="1">
      <c r="A204" s="55" t="s">
        <v>691</v>
      </c>
      <c r="B204" s="55" t="s">
        <v>311</v>
      </c>
      <c r="C204" s="95">
        <v>0</v>
      </c>
    </row>
    <row r="205" spans="1:3" hidden="1">
      <c r="A205" s="55" t="s">
        <v>692</v>
      </c>
      <c r="B205" s="55" t="s">
        <v>312</v>
      </c>
      <c r="C205" s="95">
        <v>0</v>
      </c>
    </row>
    <row r="206" spans="1:3">
      <c r="A206" s="55" t="s">
        <v>693</v>
      </c>
      <c r="B206" s="55" t="s">
        <v>313</v>
      </c>
      <c r="C206" s="95">
        <v>5609.8147499999995</v>
      </c>
    </row>
    <row r="207" spans="1:3" hidden="1">
      <c r="A207" s="55" t="s">
        <v>694</v>
      </c>
      <c r="B207" s="55" t="s">
        <v>314</v>
      </c>
      <c r="C207" s="95">
        <v>0</v>
      </c>
    </row>
    <row r="208" spans="1:3">
      <c r="A208" s="55"/>
      <c r="B208" s="55"/>
      <c r="C208" s="95"/>
    </row>
    <row r="209" spans="1:4">
      <c r="A209" s="55"/>
      <c r="B209" s="65" t="s">
        <v>695</v>
      </c>
      <c r="C209" s="348">
        <f>SUMIF(A151:A208,"&lt;&gt;",C151:C208)</f>
        <v>2352669.0677069901</v>
      </c>
    </row>
    <row r="210" spans="1:4">
      <c r="A210" s="55"/>
      <c r="B210" s="66"/>
      <c r="C210" s="95"/>
    </row>
    <row r="211" spans="1:4">
      <c r="A211" s="66" t="s">
        <v>114</v>
      </c>
      <c r="B211" s="1"/>
      <c r="C211" s="95"/>
    </row>
    <row r="212" spans="1:4" hidden="1">
      <c r="A212" s="55" t="s">
        <v>29</v>
      </c>
      <c r="B212" s="55"/>
      <c r="C212" s="95"/>
    </row>
    <row r="213" spans="1:4" hidden="1">
      <c r="A213" s="55" t="s">
        <v>696</v>
      </c>
      <c r="B213" s="55" t="s">
        <v>321</v>
      </c>
      <c r="C213" s="95"/>
    </row>
    <row r="214" spans="1:4">
      <c r="A214" s="55" t="s">
        <v>697</v>
      </c>
      <c r="B214" s="55" t="s">
        <v>315</v>
      </c>
      <c r="C214" s="95">
        <v>191517.065907866</v>
      </c>
      <c r="D214" s="241" t="s">
        <v>430</v>
      </c>
    </row>
    <row r="215" spans="1:4" hidden="1">
      <c r="A215" s="55" t="s">
        <v>698</v>
      </c>
      <c r="B215" s="55" t="s">
        <v>316</v>
      </c>
      <c r="C215" s="95">
        <v>0</v>
      </c>
    </row>
    <row r="216" spans="1:4">
      <c r="A216" s="55" t="s">
        <v>699</v>
      </c>
      <c r="B216" s="55" t="s">
        <v>317</v>
      </c>
      <c r="C216" s="95">
        <v>552735.04553359502</v>
      </c>
      <c r="D216" s="241" t="s">
        <v>431</v>
      </c>
    </row>
    <row r="217" spans="1:4" hidden="1">
      <c r="A217" s="55" t="s">
        <v>700</v>
      </c>
      <c r="B217" s="55" t="s">
        <v>322</v>
      </c>
      <c r="C217" s="95">
        <v>0</v>
      </c>
    </row>
    <row r="218" spans="1:4">
      <c r="A218" s="55" t="s">
        <v>701</v>
      </c>
      <c r="B218" s="55" t="s">
        <v>318</v>
      </c>
      <c r="C218" s="95">
        <v>34113.701481751297</v>
      </c>
      <c r="D218" s="241" t="s">
        <v>432</v>
      </c>
    </row>
    <row r="219" spans="1:4" hidden="1">
      <c r="A219" s="55" t="s">
        <v>702</v>
      </c>
      <c r="B219" s="55" t="s">
        <v>323</v>
      </c>
      <c r="C219" s="95">
        <v>0</v>
      </c>
    </row>
    <row r="220" spans="1:4">
      <c r="A220" s="55" t="s">
        <v>703</v>
      </c>
      <c r="B220" s="55" t="s">
        <v>319</v>
      </c>
      <c r="C220" s="95">
        <v>44361.370564516103</v>
      </c>
      <c r="D220" s="241" t="s">
        <v>433</v>
      </c>
    </row>
    <row r="221" spans="1:4">
      <c r="A221" s="55" t="s">
        <v>704</v>
      </c>
      <c r="B221" s="55" t="s">
        <v>320</v>
      </c>
      <c r="C221" s="95">
        <v>37283.402031209698</v>
      </c>
    </row>
    <row r="222" spans="1:4" hidden="1">
      <c r="A222" s="55" t="s">
        <v>705</v>
      </c>
      <c r="B222" s="55" t="s">
        <v>324</v>
      </c>
      <c r="C222" s="95">
        <v>0</v>
      </c>
    </row>
    <row r="223" spans="1:4" hidden="1">
      <c r="A223" s="55" t="s">
        <v>706</v>
      </c>
      <c r="B223" s="55" t="s">
        <v>325</v>
      </c>
      <c r="C223" s="95">
        <v>0</v>
      </c>
    </row>
    <row r="224" spans="1:4">
      <c r="A224" s="55"/>
      <c r="B224" s="55"/>
      <c r="C224" s="95"/>
    </row>
    <row r="225" spans="1:4">
      <c r="A225" s="55"/>
      <c r="B225" s="65" t="s">
        <v>707</v>
      </c>
      <c r="C225" s="348">
        <f>SUMIF(A212:A224,"&lt;&gt;",C212:C224)</f>
        <v>860010.58551893802</v>
      </c>
    </row>
    <row r="226" spans="1:4">
      <c r="A226" s="55"/>
      <c r="B226" s="55"/>
      <c r="C226" s="95"/>
    </row>
    <row r="227" spans="1:4">
      <c r="A227" s="66" t="s">
        <v>115</v>
      </c>
      <c r="B227" s="58"/>
      <c r="C227" s="102"/>
    </row>
    <row r="228" spans="1:4" hidden="1">
      <c r="A228" s="55" t="s">
        <v>29</v>
      </c>
      <c r="B228" s="55"/>
      <c r="C228" s="82"/>
    </row>
    <row r="229" spans="1:4" hidden="1">
      <c r="A229" s="55" t="s">
        <v>708</v>
      </c>
      <c r="B229" s="55" t="s">
        <v>115</v>
      </c>
      <c r="C229" s="82">
        <v>0</v>
      </c>
    </row>
    <row r="230" spans="1:4">
      <c r="A230" s="55" t="s">
        <v>709</v>
      </c>
      <c r="B230" s="55" t="s">
        <v>326</v>
      </c>
      <c r="C230" s="82">
        <v>33362</v>
      </c>
    </row>
    <row r="231" spans="1:4" ht="12.2" customHeight="1">
      <c r="A231" s="55"/>
      <c r="B231" s="351" t="s">
        <v>451</v>
      </c>
      <c r="C231" s="350">
        <v>3744</v>
      </c>
      <c r="D231" s="349"/>
    </row>
    <row r="232" spans="1:4" ht="12.2" customHeight="1">
      <c r="A232" s="55"/>
      <c r="B232" s="351" t="s">
        <v>452</v>
      </c>
      <c r="C232" s="350">
        <v>3801</v>
      </c>
      <c r="D232" s="349"/>
    </row>
    <row r="233" spans="1:4" ht="12.2" customHeight="1">
      <c r="A233" s="55"/>
      <c r="B233" s="351" t="s">
        <v>453</v>
      </c>
      <c r="C233" s="350">
        <v>2817</v>
      </c>
      <c r="D233" s="349"/>
    </row>
    <row r="234" spans="1:4" ht="12.2" customHeight="1">
      <c r="A234" s="55"/>
      <c r="B234" s="351" t="s">
        <v>454</v>
      </c>
      <c r="C234" s="350">
        <v>23000</v>
      </c>
      <c r="D234" s="349"/>
    </row>
    <row r="235" spans="1:4" ht="12.2" hidden="1" customHeight="1">
      <c r="A235" s="55"/>
      <c r="B235" s="351"/>
      <c r="C235" s="443"/>
      <c r="D235" s="349"/>
    </row>
    <row r="236" spans="1:4">
      <c r="A236" s="55" t="s">
        <v>710</v>
      </c>
      <c r="B236" s="55" t="s">
        <v>327</v>
      </c>
      <c r="C236" s="82">
        <v>118669</v>
      </c>
    </row>
    <row r="237" spans="1:4" ht="12.2" customHeight="1">
      <c r="A237" s="55"/>
      <c r="B237" s="351" t="s">
        <v>455</v>
      </c>
      <c r="C237" s="350">
        <v>54485</v>
      </c>
      <c r="D237" s="349"/>
    </row>
    <row r="238" spans="1:4" ht="12.2" customHeight="1">
      <c r="A238" s="55"/>
      <c r="B238" s="351" t="s">
        <v>456</v>
      </c>
      <c r="C238" s="350">
        <v>35588</v>
      </c>
      <c r="D238" s="349"/>
    </row>
    <row r="239" spans="1:4" ht="12.2" customHeight="1">
      <c r="A239" s="55"/>
      <c r="B239" s="351" t="s">
        <v>457</v>
      </c>
      <c r="C239" s="350">
        <v>13596</v>
      </c>
      <c r="D239" s="349"/>
    </row>
    <row r="240" spans="1:4" ht="12.2" customHeight="1">
      <c r="A240" s="55"/>
      <c r="B240" s="351" t="s">
        <v>458</v>
      </c>
      <c r="C240" s="350">
        <v>15000</v>
      </c>
      <c r="D240" s="349"/>
    </row>
    <row r="241" spans="1:4" ht="12.2" hidden="1" customHeight="1">
      <c r="A241" s="55"/>
      <c r="B241" s="351"/>
      <c r="C241" s="443"/>
      <c r="D241" s="349"/>
    </row>
    <row r="242" spans="1:4">
      <c r="A242" s="55" t="s">
        <v>711</v>
      </c>
      <c r="B242" s="55" t="s">
        <v>328</v>
      </c>
      <c r="C242" s="82">
        <v>1600</v>
      </c>
    </row>
    <row r="243" spans="1:4" ht="12.2" customHeight="1">
      <c r="A243" s="55"/>
      <c r="B243" s="351" t="s">
        <v>459</v>
      </c>
      <c r="C243" s="350">
        <v>1600</v>
      </c>
      <c r="D243" s="349"/>
    </row>
    <row r="244" spans="1:4" ht="12.2" hidden="1" customHeight="1">
      <c r="A244" s="55"/>
      <c r="B244" s="351"/>
      <c r="C244" s="443"/>
      <c r="D244" s="349"/>
    </row>
    <row r="245" spans="1:4">
      <c r="A245" s="55" t="s">
        <v>712</v>
      </c>
      <c r="B245" s="55" t="s">
        <v>329</v>
      </c>
      <c r="C245" s="82">
        <v>49001.91</v>
      </c>
    </row>
    <row r="246" spans="1:4" ht="12.2" customHeight="1">
      <c r="A246" s="55"/>
      <c r="B246" s="351" t="s">
        <v>460</v>
      </c>
      <c r="C246" s="350">
        <v>3601.91</v>
      </c>
      <c r="D246" s="349"/>
    </row>
    <row r="247" spans="1:4" ht="12.2" customHeight="1">
      <c r="A247" s="55"/>
      <c r="B247" s="351" t="s">
        <v>461</v>
      </c>
      <c r="C247" s="350">
        <v>13000</v>
      </c>
      <c r="D247" s="349"/>
    </row>
    <row r="248" spans="1:4" ht="12.2" customHeight="1">
      <c r="A248" s="55"/>
      <c r="B248" s="351" t="s">
        <v>462</v>
      </c>
      <c r="C248" s="350">
        <v>6400</v>
      </c>
      <c r="D248" s="349"/>
    </row>
    <row r="249" spans="1:4" ht="12.2" customHeight="1">
      <c r="A249" s="55"/>
      <c r="B249" s="351" t="s">
        <v>463</v>
      </c>
      <c r="C249" s="350">
        <v>26000</v>
      </c>
      <c r="D249" s="349"/>
    </row>
    <row r="250" spans="1:4" ht="12.2" hidden="1" customHeight="1">
      <c r="A250" s="55"/>
      <c r="B250" s="351"/>
      <c r="C250" s="443"/>
      <c r="D250" s="349"/>
    </row>
    <row r="251" spans="1:4" hidden="1">
      <c r="A251" s="55" t="s">
        <v>713</v>
      </c>
      <c r="B251" s="55" t="s">
        <v>330</v>
      </c>
      <c r="C251" s="82">
        <v>0</v>
      </c>
    </row>
    <row r="252" spans="1:4" hidden="1">
      <c r="A252" s="55" t="s">
        <v>714</v>
      </c>
      <c r="B252" s="55" t="s">
        <v>331</v>
      </c>
      <c r="C252" s="82">
        <v>0</v>
      </c>
    </row>
    <row r="253" spans="1:4" hidden="1">
      <c r="A253" s="55" t="s">
        <v>715</v>
      </c>
      <c r="B253" s="55" t="s">
        <v>332</v>
      </c>
      <c r="C253" s="82">
        <v>0</v>
      </c>
    </row>
    <row r="254" spans="1:4">
      <c r="A254" s="55" t="s">
        <v>716</v>
      </c>
      <c r="B254" s="55" t="s">
        <v>333</v>
      </c>
      <c r="C254" s="82">
        <v>3500</v>
      </c>
    </row>
    <row r="255" spans="1:4" ht="12.2" customHeight="1">
      <c r="A255" s="55"/>
      <c r="B255" s="351" t="s">
        <v>464</v>
      </c>
      <c r="C255" s="350">
        <v>3500</v>
      </c>
      <c r="D255" s="349"/>
    </row>
    <row r="256" spans="1:4" ht="12.2" hidden="1" customHeight="1">
      <c r="A256" s="55"/>
      <c r="B256" s="351"/>
      <c r="C256" s="443"/>
      <c r="D256" s="349"/>
    </row>
    <row r="257" spans="1:4" hidden="1">
      <c r="A257" s="55" t="s">
        <v>717</v>
      </c>
      <c r="B257" s="55" t="s">
        <v>334</v>
      </c>
      <c r="C257" s="82">
        <v>0</v>
      </c>
    </row>
    <row r="258" spans="1:4" hidden="1">
      <c r="A258" s="55" t="s">
        <v>718</v>
      </c>
      <c r="B258" s="55" t="s">
        <v>335</v>
      </c>
      <c r="C258" s="82">
        <v>0</v>
      </c>
    </row>
    <row r="259" spans="1:4" hidden="1">
      <c r="A259" s="55" t="s">
        <v>719</v>
      </c>
      <c r="B259" s="55" t="s">
        <v>336</v>
      </c>
      <c r="C259" s="82">
        <v>0</v>
      </c>
    </row>
    <row r="260" spans="1:4" hidden="1">
      <c r="A260" s="55" t="s">
        <v>720</v>
      </c>
      <c r="B260" s="55" t="s">
        <v>337</v>
      </c>
      <c r="C260" s="82">
        <v>0</v>
      </c>
    </row>
    <row r="261" spans="1:4">
      <c r="A261" s="55" t="s">
        <v>721</v>
      </c>
      <c r="B261" s="55" t="s">
        <v>338</v>
      </c>
      <c r="C261" s="82">
        <v>22964</v>
      </c>
    </row>
    <row r="262" spans="1:4" ht="12.2" customHeight="1">
      <c r="A262" s="55"/>
      <c r="B262" s="351" t="s">
        <v>465</v>
      </c>
      <c r="C262" s="350">
        <v>3000</v>
      </c>
      <c r="D262" s="349"/>
    </row>
    <row r="263" spans="1:4" ht="12.2" customHeight="1">
      <c r="A263" s="55"/>
      <c r="B263" s="351" t="s">
        <v>466</v>
      </c>
      <c r="C263" s="350">
        <v>7964</v>
      </c>
      <c r="D263" s="349"/>
    </row>
    <row r="264" spans="1:4" ht="12.2" customHeight="1">
      <c r="A264" s="55"/>
      <c r="B264" s="351" t="s">
        <v>467</v>
      </c>
      <c r="C264" s="350">
        <v>12000</v>
      </c>
      <c r="D264" s="349"/>
    </row>
    <row r="265" spans="1:4" ht="12.2" hidden="1" customHeight="1">
      <c r="A265" s="55"/>
      <c r="B265" s="351"/>
      <c r="C265" s="443"/>
      <c r="D265" s="349"/>
    </row>
    <row r="266" spans="1:4">
      <c r="A266" s="55" t="s">
        <v>722</v>
      </c>
      <c r="B266" s="55" t="s">
        <v>339</v>
      </c>
      <c r="C266" s="82">
        <v>84662</v>
      </c>
    </row>
    <row r="267" spans="1:4">
      <c r="A267" s="55" t="s">
        <v>723</v>
      </c>
      <c r="B267" s="55" t="s">
        <v>340</v>
      </c>
      <c r="C267" s="82">
        <v>2472</v>
      </c>
    </row>
    <row r="268" spans="1:4" ht="12.2" customHeight="1">
      <c r="A268" s="55"/>
      <c r="B268" s="351" t="s">
        <v>468</v>
      </c>
      <c r="C268" s="350">
        <v>2472</v>
      </c>
      <c r="D268" s="349"/>
    </row>
    <row r="269" spans="1:4" ht="12.2" hidden="1" customHeight="1">
      <c r="A269" s="55"/>
      <c r="B269" s="351"/>
      <c r="C269" s="443"/>
      <c r="D269" s="349"/>
    </row>
    <row r="270" spans="1:4" hidden="1">
      <c r="A270" s="55" t="s">
        <v>724</v>
      </c>
      <c r="B270" s="55" t="s">
        <v>341</v>
      </c>
      <c r="C270" s="82">
        <v>0</v>
      </c>
    </row>
    <row r="271" spans="1:4">
      <c r="A271" s="55" t="s">
        <v>725</v>
      </c>
      <c r="B271" s="55" t="s">
        <v>342</v>
      </c>
      <c r="C271" s="82">
        <v>14865</v>
      </c>
    </row>
    <row r="272" spans="1:4" ht="12.2" customHeight="1">
      <c r="A272" s="55"/>
      <c r="B272" s="351" t="s">
        <v>469</v>
      </c>
      <c r="C272" s="350">
        <v>8500</v>
      </c>
      <c r="D272" s="349"/>
    </row>
    <row r="273" spans="1:4" ht="12.2" customHeight="1">
      <c r="A273" s="55"/>
      <c r="B273" s="351" t="s">
        <v>470</v>
      </c>
      <c r="C273" s="350">
        <v>6365</v>
      </c>
      <c r="D273" s="349"/>
    </row>
    <row r="274" spans="1:4" ht="12.2" hidden="1" customHeight="1">
      <c r="A274" s="55"/>
      <c r="B274" s="351"/>
      <c r="C274" s="443"/>
      <c r="D274" s="349"/>
    </row>
    <row r="275" spans="1:4">
      <c r="A275" s="55" t="s">
        <v>726</v>
      </c>
      <c r="B275" s="55" t="s">
        <v>343</v>
      </c>
      <c r="C275" s="82">
        <v>19561</v>
      </c>
    </row>
    <row r="276" spans="1:4" ht="12.2" customHeight="1">
      <c r="A276" s="55"/>
      <c r="B276" s="351" t="s">
        <v>471</v>
      </c>
      <c r="C276" s="350">
        <v>500</v>
      </c>
      <c r="D276" s="349"/>
    </row>
    <row r="277" spans="1:4" ht="12.2" customHeight="1">
      <c r="A277" s="55"/>
      <c r="B277" s="351" t="s">
        <v>472</v>
      </c>
      <c r="C277" s="350">
        <v>2309</v>
      </c>
      <c r="D277" s="349"/>
    </row>
    <row r="278" spans="1:4" ht="12.2" customHeight="1">
      <c r="A278" s="55"/>
      <c r="B278" s="351" t="s">
        <v>473</v>
      </c>
      <c r="C278" s="350">
        <v>288</v>
      </c>
      <c r="D278" s="349"/>
    </row>
    <row r="279" spans="1:4" ht="12.2" customHeight="1">
      <c r="A279" s="55"/>
      <c r="B279" s="351" t="s">
        <v>474</v>
      </c>
      <c r="C279" s="350">
        <v>16464</v>
      </c>
      <c r="D279" s="349"/>
    </row>
    <row r="280" spans="1:4" ht="12.2" hidden="1" customHeight="1">
      <c r="A280" s="55"/>
      <c r="B280" s="351"/>
      <c r="C280" s="443"/>
      <c r="D280" s="349"/>
    </row>
    <row r="281" spans="1:4">
      <c r="A281" s="55" t="s">
        <v>727</v>
      </c>
      <c r="B281" s="55" t="s">
        <v>344</v>
      </c>
      <c r="C281" s="82">
        <v>18333</v>
      </c>
    </row>
    <row r="282" spans="1:4" ht="12.2" customHeight="1">
      <c r="A282" s="55"/>
      <c r="B282" s="351" t="s">
        <v>475</v>
      </c>
      <c r="C282" s="350">
        <v>18333</v>
      </c>
      <c r="D282" s="349"/>
    </row>
    <row r="283" spans="1:4" ht="12.2" hidden="1" customHeight="1">
      <c r="A283" s="55"/>
      <c r="B283" s="351"/>
      <c r="C283" s="443"/>
      <c r="D283" s="349"/>
    </row>
    <row r="284" spans="1:4">
      <c r="A284" s="55"/>
      <c r="B284" s="55"/>
      <c r="C284" s="112"/>
    </row>
    <row r="285" spans="1:4">
      <c r="A285" s="55"/>
      <c r="B285" s="65" t="s">
        <v>728</v>
      </c>
      <c r="C285" s="348">
        <f>SUMIF(A228:A284,"&lt;&gt;",C228:C284)</f>
        <v>368989.91000000003</v>
      </c>
    </row>
    <row r="286" spans="1:4">
      <c r="A286" s="55"/>
      <c r="B286" s="66"/>
      <c r="C286" s="117"/>
    </row>
    <row r="287" spans="1:4">
      <c r="A287" s="66" t="s">
        <v>116</v>
      </c>
      <c r="B287" s="1"/>
      <c r="C287" s="95"/>
    </row>
    <row r="288" spans="1:4" hidden="1">
      <c r="A288" s="55" t="s">
        <v>29</v>
      </c>
      <c r="B288" s="55"/>
      <c r="C288" s="95"/>
    </row>
    <row r="289" spans="1:4" hidden="1">
      <c r="A289" s="55" t="s">
        <v>729</v>
      </c>
      <c r="B289" s="55" t="s">
        <v>116</v>
      </c>
      <c r="C289" s="95">
        <v>0</v>
      </c>
    </row>
    <row r="290" spans="1:4">
      <c r="A290" s="55" t="s">
        <v>730</v>
      </c>
      <c r="B290" s="55" t="s">
        <v>345</v>
      </c>
      <c r="C290" s="95">
        <v>96472</v>
      </c>
      <c r="D290" s="241" t="s">
        <v>434</v>
      </c>
    </row>
    <row r="291" spans="1:4" ht="12.2" customHeight="1">
      <c r="A291" s="55"/>
      <c r="B291" s="351" t="s">
        <v>476</v>
      </c>
      <c r="C291" s="350">
        <v>96000</v>
      </c>
      <c r="D291" s="349"/>
    </row>
    <row r="292" spans="1:4" ht="12.2" customHeight="1">
      <c r="A292" s="55"/>
      <c r="B292" s="351" t="s">
        <v>477</v>
      </c>
      <c r="C292" s="350">
        <v>472</v>
      </c>
      <c r="D292" s="349"/>
    </row>
    <row r="293" spans="1:4" ht="12.2" hidden="1" customHeight="1">
      <c r="A293" s="55"/>
      <c r="B293" s="351"/>
      <c r="C293" s="443"/>
      <c r="D293" s="349"/>
    </row>
    <row r="294" spans="1:4" hidden="1">
      <c r="A294" s="55" t="s">
        <v>731</v>
      </c>
      <c r="B294" s="55" t="s">
        <v>346</v>
      </c>
      <c r="C294" s="95">
        <v>0</v>
      </c>
    </row>
    <row r="295" spans="1:4" hidden="1">
      <c r="A295" s="55" t="s">
        <v>732</v>
      </c>
      <c r="B295" s="55" t="s">
        <v>347</v>
      </c>
      <c r="C295" s="95">
        <v>0</v>
      </c>
    </row>
    <row r="296" spans="1:4" hidden="1">
      <c r="A296" s="55" t="s">
        <v>733</v>
      </c>
      <c r="B296" s="55" t="s">
        <v>348</v>
      </c>
      <c r="C296" s="95">
        <v>0</v>
      </c>
    </row>
    <row r="297" spans="1:4">
      <c r="A297" s="55" t="s">
        <v>734</v>
      </c>
      <c r="B297" s="55" t="s">
        <v>349</v>
      </c>
      <c r="C297" s="95">
        <v>22674.240000000002</v>
      </c>
    </row>
    <row r="298" spans="1:4" ht="12.2" customHeight="1">
      <c r="A298" s="55"/>
      <c r="B298" s="351" t="s">
        <v>478</v>
      </c>
      <c r="C298" s="350">
        <v>22674.240000000002</v>
      </c>
      <c r="D298" s="349"/>
    </row>
    <row r="299" spans="1:4" ht="12.2" hidden="1" customHeight="1">
      <c r="A299" s="55"/>
      <c r="B299" s="351"/>
      <c r="C299" s="443"/>
      <c r="D299" s="349"/>
    </row>
    <row r="300" spans="1:4">
      <c r="A300" s="55" t="s">
        <v>735</v>
      </c>
      <c r="B300" s="55" t="s">
        <v>350</v>
      </c>
      <c r="C300" s="95">
        <v>8000</v>
      </c>
    </row>
    <row r="301" spans="1:4" ht="12.2" customHeight="1">
      <c r="A301" s="55"/>
      <c r="B301" s="351" t="s">
        <v>479</v>
      </c>
      <c r="C301" s="350">
        <v>8000</v>
      </c>
      <c r="D301" s="349"/>
    </row>
    <row r="302" spans="1:4" ht="12.2" hidden="1" customHeight="1">
      <c r="A302" s="55"/>
      <c r="B302" s="351"/>
      <c r="C302" s="443"/>
      <c r="D302" s="349"/>
    </row>
    <row r="303" spans="1:4" hidden="1">
      <c r="A303" s="55" t="s">
        <v>736</v>
      </c>
      <c r="B303" s="55" t="s">
        <v>351</v>
      </c>
      <c r="C303" s="95">
        <v>0</v>
      </c>
    </row>
    <row r="304" spans="1:4" hidden="1">
      <c r="A304" s="55" t="s">
        <v>737</v>
      </c>
      <c r="B304" s="55" t="s">
        <v>352</v>
      </c>
      <c r="C304" s="95">
        <v>0</v>
      </c>
    </row>
    <row r="305" spans="1:4">
      <c r="A305" s="55" t="s">
        <v>738</v>
      </c>
      <c r="B305" s="55" t="s">
        <v>353</v>
      </c>
      <c r="C305" s="95">
        <v>94230.58</v>
      </c>
    </row>
    <row r="306" spans="1:4" ht="12.2" customHeight="1">
      <c r="A306" s="55"/>
      <c r="B306" s="351" t="s">
        <v>480</v>
      </c>
      <c r="C306" s="350">
        <v>94230.58</v>
      </c>
      <c r="D306" s="349"/>
    </row>
    <row r="307" spans="1:4" ht="12.2" hidden="1" customHeight="1">
      <c r="A307" s="55"/>
      <c r="B307" s="351"/>
      <c r="C307" s="443"/>
      <c r="D307" s="349"/>
    </row>
    <row r="308" spans="1:4">
      <c r="A308" s="55" t="s">
        <v>739</v>
      </c>
      <c r="B308" s="55" t="s">
        <v>354</v>
      </c>
      <c r="C308" s="95">
        <v>384396</v>
      </c>
    </row>
    <row r="309" spans="1:4" ht="12.2" customHeight="1">
      <c r="A309" s="55"/>
      <c r="B309" s="351" t="s">
        <v>481</v>
      </c>
      <c r="C309" s="350">
        <v>384396</v>
      </c>
      <c r="D309" s="349"/>
    </row>
    <row r="310" spans="1:4" ht="12.2" hidden="1" customHeight="1">
      <c r="A310" s="55"/>
      <c r="B310" s="351"/>
      <c r="C310" s="443"/>
      <c r="D310" s="349"/>
    </row>
    <row r="311" spans="1:4" hidden="1">
      <c r="A311" s="55" t="s">
        <v>740</v>
      </c>
      <c r="B311" s="55" t="s">
        <v>355</v>
      </c>
      <c r="C311" s="95">
        <v>0</v>
      </c>
    </row>
    <row r="312" spans="1:4">
      <c r="A312" s="55" t="s">
        <v>741</v>
      </c>
      <c r="B312" s="55" t="s">
        <v>356</v>
      </c>
      <c r="C312" s="95">
        <v>20800</v>
      </c>
    </row>
    <row r="313" spans="1:4" ht="12.2" customHeight="1">
      <c r="A313" s="55"/>
      <c r="B313" s="351" t="s">
        <v>482</v>
      </c>
      <c r="C313" s="350">
        <v>18000</v>
      </c>
      <c r="D313" s="349"/>
    </row>
    <row r="314" spans="1:4" ht="12.2" customHeight="1">
      <c r="A314" s="55"/>
      <c r="B314" s="351" t="s">
        <v>483</v>
      </c>
      <c r="C314" s="350">
        <v>2800</v>
      </c>
      <c r="D314" s="349"/>
    </row>
    <row r="315" spans="1:4" ht="12.2" hidden="1" customHeight="1">
      <c r="A315" s="55"/>
      <c r="B315" s="351"/>
      <c r="C315" s="443"/>
      <c r="D315" s="349"/>
    </row>
    <row r="316" spans="1:4" hidden="1">
      <c r="A316" s="55" t="s">
        <v>742</v>
      </c>
      <c r="B316" s="55" t="s">
        <v>357</v>
      </c>
      <c r="C316" s="95">
        <v>0</v>
      </c>
    </row>
    <row r="317" spans="1:4" hidden="1">
      <c r="A317" s="55" t="s">
        <v>743</v>
      </c>
      <c r="B317" s="55" t="s">
        <v>358</v>
      </c>
      <c r="C317" s="95">
        <v>0</v>
      </c>
    </row>
    <row r="318" spans="1:4" hidden="1">
      <c r="A318" s="55" t="s">
        <v>744</v>
      </c>
      <c r="B318" s="55" t="s">
        <v>359</v>
      </c>
      <c r="C318" s="95">
        <v>0</v>
      </c>
    </row>
    <row r="319" spans="1:4" hidden="1">
      <c r="A319" s="55" t="s">
        <v>745</v>
      </c>
      <c r="B319" s="55" t="s">
        <v>360</v>
      </c>
      <c r="C319" s="95">
        <v>0</v>
      </c>
    </row>
    <row r="320" spans="1:4">
      <c r="A320" s="55"/>
      <c r="B320" s="55"/>
      <c r="C320" s="95"/>
    </row>
    <row r="321" spans="1:4">
      <c r="A321" s="55"/>
      <c r="B321" s="65" t="s">
        <v>746</v>
      </c>
      <c r="C321" s="348">
        <f>SUMIF(A288:A320,"&lt;&gt;",C288:C320)</f>
        <v>626572.82000000007</v>
      </c>
    </row>
    <row r="322" spans="1:4">
      <c r="A322" s="55"/>
      <c r="B322" s="66"/>
      <c r="C322" s="95"/>
    </row>
    <row r="323" spans="1:4">
      <c r="A323" s="66" t="s">
        <v>117</v>
      </c>
      <c r="B323" s="1"/>
      <c r="C323" s="95"/>
    </row>
    <row r="324" spans="1:4" hidden="1">
      <c r="A324" s="55" t="s">
        <v>29</v>
      </c>
      <c r="B324" s="55"/>
      <c r="C324" s="95"/>
    </row>
    <row r="325" spans="1:4" hidden="1">
      <c r="A325" s="55" t="s">
        <v>747</v>
      </c>
      <c r="B325" s="55" t="s">
        <v>117</v>
      </c>
      <c r="C325" s="95">
        <v>0</v>
      </c>
    </row>
    <row r="326" spans="1:4" hidden="1">
      <c r="A326" s="55" t="s">
        <v>748</v>
      </c>
      <c r="B326" s="55" t="s">
        <v>361</v>
      </c>
      <c r="C326" s="95">
        <v>0</v>
      </c>
    </row>
    <row r="327" spans="1:4">
      <c r="A327" s="55" t="s">
        <v>749</v>
      </c>
      <c r="B327" s="55" t="s">
        <v>362</v>
      </c>
      <c r="C327" s="95">
        <v>116055</v>
      </c>
    </row>
    <row r="328" spans="1:4" ht="12.2" customHeight="1">
      <c r="A328" s="55"/>
      <c r="B328" s="351" t="s">
        <v>542</v>
      </c>
      <c r="C328" s="350">
        <v>90000</v>
      </c>
      <c r="D328" s="349"/>
    </row>
    <row r="329" spans="1:4" ht="12.2" customHeight="1">
      <c r="A329" s="55"/>
      <c r="B329" s="351" t="s">
        <v>543</v>
      </c>
      <c r="C329" s="350">
        <v>15755</v>
      </c>
      <c r="D329" s="349"/>
    </row>
    <row r="330" spans="1:4" ht="12.2" customHeight="1">
      <c r="A330" s="55"/>
      <c r="B330" s="351" t="s">
        <v>544</v>
      </c>
      <c r="C330" s="350">
        <v>10300</v>
      </c>
      <c r="D330" s="349"/>
    </row>
    <row r="331" spans="1:4" ht="12.2" hidden="1" customHeight="1">
      <c r="A331" s="55"/>
      <c r="B331" s="351"/>
      <c r="C331" s="443"/>
      <c r="D331" s="349"/>
    </row>
    <row r="332" spans="1:4" hidden="1">
      <c r="A332" s="55" t="s">
        <v>750</v>
      </c>
      <c r="B332" s="55" t="s">
        <v>363</v>
      </c>
      <c r="C332" s="95">
        <v>0</v>
      </c>
    </row>
    <row r="333" spans="1:4" hidden="1">
      <c r="A333" s="55" t="s">
        <v>751</v>
      </c>
      <c r="B333" s="55" t="s">
        <v>364</v>
      </c>
      <c r="C333" s="95">
        <v>0</v>
      </c>
    </row>
    <row r="334" spans="1:4">
      <c r="A334" s="55" t="s">
        <v>752</v>
      </c>
      <c r="B334" s="55" t="s">
        <v>365</v>
      </c>
      <c r="C334" s="95">
        <v>30939</v>
      </c>
    </row>
    <row r="335" spans="1:4" ht="12.2" customHeight="1">
      <c r="A335" s="55"/>
      <c r="B335" s="351" t="s">
        <v>484</v>
      </c>
      <c r="C335" s="350">
        <v>22500</v>
      </c>
      <c r="D335" s="349"/>
    </row>
    <row r="336" spans="1:4" ht="12.2" customHeight="1">
      <c r="A336" s="55"/>
      <c r="B336" s="351" t="s">
        <v>485</v>
      </c>
      <c r="C336" s="350">
        <v>3016</v>
      </c>
      <c r="D336" s="349"/>
    </row>
    <row r="337" spans="1:4" ht="12.2" customHeight="1">
      <c r="A337" s="55"/>
      <c r="B337" s="351" t="s">
        <v>486</v>
      </c>
      <c r="C337" s="350">
        <v>5423</v>
      </c>
      <c r="D337" s="349"/>
    </row>
    <row r="338" spans="1:4" ht="12.2" hidden="1" customHeight="1">
      <c r="A338" s="55"/>
      <c r="B338" s="351"/>
      <c r="C338" s="443"/>
      <c r="D338" s="349"/>
    </row>
    <row r="339" spans="1:4" hidden="1">
      <c r="A339" s="55" t="s">
        <v>753</v>
      </c>
      <c r="B339" s="55" t="s">
        <v>366</v>
      </c>
      <c r="C339" s="95">
        <v>0</v>
      </c>
    </row>
    <row r="340" spans="1:4" hidden="1">
      <c r="A340" s="55" t="s">
        <v>754</v>
      </c>
      <c r="B340" s="55" t="s">
        <v>367</v>
      </c>
      <c r="C340" s="95">
        <v>0</v>
      </c>
    </row>
    <row r="341" spans="1:4">
      <c r="A341" s="55" t="s">
        <v>755</v>
      </c>
      <c r="B341" s="55" t="s">
        <v>368</v>
      </c>
      <c r="C341" s="95">
        <v>500</v>
      </c>
    </row>
    <row r="342" spans="1:4" ht="12.2" customHeight="1">
      <c r="A342" s="55"/>
      <c r="B342" s="351"/>
      <c r="C342" s="350">
        <v>500</v>
      </c>
      <c r="D342" s="349"/>
    </row>
    <row r="343" spans="1:4" ht="12.2" hidden="1" customHeight="1">
      <c r="A343" s="55"/>
      <c r="B343" s="351"/>
      <c r="C343" s="443"/>
      <c r="D343" s="349"/>
    </row>
    <row r="344" spans="1:4" hidden="1">
      <c r="A344" s="55" t="s">
        <v>756</v>
      </c>
      <c r="B344" s="55" t="s">
        <v>369</v>
      </c>
      <c r="C344" s="95">
        <v>0</v>
      </c>
    </row>
    <row r="345" spans="1:4">
      <c r="A345" s="55" t="s">
        <v>757</v>
      </c>
      <c r="B345" s="55" t="s">
        <v>370</v>
      </c>
      <c r="C345" s="95">
        <v>2527.62</v>
      </c>
    </row>
    <row r="346" spans="1:4" ht="12.2" customHeight="1">
      <c r="A346" s="55"/>
      <c r="B346" s="351" t="s">
        <v>487</v>
      </c>
      <c r="C346" s="350">
        <v>2527.62</v>
      </c>
      <c r="D346" s="349"/>
    </row>
    <row r="347" spans="1:4" ht="12.2" hidden="1" customHeight="1">
      <c r="A347" s="55"/>
      <c r="B347" s="351"/>
      <c r="C347" s="443"/>
      <c r="D347" s="349"/>
    </row>
    <row r="348" spans="1:4" hidden="1">
      <c r="A348" s="55" t="s">
        <v>758</v>
      </c>
      <c r="B348" s="55" t="s">
        <v>371</v>
      </c>
      <c r="C348" s="95">
        <v>0</v>
      </c>
    </row>
    <row r="349" spans="1:4">
      <c r="A349" s="55" t="s">
        <v>759</v>
      </c>
      <c r="B349" s="55" t="s">
        <v>372</v>
      </c>
      <c r="C349" s="95">
        <v>5636.16</v>
      </c>
    </row>
    <row r="350" spans="1:4" ht="12.2" customHeight="1">
      <c r="A350" s="55"/>
      <c r="B350" s="351" t="s">
        <v>488</v>
      </c>
      <c r="C350" s="350">
        <v>4956.3393999999998</v>
      </c>
      <c r="D350" s="349"/>
    </row>
    <row r="351" spans="1:4" ht="12.2" customHeight="1">
      <c r="A351" s="55"/>
      <c r="B351" s="351" t="s">
        <v>489</v>
      </c>
      <c r="C351" s="350">
        <v>679.82060000000399</v>
      </c>
      <c r="D351" s="349"/>
    </row>
    <row r="352" spans="1:4" ht="12.2" hidden="1" customHeight="1">
      <c r="A352" s="55"/>
      <c r="B352" s="351"/>
      <c r="C352" s="443"/>
      <c r="D352" s="349"/>
    </row>
    <row r="353" spans="1:4" hidden="1">
      <c r="A353" s="55" t="s">
        <v>760</v>
      </c>
      <c r="B353" s="55" t="s">
        <v>373</v>
      </c>
      <c r="C353" s="95">
        <v>0</v>
      </c>
    </row>
    <row r="354" spans="1:4">
      <c r="A354" s="55" t="s">
        <v>761</v>
      </c>
      <c r="B354" s="55" t="s">
        <v>374</v>
      </c>
      <c r="C354" s="95">
        <v>6000</v>
      </c>
    </row>
    <row r="355" spans="1:4" ht="12.2" customHeight="1">
      <c r="A355" s="55"/>
      <c r="B355" s="351" t="s">
        <v>490</v>
      </c>
      <c r="C355" s="350">
        <v>6000</v>
      </c>
      <c r="D355" s="349"/>
    </row>
    <row r="356" spans="1:4" ht="12.2" hidden="1" customHeight="1">
      <c r="A356" s="55"/>
      <c r="B356" s="351"/>
      <c r="C356" s="443"/>
      <c r="D356" s="349"/>
    </row>
    <row r="357" spans="1:4">
      <c r="A357" s="55" t="s">
        <v>762</v>
      </c>
      <c r="B357" s="55" t="s">
        <v>375</v>
      </c>
      <c r="C357" s="95">
        <v>2601</v>
      </c>
    </row>
    <row r="358" spans="1:4" ht="12.2" customHeight="1">
      <c r="A358" s="55"/>
      <c r="B358" s="351" t="s">
        <v>491</v>
      </c>
      <c r="C358" s="350">
        <v>2601</v>
      </c>
      <c r="D358" s="349"/>
    </row>
    <row r="359" spans="1:4" ht="12.2" hidden="1" customHeight="1">
      <c r="A359" s="55"/>
      <c r="B359" s="351"/>
      <c r="C359" s="443"/>
      <c r="D359" s="349"/>
    </row>
    <row r="360" spans="1:4">
      <c r="A360" s="55" t="s">
        <v>763</v>
      </c>
      <c r="B360" s="55" t="s">
        <v>376</v>
      </c>
      <c r="C360" s="95">
        <v>9600</v>
      </c>
    </row>
    <row r="361" spans="1:4" ht="12.2" customHeight="1">
      <c r="A361" s="55"/>
      <c r="B361" s="351" t="s">
        <v>492</v>
      </c>
      <c r="C361" s="350">
        <v>9600</v>
      </c>
      <c r="D361" s="349"/>
    </row>
    <row r="362" spans="1:4" ht="12.2" hidden="1" customHeight="1">
      <c r="A362" s="55"/>
      <c r="B362" s="351"/>
      <c r="C362" s="443"/>
      <c r="D362" s="349"/>
    </row>
    <row r="363" spans="1:4">
      <c r="A363" s="55" t="s">
        <v>764</v>
      </c>
      <c r="B363" s="55" t="s">
        <v>377</v>
      </c>
      <c r="C363" s="95">
        <v>15901</v>
      </c>
    </row>
    <row r="364" spans="1:4" ht="12.2" customHeight="1">
      <c r="A364" s="55"/>
      <c r="B364" s="351" t="s">
        <v>493</v>
      </c>
      <c r="C364" s="350">
        <v>15901</v>
      </c>
      <c r="D364" s="349"/>
    </row>
    <row r="365" spans="1:4" ht="12.2" hidden="1" customHeight="1">
      <c r="A365" s="55"/>
      <c r="B365" s="351"/>
      <c r="C365" s="443"/>
      <c r="D365" s="349"/>
    </row>
    <row r="366" spans="1:4" hidden="1">
      <c r="A366" s="55" t="s">
        <v>765</v>
      </c>
      <c r="B366" s="55" t="s">
        <v>378</v>
      </c>
      <c r="C366" s="95">
        <v>0</v>
      </c>
    </row>
    <row r="367" spans="1:4" hidden="1">
      <c r="A367" s="55" t="s">
        <v>766</v>
      </c>
      <c r="B367" s="55" t="s">
        <v>379</v>
      </c>
      <c r="C367" s="95">
        <v>0</v>
      </c>
    </row>
    <row r="368" spans="1:4" hidden="1">
      <c r="A368" s="55" t="s">
        <v>767</v>
      </c>
      <c r="B368" s="55" t="s">
        <v>380</v>
      </c>
      <c r="C368" s="95">
        <v>0</v>
      </c>
    </row>
    <row r="369" spans="1:4" hidden="1">
      <c r="A369" s="55" t="s">
        <v>768</v>
      </c>
      <c r="B369" s="55" t="s">
        <v>381</v>
      </c>
      <c r="C369" s="95">
        <v>0</v>
      </c>
    </row>
    <row r="370" spans="1:4" hidden="1">
      <c r="A370" s="55" t="s">
        <v>769</v>
      </c>
      <c r="B370" s="55" t="s">
        <v>382</v>
      </c>
      <c r="C370" s="95">
        <v>0</v>
      </c>
    </row>
    <row r="371" spans="1:4" hidden="1">
      <c r="A371" s="55" t="s">
        <v>770</v>
      </c>
      <c r="B371" s="55" t="s">
        <v>383</v>
      </c>
      <c r="C371" s="95">
        <v>0</v>
      </c>
    </row>
    <row r="372" spans="1:4" hidden="1">
      <c r="A372" s="55" t="s">
        <v>771</v>
      </c>
      <c r="B372" s="55" t="s">
        <v>384</v>
      </c>
      <c r="C372" s="95">
        <v>0</v>
      </c>
    </row>
    <row r="373" spans="1:4" hidden="1">
      <c r="A373" s="55" t="s">
        <v>772</v>
      </c>
      <c r="B373" s="55" t="s">
        <v>385</v>
      </c>
      <c r="C373" s="95">
        <v>0</v>
      </c>
    </row>
    <row r="374" spans="1:4" hidden="1">
      <c r="A374" s="55" t="s">
        <v>773</v>
      </c>
      <c r="B374" s="55" t="s">
        <v>386</v>
      </c>
      <c r="C374" s="95">
        <v>0</v>
      </c>
    </row>
    <row r="375" spans="1:4">
      <c r="A375" s="55" t="s">
        <v>774</v>
      </c>
      <c r="B375" s="55" t="s">
        <v>387</v>
      </c>
      <c r="C375" s="95">
        <v>43195.9</v>
      </c>
      <c r="D375" s="241" t="s">
        <v>435</v>
      </c>
    </row>
    <row r="376" spans="1:4" hidden="1">
      <c r="A376" s="55" t="s">
        <v>775</v>
      </c>
      <c r="B376" s="55" t="s">
        <v>199</v>
      </c>
      <c r="C376" s="95">
        <v>0</v>
      </c>
    </row>
    <row r="377" spans="1:4">
      <c r="A377" s="55"/>
      <c r="B377" s="55"/>
      <c r="C377" s="95"/>
    </row>
    <row r="378" spans="1:4">
      <c r="A378" s="55"/>
      <c r="B378" s="65" t="s">
        <v>776</v>
      </c>
      <c r="C378" s="348">
        <f>SUMIF(A324:A377,"&lt;&gt;",C324:C377)</f>
        <v>232955.68</v>
      </c>
    </row>
    <row r="379" spans="1:4">
      <c r="A379" s="55"/>
      <c r="B379" s="66"/>
      <c r="C379" s="95"/>
    </row>
    <row r="380" spans="1:4">
      <c r="A380" s="66" t="s">
        <v>118</v>
      </c>
      <c r="B380" s="1"/>
      <c r="C380" s="95"/>
    </row>
    <row r="381" spans="1:4" hidden="1">
      <c r="A381" s="55" t="s">
        <v>29</v>
      </c>
      <c r="B381" s="55"/>
      <c r="C381" s="95"/>
    </row>
    <row r="382" spans="1:4" hidden="1">
      <c r="A382" s="55" t="s">
        <v>777</v>
      </c>
      <c r="B382" s="55" t="s">
        <v>118</v>
      </c>
      <c r="C382" s="95">
        <v>0</v>
      </c>
    </row>
    <row r="383" spans="1:4">
      <c r="A383" s="55" t="s">
        <v>778</v>
      </c>
      <c r="B383" s="55" t="s">
        <v>388</v>
      </c>
      <c r="C383" s="95">
        <v>67963.877600048407</v>
      </c>
    </row>
    <row r="384" spans="1:4" ht="12.2" customHeight="1">
      <c r="A384" s="55"/>
      <c r="B384" s="351" t="s">
        <v>494</v>
      </c>
      <c r="C384" s="350">
        <v>5505</v>
      </c>
      <c r="D384" s="349"/>
    </row>
    <row r="385" spans="1:4" ht="12.2" customHeight="1">
      <c r="A385" s="55"/>
      <c r="B385" s="351" t="s">
        <v>495</v>
      </c>
      <c r="C385" s="350">
        <v>12000</v>
      </c>
      <c r="D385" s="349"/>
    </row>
    <row r="386" spans="1:4" ht="12.2" customHeight="1">
      <c r="A386" s="55"/>
      <c r="B386" s="351" t="s">
        <v>496</v>
      </c>
      <c r="C386" s="350">
        <v>36700</v>
      </c>
      <c r="D386" s="349"/>
    </row>
    <row r="387" spans="1:4" ht="12.2" customHeight="1">
      <c r="A387" s="55"/>
      <c r="B387" s="351" t="s">
        <v>497</v>
      </c>
      <c r="C387" s="350">
        <v>2397.9776000483998</v>
      </c>
      <c r="D387" s="349"/>
    </row>
    <row r="388" spans="1:4" ht="12.2" customHeight="1">
      <c r="A388" s="55"/>
      <c r="B388" s="351" t="s">
        <v>498</v>
      </c>
      <c r="C388" s="350">
        <v>10300</v>
      </c>
      <c r="D388" s="349"/>
    </row>
    <row r="389" spans="1:4" ht="12.2" customHeight="1">
      <c r="A389" s="55"/>
      <c r="B389" s="351" t="s">
        <v>499</v>
      </c>
      <c r="C389" s="350">
        <v>1060.9000000000001</v>
      </c>
      <c r="D389" s="349"/>
    </row>
    <row r="390" spans="1:4" ht="12.2" hidden="1" customHeight="1">
      <c r="A390" s="55"/>
      <c r="B390" s="351"/>
      <c r="C390" s="443"/>
      <c r="D390" s="349"/>
    </row>
    <row r="391" spans="1:4">
      <c r="A391" s="55" t="s">
        <v>779</v>
      </c>
      <c r="B391" s="55" t="s">
        <v>389</v>
      </c>
      <c r="C391" s="95">
        <v>7000</v>
      </c>
    </row>
    <row r="392" spans="1:4" ht="12.2" customHeight="1">
      <c r="A392" s="55"/>
      <c r="B392" s="351" t="s">
        <v>500</v>
      </c>
      <c r="C392" s="350">
        <v>3500</v>
      </c>
      <c r="D392" s="349"/>
    </row>
    <row r="393" spans="1:4" ht="12.2" customHeight="1">
      <c r="A393" s="55"/>
      <c r="B393" s="351" t="s">
        <v>501</v>
      </c>
      <c r="C393" s="350">
        <v>3500</v>
      </c>
      <c r="D393" s="349"/>
    </row>
    <row r="394" spans="1:4" ht="12.2" hidden="1" customHeight="1">
      <c r="A394" s="55"/>
      <c r="B394" s="351"/>
      <c r="C394" s="443"/>
      <c r="D394" s="349"/>
    </row>
    <row r="395" spans="1:4" hidden="1">
      <c r="A395" s="55" t="s">
        <v>780</v>
      </c>
      <c r="B395" s="55" t="s">
        <v>390</v>
      </c>
      <c r="C395" s="95">
        <v>0</v>
      </c>
    </row>
    <row r="396" spans="1:4" hidden="1">
      <c r="A396" s="55" t="s">
        <v>781</v>
      </c>
      <c r="B396" s="55" t="s">
        <v>391</v>
      </c>
      <c r="C396" s="95">
        <v>0</v>
      </c>
    </row>
    <row r="397" spans="1:4">
      <c r="A397" s="55" t="s">
        <v>782</v>
      </c>
      <c r="B397" s="55" t="s">
        <v>392</v>
      </c>
      <c r="C397" s="95">
        <v>164147.72697527401</v>
      </c>
    </row>
    <row r="398" spans="1:4" ht="12.2" customHeight="1">
      <c r="A398" s="55"/>
      <c r="B398" s="351" t="s">
        <v>502</v>
      </c>
      <c r="C398" s="350">
        <v>159347.72697527401</v>
      </c>
      <c r="D398" s="349"/>
    </row>
    <row r="399" spans="1:4" ht="12.2" customHeight="1">
      <c r="A399" s="55"/>
      <c r="B399" s="351" t="s">
        <v>503</v>
      </c>
      <c r="C399" s="350">
        <v>4800</v>
      </c>
      <c r="D399" s="349"/>
    </row>
    <row r="400" spans="1:4" ht="12.2" hidden="1" customHeight="1">
      <c r="A400" s="55"/>
      <c r="B400" s="351"/>
      <c r="C400" s="443"/>
      <c r="D400" s="349"/>
    </row>
    <row r="401" spans="1:4" hidden="1">
      <c r="A401" s="55" t="s">
        <v>783</v>
      </c>
      <c r="B401" s="55" t="s">
        <v>393</v>
      </c>
      <c r="C401" s="95">
        <v>0</v>
      </c>
    </row>
    <row r="402" spans="1:4" ht="12.2" hidden="1" customHeight="1">
      <c r="A402" s="55"/>
      <c r="B402" s="351" t="s">
        <v>504</v>
      </c>
      <c r="C402" s="350">
        <v>0</v>
      </c>
      <c r="D402" s="349"/>
    </row>
    <row r="403" spans="1:4" ht="12.2" hidden="1" customHeight="1">
      <c r="A403" s="55"/>
      <c r="B403" s="351"/>
      <c r="C403" s="443"/>
      <c r="D403" s="349"/>
    </row>
    <row r="404" spans="1:4">
      <c r="A404" s="55" t="s">
        <v>784</v>
      </c>
      <c r="B404" s="55" t="s">
        <v>394</v>
      </c>
      <c r="C404" s="95">
        <v>75851.44</v>
      </c>
    </row>
    <row r="405" spans="1:4" ht="12.2" hidden="1" customHeight="1">
      <c r="A405" s="55"/>
      <c r="B405" s="351" t="s">
        <v>505</v>
      </c>
      <c r="C405" s="350">
        <v>0</v>
      </c>
      <c r="D405" s="349"/>
    </row>
    <row r="406" spans="1:4" ht="12.2" customHeight="1">
      <c r="A406" s="55"/>
      <c r="B406" s="351" t="s">
        <v>506</v>
      </c>
      <c r="C406" s="350">
        <v>773</v>
      </c>
      <c r="D406" s="349"/>
    </row>
    <row r="407" spans="1:4" ht="12.2" customHeight="1">
      <c r="A407" s="55"/>
      <c r="B407" s="351" t="s">
        <v>507</v>
      </c>
      <c r="C407" s="350">
        <v>15100</v>
      </c>
      <c r="D407" s="349"/>
    </row>
    <row r="408" spans="1:4" ht="12.2" customHeight="1">
      <c r="A408" s="55"/>
      <c r="B408" s="351" t="s">
        <v>508</v>
      </c>
      <c r="C408" s="350">
        <v>48733.440000000002</v>
      </c>
      <c r="D408" s="349"/>
    </row>
    <row r="409" spans="1:4" ht="12.2" customHeight="1">
      <c r="A409" s="55"/>
      <c r="B409" s="351" t="s">
        <v>509</v>
      </c>
      <c r="C409" s="350">
        <v>11245</v>
      </c>
      <c r="D409" s="349"/>
    </row>
    <row r="410" spans="1:4" ht="12.2" hidden="1" customHeight="1">
      <c r="A410" s="55"/>
      <c r="B410" s="351"/>
      <c r="C410" s="443"/>
      <c r="D410" s="349"/>
    </row>
    <row r="411" spans="1:4">
      <c r="A411" s="55" t="s">
        <v>785</v>
      </c>
      <c r="B411" s="55" t="s">
        <v>395</v>
      </c>
      <c r="C411" s="95">
        <v>5000</v>
      </c>
    </row>
    <row r="412" spans="1:4" ht="12.2" customHeight="1">
      <c r="A412" s="55"/>
      <c r="B412" s="351" t="s">
        <v>510</v>
      </c>
      <c r="C412" s="350">
        <v>5000</v>
      </c>
      <c r="D412" s="349"/>
    </row>
    <row r="413" spans="1:4" ht="12.2" hidden="1" customHeight="1">
      <c r="A413" s="55"/>
      <c r="B413" s="351"/>
      <c r="C413" s="443"/>
      <c r="D413" s="349"/>
    </row>
    <row r="414" spans="1:4">
      <c r="A414" s="55" t="s">
        <v>786</v>
      </c>
      <c r="B414" s="55" t="s">
        <v>396</v>
      </c>
      <c r="C414" s="95">
        <v>7287</v>
      </c>
    </row>
    <row r="415" spans="1:4" ht="12.2" customHeight="1">
      <c r="A415" s="55"/>
      <c r="B415" s="351" t="s">
        <v>511</v>
      </c>
      <c r="C415" s="350">
        <v>2652</v>
      </c>
      <c r="D415" s="349"/>
    </row>
    <row r="416" spans="1:4" ht="12.2" customHeight="1">
      <c r="A416" s="55"/>
      <c r="B416" s="351" t="s">
        <v>512</v>
      </c>
      <c r="C416" s="350">
        <v>4635</v>
      </c>
      <c r="D416" s="349"/>
    </row>
    <row r="417" spans="1:4" ht="12.2" hidden="1" customHeight="1">
      <c r="A417" s="55"/>
      <c r="B417" s="351"/>
      <c r="C417" s="443"/>
      <c r="D417" s="349"/>
    </row>
    <row r="418" spans="1:4">
      <c r="A418" s="55" t="s">
        <v>787</v>
      </c>
      <c r="B418" s="55" t="s">
        <v>397</v>
      </c>
      <c r="C418" s="95">
        <v>15540</v>
      </c>
    </row>
    <row r="419" spans="1:4" ht="12.2" customHeight="1">
      <c r="A419" s="55"/>
      <c r="B419" s="351" t="s">
        <v>545</v>
      </c>
      <c r="C419" s="350">
        <v>1455</v>
      </c>
      <c r="D419" s="349"/>
    </row>
    <row r="420" spans="1:4" ht="12.2" customHeight="1">
      <c r="A420" s="55"/>
      <c r="B420" s="351" t="s">
        <v>546</v>
      </c>
      <c r="C420" s="350">
        <v>13545</v>
      </c>
      <c r="D420" s="349"/>
    </row>
    <row r="421" spans="1:4" ht="12.2" customHeight="1">
      <c r="A421" s="55"/>
      <c r="B421" s="351" t="s">
        <v>547</v>
      </c>
      <c r="C421" s="350">
        <v>540</v>
      </c>
      <c r="D421" s="349"/>
    </row>
    <row r="422" spans="1:4" ht="12.2" hidden="1" customHeight="1">
      <c r="A422" s="55"/>
      <c r="B422" s="351"/>
      <c r="C422" s="443"/>
      <c r="D422" s="349"/>
    </row>
    <row r="423" spans="1:4">
      <c r="A423" s="55" t="s">
        <v>788</v>
      </c>
      <c r="B423" s="55" t="s">
        <v>398</v>
      </c>
      <c r="C423" s="95">
        <v>21784.15</v>
      </c>
    </row>
    <row r="424" spans="1:4" ht="12.2" customHeight="1">
      <c r="A424" s="55"/>
      <c r="B424" s="351" t="s">
        <v>513</v>
      </c>
      <c r="C424" s="350">
        <v>3670</v>
      </c>
      <c r="D424" s="349"/>
    </row>
    <row r="425" spans="1:4" ht="12.2" customHeight="1">
      <c r="A425" s="55"/>
      <c r="B425" s="351" t="s">
        <v>514</v>
      </c>
      <c r="C425" s="350">
        <v>5670.15</v>
      </c>
      <c r="D425" s="349"/>
    </row>
    <row r="426" spans="1:4" ht="12.2" customHeight="1">
      <c r="A426" s="55"/>
      <c r="B426" s="351" t="s">
        <v>515</v>
      </c>
      <c r="C426" s="350">
        <v>4944</v>
      </c>
      <c r="D426" s="349"/>
    </row>
    <row r="427" spans="1:4" ht="12.2" hidden="1" customHeight="1">
      <c r="A427" s="55"/>
      <c r="B427" s="351" t="s">
        <v>516</v>
      </c>
      <c r="C427" s="350">
        <v>0</v>
      </c>
      <c r="D427" s="349"/>
    </row>
    <row r="428" spans="1:4" ht="12.2" customHeight="1">
      <c r="A428" s="55"/>
      <c r="B428" s="351" t="s">
        <v>517</v>
      </c>
      <c r="C428" s="350">
        <v>7500</v>
      </c>
      <c r="D428" s="349"/>
    </row>
    <row r="429" spans="1:4" ht="12.2" hidden="1" customHeight="1">
      <c r="A429" s="55"/>
      <c r="B429" s="351"/>
      <c r="C429" s="443"/>
      <c r="D429" s="349"/>
    </row>
    <row r="430" spans="1:4">
      <c r="A430" s="55"/>
      <c r="B430" s="55"/>
      <c r="C430" s="95"/>
    </row>
    <row r="431" spans="1:4">
      <c r="A431" s="66"/>
      <c r="B431" s="65" t="s">
        <v>789</v>
      </c>
      <c r="C431" s="348">
        <f>SUMIF(A381:A430,"&lt;&gt;",C381:C430)</f>
        <v>364574.19457532244</v>
      </c>
    </row>
    <row r="432" spans="1:4">
      <c r="A432" s="66"/>
      <c r="B432" s="66"/>
      <c r="C432" s="95"/>
    </row>
    <row r="433" spans="1:4">
      <c r="A433" s="66" t="s">
        <v>122</v>
      </c>
      <c r="B433" s="1"/>
      <c r="C433" s="95"/>
    </row>
    <row r="434" spans="1:4" hidden="1">
      <c r="A434" s="55" t="s">
        <v>29</v>
      </c>
      <c r="B434" s="55"/>
      <c r="C434" s="95"/>
    </row>
    <row r="435" spans="1:4" hidden="1">
      <c r="A435" s="55" t="s">
        <v>790</v>
      </c>
      <c r="B435" s="55" t="s">
        <v>399</v>
      </c>
      <c r="C435" s="95">
        <v>0</v>
      </c>
    </row>
    <row r="436" spans="1:4" hidden="1">
      <c r="A436" s="55" t="s">
        <v>791</v>
      </c>
      <c r="B436" s="55" t="s">
        <v>400</v>
      </c>
      <c r="C436" s="95">
        <v>0</v>
      </c>
    </row>
    <row r="437" spans="1:4">
      <c r="A437" s="55" t="s">
        <v>792</v>
      </c>
      <c r="B437" s="55" t="s">
        <v>401</v>
      </c>
      <c r="C437" s="95">
        <v>112500</v>
      </c>
    </row>
    <row r="438" spans="1:4" ht="12.2" customHeight="1">
      <c r="A438" s="55"/>
      <c r="B438" s="351" t="s">
        <v>518</v>
      </c>
      <c r="C438" s="350">
        <v>100000</v>
      </c>
      <c r="D438" s="349"/>
    </row>
    <row r="439" spans="1:4" ht="12.2" customHeight="1">
      <c r="A439" s="55"/>
      <c r="B439" s="351" t="s">
        <v>519</v>
      </c>
      <c r="C439" s="350">
        <v>6000</v>
      </c>
      <c r="D439" s="349"/>
    </row>
    <row r="440" spans="1:4" ht="12.2" customHeight="1">
      <c r="A440" s="55"/>
      <c r="B440" s="351" t="s">
        <v>520</v>
      </c>
      <c r="C440" s="350">
        <v>6500</v>
      </c>
      <c r="D440" s="349"/>
    </row>
    <row r="441" spans="1:4" ht="12.2" hidden="1" customHeight="1">
      <c r="A441" s="55"/>
      <c r="B441" s="351"/>
      <c r="C441" s="443"/>
      <c r="D441" s="349"/>
    </row>
    <row r="442" spans="1:4" hidden="1">
      <c r="A442" s="55" t="s">
        <v>793</v>
      </c>
      <c r="B442" s="55" t="s">
        <v>402</v>
      </c>
      <c r="C442" s="95">
        <v>0</v>
      </c>
    </row>
    <row r="443" spans="1:4" hidden="1">
      <c r="A443" s="55" t="s">
        <v>794</v>
      </c>
      <c r="B443" s="55" t="s">
        <v>403</v>
      </c>
      <c r="C443" s="95">
        <v>0</v>
      </c>
    </row>
    <row r="444" spans="1:4" hidden="1">
      <c r="A444" s="55" t="s">
        <v>795</v>
      </c>
      <c r="B444" s="55" t="s">
        <v>404</v>
      </c>
      <c r="C444" s="95">
        <v>0</v>
      </c>
    </row>
    <row r="445" spans="1:4" hidden="1">
      <c r="A445" s="55" t="s">
        <v>796</v>
      </c>
      <c r="B445" s="55" t="s">
        <v>405</v>
      </c>
      <c r="C445" s="95">
        <v>0</v>
      </c>
    </row>
    <row r="446" spans="1:4" hidden="1">
      <c r="A446" s="55" t="s">
        <v>797</v>
      </c>
      <c r="B446" s="55" t="s">
        <v>406</v>
      </c>
      <c r="C446" s="95">
        <v>0</v>
      </c>
    </row>
    <row r="447" spans="1:4" hidden="1">
      <c r="A447" s="55" t="s">
        <v>798</v>
      </c>
      <c r="B447" s="55" t="s">
        <v>407</v>
      </c>
      <c r="C447" s="95">
        <v>0</v>
      </c>
    </row>
    <row r="448" spans="1:4" hidden="1">
      <c r="A448" s="55" t="s">
        <v>799</v>
      </c>
      <c r="B448" s="55" t="s">
        <v>408</v>
      </c>
      <c r="C448" s="95">
        <v>0</v>
      </c>
    </row>
    <row r="449" spans="1:4" hidden="1">
      <c r="A449" s="55" t="s">
        <v>800</v>
      </c>
      <c r="B449" s="55" t="s">
        <v>409</v>
      </c>
      <c r="C449" s="95">
        <v>0</v>
      </c>
    </row>
    <row r="450" spans="1:4" hidden="1">
      <c r="A450" s="55" t="s">
        <v>801</v>
      </c>
      <c r="B450" s="55" t="s">
        <v>410</v>
      </c>
      <c r="C450" s="95">
        <v>0</v>
      </c>
    </row>
    <row r="451" spans="1:4">
      <c r="A451" s="55" t="s">
        <v>802</v>
      </c>
      <c r="B451" s="55" t="s">
        <v>411</v>
      </c>
      <c r="C451" s="95">
        <v>41313</v>
      </c>
    </row>
    <row r="452" spans="1:4">
      <c r="A452" s="55"/>
      <c r="B452" s="55"/>
      <c r="C452" s="95"/>
    </row>
    <row r="453" spans="1:4">
      <c r="A453" s="66"/>
      <c r="B453" s="65" t="s">
        <v>803</v>
      </c>
      <c r="C453" s="348">
        <f>SUMIF(A434:A452,"&lt;&gt;",C434:C452)</f>
        <v>153813</v>
      </c>
    </row>
    <row r="454" spans="1:4">
      <c r="A454" s="66"/>
      <c r="B454" s="66"/>
      <c r="C454" s="102"/>
    </row>
    <row r="455" spans="1:4">
      <c r="A455" s="66" t="s">
        <v>119</v>
      </c>
      <c r="B455" s="1"/>
      <c r="C455" s="95"/>
    </row>
    <row r="456" spans="1:4" hidden="1">
      <c r="A456" s="55" t="s">
        <v>29</v>
      </c>
      <c r="B456" s="55"/>
      <c r="C456" s="95"/>
    </row>
    <row r="457" spans="1:4" hidden="1">
      <c r="A457" s="55" t="s">
        <v>804</v>
      </c>
      <c r="B457" s="55" t="s">
        <v>119</v>
      </c>
      <c r="C457" s="95">
        <v>0</v>
      </c>
    </row>
    <row r="458" spans="1:4">
      <c r="A458" s="55" t="s">
        <v>805</v>
      </c>
      <c r="B458" s="55" t="s">
        <v>412</v>
      </c>
      <c r="C458" s="95">
        <v>2913.1534574811999</v>
      </c>
    </row>
    <row r="459" spans="1:4" ht="12.2" customHeight="1">
      <c r="A459" s="55"/>
      <c r="B459" s="351" t="s">
        <v>521</v>
      </c>
      <c r="C459" s="350">
        <v>271.71268782120001</v>
      </c>
      <c r="D459" s="349"/>
    </row>
    <row r="460" spans="1:4" ht="12.2" customHeight="1">
      <c r="A460" s="55"/>
      <c r="B460" s="351" t="s">
        <v>522</v>
      </c>
      <c r="C460" s="350">
        <v>868.25901966000004</v>
      </c>
      <c r="D460" s="349"/>
    </row>
    <row r="461" spans="1:4" ht="12.2" customHeight="1">
      <c r="A461" s="55"/>
      <c r="B461" s="351" t="s">
        <v>523</v>
      </c>
      <c r="C461" s="350">
        <v>273.18175000000002</v>
      </c>
      <c r="D461" s="349"/>
    </row>
    <row r="462" spans="1:4" ht="12.2" customHeight="1">
      <c r="A462" s="55"/>
      <c r="B462" s="351" t="s">
        <v>524</v>
      </c>
      <c r="C462" s="350">
        <v>1500</v>
      </c>
      <c r="D462" s="349"/>
    </row>
    <row r="463" spans="1:4" ht="12.2" hidden="1" customHeight="1">
      <c r="A463" s="55"/>
      <c r="B463" s="351"/>
      <c r="C463" s="443"/>
      <c r="D463" s="349"/>
    </row>
    <row r="464" spans="1:4" hidden="1">
      <c r="A464" s="55" t="s">
        <v>806</v>
      </c>
      <c r="B464" s="55" t="s">
        <v>413</v>
      </c>
      <c r="C464" s="95">
        <v>0</v>
      </c>
    </row>
    <row r="465" spans="1:4" hidden="1">
      <c r="A465" s="55" t="s">
        <v>807</v>
      </c>
      <c r="B465" s="55" t="s">
        <v>414</v>
      </c>
      <c r="C465" s="95">
        <v>0</v>
      </c>
    </row>
    <row r="466" spans="1:4" hidden="1">
      <c r="A466" s="55" t="s">
        <v>808</v>
      </c>
      <c r="B466" s="55" t="s">
        <v>415</v>
      </c>
      <c r="C466" s="95">
        <v>0</v>
      </c>
    </row>
    <row r="467" spans="1:4" hidden="1">
      <c r="A467" s="55" t="s">
        <v>809</v>
      </c>
      <c r="B467" s="55" t="s">
        <v>416</v>
      </c>
      <c r="C467" s="95">
        <v>0</v>
      </c>
    </row>
    <row r="468" spans="1:4" hidden="1">
      <c r="A468" s="55" t="s">
        <v>810</v>
      </c>
      <c r="B468" s="55" t="s">
        <v>417</v>
      </c>
      <c r="C468" s="95">
        <v>0</v>
      </c>
    </row>
    <row r="469" spans="1:4">
      <c r="A469" s="55" t="s">
        <v>811</v>
      </c>
      <c r="B469" s="55" t="s">
        <v>418</v>
      </c>
      <c r="C469" s="95">
        <v>424.36</v>
      </c>
    </row>
    <row r="470" spans="1:4" ht="12.2" customHeight="1">
      <c r="A470" s="55"/>
      <c r="B470" s="351" t="s">
        <v>525</v>
      </c>
      <c r="C470" s="350">
        <v>424.36</v>
      </c>
      <c r="D470" s="349"/>
    </row>
    <row r="471" spans="1:4" ht="12.2" hidden="1" customHeight="1">
      <c r="A471" s="55"/>
      <c r="B471" s="351"/>
      <c r="C471" s="443"/>
      <c r="D471" s="349"/>
    </row>
    <row r="472" spans="1:4" hidden="1">
      <c r="A472" s="55" t="s">
        <v>812</v>
      </c>
      <c r="B472" s="55" t="s">
        <v>419</v>
      </c>
      <c r="C472" s="95">
        <v>0</v>
      </c>
    </row>
    <row r="473" spans="1:4" hidden="1">
      <c r="A473" s="55" t="s">
        <v>813</v>
      </c>
      <c r="B473" s="55" t="s">
        <v>420</v>
      </c>
      <c r="C473" s="95">
        <v>0</v>
      </c>
    </row>
    <row r="474" spans="1:4" hidden="1">
      <c r="A474" s="55" t="s">
        <v>814</v>
      </c>
      <c r="B474" s="55" t="s">
        <v>421</v>
      </c>
      <c r="C474" s="95">
        <v>0</v>
      </c>
    </row>
    <row r="475" spans="1:4" hidden="1">
      <c r="A475" s="55" t="s">
        <v>815</v>
      </c>
      <c r="B475" s="55" t="s">
        <v>422</v>
      </c>
      <c r="C475" s="95">
        <v>0</v>
      </c>
    </row>
    <row r="476" spans="1:4" hidden="1">
      <c r="A476" s="55" t="s">
        <v>816</v>
      </c>
      <c r="B476" s="55" t="s">
        <v>423</v>
      </c>
      <c r="C476" s="95">
        <v>0</v>
      </c>
    </row>
    <row r="477" spans="1:4" hidden="1">
      <c r="A477" s="55" t="s">
        <v>817</v>
      </c>
      <c r="B477" s="55" t="s">
        <v>424</v>
      </c>
      <c r="C477" s="95">
        <v>0</v>
      </c>
    </row>
    <row r="478" spans="1:4">
      <c r="A478" s="55"/>
      <c r="B478" s="55"/>
      <c r="C478" s="95"/>
    </row>
    <row r="479" spans="1:4">
      <c r="A479" s="66"/>
      <c r="B479" s="65" t="s">
        <v>818</v>
      </c>
      <c r="C479" s="348">
        <f>SUMIF(A456:A478,"&lt;&gt;",C456:C478)</f>
        <v>3337.5134574812</v>
      </c>
    </row>
    <row r="480" spans="1:4">
      <c r="A480" s="66"/>
      <c r="B480" s="66"/>
      <c r="C480" s="355"/>
    </row>
    <row r="481" spans="1:3">
      <c r="A481" s="66" t="s">
        <v>120</v>
      </c>
      <c r="B481" s="1"/>
      <c r="C481" s="356"/>
    </row>
    <row r="482" spans="1:3" hidden="1">
      <c r="A482" s="55" t="s">
        <v>29</v>
      </c>
      <c r="B482" s="55"/>
      <c r="C482" s="95"/>
    </row>
    <row r="483" spans="1:3" hidden="1">
      <c r="A483" s="55" t="s">
        <v>819</v>
      </c>
      <c r="B483" s="55" t="s">
        <v>120</v>
      </c>
      <c r="C483" s="95">
        <v>0</v>
      </c>
    </row>
    <row r="484" spans="1:3" hidden="1">
      <c r="A484" s="55" t="s">
        <v>820</v>
      </c>
      <c r="B484" s="55" t="s">
        <v>425</v>
      </c>
      <c r="C484" s="95">
        <v>0</v>
      </c>
    </row>
    <row r="485" spans="1:3" hidden="1">
      <c r="A485" s="55" t="s">
        <v>821</v>
      </c>
      <c r="B485" s="55" t="s">
        <v>426</v>
      </c>
      <c r="C485" s="95">
        <v>0</v>
      </c>
    </row>
    <row r="486" spans="1:3" hidden="1">
      <c r="A486" s="55" t="s">
        <v>822</v>
      </c>
      <c r="B486" s="55" t="s">
        <v>427</v>
      </c>
      <c r="C486" s="95">
        <v>0</v>
      </c>
    </row>
    <row r="487" spans="1:3">
      <c r="A487" s="55"/>
      <c r="B487" s="55"/>
      <c r="C487" s="95"/>
    </row>
    <row r="488" spans="1:3">
      <c r="A488" s="66"/>
      <c r="B488" s="65" t="s">
        <v>823</v>
      </c>
      <c r="C488" s="348">
        <f>SUMIF(A482:A487,"&lt;&gt;",C482:C487)</f>
        <v>0</v>
      </c>
    </row>
    <row r="489" spans="1:3">
      <c r="A489" s="66"/>
      <c r="B489" s="66"/>
      <c r="C489" s="348"/>
    </row>
    <row r="490" spans="1:3">
      <c r="A490" s="66" t="s">
        <v>69</v>
      </c>
      <c r="B490" s="66"/>
      <c r="C490" s="348">
        <f>C209+C225+C285+C321+C378+C431+C453+C479+C488</f>
        <v>4962922.7712587314</v>
      </c>
    </row>
    <row r="492" spans="1:3" ht="12.75" thickBot="1">
      <c r="A492" s="146" t="s">
        <v>175</v>
      </c>
      <c r="B492" s="146"/>
      <c r="C492" s="347">
        <f>C144-C490</f>
        <v>-107872.60125873145</v>
      </c>
    </row>
    <row r="493" spans="1:3" ht="12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614E0-19FA-435D-8E87-D3310458AB78}">
  <sheetPr codeName="Sheet6">
    <tabColor theme="5"/>
    <pageSetUpPr fitToPage="1"/>
  </sheetPr>
  <dimension ref="A1:BH382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9.140625" defaultRowHeight="12" outlineLevelRow="1"/>
  <cols>
    <col min="1" max="1" width="9.28515625" style="241" customWidth="1" collapsed="1"/>
    <col min="2" max="2" width="52.42578125" style="241" customWidth="1" collapsed="1"/>
    <col min="3" max="3" width="10.7109375" style="241" customWidth="1" collapsed="1"/>
    <col min="4" max="4" width="10.7109375" style="241" hidden="1" customWidth="1" collapsed="1"/>
    <col min="5" max="22" width="10.7109375" style="241" customWidth="1" collapsed="1"/>
    <col min="23" max="23" width="10.7109375" style="241" hidden="1" customWidth="1" collapsed="1"/>
    <col min="24" max="24" width="11" style="241" customWidth="1" collapsed="1"/>
    <col min="25" max="25" width="3.140625" style="241" customWidth="1" collapsed="1"/>
    <col min="26" max="27" width="9.140625" style="280" collapsed="1"/>
    <col min="28" max="31" width="9.140625" style="5" collapsed="1"/>
    <col min="32" max="34" width="9.140625" style="241" collapsed="1"/>
    <col min="35" max="60" width="9.140625" style="241"/>
    <col min="61" max="16384" width="9.140625" style="241" collapsed="1"/>
  </cols>
  <sheetData>
    <row r="1" spans="1:34" ht="15.75">
      <c r="A1" s="281" t="s">
        <v>550</v>
      </c>
      <c r="B1" s="1"/>
      <c r="AF1" s="5"/>
      <c r="AG1" s="5"/>
      <c r="AH1" s="5"/>
    </row>
    <row r="2" spans="1:34" ht="12.75">
      <c r="A2" s="282" t="s">
        <v>129</v>
      </c>
      <c r="B2" s="1"/>
      <c r="AF2" s="5"/>
      <c r="AG2" s="5"/>
      <c r="AH2" s="5"/>
    </row>
    <row r="3" spans="1:34" ht="12.75">
      <c r="A3" s="282" t="s">
        <v>1090</v>
      </c>
      <c r="B3" s="1"/>
      <c r="AF3" s="5"/>
      <c r="AG3" s="5"/>
      <c r="AH3" s="5"/>
    </row>
    <row r="4" spans="1:34">
      <c r="A4" s="1"/>
      <c r="B4" s="58"/>
      <c r="AF4" s="5"/>
      <c r="AG4" s="5"/>
      <c r="AH4" s="5"/>
    </row>
    <row r="5" spans="1:34" ht="26.25" customHeight="1">
      <c r="A5" s="1"/>
      <c r="B5" s="58"/>
      <c r="C5" s="283" t="s">
        <v>130</v>
      </c>
      <c r="D5" s="283" t="s">
        <v>132</v>
      </c>
      <c r="E5" s="283">
        <v>201</v>
      </c>
      <c r="F5" s="283">
        <v>205</v>
      </c>
      <c r="G5" s="283">
        <v>210</v>
      </c>
      <c r="H5" s="283">
        <v>211</v>
      </c>
      <c r="I5" s="283">
        <v>212</v>
      </c>
      <c r="J5" s="283">
        <v>214</v>
      </c>
      <c r="K5" s="283">
        <v>633</v>
      </c>
      <c r="L5" s="283">
        <v>639</v>
      </c>
      <c r="M5" s="283">
        <v>658</v>
      </c>
      <c r="N5" s="283">
        <v>686</v>
      </c>
      <c r="O5" s="283">
        <v>709</v>
      </c>
      <c r="P5" s="283">
        <v>715</v>
      </c>
      <c r="Q5" s="283">
        <v>741</v>
      </c>
      <c r="R5" s="283">
        <v>742</v>
      </c>
      <c r="S5" s="283">
        <v>780</v>
      </c>
      <c r="T5" s="283">
        <v>802</v>
      </c>
      <c r="U5" s="283">
        <v>811</v>
      </c>
      <c r="V5" s="283">
        <v>870</v>
      </c>
      <c r="W5" s="284"/>
      <c r="X5" s="283" t="s">
        <v>128</v>
      </c>
      <c r="AF5" s="5"/>
      <c r="AG5" s="5"/>
      <c r="AH5" s="5"/>
    </row>
    <row r="6" spans="1:34" ht="26.25" customHeight="1">
      <c r="A6" s="1"/>
      <c r="B6" s="58"/>
      <c r="D6" s="283"/>
      <c r="E6" s="283" t="s">
        <v>436</v>
      </c>
      <c r="F6" s="283" t="s">
        <v>437</v>
      </c>
      <c r="G6" s="283" t="s">
        <v>438</v>
      </c>
      <c r="H6" s="283" t="s">
        <v>439</v>
      </c>
      <c r="I6" s="283" t="s">
        <v>440</v>
      </c>
      <c r="J6" s="283" t="s">
        <v>441</v>
      </c>
      <c r="K6" s="283" t="s">
        <v>226</v>
      </c>
      <c r="L6" s="283" t="s">
        <v>442</v>
      </c>
      <c r="M6" s="283" t="s">
        <v>443</v>
      </c>
      <c r="N6" s="283" t="s">
        <v>444</v>
      </c>
      <c r="O6" s="283" t="s">
        <v>234</v>
      </c>
      <c r="P6" s="283" t="s">
        <v>445</v>
      </c>
      <c r="Q6" s="283" t="s">
        <v>446</v>
      </c>
      <c r="R6" s="283" t="s">
        <v>447</v>
      </c>
      <c r="S6" s="283" t="s">
        <v>448</v>
      </c>
      <c r="T6" s="283" t="s">
        <v>249</v>
      </c>
      <c r="U6" s="283" t="s">
        <v>251</v>
      </c>
      <c r="V6" s="283" t="s">
        <v>449</v>
      </c>
      <c r="W6" s="283"/>
      <c r="X6" s="283" t="s">
        <v>131</v>
      </c>
      <c r="AF6" s="5"/>
      <c r="AG6" s="5"/>
      <c r="AH6" s="5"/>
    </row>
    <row r="7" spans="1:34" outlineLevel="1">
      <c r="A7" s="56" t="s">
        <v>18</v>
      </c>
      <c r="B7" s="133"/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AF7" s="5"/>
      <c r="AG7" s="5"/>
      <c r="AH7" s="5"/>
    </row>
    <row r="8" spans="1:34" ht="12.2" customHeight="1" outlineLevel="1">
      <c r="A8" s="56" t="s">
        <v>19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285"/>
      <c r="AF8" s="5"/>
      <c r="AG8" s="5"/>
      <c r="AH8" s="5"/>
    </row>
    <row r="9" spans="1:34" ht="12.2" customHeight="1" outlineLevel="1">
      <c r="A9" s="133"/>
      <c r="B9" s="286" t="s">
        <v>107</v>
      </c>
      <c r="C9" s="287">
        <f t="shared" ref="C9:D9" si="0">C60</f>
        <v>103332.54000000001</v>
      </c>
      <c r="D9" s="287">
        <f t="shared" si="0"/>
        <v>0</v>
      </c>
      <c r="E9" s="287">
        <f t="shared" ref="E9:V9" si="1">E60</f>
        <v>0</v>
      </c>
      <c r="F9" s="287">
        <f t="shared" si="1"/>
        <v>0</v>
      </c>
      <c r="G9" s="287">
        <f t="shared" si="1"/>
        <v>0</v>
      </c>
      <c r="H9" s="287">
        <f t="shared" si="1"/>
        <v>0</v>
      </c>
      <c r="I9" s="287">
        <f t="shared" si="1"/>
        <v>0</v>
      </c>
      <c r="J9" s="287">
        <f t="shared" si="1"/>
        <v>0</v>
      </c>
      <c r="K9" s="287">
        <f t="shared" si="1"/>
        <v>0</v>
      </c>
      <c r="L9" s="287">
        <f t="shared" si="1"/>
        <v>0</v>
      </c>
      <c r="M9" s="287">
        <f t="shared" si="1"/>
        <v>0</v>
      </c>
      <c r="N9" s="287">
        <f t="shared" si="1"/>
        <v>0</v>
      </c>
      <c r="O9" s="287">
        <f t="shared" si="1"/>
        <v>0</v>
      </c>
      <c r="P9" s="287">
        <f t="shared" si="1"/>
        <v>0</v>
      </c>
      <c r="Q9" s="287">
        <f t="shared" si="1"/>
        <v>0</v>
      </c>
      <c r="R9" s="287">
        <f t="shared" si="1"/>
        <v>0</v>
      </c>
      <c r="S9" s="287">
        <f t="shared" si="1"/>
        <v>0</v>
      </c>
      <c r="T9" s="287">
        <f t="shared" si="1"/>
        <v>0</v>
      </c>
      <c r="U9" s="287">
        <f t="shared" si="1"/>
        <v>0</v>
      </c>
      <c r="V9" s="287">
        <f t="shared" si="1"/>
        <v>0</v>
      </c>
      <c r="W9" s="287"/>
      <c r="X9" s="287">
        <f t="shared" ref="X9" si="2">X60</f>
        <v>103332.54000000001</v>
      </c>
      <c r="Y9" s="285"/>
      <c r="AF9" s="5"/>
      <c r="AG9" s="5"/>
      <c r="AH9" s="5"/>
    </row>
    <row r="10" spans="1:34" ht="12.2" hidden="1" customHeight="1" outlineLevel="1">
      <c r="A10" s="133"/>
      <c r="B10" s="286" t="s">
        <v>108</v>
      </c>
      <c r="C10" s="287">
        <f t="shared" ref="C10:D10" si="3">C69</f>
        <v>0</v>
      </c>
      <c r="D10" s="287">
        <f t="shared" si="3"/>
        <v>0</v>
      </c>
      <c r="E10" s="287">
        <f t="shared" ref="E10:V10" si="4">E69</f>
        <v>0</v>
      </c>
      <c r="F10" s="287">
        <f t="shared" si="4"/>
        <v>0</v>
      </c>
      <c r="G10" s="287">
        <f t="shared" si="4"/>
        <v>0</v>
      </c>
      <c r="H10" s="287">
        <f t="shared" si="4"/>
        <v>0</v>
      </c>
      <c r="I10" s="287">
        <f t="shared" si="4"/>
        <v>0</v>
      </c>
      <c r="J10" s="287">
        <f t="shared" si="4"/>
        <v>0</v>
      </c>
      <c r="K10" s="287">
        <f t="shared" si="4"/>
        <v>0</v>
      </c>
      <c r="L10" s="287">
        <f t="shared" si="4"/>
        <v>0</v>
      </c>
      <c r="M10" s="287">
        <f t="shared" si="4"/>
        <v>0</v>
      </c>
      <c r="N10" s="287">
        <f t="shared" si="4"/>
        <v>0</v>
      </c>
      <c r="O10" s="287">
        <f t="shared" si="4"/>
        <v>0</v>
      </c>
      <c r="P10" s="287">
        <f t="shared" si="4"/>
        <v>0</v>
      </c>
      <c r="Q10" s="287">
        <f t="shared" si="4"/>
        <v>0</v>
      </c>
      <c r="R10" s="287">
        <f t="shared" si="4"/>
        <v>0</v>
      </c>
      <c r="S10" s="287">
        <f t="shared" si="4"/>
        <v>0</v>
      </c>
      <c r="T10" s="287">
        <f t="shared" si="4"/>
        <v>0</v>
      </c>
      <c r="U10" s="287">
        <f t="shared" si="4"/>
        <v>0</v>
      </c>
      <c r="V10" s="287">
        <f t="shared" si="4"/>
        <v>0</v>
      </c>
      <c r="W10" s="287"/>
      <c r="X10" s="287">
        <f t="shared" ref="X10" si="5">X69</f>
        <v>0</v>
      </c>
      <c r="Y10" s="285"/>
      <c r="AF10" s="5"/>
      <c r="AG10" s="5"/>
      <c r="AH10" s="5"/>
    </row>
    <row r="11" spans="1:34" ht="12.2" customHeight="1" outlineLevel="1">
      <c r="A11" s="133"/>
      <c r="B11" s="286" t="s">
        <v>109</v>
      </c>
      <c r="C11" s="287">
        <f t="shared" ref="C11:D11" si="6">C92</f>
        <v>4352923.32</v>
      </c>
      <c r="D11" s="287">
        <f t="shared" si="6"/>
        <v>0</v>
      </c>
      <c r="E11" s="287">
        <f t="shared" ref="E11:V11" si="7">E92</f>
        <v>3455672</v>
      </c>
      <c r="F11" s="287">
        <f t="shared" si="7"/>
        <v>138245.32</v>
      </c>
      <c r="G11" s="287">
        <f t="shared" si="7"/>
        <v>334053</v>
      </c>
      <c r="H11" s="287">
        <f t="shared" si="7"/>
        <v>148303</v>
      </c>
      <c r="I11" s="287">
        <f t="shared" si="7"/>
        <v>3295</v>
      </c>
      <c r="J11" s="287">
        <f t="shared" si="7"/>
        <v>170755</v>
      </c>
      <c r="K11" s="287">
        <f t="shared" si="7"/>
        <v>0</v>
      </c>
      <c r="L11" s="287">
        <f t="shared" si="7"/>
        <v>0</v>
      </c>
      <c r="M11" s="287">
        <f t="shared" si="7"/>
        <v>0</v>
      </c>
      <c r="N11" s="287">
        <f t="shared" si="7"/>
        <v>0</v>
      </c>
      <c r="O11" s="287">
        <f t="shared" si="7"/>
        <v>0</v>
      </c>
      <c r="P11" s="287">
        <f t="shared" si="7"/>
        <v>0</v>
      </c>
      <c r="Q11" s="287">
        <f t="shared" si="7"/>
        <v>0</v>
      </c>
      <c r="R11" s="287">
        <f t="shared" si="7"/>
        <v>0</v>
      </c>
      <c r="S11" s="287">
        <f t="shared" si="7"/>
        <v>0</v>
      </c>
      <c r="T11" s="287">
        <f t="shared" si="7"/>
        <v>0</v>
      </c>
      <c r="U11" s="287">
        <f t="shared" si="7"/>
        <v>0</v>
      </c>
      <c r="V11" s="287">
        <f t="shared" si="7"/>
        <v>0</v>
      </c>
      <c r="W11" s="287"/>
      <c r="X11" s="287">
        <f t="shared" ref="X11" si="8">X92</f>
        <v>102600</v>
      </c>
      <c r="Y11" s="285"/>
      <c r="AF11" s="5"/>
      <c r="AG11" s="5"/>
      <c r="AH11" s="5"/>
    </row>
    <row r="12" spans="1:34" ht="12.2" customHeight="1" outlineLevel="1">
      <c r="A12" s="133"/>
      <c r="B12" s="286" t="s">
        <v>110</v>
      </c>
      <c r="C12" s="287">
        <f t="shared" ref="C12:D12" si="9">C138</f>
        <v>398794.31</v>
      </c>
      <c r="D12" s="287">
        <f t="shared" si="9"/>
        <v>0</v>
      </c>
      <c r="E12" s="287">
        <f t="shared" ref="E12:V12" si="10">E138</f>
        <v>0</v>
      </c>
      <c r="F12" s="287">
        <f t="shared" si="10"/>
        <v>0</v>
      </c>
      <c r="G12" s="287">
        <f t="shared" si="10"/>
        <v>0</v>
      </c>
      <c r="H12" s="287">
        <f t="shared" si="10"/>
        <v>0</v>
      </c>
      <c r="I12" s="287">
        <f t="shared" si="10"/>
        <v>0</v>
      </c>
      <c r="J12" s="287">
        <f t="shared" si="10"/>
        <v>0</v>
      </c>
      <c r="K12" s="287">
        <f t="shared" si="10"/>
        <v>127360</v>
      </c>
      <c r="L12" s="287">
        <f t="shared" si="10"/>
        <v>35588</v>
      </c>
      <c r="M12" s="287">
        <f t="shared" si="10"/>
        <v>6246</v>
      </c>
      <c r="N12" s="287">
        <f t="shared" si="10"/>
        <v>0</v>
      </c>
      <c r="O12" s="287">
        <f t="shared" si="10"/>
        <v>12265</v>
      </c>
      <c r="P12" s="287">
        <f t="shared" si="10"/>
        <v>7707</v>
      </c>
      <c r="Q12" s="287">
        <f t="shared" si="10"/>
        <v>0</v>
      </c>
      <c r="R12" s="287">
        <f t="shared" si="10"/>
        <v>0</v>
      </c>
      <c r="S12" s="287">
        <f t="shared" si="10"/>
        <v>0</v>
      </c>
      <c r="T12" s="287">
        <f t="shared" si="10"/>
        <v>183500</v>
      </c>
      <c r="U12" s="287">
        <f t="shared" si="10"/>
        <v>0</v>
      </c>
      <c r="V12" s="287">
        <f t="shared" si="10"/>
        <v>0</v>
      </c>
      <c r="W12" s="287"/>
      <c r="X12" s="287">
        <f t="shared" ref="X12" si="11">X138</f>
        <v>26128.310000000005</v>
      </c>
      <c r="Y12" s="285"/>
      <c r="AF12" s="5"/>
      <c r="AG12" s="5"/>
      <c r="AH12" s="5"/>
    </row>
    <row r="13" spans="1:34" ht="12.2" hidden="1" customHeight="1" outlineLevel="1">
      <c r="A13" s="133"/>
      <c r="B13" s="286" t="s">
        <v>111</v>
      </c>
      <c r="C13" s="287">
        <f>C146</f>
        <v>0</v>
      </c>
      <c r="D13" s="287">
        <f>D146</f>
        <v>0</v>
      </c>
      <c r="E13" s="287">
        <f t="shared" ref="E13:V13" si="12">E146</f>
        <v>0</v>
      </c>
      <c r="F13" s="287">
        <f t="shared" si="12"/>
        <v>0</v>
      </c>
      <c r="G13" s="287">
        <f t="shared" si="12"/>
        <v>0</v>
      </c>
      <c r="H13" s="287">
        <f t="shared" si="12"/>
        <v>0</v>
      </c>
      <c r="I13" s="287">
        <f t="shared" si="12"/>
        <v>0</v>
      </c>
      <c r="J13" s="287">
        <f t="shared" si="12"/>
        <v>0</v>
      </c>
      <c r="K13" s="287">
        <f t="shared" si="12"/>
        <v>0</v>
      </c>
      <c r="L13" s="287">
        <f t="shared" si="12"/>
        <v>0</v>
      </c>
      <c r="M13" s="287">
        <f t="shared" si="12"/>
        <v>0</v>
      </c>
      <c r="N13" s="287">
        <f t="shared" si="12"/>
        <v>0</v>
      </c>
      <c r="O13" s="287">
        <f t="shared" si="12"/>
        <v>0</v>
      </c>
      <c r="P13" s="287">
        <f t="shared" si="12"/>
        <v>0</v>
      </c>
      <c r="Q13" s="287">
        <f t="shared" si="12"/>
        <v>0</v>
      </c>
      <c r="R13" s="287">
        <f t="shared" si="12"/>
        <v>0</v>
      </c>
      <c r="S13" s="287">
        <f t="shared" si="12"/>
        <v>0</v>
      </c>
      <c r="T13" s="287">
        <f t="shared" si="12"/>
        <v>0</v>
      </c>
      <c r="U13" s="287">
        <f t="shared" si="12"/>
        <v>0</v>
      </c>
      <c r="V13" s="287">
        <f t="shared" si="12"/>
        <v>0</v>
      </c>
      <c r="W13" s="287"/>
      <c r="X13" s="287">
        <f>X146</f>
        <v>0</v>
      </c>
      <c r="Y13" s="285"/>
      <c r="AF13" s="5"/>
      <c r="AG13" s="5"/>
      <c r="AH13" s="5"/>
    </row>
    <row r="14" spans="1:34" ht="12.2" hidden="1" customHeight="1" outlineLevel="1">
      <c r="A14" s="133"/>
      <c r="B14" s="286" t="s">
        <v>112</v>
      </c>
      <c r="C14" s="287">
        <f>C152</f>
        <v>0</v>
      </c>
      <c r="D14" s="287">
        <f>D152</f>
        <v>0</v>
      </c>
      <c r="E14" s="287">
        <f t="shared" ref="E14:V14" si="13">E152</f>
        <v>0</v>
      </c>
      <c r="F14" s="287">
        <f t="shared" si="13"/>
        <v>0</v>
      </c>
      <c r="G14" s="287">
        <f t="shared" si="13"/>
        <v>0</v>
      </c>
      <c r="H14" s="287">
        <f t="shared" si="13"/>
        <v>0</v>
      </c>
      <c r="I14" s="287">
        <f t="shared" si="13"/>
        <v>0</v>
      </c>
      <c r="J14" s="287">
        <f t="shared" si="13"/>
        <v>0</v>
      </c>
      <c r="K14" s="287">
        <f t="shared" si="13"/>
        <v>0</v>
      </c>
      <c r="L14" s="287">
        <f t="shared" si="13"/>
        <v>0</v>
      </c>
      <c r="M14" s="287">
        <f t="shared" si="13"/>
        <v>0</v>
      </c>
      <c r="N14" s="287">
        <f t="shared" si="13"/>
        <v>0</v>
      </c>
      <c r="O14" s="287">
        <f t="shared" si="13"/>
        <v>0</v>
      </c>
      <c r="P14" s="287">
        <f t="shared" si="13"/>
        <v>0</v>
      </c>
      <c r="Q14" s="287">
        <f t="shared" si="13"/>
        <v>0</v>
      </c>
      <c r="R14" s="287">
        <f t="shared" si="13"/>
        <v>0</v>
      </c>
      <c r="S14" s="287">
        <f t="shared" si="13"/>
        <v>0</v>
      </c>
      <c r="T14" s="287">
        <f t="shared" si="13"/>
        <v>0</v>
      </c>
      <c r="U14" s="287">
        <f t="shared" si="13"/>
        <v>0</v>
      </c>
      <c r="V14" s="287">
        <f t="shared" si="13"/>
        <v>0</v>
      </c>
      <c r="W14" s="287"/>
      <c r="X14" s="287">
        <f>X152</f>
        <v>0</v>
      </c>
      <c r="Y14" s="285"/>
      <c r="AF14" s="5"/>
      <c r="AG14" s="5"/>
      <c r="AH14" s="5"/>
    </row>
    <row r="15" spans="1:34" ht="12.2" customHeight="1" outlineLevel="1">
      <c r="A15" s="133"/>
      <c r="B15" s="288" t="s">
        <v>20</v>
      </c>
      <c r="C15" s="289">
        <f>SUM(C9:C14)</f>
        <v>4855050.17</v>
      </c>
      <c r="D15" s="289">
        <f>SUM(D9:D14)</f>
        <v>0</v>
      </c>
      <c r="E15" s="289">
        <f t="shared" ref="E15:V15" si="14">SUM(E9:E14)</f>
        <v>3455672</v>
      </c>
      <c r="F15" s="289">
        <f t="shared" si="14"/>
        <v>138245.32</v>
      </c>
      <c r="G15" s="289">
        <f t="shared" si="14"/>
        <v>334053</v>
      </c>
      <c r="H15" s="289">
        <f t="shared" si="14"/>
        <v>148303</v>
      </c>
      <c r="I15" s="289">
        <f t="shared" si="14"/>
        <v>3295</v>
      </c>
      <c r="J15" s="289">
        <f t="shared" si="14"/>
        <v>170755</v>
      </c>
      <c r="K15" s="289">
        <f t="shared" si="14"/>
        <v>127360</v>
      </c>
      <c r="L15" s="289">
        <f t="shared" si="14"/>
        <v>35588</v>
      </c>
      <c r="M15" s="289">
        <f t="shared" si="14"/>
        <v>6246</v>
      </c>
      <c r="N15" s="289">
        <f t="shared" si="14"/>
        <v>0</v>
      </c>
      <c r="O15" s="289">
        <f t="shared" si="14"/>
        <v>12265</v>
      </c>
      <c r="P15" s="289">
        <f t="shared" si="14"/>
        <v>7707</v>
      </c>
      <c r="Q15" s="289">
        <f t="shared" si="14"/>
        <v>0</v>
      </c>
      <c r="R15" s="289">
        <f t="shared" si="14"/>
        <v>0</v>
      </c>
      <c r="S15" s="289">
        <f t="shared" si="14"/>
        <v>0</v>
      </c>
      <c r="T15" s="289">
        <f t="shared" si="14"/>
        <v>183500</v>
      </c>
      <c r="U15" s="289">
        <f t="shared" si="14"/>
        <v>0</v>
      </c>
      <c r="V15" s="289">
        <f t="shared" si="14"/>
        <v>0</v>
      </c>
      <c r="W15" s="289"/>
      <c r="X15" s="289">
        <f>SUM(X9:X14)</f>
        <v>232060.85</v>
      </c>
      <c r="Y15" s="285"/>
      <c r="AF15" s="5"/>
      <c r="AG15" s="5"/>
      <c r="AH15" s="5"/>
    </row>
    <row r="16" spans="1:34" ht="12.2" customHeight="1" outlineLevel="1">
      <c r="A16" s="133"/>
      <c r="B16" s="133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5"/>
      <c r="AF16" s="5"/>
      <c r="AG16" s="5"/>
      <c r="AH16" s="5"/>
    </row>
    <row r="17" spans="1:34" ht="12.2" customHeight="1" outlineLevel="1">
      <c r="A17" s="290" t="s">
        <v>21</v>
      </c>
      <c r="B17" s="133"/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AF17" s="5"/>
      <c r="AG17" s="5"/>
      <c r="AH17" s="5"/>
    </row>
    <row r="18" spans="1:34" ht="12.2" customHeight="1" outlineLevel="1">
      <c r="A18" s="133"/>
      <c r="B18" s="286" t="s">
        <v>113</v>
      </c>
      <c r="C18" s="287">
        <f>C217</f>
        <v>2352669.0677069901</v>
      </c>
      <c r="D18" s="287">
        <f t="shared" ref="D18:X18" si="15">D217</f>
        <v>0</v>
      </c>
      <c r="E18" s="287">
        <f t="shared" ref="E18:V18" si="16">E217</f>
        <v>0</v>
      </c>
      <c r="F18" s="287">
        <f t="shared" si="16"/>
        <v>226402</v>
      </c>
      <c r="G18" s="287">
        <f t="shared" si="16"/>
        <v>253201.25175218715</v>
      </c>
      <c r="H18" s="287">
        <f t="shared" si="16"/>
        <v>105834.70479681209</v>
      </c>
      <c r="I18" s="287">
        <f t="shared" si="16"/>
        <v>2528.7654780764201</v>
      </c>
      <c r="J18" s="287">
        <f t="shared" si="16"/>
        <v>33485.753258240002</v>
      </c>
      <c r="K18" s="287">
        <f t="shared" si="16"/>
        <v>84790.072438060597</v>
      </c>
      <c r="L18" s="287">
        <f t="shared" si="16"/>
        <v>0</v>
      </c>
      <c r="M18" s="287">
        <f t="shared" si="16"/>
        <v>4569.21316801185</v>
      </c>
      <c r="N18" s="287">
        <f t="shared" si="16"/>
        <v>0</v>
      </c>
      <c r="O18" s="287">
        <f t="shared" si="16"/>
        <v>0</v>
      </c>
      <c r="P18" s="287">
        <f t="shared" si="16"/>
        <v>0</v>
      </c>
      <c r="Q18" s="287">
        <f t="shared" si="16"/>
        <v>0</v>
      </c>
      <c r="R18" s="287">
        <f t="shared" si="16"/>
        <v>0</v>
      </c>
      <c r="S18" s="287">
        <f t="shared" si="16"/>
        <v>0</v>
      </c>
      <c r="T18" s="287">
        <f t="shared" si="16"/>
        <v>49500</v>
      </c>
      <c r="U18" s="287">
        <f t="shared" si="16"/>
        <v>0</v>
      </c>
      <c r="V18" s="287">
        <f t="shared" si="16"/>
        <v>0</v>
      </c>
      <c r="W18" s="287"/>
      <c r="X18" s="287">
        <f t="shared" si="15"/>
        <v>1592357.3068156021</v>
      </c>
      <c r="Y18" s="285"/>
      <c r="AF18" s="5"/>
      <c r="AG18" s="5"/>
      <c r="AH18" s="5"/>
    </row>
    <row r="19" spans="1:34" ht="12.2" customHeight="1" outlineLevel="1">
      <c r="A19" s="133"/>
      <c r="B19" s="286" t="s">
        <v>114</v>
      </c>
      <c r="C19" s="291">
        <f>C233</f>
        <v>860010.58551893802</v>
      </c>
      <c r="D19" s="287">
        <f t="shared" ref="D19:X19" si="17">D233</f>
        <v>0</v>
      </c>
      <c r="E19" s="287">
        <f t="shared" ref="E19:V19" si="18">E233</f>
        <v>0</v>
      </c>
      <c r="F19" s="287">
        <f t="shared" si="18"/>
        <v>73682.216938060199</v>
      </c>
      <c r="G19" s="287">
        <f t="shared" si="18"/>
        <v>80851.748247812779</v>
      </c>
      <c r="H19" s="287">
        <f t="shared" si="18"/>
        <v>37311.868917285326</v>
      </c>
      <c r="I19" s="287">
        <f t="shared" si="18"/>
        <v>766.23452192357604</v>
      </c>
      <c r="J19" s="287">
        <f t="shared" si="18"/>
        <v>13181.246741760078</v>
      </c>
      <c r="K19" s="287">
        <f t="shared" si="18"/>
        <v>27964.027561939445</v>
      </c>
      <c r="L19" s="287">
        <f t="shared" si="18"/>
        <v>0</v>
      </c>
      <c r="M19" s="287">
        <f t="shared" si="18"/>
        <v>1676.7868319881541</v>
      </c>
      <c r="N19" s="287">
        <f t="shared" si="18"/>
        <v>0</v>
      </c>
      <c r="O19" s="287">
        <f t="shared" si="18"/>
        <v>0</v>
      </c>
      <c r="P19" s="287">
        <f t="shared" si="18"/>
        <v>0</v>
      </c>
      <c r="Q19" s="287">
        <f t="shared" si="18"/>
        <v>0</v>
      </c>
      <c r="R19" s="287">
        <f t="shared" si="18"/>
        <v>0</v>
      </c>
      <c r="S19" s="287">
        <f t="shared" si="18"/>
        <v>0</v>
      </c>
      <c r="T19" s="287">
        <f t="shared" si="18"/>
        <v>22090.360719956887</v>
      </c>
      <c r="U19" s="287">
        <f t="shared" si="18"/>
        <v>0</v>
      </c>
      <c r="V19" s="287">
        <f t="shared" si="18"/>
        <v>0</v>
      </c>
      <c r="W19" s="287"/>
      <c r="X19" s="287">
        <f t="shared" si="17"/>
        <v>602486.09503821156</v>
      </c>
      <c r="Y19" s="285"/>
      <c r="AF19" s="5"/>
      <c r="AG19" s="5"/>
      <c r="AH19" s="5"/>
    </row>
    <row r="20" spans="1:34" ht="12.2" customHeight="1" outlineLevel="1">
      <c r="A20" s="133"/>
      <c r="B20" s="286" t="s">
        <v>115</v>
      </c>
      <c r="C20" s="291">
        <f>C258</f>
        <v>368989.91000000003</v>
      </c>
      <c r="D20" s="287">
        <f t="shared" ref="D20:X20" si="19">D258</f>
        <v>0</v>
      </c>
      <c r="E20" s="287">
        <f t="shared" ref="E20:V20" si="20">E258</f>
        <v>0</v>
      </c>
      <c r="F20" s="287">
        <f t="shared" si="20"/>
        <v>54485</v>
      </c>
      <c r="G20" s="287">
        <f t="shared" si="20"/>
        <v>0</v>
      </c>
      <c r="H20" s="287">
        <f t="shared" si="20"/>
        <v>0</v>
      </c>
      <c r="I20" s="287">
        <f t="shared" si="20"/>
        <v>0</v>
      </c>
      <c r="J20" s="287">
        <f t="shared" si="20"/>
        <v>18333</v>
      </c>
      <c r="K20" s="287">
        <f t="shared" si="20"/>
        <v>0</v>
      </c>
      <c r="L20" s="287">
        <f t="shared" si="20"/>
        <v>35588</v>
      </c>
      <c r="M20" s="287">
        <f t="shared" si="20"/>
        <v>0</v>
      </c>
      <c r="N20" s="287">
        <f t="shared" si="20"/>
        <v>0</v>
      </c>
      <c r="O20" s="287">
        <f t="shared" si="20"/>
        <v>12265</v>
      </c>
      <c r="P20" s="287">
        <f t="shared" si="20"/>
        <v>0</v>
      </c>
      <c r="Q20" s="287">
        <f t="shared" si="20"/>
        <v>0</v>
      </c>
      <c r="R20" s="287">
        <f t="shared" si="20"/>
        <v>0</v>
      </c>
      <c r="S20" s="287">
        <f t="shared" si="20"/>
        <v>0</v>
      </c>
      <c r="T20" s="287">
        <f t="shared" si="20"/>
        <v>0</v>
      </c>
      <c r="U20" s="287">
        <f t="shared" si="20"/>
        <v>0</v>
      </c>
      <c r="V20" s="287">
        <f t="shared" si="20"/>
        <v>0</v>
      </c>
      <c r="W20" s="287"/>
      <c r="X20" s="287">
        <f t="shared" si="19"/>
        <v>248318.91</v>
      </c>
      <c r="Y20" s="285"/>
      <c r="AF20" s="5"/>
      <c r="AG20" s="5"/>
      <c r="AH20" s="5"/>
    </row>
    <row r="21" spans="1:34" ht="12.2" customHeight="1" outlineLevel="1">
      <c r="A21" s="133"/>
      <c r="B21" s="286" t="s">
        <v>116</v>
      </c>
      <c r="C21" s="287">
        <f>C280</f>
        <v>626572.82000000007</v>
      </c>
      <c r="D21" s="287">
        <f t="shared" ref="D21:X21" si="21">D280</f>
        <v>0</v>
      </c>
      <c r="E21" s="287">
        <f t="shared" ref="E21:V21" si="22">E280</f>
        <v>0</v>
      </c>
      <c r="F21" s="287">
        <f t="shared" si="22"/>
        <v>0</v>
      </c>
      <c r="G21" s="287">
        <f t="shared" si="22"/>
        <v>0</v>
      </c>
      <c r="H21" s="287">
        <f t="shared" si="22"/>
        <v>0</v>
      </c>
      <c r="I21" s="287">
        <f t="shared" si="22"/>
        <v>0</v>
      </c>
      <c r="J21" s="287">
        <f t="shared" si="22"/>
        <v>0</v>
      </c>
      <c r="K21" s="287">
        <f t="shared" si="22"/>
        <v>0</v>
      </c>
      <c r="L21" s="287">
        <f t="shared" si="22"/>
        <v>0</v>
      </c>
      <c r="M21" s="287">
        <f t="shared" si="22"/>
        <v>0</v>
      </c>
      <c r="N21" s="287">
        <f t="shared" si="22"/>
        <v>0</v>
      </c>
      <c r="O21" s="287">
        <f t="shared" si="22"/>
        <v>0</v>
      </c>
      <c r="P21" s="287">
        <f t="shared" si="22"/>
        <v>0</v>
      </c>
      <c r="Q21" s="287">
        <f t="shared" si="22"/>
        <v>0</v>
      </c>
      <c r="R21" s="287">
        <f t="shared" si="22"/>
        <v>0</v>
      </c>
      <c r="S21" s="287">
        <f t="shared" si="22"/>
        <v>0</v>
      </c>
      <c r="T21" s="287">
        <f t="shared" si="22"/>
        <v>0</v>
      </c>
      <c r="U21" s="287">
        <f t="shared" si="22"/>
        <v>0</v>
      </c>
      <c r="V21" s="287">
        <f t="shared" si="22"/>
        <v>0</v>
      </c>
      <c r="W21" s="287"/>
      <c r="X21" s="287">
        <f t="shared" si="21"/>
        <v>626572.82000000007</v>
      </c>
      <c r="Y21" s="285"/>
      <c r="AF21" s="5"/>
      <c r="AG21" s="5"/>
      <c r="AH21" s="5"/>
    </row>
    <row r="22" spans="1:34" ht="12.2" customHeight="1" outlineLevel="1">
      <c r="A22" s="133"/>
      <c r="B22" s="286" t="s">
        <v>117</v>
      </c>
      <c r="C22" s="287">
        <f>C314</f>
        <v>232955.68</v>
      </c>
      <c r="D22" s="287">
        <f t="shared" ref="D22:X22" si="23">D314</f>
        <v>0</v>
      </c>
      <c r="E22" s="287">
        <f t="shared" ref="E22:V22" si="24">E314</f>
        <v>0</v>
      </c>
      <c r="F22" s="287">
        <f t="shared" si="24"/>
        <v>0</v>
      </c>
      <c r="G22" s="287">
        <f t="shared" si="24"/>
        <v>0</v>
      </c>
      <c r="H22" s="287">
        <f t="shared" si="24"/>
        <v>0</v>
      </c>
      <c r="I22" s="287">
        <f t="shared" si="24"/>
        <v>0</v>
      </c>
      <c r="J22" s="287">
        <f t="shared" si="24"/>
        <v>105755</v>
      </c>
      <c r="K22" s="287">
        <f t="shared" si="24"/>
        <v>0</v>
      </c>
      <c r="L22" s="287">
        <f t="shared" si="24"/>
        <v>0</v>
      </c>
      <c r="M22" s="287">
        <f t="shared" si="24"/>
        <v>0</v>
      </c>
      <c r="N22" s="287">
        <f t="shared" si="24"/>
        <v>0</v>
      </c>
      <c r="O22" s="287">
        <f t="shared" si="24"/>
        <v>0</v>
      </c>
      <c r="P22" s="287">
        <f t="shared" si="24"/>
        <v>0</v>
      </c>
      <c r="Q22" s="287">
        <f t="shared" si="24"/>
        <v>0</v>
      </c>
      <c r="R22" s="287">
        <f t="shared" si="24"/>
        <v>0</v>
      </c>
      <c r="S22" s="287">
        <f t="shared" si="24"/>
        <v>0</v>
      </c>
      <c r="T22" s="287">
        <f t="shared" si="24"/>
        <v>9600</v>
      </c>
      <c r="U22" s="287">
        <f t="shared" si="24"/>
        <v>0</v>
      </c>
      <c r="V22" s="287">
        <f t="shared" si="24"/>
        <v>0</v>
      </c>
      <c r="W22" s="287"/>
      <c r="X22" s="287">
        <f t="shared" si="23"/>
        <v>117600.68</v>
      </c>
      <c r="Y22" s="285"/>
      <c r="AF22" s="5"/>
      <c r="AG22" s="5"/>
      <c r="AH22" s="5"/>
    </row>
    <row r="23" spans="1:34" ht="12.2" customHeight="1" outlineLevel="1">
      <c r="A23" s="133"/>
      <c r="B23" s="286" t="s">
        <v>118</v>
      </c>
      <c r="C23" s="287">
        <f>C331</f>
        <v>364574.19457532244</v>
      </c>
      <c r="D23" s="287">
        <f t="shared" ref="D23:X23" si="25">D331</f>
        <v>0</v>
      </c>
      <c r="E23" s="287">
        <f t="shared" ref="E23:V23" si="26">E331</f>
        <v>0</v>
      </c>
      <c r="F23" s="287">
        <f t="shared" si="26"/>
        <v>0</v>
      </c>
      <c r="G23" s="287">
        <f t="shared" si="26"/>
        <v>0</v>
      </c>
      <c r="H23" s="287">
        <f t="shared" si="26"/>
        <v>5156.4262859025703</v>
      </c>
      <c r="I23" s="287">
        <f t="shared" si="26"/>
        <v>0</v>
      </c>
      <c r="J23" s="287">
        <f t="shared" si="26"/>
        <v>0</v>
      </c>
      <c r="K23" s="287">
        <f t="shared" si="26"/>
        <v>14605.9</v>
      </c>
      <c r="L23" s="287">
        <f t="shared" si="26"/>
        <v>0</v>
      </c>
      <c r="M23" s="287">
        <f t="shared" si="26"/>
        <v>0</v>
      </c>
      <c r="N23" s="287">
        <f t="shared" si="26"/>
        <v>0</v>
      </c>
      <c r="O23" s="287">
        <f t="shared" si="26"/>
        <v>0</v>
      </c>
      <c r="P23" s="287">
        <f t="shared" si="26"/>
        <v>7707.0096000000003</v>
      </c>
      <c r="Q23" s="287">
        <f t="shared" si="26"/>
        <v>0</v>
      </c>
      <c r="R23" s="287">
        <f t="shared" si="26"/>
        <v>0</v>
      </c>
      <c r="S23" s="287">
        <f t="shared" si="26"/>
        <v>0</v>
      </c>
      <c r="T23" s="287">
        <f t="shared" si="26"/>
        <v>164147.72697527401</v>
      </c>
      <c r="U23" s="287">
        <f t="shared" si="26"/>
        <v>0</v>
      </c>
      <c r="V23" s="287">
        <f t="shared" si="26"/>
        <v>0</v>
      </c>
      <c r="W23" s="287"/>
      <c r="X23" s="287">
        <f t="shared" si="25"/>
        <v>172957.13171414586</v>
      </c>
      <c r="Y23" s="285"/>
      <c r="AF23" s="5"/>
      <c r="AG23" s="5"/>
      <c r="AH23" s="5"/>
    </row>
    <row r="24" spans="1:34" ht="12.2" customHeight="1" outlineLevel="1">
      <c r="A24" s="133"/>
      <c r="B24" s="286" t="s">
        <v>122</v>
      </c>
      <c r="C24" s="287">
        <f>C349</f>
        <v>153813</v>
      </c>
      <c r="D24" s="287">
        <f t="shared" ref="D24:X24" si="27">D349</f>
        <v>0</v>
      </c>
      <c r="E24" s="287">
        <f t="shared" ref="E24:V24" si="28">E349</f>
        <v>0</v>
      </c>
      <c r="F24" s="287">
        <f t="shared" si="28"/>
        <v>0</v>
      </c>
      <c r="G24" s="287">
        <f t="shared" si="28"/>
        <v>0</v>
      </c>
      <c r="H24" s="287">
        <f t="shared" si="28"/>
        <v>0</v>
      </c>
      <c r="I24" s="287">
        <f t="shared" si="28"/>
        <v>0</v>
      </c>
      <c r="J24" s="287">
        <f t="shared" si="28"/>
        <v>0</v>
      </c>
      <c r="K24" s="287">
        <f t="shared" si="28"/>
        <v>0</v>
      </c>
      <c r="L24" s="287">
        <f t="shared" si="28"/>
        <v>0</v>
      </c>
      <c r="M24" s="287">
        <f t="shared" si="28"/>
        <v>0</v>
      </c>
      <c r="N24" s="287">
        <f t="shared" si="28"/>
        <v>0</v>
      </c>
      <c r="O24" s="287">
        <f t="shared" si="28"/>
        <v>0</v>
      </c>
      <c r="P24" s="287">
        <f t="shared" si="28"/>
        <v>0</v>
      </c>
      <c r="Q24" s="287">
        <f t="shared" si="28"/>
        <v>0</v>
      </c>
      <c r="R24" s="287">
        <f t="shared" si="28"/>
        <v>0</v>
      </c>
      <c r="S24" s="287">
        <f t="shared" si="28"/>
        <v>0</v>
      </c>
      <c r="T24" s="287">
        <f t="shared" si="28"/>
        <v>0</v>
      </c>
      <c r="U24" s="287">
        <f t="shared" si="28"/>
        <v>0</v>
      </c>
      <c r="V24" s="287">
        <f t="shared" si="28"/>
        <v>0</v>
      </c>
      <c r="W24" s="287"/>
      <c r="X24" s="287">
        <f t="shared" si="27"/>
        <v>153813</v>
      </c>
      <c r="Y24" s="285"/>
      <c r="AF24" s="5"/>
      <c r="AG24" s="5"/>
      <c r="AH24" s="5"/>
    </row>
    <row r="25" spans="1:34" ht="12.2" customHeight="1" outlineLevel="1">
      <c r="A25" s="133"/>
      <c r="B25" s="286" t="s">
        <v>119</v>
      </c>
      <c r="C25" s="287">
        <f>C368</f>
        <v>3337.5134574812</v>
      </c>
      <c r="D25" s="287">
        <f t="shared" ref="D25:X25" si="29">D368</f>
        <v>0</v>
      </c>
      <c r="E25" s="287">
        <f t="shared" ref="E25:V25" si="30">E368</f>
        <v>0</v>
      </c>
      <c r="F25" s="287">
        <f t="shared" si="30"/>
        <v>0</v>
      </c>
      <c r="G25" s="287">
        <f t="shared" si="30"/>
        <v>0</v>
      </c>
      <c r="H25" s="287">
        <f t="shared" si="30"/>
        <v>0</v>
      </c>
      <c r="I25" s="287">
        <f t="shared" si="30"/>
        <v>0</v>
      </c>
      <c r="J25" s="287">
        <f t="shared" si="30"/>
        <v>0</v>
      </c>
      <c r="K25" s="287">
        <f t="shared" si="30"/>
        <v>0</v>
      </c>
      <c r="L25" s="287">
        <f t="shared" si="30"/>
        <v>0</v>
      </c>
      <c r="M25" s="287">
        <f t="shared" si="30"/>
        <v>0</v>
      </c>
      <c r="N25" s="287">
        <f t="shared" si="30"/>
        <v>0</v>
      </c>
      <c r="O25" s="287">
        <f t="shared" si="30"/>
        <v>0</v>
      </c>
      <c r="P25" s="287">
        <f t="shared" si="30"/>
        <v>0</v>
      </c>
      <c r="Q25" s="287">
        <f t="shared" si="30"/>
        <v>0</v>
      </c>
      <c r="R25" s="287">
        <f t="shared" si="30"/>
        <v>0</v>
      </c>
      <c r="S25" s="287">
        <f t="shared" si="30"/>
        <v>0</v>
      </c>
      <c r="T25" s="287">
        <f t="shared" si="30"/>
        <v>0</v>
      </c>
      <c r="U25" s="287">
        <f t="shared" si="30"/>
        <v>0</v>
      </c>
      <c r="V25" s="287">
        <f t="shared" si="30"/>
        <v>0</v>
      </c>
      <c r="W25" s="287"/>
      <c r="X25" s="287">
        <f t="shared" si="29"/>
        <v>3337.5134574812</v>
      </c>
      <c r="Y25" s="285"/>
      <c r="AF25" s="5"/>
      <c r="AG25" s="5"/>
      <c r="AH25" s="5"/>
    </row>
    <row r="26" spans="1:34" ht="12.2" hidden="1" customHeight="1" outlineLevel="1">
      <c r="A26" s="133"/>
      <c r="B26" s="286" t="s">
        <v>120</v>
      </c>
      <c r="C26" s="287">
        <f>C377</f>
        <v>0</v>
      </c>
      <c r="D26" s="287">
        <f>D377</f>
        <v>0</v>
      </c>
      <c r="E26" s="287">
        <f t="shared" ref="E26:V26" si="31">E377</f>
        <v>0</v>
      </c>
      <c r="F26" s="287">
        <f t="shared" si="31"/>
        <v>0</v>
      </c>
      <c r="G26" s="287">
        <f t="shared" si="31"/>
        <v>0</v>
      </c>
      <c r="H26" s="287">
        <f t="shared" si="31"/>
        <v>0</v>
      </c>
      <c r="I26" s="287">
        <f t="shared" si="31"/>
        <v>0</v>
      </c>
      <c r="J26" s="287">
        <f t="shared" si="31"/>
        <v>0</v>
      </c>
      <c r="K26" s="287">
        <f t="shared" si="31"/>
        <v>0</v>
      </c>
      <c r="L26" s="287">
        <f t="shared" si="31"/>
        <v>0</v>
      </c>
      <c r="M26" s="287">
        <f t="shared" si="31"/>
        <v>0</v>
      </c>
      <c r="N26" s="287">
        <f t="shared" si="31"/>
        <v>0</v>
      </c>
      <c r="O26" s="287">
        <f t="shared" si="31"/>
        <v>0</v>
      </c>
      <c r="P26" s="287">
        <f t="shared" si="31"/>
        <v>0</v>
      </c>
      <c r="Q26" s="287">
        <f t="shared" si="31"/>
        <v>0</v>
      </c>
      <c r="R26" s="287">
        <f t="shared" si="31"/>
        <v>0</v>
      </c>
      <c r="S26" s="287">
        <f t="shared" si="31"/>
        <v>0</v>
      </c>
      <c r="T26" s="287">
        <f t="shared" si="31"/>
        <v>0</v>
      </c>
      <c r="U26" s="287">
        <f t="shared" si="31"/>
        <v>0</v>
      </c>
      <c r="V26" s="287">
        <f t="shared" si="31"/>
        <v>0</v>
      </c>
      <c r="W26" s="287"/>
      <c r="X26" s="287">
        <f>X377</f>
        <v>0</v>
      </c>
      <c r="Y26" s="285"/>
      <c r="AF26" s="5"/>
      <c r="AG26" s="5"/>
      <c r="AH26" s="5"/>
    </row>
    <row r="27" spans="1:34" ht="12.2" customHeight="1" outlineLevel="1">
      <c r="A27" s="133"/>
      <c r="B27" s="288" t="s">
        <v>23</v>
      </c>
      <c r="C27" s="289">
        <f>SUM(C18:C26)</f>
        <v>4962922.7712587314</v>
      </c>
      <c r="D27" s="289">
        <f>SUM(D18:D26)</f>
        <v>0</v>
      </c>
      <c r="E27" s="289">
        <f t="shared" ref="E27:V27" si="32">SUM(E18:E26)</f>
        <v>0</v>
      </c>
      <c r="F27" s="289">
        <f t="shared" si="32"/>
        <v>354569.21693806018</v>
      </c>
      <c r="G27" s="289">
        <f t="shared" si="32"/>
        <v>334052.99999999994</v>
      </c>
      <c r="H27" s="289">
        <f t="shared" si="32"/>
        <v>148302.99999999997</v>
      </c>
      <c r="I27" s="289">
        <f t="shared" si="32"/>
        <v>3294.9999999999964</v>
      </c>
      <c r="J27" s="289">
        <f t="shared" si="32"/>
        <v>170755.00000000009</v>
      </c>
      <c r="K27" s="289">
        <f t="shared" si="32"/>
        <v>127360.00000000003</v>
      </c>
      <c r="L27" s="289">
        <f t="shared" si="32"/>
        <v>35588</v>
      </c>
      <c r="M27" s="289">
        <f t="shared" si="32"/>
        <v>6246.0000000000036</v>
      </c>
      <c r="N27" s="289">
        <f t="shared" si="32"/>
        <v>0</v>
      </c>
      <c r="O27" s="289">
        <f t="shared" si="32"/>
        <v>12265</v>
      </c>
      <c r="P27" s="289">
        <f t="shared" si="32"/>
        <v>7707.0096000000003</v>
      </c>
      <c r="Q27" s="289">
        <f t="shared" si="32"/>
        <v>0</v>
      </c>
      <c r="R27" s="289">
        <f t="shared" si="32"/>
        <v>0</v>
      </c>
      <c r="S27" s="289">
        <f t="shared" si="32"/>
        <v>0</v>
      </c>
      <c r="T27" s="289">
        <f t="shared" si="32"/>
        <v>245338.0876952309</v>
      </c>
      <c r="U27" s="289">
        <f t="shared" si="32"/>
        <v>0</v>
      </c>
      <c r="V27" s="289">
        <f t="shared" si="32"/>
        <v>0</v>
      </c>
      <c r="W27" s="289"/>
      <c r="X27" s="289">
        <f>SUM(X18:X26)</f>
        <v>3517443.4570254413</v>
      </c>
      <c r="Y27" s="285"/>
      <c r="AF27" s="5"/>
      <c r="AG27" s="5"/>
      <c r="AH27" s="5"/>
    </row>
    <row r="28" spans="1:34" ht="12.2" customHeight="1" outlineLevel="1">
      <c r="A28" s="133"/>
      <c r="B28" s="133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287"/>
      <c r="AF28" s="5"/>
      <c r="AG28" s="5"/>
      <c r="AH28" s="5"/>
    </row>
    <row r="29" spans="1:34" ht="12.2" customHeight="1" thickBot="1">
      <c r="A29" s="292" t="s">
        <v>175</v>
      </c>
      <c r="B29" s="293"/>
      <c r="C29" s="294">
        <f>C15-C27</f>
        <v>-107872.60125873145</v>
      </c>
      <c r="D29" s="294">
        <f>D15-D27</f>
        <v>0</v>
      </c>
      <c r="E29" s="294">
        <f t="shared" ref="E29:V29" si="33">E15-E27</f>
        <v>3455672</v>
      </c>
      <c r="F29" s="294">
        <f t="shared" si="33"/>
        <v>-216323.89693806018</v>
      </c>
      <c r="G29" s="294">
        <f t="shared" si="33"/>
        <v>0</v>
      </c>
      <c r="H29" s="294">
        <f t="shared" si="33"/>
        <v>0</v>
      </c>
      <c r="I29" s="294">
        <f t="shared" si="33"/>
        <v>3.637978807091713E-12</v>
      </c>
      <c r="J29" s="294">
        <f t="shared" si="33"/>
        <v>0</v>
      </c>
      <c r="K29" s="294">
        <f t="shared" si="33"/>
        <v>0</v>
      </c>
      <c r="L29" s="294">
        <f t="shared" si="33"/>
        <v>0</v>
      </c>
      <c r="M29" s="294">
        <f t="shared" si="33"/>
        <v>0</v>
      </c>
      <c r="N29" s="294">
        <f t="shared" si="33"/>
        <v>0</v>
      </c>
      <c r="O29" s="294">
        <f t="shared" si="33"/>
        <v>0</v>
      </c>
      <c r="P29" s="294">
        <f t="shared" si="33"/>
        <v>-9.6000000003186869E-3</v>
      </c>
      <c r="Q29" s="294">
        <f t="shared" si="33"/>
        <v>0</v>
      </c>
      <c r="R29" s="294">
        <f t="shared" si="33"/>
        <v>0</v>
      </c>
      <c r="S29" s="294">
        <f t="shared" si="33"/>
        <v>0</v>
      </c>
      <c r="T29" s="294">
        <f t="shared" si="33"/>
        <v>-61838.087695230905</v>
      </c>
      <c r="U29" s="294">
        <f t="shared" si="33"/>
        <v>0</v>
      </c>
      <c r="V29" s="294">
        <f t="shared" si="33"/>
        <v>0</v>
      </c>
      <c r="W29" s="294"/>
      <c r="X29" s="294">
        <f>X15-X27</f>
        <v>-3285382.6070254412</v>
      </c>
      <c r="Y29" s="287"/>
      <c r="AF29" s="5"/>
      <c r="AG29" s="5"/>
      <c r="AH29" s="5"/>
    </row>
    <row r="30" spans="1:34" ht="12.2" customHeight="1" thickTop="1">
      <c r="A30" s="133"/>
      <c r="B30" s="133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287"/>
      <c r="AF30" s="5"/>
      <c r="AG30" s="5"/>
      <c r="AH30" s="5"/>
    </row>
    <row r="31" spans="1:34" ht="12.2" customHeight="1" outlineLevel="1">
      <c r="A31" s="290" t="s">
        <v>24</v>
      </c>
      <c r="B31" s="133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287"/>
      <c r="AF31" s="5"/>
      <c r="AG31" s="5"/>
      <c r="AH31" s="5"/>
    </row>
    <row r="32" spans="1:34" ht="12.2" customHeight="1" outlineLevel="1">
      <c r="A32" s="133"/>
      <c r="B32" s="286" t="s">
        <v>25</v>
      </c>
      <c r="C32" s="295">
        <v>2427818.33</v>
      </c>
      <c r="D32" s="295"/>
      <c r="E32" s="295">
        <v>0</v>
      </c>
      <c r="F32" s="295">
        <v>0</v>
      </c>
      <c r="G32" s="295">
        <v>0</v>
      </c>
      <c r="H32" s="295">
        <v>0</v>
      </c>
      <c r="I32" s="295">
        <v>0</v>
      </c>
      <c r="J32" s="295">
        <v>0</v>
      </c>
      <c r="K32" s="295">
        <v>0</v>
      </c>
      <c r="L32" s="295">
        <v>0</v>
      </c>
      <c r="M32" s="295">
        <v>0</v>
      </c>
      <c r="N32" s="295">
        <v>0</v>
      </c>
      <c r="O32" s="295">
        <v>0</v>
      </c>
      <c r="P32" s="295">
        <v>0</v>
      </c>
      <c r="Q32" s="295">
        <v>0</v>
      </c>
      <c r="R32" s="295">
        <v>0</v>
      </c>
      <c r="S32" s="295">
        <v>0</v>
      </c>
      <c r="T32" s="295">
        <v>0</v>
      </c>
      <c r="U32" s="295">
        <v>0</v>
      </c>
      <c r="V32" s="295">
        <v>0</v>
      </c>
      <c r="W32" s="295"/>
      <c r="X32" s="295">
        <f>$C32-SUM(D32:W32)</f>
        <v>2427818.33</v>
      </c>
      <c r="Y32" s="287"/>
      <c r="AF32" s="5"/>
      <c r="AG32" s="5"/>
      <c r="AH32" s="5"/>
    </row>
    <row r="33" spans="1:34" ht="12.2" customHeight="1" outlineLevel="1">
      <c r="A33" s="290"/>
      <c r="B33" s="286" t="s">
        <v>26</v>
      </c>
      <c r="C33" s="295"/>
      <c r="D33" s="295"/>
      <c r="E33" s="295">
        <v>0</v>
      </c>
      <c r="F33" s="295">
        <v>0</v>
      </c>
      <c r="G33" s="295">
        <v>0</v>
      </c>
      <c r="H33" s="295">
        <v>0</v>
      </c>
      <c r="I33" s="295">
        <v>0</v>
      </c>
      <c r="J33" s="295">
        <v>0</v>
      </c>
      <c r="K33" s="295">
        <v>0</v>
      </c>
      <c r="L33" s="295">
        <v>0</v>
      </c>
      <c r="M33" s="295">
        <v>0</v>
      </c>
      <c r="N33" s="295">
        <v>0</v>
      </c>
      <c r="O33" s="295">
        <v>0</v>
      </c>
      <c r="P33" s="295">
        <v>0</v>
      </c>
      <c r="Q33" s="295">
        <v>0</v>
      </c>
      <c r="R33" s="295">
        <v>0</v>
      </c>
      <c r="S33" s="295">
        <v>0</v>
      </c>
      <c r="T33" s="295">
        <v>0</v>
      </c>
      <c r="U33" s="295">
        <v>0</v>
      </c>
      <c r="V33" s="295">
        <v>0</v>
      </c>
      <c r="W33" s="295"/>
      <c r="X33" s="295">
        <f>$C33-SUM(D33:W33)</f>
        <v>0</v>
      </c>
      <c r="Y33" s="287"/>
      <c r="AF33" s="5"/>
      <c r="AG33" s="5"/>
      <c r="AH33" s="5"/>
    </row>
    <row r="34" spans="1:34" ht="12.2" customHeight="1" outlineLevel="1">
      <c r="A34" s="133"/>
      <c r="B34" s="296" t="s">
        <v>27</v>
      </c>
      <c r="C34" s="295">
        <f>C32+C33</f>
        <v>2427818.33</v>
      </c>
      <c r="D34" s="295">
        <f>D32+D33</f>
        <v>0</v>
      </c>
      <c r="E34" s="295">
        <f t="shared" ref="E34:V34" si="34">E32+E33</f>
        <v>0</v>
      </c>
      <c r="F34" s="295">
        <f t="shared" si="34"/>
        <v>0</v>
      </c>
      <c r="G34" s="295">
        <f t="shared" si="34"/>
        <v>0</v>
      </c>
      <c r="H34" s="295">
        <f t="shared" si="34"/>
        <v>0</v>
      </c>
      <c r="I34" s="295">
        <f t="shared" si="34"/>
        <v>0</v>
      </c>
      <c r="J34" s="295">
        <f t="shared" si="34"/>
        <v>0</v>
      </c>
      <c r="K34" s="295">
        <f t="shared" si="34"/>
        <v>0</v>
      </c>
      <c r="L34" s="295">
        <f t="shared" si="34"/>
        <v>0</v>
      </c>
      <c r="M34" s="295">
        <f t="shared" si="34"/>
        <v>0</v>
      </c>
      <c r="N34" s="295">
        <f t="shared" si="34"/>
        <v>0</v>
      </c>
      <c r="O34" s="295">
        <f t="shared" si="34"/>
        <v>0</v>
      </c>
      <c r="P34" s="295">
        <f t="shared" si="34"/>
        <v>0</v>
      </c>
      <c r="Q34" s="295">
        <f t="shared" si="34"/>
        <v>0</v>
      </c>
      <c r="R34" s="295">
        <f t="shared" si="34"/>
        <v>0</v>
      </c>
      <c r="S34" s="295">
        <f t="shared" si="34"/>
        <v>0</v>
      </c>
      <c r="T34" s="295">
        <f t="shared" si="34"/>
        <v>0</v>
      </c>
      <c r="U34" s="295">
        <f t="shared" si="34"/>
        <v>0</v>
      </c>
      <c r="V34" s="295">
        <f t="shared" si="34"/>
        <v>0</v>
      </c>
      <c r="W34" s="295"/>
      <c r="X34" s="295">
        <f>X32+X33</f>
        <v>2427818.33</v>
      </c>
      <c r="Y34" s="287"/>
      <c r="AF34" s="5"/>
      <c r="AG34" s="5"/>
      <c r="AH34" s="5"/>
    </row>
    <row r="35" spans="1:34" ht="12.2" customHeight="1" outlineLevel="1">
      <c r="A35" s="133"/>
      <c r="B35" s="296" t="s">
        <v>175</v>
      </c>
      <c r="C35" s="295">
        <f>C29</f>
        <v>-107872.60125873145</v>
      </c>
      <c r="D35" s="295">
        <f>D29</f>
        <v>0</v>
      </c>
      <c r="E35" s="295">
        <f t="shared" ref="E35:V35" si="35">E29</f>
        <v>3455672</v>
      </c>
      <c r="F35" s="295">
        <f t="shared" si="35"/>
        <v>-216323.89693806018</v>
      </c>
      <c r="G35" s="295">
        <f t="shared" si="35"/>
        <v>0</v>
      </c>
      <c r="H35" s="295">
        <f t="shared" si="35"/>
        <v>0</v>
      </c>
      <c r="I35" s="295">
        <f t="shared" si="35"/>
        <v>3.637978807091713E-12</v>
      </c>
      <c r="J35" s="295">
        <f t="shared" si="35"/>
        <v>0</v>
      </c>
      <c r="K35" s="295">
        <f t="shared" si="35"/>
        <v>0</v>
      </c>
      <c r="L35" s="295">
        <f t="shared" si="35"/>
        <v>0</v>
      </c>
      <c r="M35" s="295">
        <f t="shared" si="35"/>
        <v>0</v>
      </c>
      <c r="N35" s="295">
        <f t="shared" si="35"/>
        <v>0</v>
      </c>
      <c r="O35" s="295">
        <f t="shared" si="35"/>
        <v>0</v>
      </c>
      <c r="P35" s="295">
        <f t="shared" si="35"/>
        <v>-9.6000000003186869E-3</v>
      </c>
      <c r="Q35" s="295">
        <f t="shared" si="35"/>
        <v>0</v>
      </c>
      <c r="R35" s="295">
        <f t="shared" si="35"/>
        <v>0</v>
      </c>
      <c r="S35" s="295">
        <f t="shared" si="35"/>
        <v>0</v>
      </c>
      <c r="T35" s="295">
        <f t="shared" si="35"/>
        <v>-61838.087695230905</v>
      </c>
      <c r="U35" s="295">
        <f t="shared" si="35"/>
        <v>0</v>
      </c>
      <c r="V35" s="295">
        <f t="shared" si="35"/>
        <v>0</v>
      </c>
      <c r="W35" s="295"/>
      <c r="X35" s="295">
        <f>X29</f>
        <v>-3285382.6070254412</v>
      </c>
      <c r="Y35" s="287"/>
      <c r="AF35" s="5"/>
      <c r="AG35" s="5"/>
      <c r="AH35" s="5"/>
    </row>
    <row r="36" spans="1:34" ht="12.2" customHeight="1" outlineLevel="1">
      <c r="A36" s="133"/>
      <c r="B36" s="296"/>
      <c r="C36" s="295"/>
      <c r="D36" s="295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87"/>
      <c r="Y36" s="287"/>
      <c r="AF36" s="5"/>
      <c r="AG36" s="5"/>
      <c r="AH36" s="5"/>
    </row>
    <row r="37" spans="1:34" ht="12.2" customHeight="1" thickBot="1">
      <c r="A37" s="292" t="s">
        <v>28</v>
      </c>
      <c r="B37" s="293"/>
      <c r="C37" s="294">
        <f>C34+C35</f>
        <v>2319945.7287412686</v>
      </c>
      <c r="D37" s="294">
        <f>D34+D35</f>
        <v>0</v>
      </c>
      <c r="E37" s="294">
        <f t="shared" ref="E37:V37" si="36">E34+E35</f>
        <v>3455672</v>
      </c>
      <c r="F37" s="294">
        <f t="shared" si="36"/>
        <v>-216323.89693806018</v>
      </c>
      <c r="G37" s="294">
        <f t="shared" si="36"/>
        <v>0</v>
      </c>
      <c r="H37" s="294">
        <f t="shared" si="36"/>
        <v>0</v>
      </c>
      <c r="I37" s="294">
        <f t="shared" si="36"/>
        <v>3.637978807091713E-12</v>
      </c>
      <c r="J37" s="294">
        <f t="shared" si="36"/>
        <v>0</v>
      </c>
      <c r="K37" s="294">
        <f t="shared" si="36"/>
        <v>0</v>
      </c>
      <c r="L37" s="294">
        <f t="shared" si="36"/>
        <v>0</v>
      </c>
      <c r="M37" s="294">
        <f t="shared" si="36"/>
        <v>0</v>
      </c>
      <c r="N37" s="294">
        <f t="shared" si="36"/>
        <v>0</v>
      </c>
      <c r="O37" s="294">
        <f t="shared" si="36"/>
        <v>0</v>
      </c>
      <c r="P37" s="294">
        <f t="shared" si="36"/>
        <v>-9.6000000003186869E-3</v>
      </c>
      <c r="Q37" s="294">
        <f t="shared" si="36"/>
        <v>0</v>
      </c>
      <c r="R37" s="294">
        <f t="shared" si="36"/>
        <v>0</v>
      </c>
      <c r="S37" s="294">
        <f t="shared" si="36"/>
        <v>0</v>
      </c>
      <c r="T37" s="294">
        <f t="shared" si="36"/>
        <v>-61838.087695230905</v>
      </c>
      <c r="U37" s="294">
        <f t="shared" si="36"/>
        <v>0</v>
      </c>
      <c r="V37" s="294">
        <f t="shared" si="36"/>
        <v>0</v>
      </c>
      <c r="W37" s="294"/>
      <c r="X37" s="294">
        <f>X34+X35</f>
        <v>-857564.27702544117</v>
      </c>
      <c r="Y37" s="287"/>
      <c r="AF37" s="5"/>
      <c r="AG37" s="5"/>
      <c r="AH37" s="5"/>
    </row>
    <row r="38" spans="1:34" ht="12.2" customHeight="1" thickTop="1">
      <c r="A38" s="290"/>
      <c r="B38" s="133"/>
      <c r="C38" s="297"/>
      <c r="D38" s="297"/>
      <c r="E38" s="297"/>
      <c r="F38" s="297"/>
      <c r="G38" s="297"/>
      <c r="H38" s="297"/>
      <c r="I38" s="297"/>
      <c r="J38" s="297"/>
      <c r="K38" s="297"/>
      <c r="L38" s="297"/>
      <c r="M38" s="297"/>
      <c r="N38" s="297"/>
      <c r="O38" s="297"/>
      <c r="P38" s="297"/>
      <c r="Q38" s="297"/>
      <c r="R38" s="297"/>
      <c r="S38" s="297"/>
      <c r="T38" s="297"/>
      <c r="U38" s="297"/>
      <c r="V38" s="297"/>
      <c r="W38" s="297"/>
      <c r="X38" s="297"/>
      <c r="Y38" s="287"/>
      <c r="AF38" s="5"/>
      <c r="AG38" s="5"/>
      <c r="AH38" s="5"/>
    </row>
    <row r="39" spans="1:34" ht="3.75" customHeight="1">
      <c r="A39" s="290"/>
      <c r="B39" s="133"/>
      <c r="C39" s="297"/>
      <c r="D39" s="297"/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O39" s="297"/>
      <c r="P39" s="297"/>
      <c r="Q39" s="297"/>
      <c r="R39" s="297"/>
      <c r="S39" s="297"/>
      <c r="T39" s="297"/>
      <c r="U39" s="297"/>
      <c r="V39" s="297"/>
      <c r="W39" s="297"/>
      <c r="X39" s="297"/>
      <c r="Y39" s="287"/>
      <c r="AF39" s="5"/>
      <c r="AG39" s="5"/>
      <c r="AH39" s="5"/>
    </row>
    <row r="40" spans="1:34" ht="3.75" customHeight="1">
      <c r="A40" s="133"/>
      <c r="B40" s="296"/>
      <c r="C40" s="295"/>
      <c r="D40" s="295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87"/>
      <c r="Y40" s="287"/>
      <c r="AF40" s="5"/>
      <c r="AG40" s="5"/>
      <c r="AH40" s="5"/>
    </row>
    <row r="41" spans="1:34" ht="12.2" customHeight="1">
      <c r="A41" s="263" t="s">
        <v>43</v>
      </c>
      <c r="B41" s="298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287"/>
      <c r="Y41" s="287"/>
      <c r="AF41" s="5"/>
      <c r="AG41" s="5"/>
      <c r="AH41" s="5"/>
    </row>
    <row r="42" spans="1:34" ht="12.2" hidden="1" customHeight="1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287"/>
      <c r="AF42" s="5"/>
      <c r="AG42" s="5"/>
      <c r="AH42" s="5"/>
    </row>
    <row r="43" spans="1:34" ht="12.2" customHeight="1">
      <c r="A43" s="146" t="s">
        <v>107</v>
      </c>
      <c r="B43" s="56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287"/>
      <c r="Y43" s="287"/>
      <c r="AF43" s="5"/>
      <c r="AG43" s="5"/>
      <c r="AH43" s="5"/>
    </row>
    <row r="44" spans="1:34" ht="12.2" hidden="1" customHeight="1">
      <c r="A44" s="143" t="s">
        <v>29</v>
      </c>
      <c r="B44" s="143"/>
      <c r="C44" s="287"/>
      <c r="D44" s="287"/>
      <c r="E44" s="287"/>
      <c r="F44" s="287"/>
      <c r="G44" s="287"/>
      <c r="H44" s="287"/>
      <c r="I44" s="287"/>
      <c r="J44" s="287"/>
      <c r="K44" s="287"/>
      <c r="L44" s="287"/>
      <c r="M44" s="287"/>
      <c r="N44" s="287"/>
      <c r="O44" s="287"/>
      <c r="P44" s="287"/>
      <c r="Q44" s="287"/>
      <c r="R44" s="287"/>
      <c r="S44" s="287"/>
      <c r="T44" s="287"/>
      <c r="U44" s="287"/>
      <c r="V44" s="287"/>
      <c r="W44" s="287"/>
      <c r="X44" s="287">
        <f t="shared" ref="X44:X58" si="37">$C44-SUM(D44:W44)</f>
        <v>0</v>
      </c>
      <c r="Y44" s="287"/>
      <c r="AF44" s="5"/>
      <c r="AG44" s="5"/>
      <c r="AH44" s="5"/>
    </row>
    <row r="45" spans="1:34" ht="12.2" hidden="1" customHeight="1">
      <c r="A45" s="143">
        <v>1000</v>
      </c>
      <c r="B45" s="143" t="s">
        <v>107</v>
      </c>
      <c r="C45" s="287">
        <v>0</v>
      </c>
      <c r="D45" s="287"/>
      <c r="E45" s="287">
        <v>0</v>
      </c>
      <c r="F45" s="287">
        <v>0</v>
      </c>
      <c r="G45" s="287">
        <v>0</v>
      </c>
      <c r="H45" s="287">
        <v>0</v>
      </c>
      <c r="I45" s="287">
        <v>0</v>
      </c>
      <c r="J45" s="287">
        <v>0</v>
      </c>
      <c r="K45" s="287">
        <v>0</v>
      </c>
      <c r="L45" s="287">
        <v>0</v>
      </c>
      <c r="M45" s="287">
        <v>0</v>
      </c>
      <c r="N45" s="287">
        <v>0</v>
      </c>
      <c r="O45" s="287">
        <v>0</v>
      </c>
      <c r="P45" s="287">
        <v>0</v>
      </c>
      <c r="Q45" s="287">
        <v>0</v>
      </c>
      <c r="R45" s="287">
        <v>0</v>
      </c>
      <c r="S45" s="287">
        <v>0</v>
      </c>
      <c r="T45" s="287">
        <v>0</v>
      </c>
      <c r="U45" s="287">
        <v>0</v>
      </c>
      <c r="V45" s="287">
        <v>0</v>
      </c>
      <c r="W45" s="287"/>
      <c r="X45" s="287">
        <f t="shared" si="37"/>
        <v>0</v>
      </c>
      <c r="Y45" s="287"/>
      <c r="AF45" s="5"/>
      <c r="AG45" s="5"/>
      <c r="AH45" s="5"/>
    </row>
    <row r="46" spans="1:34" ht="12.2" hidden="1" customHeight="1">
      <c r="A46" s="143">
        <v>1400</v>
      </c>
      <c r="B46" s="143" t="s">
        <v>187</v>
      </c>
      <c r="C46" s="287">
        <v>0</v>
      </c>
      <c r="D46" s="287"/>
      <c r="E46" s="287">
        <v>0</v>
      </c>
      <c r="F46" s="287">
        <v>0</v>
      </c>
      <c r="G46" s="287">
        <v>0</v>
      </c>
      <c r="H46" s="287">
        <v>0</v>
      </c>
      <c r="I46" s="287">
        <v>0</v>
      </c>
      <c r="J46" s="287">
        <v>0</v>
      </c>
      <c r="K46" s="287">
        <v>0</v>
      </c>
      <c r="L46" s="287">
        <v>0</v>
      </c>
      <c r="M46" s="287">
        <v>0</v>
      </c>
      <c r="N46" s="287">
        <v>0</v>
      </c>
      <c r="O46" s="287">
        <v>0</v>
      </c>
      <c r="P46" s="287">
        <v>0</v>
      </c>
      <c r="Q46" s="287">
        <v>0</v>
      </c>
      <c r="R46" s="287">
        <v>0</v>
      </c>
      <c r="S46" s="287">
        <v>0</v>
      </c>
      <c r="T46" s="287">
        <v>0</v>
      </c>
      <c r="U46" s="287">
        <v>0</v>
      </c>
      <c r="V46" s="287">
        <v>0</v>
      </c>
      <c r="W46" s="287"/>
      <c r="X46" s="287">
        <f t="shared" si="37"/>
        <v>0</v>
      </c>
      <c r="Y46" s="287"/>
      <c r="AF46" s="5"/>
      <c r="AG46" s="5"/>
      <c r="AH46" s="5"/>
    </row>
    <row r="47" spans="1:34" ht="12.2" hidden="1" customHeight="1">
      <c r="A47" s="143">
        <v>1420</v>
      </c>
      <c r="B47" s="143" t="s">
        <v>188</v>
      </c>
      <c r="C47" s="287">
        <v>0</v>
      </c>
      <c r="D47" s="287"/>
      <c r="E47" s="287">
        <v>0</v>
      </c>
      <c r="F47" s="287">
        <v>0</v>
      </c>
      <c r="G47" s="287">
        <v>0</v>
      </c>
      <c r="H47" s="287">
        <v>0</v>
      </c>
      <c r="I47" s="287">
        <v>0</v>
      </c>
      <c r="J47" s="287">
        <v>0</v>
      </c>
      <c r="K47" s="287">
        <v>0</v>
      </c>
      <c r="L47" s="287">
        <v>0</v>
      </c>
      <c r="M47" s="287">
        <v>0</v>
      </c>
      <c r="N47" s="287">
        <v>0</v>
      </c>
      <c r="O47" s="287">
        <v>0</v>
      </c>
      <c r="P47" s="287">
        <v>0</v>
      </c>
      <c r="Q47" s="287">
        <v>0</v>
      </c>
      <c r="R47" s="287">
        <v>0</v>
      </c>
      <c r="S47" s="287">
        <v>0</v>
      </c>
      <c r="T47" s="287">
        <v>0</v>
      </c>
      <c r="U47" s="287">
        <v>0</v>
      </c>
      <c r="V47" s="287">
        <v>0</v>
      </c>
      <c r="W47" s="287"/>
      <c r="X47" s="287">
        <f t="shared" si="37"/>
        <v>0</v>
      </c>
      <c r="Y47" s="287"/>
      <c r="AF47" s="5"/>
      <c r="AG47" s="5"/>
      <c r="AH47" s="5"/>
    </row>
    <row r="48" spans="1:34" ht="12.2" customHeight="1">
      <c r="A48" s="143">
        <v>1500</v>
      </c>
      <c r="B48" s="143" t="s">
        <v>189</v>
      </c>
      <c r="C48" s="287">
        <v>24247</v>
      </c>
      <c r="D48" s="287"/>
      <c r="E48" s="287">
        <v>0</v>
      </c>
      <c r="F48" s="287">
        <v>0</v>
      </c>
      <c r="G48" s="287">
        <v>0</v>
      </c>
      <c r="H48" s="287">
        <v>0</v>
      </c>
      <c r="I48" s="287">
        <v>0</v>
      </c>
      <c r="J48" s="287">
        <v>0</v>
      </c>
      <c r="K48" s="287">
        <v>0</v>
      </c>
      <c r="L48" s="287">
        <v>0</v>
      </c>
      <c r="M48" s="287">
        <v>0</v>
      </c>
      <c r="N48" s="287">
        <v>0</v>
      </c>
      <c r="O48" s="287">
        <v>0</v>
      </c>
      <c r="P48" s="287">
        <v>0</v>
      </c>
      <c r="Q48" s="287">
        <v>0</v>
      </c>
      <c r="R48" s="287">
        <v>0</v>
      </c>
      <c r="S48" s="287">
        <v>0</v>
      </c>
      <c r="T48" s="287">
        <v>0</v>
      </c>
      <c r="U48" s="287">
        <v>0</v>
      </c>
      <c r="V48" s="287">
        <v>0</v>
      </c>
      <c r="W48" s="287"/>
      <c r="X48" s="287">
        <f t="shared" si="37"/>
        <v>24247</v>
      </c>
      <c r="Y48" s="287"/>
      <c r="AF48" s="5"/>
      <c r="AG48" s="5"/>
      <c r="AH48" s="5"/>
    </row>
    <row r="49" spans="1:34" ht="12.2" hidden="1" customHeight="1">
      <c r="A49" s="143">
        <v>1600</v>
      </c>
      <c r="B49" s="143" t="s">
        <v>190</v>
      </c>
      <c r="C49" s="287">
        <v>0</v>
      </c>
      <c r="D49" s="287"/>
      <c r="E49" s="287">
        <v>0</v>
      </c>
      <c r="F49" s="287">
        <v>0</v>
      </c>
      <c r="G49" s="287">
        <v>0</v>
      </c>
      <c r="H49" s="287">
        <v>0</v>
      </c>
      <c r="I49" s="287">
        <v>0</v>
      </c>
      <c r="J49" s="287">
        <v>0</v>
      </c>
      <c r="K49" s="287">
        <v>0</v>
      </c>
      <c r="L49" s="287">
        <v>0</v>
      </c>
      <c r="M49" s="287">
        <v>0</v>
      </c>
      <c r="N49" s="287">
        <v>0</v>
      </c>
      <c r="O49" s="287">
        <v>0</v>
      </c>
      <c r="P49" s="287">
        <v>0</v>
      </c>
      <c r="Q49" s="287">
        <v>0</v>
      </c>
      <c r="R49" s="287">
        <v>0</v>
      </c>
      <c r="S49" s="287">
        <v>0</v>
      </c>
      <c r="T49" s="287">
        <v>0</v>
      </c>
      <c r="U49" s="287">
        <v>0</v>
      </c>
      <c r="V49" s="287">
        <v>0</v>
      </c>
      <c r="W49" s="287"/>
      <c r="X49" s="287">
        <f t="shared" si="37"/>
        <v>0</v>
      </c>
      <c r="Y49" s="287"/>
      <c r="AF49" s="5"/>
      <c r="AG49" s="5"/>
      <c r="AH49" s="5"/>
    </row>
    <row r="50" spans="1:34" ht="12.2" hidden="1" customHeight="1">
      <c r="A50" s="143">
        <v>1790</v>
      </c>
      <c r="B50" s="143" t="s">
        <v>191</v>
      </c>
      <c r="C50" s="287">
        <v>0</v>
      </c>
      <c r="D50" s="287"/>
      <c r="E50" s="287">
        <v>0</v>
      </c>
      <c r="F50" s="287">
        <v>0</v>
      </c>
      <c r="G50" s="287">
        <v>0</v>
      </c>
      <c r="H50" s="287">
        <v>0</v>
      </c>
      <c r="I50" s="287">
        <v>0</v>
      </c>
      <c r="J50" s="287">
        <v>0</v>
      </c>
      <c r="K50" s="287">
        <v>0</v>
      </c>
      <c r="L50" s="287">
        <v>0</v>
      </c>
      <c r="M50" s="287">
        <v>0</v>
      </c>
      <c r="N50" s="287">
        <v>0</v>
      </c>
      <c r="O50" s="287">
        <v>0</v>
      </c>
      <c r="P50" s="287">
        <v>0</v>
      </c>
      <c r="Q50" s="287">
        <v>0</v>
      </c>
      <c r="R50" s="287">
        <v>0</v>
      </c>
      <c r="S50" s="287">
        <v>0</v>
      </c>
      <c r="T50" s="287">
        <v>0</v>
      </c>
      <c r="U50" s="287">
        <v>0</v>
      </c>
      <c r="V50" s="287">
        <v>0</v>
      </c>
      <c r="W50" s="287"/>
      <c r="X50" s="287">
        <f t="shared" si="37"/>
        <v>0</v>
      </c>
      <c r="Y50" s="287"/>
      <c r="AF50" s="5"/>
      <c r="AG50" s="5"/>
      <c r="AH50" s="5"/>
    </row>
    <row r="51" spans="1:34" ht="12.2" customHeight="1">
      <c r="A51" s="143">
        <v>1900</v>
      </c>
      <c r="B51" s="143" t="s">
        <v>192</v>
      </c>
      <c r="C51" s="287">
        <v>21085.54</v>
      </c>
      <c r="D51" s="287"/>
      <c r="E51" s="287">
        <v>0</v>
      </c>
      <c r="F51" s="287">
        <v>0</v>
      </c>
      <c r="G51" s="287">
        <v>0</v>
      </c>
      <c r="H51" s="287">
        <v>0</v>
      </c>
      <c r="I51" s="287">
        <v>0</v>
      </c>
      <c r="J51" s="287">
        <v>0</v>
      </c>
      <c r="K51" s="287">
        <v>0</v>
      </c>
      <c r="L51" s="287">
        <v>0</v>
      </c>
      <c r="M51" s="287">
        <v>0</v>
      </c>
      <c r="N51" s="287">
        <v>0</v>
      </c>
      <c r="O51" s="287">
        <v>0</v>
      </c>
      <c r="P51" s="287">
        <v>0</v>
      </c>
      <c r="Q51" s="287">
        <v>0</v>
      </c>
      <c r="R51" s="287">
        <v>0</v>
      </c>
      <c r="S51" s="287">
        <v>0</v>
      </c>
      <c r="T51" s="287">
        <v>0</v>
      </c>
      <c r="U51" s="287">
        <v>0</v>
      </c>
      <c r="V51" s="287">
        <v>0</v>
      </c>
      <c r="W51" s="287"/>
      <c r="X51" s="287">
        <f t="shared" si="37"/>
        <v>21085.54</v>
      </c>
      <c r="Y51" s="287"/>
      <c r="AF51" s="5"/>
      <c r="AG51" s="5"/>
      <c r="AH51" s="5"/>
    </row>
    <row r="52" spans="1:34" ht="12.2" hidden="1" customHeight="1">
      <c r="A52" s="143">
        <v>1910</v>
      </c>
      <c r="B52" s="143" t="s">
        <v>193</v>
      </c>
      <c r="C52" s="287">
        <v>0</v>
      </c>
      <c r="D52" s="287"/>
      <c r="E52" s="287">
        <v>0</v>
      </c>
      <c r="F52" s="287">
        <v>0</v>
      </c>
      <c r="G52" s="287">
        <v>0</v>
      </c>
      <c r="H52" s="287">
        <v>0</v>
      </c>
      <c r="I52" s="287">
        <v>0</v>
      </c>
      <c r="J52" s="287">
        <v>0</v>
      </c>
      <c r="K52" s="287">
        <v>0</v>
      </c>
      <c r="L52" s="287">
        <v>0</v>
      </c>
      <c r="M52" s="287">
        <v>0</v>
      </c>
      <c r="N52" s="287">
        <v>0</v>
      </c>
      <c r="O52" s="287">
        <v>0</v>
      </c>
      <c r="P52" s="287">
        <v>0</v>
      </c>
      <c r="Q52" s="287">
        <v>0</v>
      </c>
      <c r="R52" s="287">
        <v>0</v>
      </c>
      <c r="S52" s="287">
        <v>0</v>
      </c>
      <c r="T52" s="287">
        <v>0</v>
      </c>
      <c r="U52" s="287">
        <v>0</v>
      </c>
      <c r="V52" s="287">
        <v>0</v>
      </c>
      <c r="W52" s="287"/>
      <c r="X52" s="287">
        <f t="shared" si="37"/>
        <v>0</v>
      </c>
      <c r="Y52" s="287"/>
      <c r="AF52" s="5"/>
      <c r="AG52" s="5"/>
      <c r="AH52" s="5"/>
    </row>
    <row r="53" spans="1:34" ht="12.2" customHeight="1">
      <c r="A53" s="143">
        <v>1920</v>
      </c>
      <c r="B53" s="143" t="s">
        <v>194</v>
      </c>
      <c r="C53" s="287">
        <v>58000</v>
      </c>
      <c r="D53" s="287"/>
      <c r="E53" s="287">
        <v>0</v>
      </c>
      <c r="F53" s="287">
        <v>0</v>
      </c>
      <c r="G53" s="287">
        <v>0</v>
      </c>
      <c r="H53" s="287">
        <v>0</v>
      </c>
      <c r="I53" s="287">
        <v>0</v>
      </c>
      <c r="J53" s="287">
        <v>0</v>
      </c>
      <c r="K53" s="287">
        <v>0</v>
      </c>
      <c r="L53" s="287">
        <v>0</v>
      </c>
      <c r="M53" s="287">
        <v>0</v>
      </c>
      <c r="N53" s="287">
        <v>0</v>
      </c>
      <c r="O53" s="287">
        <v>0</v>
      </c>
      <c r="P53" s="287">
        <v>0</v>
      </c>
      <c r="Q53" s="287">
        <v>0</v>
      </c>
      <c r="R53" s="287">
        <v>0</v>
      </c>
      <c r="S53" s="287">
        <v>0</v>
      </c>
      <c r="T53" s="287">
        <v>0</v>
      </c>
      <c r="U53" s="287">
        <v>0</v>
      </c>
      <c r="V53" s="287">
        <v>0</v>
      </c>
      <c r="W53" s="287"/>
      <c r="X53" s="287">
        <f t="shared" si="37"/>
        <v>58000</v>
      </c>
      <c r="Y53" s="287"/>
      <c r="AF53" s="5"/>
      <c r="AG53" s="5"/>
      <c r="AH53" s="5"/>
    </row>
    <row r="54" spans="1:34" ht="12.2" hidden="1" customHeight="1">
      <c r="A54" s="143">
        <v>1925</v>
      </c>
      <c r="B54" s="143" t="s">
        <v>195</v>
      </c>
      <c r="C54" s="287">
        <v>0</v>
      </c>
      <c r="D54" s="287"/>
      <c r="E54" s="287">
        <v>0</v>
      </c>
      <c r="F54" s="287">
        <v>0</v>
      </c>
      <c r="G54" s="287">
        <v>0</v>
      </c>
      <c r="H54" s="287">
        <v>0</v>
      </c>
      <c r="I54" s="287">
        <v>0</v>
      </c>
      <c r="J54" s="287">
        <v>0</v>
      </c>
      <c r="K54" s="287">
        <v>0</v>
      </c>
      <c r="L54" s="287">
        <v>0</v>
      </c>
      <c r="M54" s="287">
        <v>0</v>
      </c>
      <c r="N54" s="287">
        <v>0</v>
      </c>
      <c r="O54" s="287">
        <v>0</v>
      </c>
      <c r="P54" s="287">
        <v>0</v>
      </c>
      <c r="Q54" s="287">
        <v>0</v>
      </c>
      <c r="R54" s="287">
        <v>0</v>
      </c>
      <c r="S54" s="287">
        <v>0</v>
      </c>
      <c r="T54" s="287">
        <v>0</v>
      </c>
      <c r="U54" s="287">
        <v>0</v>
      </c>
      <c r="V54" s="287">
        <v>0</v>
      </c>
      <c r="W54" s="287"/>
      <c r="X54" s="287">
        <f t="shared" si="37"/>
        <v>0</v>
      </c>
      <c r="Y54" s="287"/>
      <c r="AF54" s="5"/>
      <c r="AG54" s="5"/>
      <c r="AH54" s="5"/>
    </row>
    <row r="55" spans="1:34" ht="12.2" hidden="1" customHeight="1">
      <c r="A55" s="143">
        <v>1930</v>
      </c>
      <c r="B55" s="143" t="s">
        <v>196</v>
      </c>
      <c r="C55" s="287">
        <v>0</v>
      </c>
      <c r="D55" s="287"/>
      <c r="E55" s="287">
        <v>0</v>
      </c>
      <c r="F55" s="287">
        <v>0</v>
      </c>
      <c r="G55" s="287">
        <v>0</v>
      </c>
      <c r="H55" s="287">
        <v>0</v>
      </c>
      <c r="I55" s="287">
        <v>0</v>
      </c>
      <c r="J55" s="287">
        <v>0</v>
      </c>
      <c r="K55" s="287">
        <v>0</v>
      </c>
      <c r="L55" s="287">
        <v>0</v>
      </c>
      <c r="M55" s="287">
        <v>0</v>
      </c>
      <c r="N55" s="287">
        <v>0</v>
      </c>
      <c r="O55" s="287">
        <v>0</v>
      </c>
      <c r="P55" s="287">
        <v>0</v>
      </c>
      <c r="Q55" s="287">
        <v>0</v>
      </c>
      <c r="R55" s="287">
        <v>0</v>
      </c>
      <c r="S55" s="287">
        <v>0</v>
      </c>
      <c r="T55" s="287">
        <v>0</v>
      </c>
      <c r="U55" s="287">
        <v>0</v>
      </c>
      <c r="V55" s="287">
        <v>0</v>
      </c>
      <c r="W55" s="287"/>
      <c r="X55" s="287">
        <f t="shared" si="37"/>
        <v>0</v>
      </c>
      <c r="Y55" s="287"/>
      <c r="AF55" s="5"/>
      <c r="AG55" s="5"/>
      <c r="AH55" s="5"/>
    </row>
    <row r="56" spans="1:34" ht="12.2" hidden="1" customHeight="1">
      <c r="A56" s="143">
        <v>1980</v>
      </c>
      <c r="B56" s="143" t="s">
        <v>197</v>
      </c>
      <c r="C56" s="287">
        <v>0</v>
      </c>
      <c r="D56" s="287"/>
      <c r="E56" s="287">
        <v>0</v>
      </c>
      <c r="F56" s="287">
        <v>0</v>
      </c>
      <c r="G56" s="287">
        <v>0</v>
      </c>
      <c r="H56" s="287">
        <v>0</v>
      </c>
      <c r="I56" s="287">
        <v>0</v>
      </c>
      <c r="J56" s="287">
        <v>0</v>
      </c>
      <c r="K56" s="287">
        <v>0</v>
      </c>
      <c r="L56" s="287">
        <v>0</v>
      </c>
      <c r="M56" s="287">
        <v>0</v>
      </c>
      <c r="N56" s="287">
        <v>0</v>
      </c>
      <c r="O56" s="287">
        <v>0</v>
      </c>
      <c r="P56" s="287">
        <v>0</v>
      </c>
      <c r="Q56" s="287">
        <v>0</v>
      </c>
      <c r="R56" s="287">
        <v>0</v>
      </c>
      <c r="S56" s="287">
        <v>0</v>
      </c>
      <c r="T56" s="287">
        <v>0</v>
      </c>
      <c r="U56" s="287">
        <v>0</v>
      </c>
      <c r="V56" s="287">
        <v>0</v>
      </c>
      <c r="W56" s="287"/>
      <c r="X56" s="287">
        <f t="shared" si="37"/>
        <v>0</v>
      </c>
      <c r="Y56" s="287"/>
      <c r="AF56" s="5"/>
      <c r="AG56" s="5"/>
      <c r="AH56" s="5"/>
    </row>
    <row r="57" spans="1:34" ht="12.2" hidden="1" customHeight="1">
      <c r="A57" s="143">
        <v>1990</v>
      </c>
      <c r="B57" s="143" t="s">
        <v>198</v>
      </c>
      <c r="C57" s="287">
        <v>0</v>
      </c>
      <c r="D57" s="287"/>
      <c r="E57" s="287">
        <v>0</v>
      </c>
      <c r="F57" s="287">
        <v>0</v>
      </c>
      <c r="G57" s="287">
        <v>0</v>
      </c>
      <c r="H57" s="287">
        <v>0</v>
      </c>
      <c r="I57" s="287">
        <v>0</v>
      </c>
      <c r="J57" s="287">
        <v>0</v>
      </c>
      <c r="K57" s="287">
        <v>0</v>
      </c>
      <c r="L57" s="287">
        <v>0</v>
      </c>
      <c r="M57" s="287">
        <v>0</v>
      </c>
      <c r="N57" s="287">
        <v>0</v>
      </c>
      <c r="O57" s="287">
        <v>0</v>
      </c>
      <c r="P57" s="287">
        <v>0</v>
      </c>
      <c r="Q57" s="287">
        <v>0</v>
      </c>
      <c r="R57" s="287">
        <v>0</v>
      </c>
      <c r="S57" s="287">
        <v>0</v>
      </c>
      <c r="T57" s="287">
        <v>0</v>
      </c>
      <c r="U57" s="287">
        <v>0</v>
      </c>
      <c r="V57" s="287">
        <v>0</v>
      </c>
      <c r="W57" s="287"/>
      <c r="X57" s="287">
        <f t="shared" si="37"/>
        <v>0</v>
      </c>
      <c r="Y57" s="287"/>
      <c r="AF57" s="5"/>
      <c r="AG57" s="5"/>
      <c r="AH57" s="5"/>
    </row>
    <row r="58" spans="1:34" ht="12.2" hidden="1" customHeight="1">
      <c r="A58" s="143">
        <v>1991</v>
      </c>
      <c r="B58" s="143" t="s">
        <v>199</v>
      </c>
      <c r="C58" s="287">
        <v>0</v>
      </c>
      <c r="D58" s="287"/>
      <c r="E58" s="287">
        <v>0</v>
      </c>
      <c r="F58" s="287">
        <v>0</v>
      </c>
      <c r="G58" s="287">
        <v>0</v>
      </c>
      <c r="H58" s="287">
        <v>0</v>
      </c>
      <c r="I58" s="287">
        <v>0</v>
      </c>
      <c r="J58" s="287">
        <v>0</v>
      </c>
      <c r="K58" s="287">
        <v>0</v>
      </c>
      <c r="L58" s="287">
        <v>0</v>
      </c>
      <c r="M58" s="287">
        <v>0</v>
      </c>
      <c r="N58" s="287">
        <v>0</v>
      </c>
      <c r="O58" s="287">
        <v>0</v>
      </c>
      <c r="P58" s="287">
        <v>0</v>
      </c>
      <c r="Q58" s="287">
        <v>0</v>
      </c>
      <c r="R58" s="287">
        <v>0</v>
      </c>
      <c r="S58" s="287">
        <v>0</v>
      </c>
      <c r="T58" s="287">
        <v>0</v>
      </c>
      <c r="U58" s="287">
        <v>0</v>
      </c>
      <c r="V58" s="287">
        <v>0</v>
      </c>
      <c r="W58" s="287"/>
      <c r="X58" s="287">
        <f t="shared" si="37"/>
        <v>0</v>
      </c>
      <c r="Y58" s="287"/>
      <c r="AF58" s="5"/>
      <c r="AG58" s="5"/>
      <c r="AH58" s="5"/>
    </row>
    <row r="59" spans="1:34" ht="12.2" customHeight="1">
      <c r="A59" s="143"/>
      <c r="B59" s="133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287"/>
      <c r="AF59" s="5"/>
      <c r="AG59" s="5"/>
      <c r="AH59" s="5"/>
    </row>
    <row r="60" spans="1:34" ht="12.2" customHeight="1">
      <c r="A60" s="143"/>
      <c r="B60" s="299" t="s">
        <v>1091</v>
      </c>
      <c r="C60" s="300">
        <f>SUMIF($A$44:$A$59,"&lt;&gt;",C44:C59)</f>
        <v>103332.54000000001</v>
      </c>
      <c r="D60" s="300">
        <f>SUMIF($A$44:$A$59,"&lt;&gt;",D44:D59)</f>
        <v>0</v>
      </c>
      <c r="E60" s="300">
        <f t="shared" ref="E60:V60" si="38">SUMIF($A$44:$A$59,"&lt;&gt;",E44:E59)</f>
        <v>0</v>
      </c>
      <c r="F60" s="300">
        <f t="shared" si="38"/>
        <v>0</v>
      </c>
      <c r="G60" s="300">
        <f t="shared" si="38"/>
        <v>0</v>
      </c>
      <c r="H60" s="300">
        <f t="shared" si="38"/>
        <v>0</v>
      </c>
      <c r="I60" s="300">
        <f t="shared" si="38"/>
        <v>0</v>
      </c>
      <c r="J60" s="300">
        <f t="shared" si="38"/>
        <v>0</v>
      </c>
      <c r="K60" s="300">
        <f t="shared" si="38"/>
        <v>0</v>
      </c>
      <c r="L60" s="300">
        <f t="shared" si="38"/>
        <v>0</v>
      </c>
      <c r="M60" s="300">
        <f t="shared" si="38"/>
        <v>0</v>
      </c>
      <c r="N60" s="300">
        <f t="shared" si="38"/>
        <v>0</v>
      </c>
      <c r="O60" s="300">
        <f t="shared" si="38"/>
        <v>0</v>
      </c>
      <c r="P60" s="300">
        <f t="shared" si="38"/>
        <v>0</v>
      </c>
      <c r="Q60" s="300">
        <f t="shared" si="38"/>
        <v>0</v>
      </c>
      <c r="R60" s="300">
        <f t="shared" si="38"/>
        <v>0</v>
      </c>
      <c r="S60" s="300">
        <f t="shared" si="38"/>
        <v>0</v>
      </c>
      <c r="T60" s="300">
        <f t="shared" si="38"/>
        <v>0</v>
      </c>
      <c r="U60" s="300">
        <f t="shared" si="38"/>
        <v>0</v>
      </c>
      <c r="V60" s="300">
        <f t="shared" si="38"/>
        <v>0</v>
      </c>
      <c r="W60" s="300"/>
      <c r="X60" s="300">
        <f>SUMIF($A$44:$A$59,"&lt;&gt;",X44:X59)</f>
        <v>103332.54000000001</v>
      </c>
      <c r="Y60" s="287"/>
      <c r="AF60" s="5"/>
      <c r="AG60" s="5"/>
      <c r="AH60" s="5"/>
    </row>
    <row r="61" spans="1:34" ht="12.2" customHeight="1">
      <c r="A61" s="143"/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287"/>
      <c r="Y61" s="287"/>
      <c r="AF61" s="5"/>
      <c r="AG61" s="5"/>
      <c r="AH61" s="5"/>
    </row>
    <row r="62" spans="1:34" ht="12.2" customHeight="1">
      <c r="A62" s="146" t="s">
        <v>108</v>
      </c>
      <c r="B62" s="146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287"/>
      <c r="Y62" s="287"/>
      <c r="AF62" s="5"/>
      <c r="AG62" s="5"/>
      <c r="AH62" s="5"/>
    </row>
    <row r="63" spans="1:34" ht="12.2" hidden="1" customHeight="1">
      <c r="A63" s="143" t="s">
        <v>29</v>
      </c>
      <c r="B63" s="143"/>
      <c r="C63" s="301"/>
      <c r="D63" s="301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287">
        <f>$C63-SUM(D63:W63)</f>
        <v>0</v>
      </c>
      <c r="Y63" s="287"/>
      <c r="AF63" s="5"/>
      <c r="AG63" s="5"/>
      <c r="AH63" s="5"/>
    </row>
    <row r="64" spans="1:34" ht="12.2" hidden="1" customHeight="1">
      <c r="A64" s="143">
        <v>2000</v>
      </c>
      <c r="B64" s="143" t="s">
        <v>108</v>
      </c>
      <c r="C64" s="301">
        <v>0</v>
      </c>
      <c r="D64" s="301"/>
      <c r="E64" s="301">
        <v>0</v>
      </c>
      <c r="F64" s="301">
        <v>0</v>
      </c>
      <c r="G64" s="301">
        <v>0</v>
      </c>
      <c r="H64" s="301">
        <v>0</v>
      </c>
      <c r="I64" s="301">
        <v>0</v>
      </c>
      <c r="J64" s="301">
        <v>0</v>
      </c>
      <c r="K64" s="301">
        <v>0</v>
      </c>
      <c r="L64" s="301">
        <v>0</v>
      </c>
      <c r="M64" s="301">
        <v>0</v>
      </c>
      <c r="N64" s="301">
        <v>0</v>
      </c>
      <c r="O64" s="301">
        <v>0</v>
      </c>
      <c r="P64" s="301">
        <v>0</v>
      </c>
      <c r="Q64" s="301">
        <v>0</v>
      </c>
      <c r="R64" s="301">
        <v>0</v>
      </c>
      <c r="S64" s="301">
        <v>0</v>
      </c>
      <c r="T64" s="301">
        <v>0</v>
      </c>
      <c r="U64" s="301">
        <v>0</v>
      </c>
      <c r="V64" s="301">
        <v>0</v>
      </c>
      <c r="W64" s="301"/>
      <c r="X64" s="287">
        <f>$C64-SUM(D64:W64)</f>
        <v>0</v>
      </c>
      <c r="Y64" s="287"/>
      <c r="AF64" s="5"/>
      <c r="AG64" s="5"/>
      <c r="AH64" s="5"/>
    </row>
    <row r="65" spans="1:34" ht="12.2" hidden="1" customHeight="1">
      <c r="A65" s="143">
        <v>2100</v>
      </c>
      <c r="B65" s="143" t="s">
        <v>200</v>
      </c>
      <c r="C65" s="301">
        <v>0</v>
      </c>
      <c r="D65" s="301"/>
      <c r="E65" s="301">
        <v>0</v>
      </c>
      <c r="F65" s="301">
        <v>0</v>
      </c>
      <c r="G65" s="301">
        <v>0</v>
      </c>
      <c r="H65" s="301">
        <v>0</v>
      </c>
      <c r="I65" s="301">
        <v>0</v>
      </c>
      <c r="J65" s="301">
        <v>0</v>
      </c>
      <c r="K65" s="301">
        <v>0</v>
      </c>
      <c r="L65" s="301">
        <v>0</v>
      </c>
      <c r="M65" s="301">
        <v>0</v>
      </c>
      <c r="N65" s="301">
        <v>0</v>
      </c>
      <c r="O65" s="301">
        <v>0</v>
      </c>
      <c r="P65" s="301">
        <v>0</v>
      </c>
      <c r="Q65" s="301">
        <v>0</v>
      </c>
      <c r="R65" s="301">
        <v>0</v>
      </c>
      <c r="S65" s="301">
        <v>0</v>
      </c>
      <c r="T65" s="301">
        <v>0</v>
      </c>
      <c r="U65" s="301">
        <v>0</v>
      </c>
      <c r="V65" s="301">
        <v>0</v>
      </c>
      <c r="W65" s="301"/>
      <c r="X65" s="287">
        <f>$C65-SUM(D65:W65)</f>
        <v>0</v>
      </c>
      <c r="Y65" s="287"/>
      <c r="AF65" s="5"/>
      <c r="AG65" s="5"/>
      <c r="AH65" s="5"/>
    </row>
    <row r="66" spans="1:34" ht="12.2" hidden="1" customHeight="1">
      <c r="A66" s="143">
        <v>2200</v>
      </c>
      <c r="B66" s="143" t="s">
        <v>201</v>
      </c>
      <c r="C66" s="301">
        <v>0</v>
      </c>
      <c r="D66" s="301"/>
      <c r="E66" s="301">
        <v>0</v>
      </c>
      <c r="F66" s="301">
        <v>0</v>
      </c>
      <c r="G66" s="301">
        <v>0</v>
      </c>
      <c r="H66" s="301">
        <v>0</v>
      </c>
      <c r="I66" s="301">
        <v>0</v>
      </c>
      <c r="J66" s="301">
        <v>0</v>
      </c>
      <c r="K66" s="301">
        <v>0</v>
      </c>
      <c r="L66" s="301">
        <v>0</v>
      </c>
      <c r="M66" s="301">
        <v>0</v>
      </c>
      <c r="N66" s="301">
        <v>0</v>
      </c>
      <c r="O66" s="301">
        <v>0</v>
      </c>
      <c r="P66" s="301">
        <v>0</v>
      </c>
      <c r="Q66" s="301">
        <v>0</v>
      </c>
      <c r="R66" s="301">
        <v>0</v>
      </c>
      <c r="S66" s="301">
        <v>0</v>
      </c>
      <c r="T66" s="301">
        <v>0</v>
      </c>
      <c r="U66" s="301">
        <v>0</v>
      </c>
      <c r="V66" s="301">
        <v>0</v>
      </c>
      <c r="W66" s="301"/>
      <c r="X66" s="287">
        <f>$C66-SUM(D66:W66)</f>
        <v>0</v>
      </c>
      <c r="Y66" s="287"/>
      <c r="AF66" s="5"/>
      <c r="AG66" s="5"/>
      <c r="AH66" s="5"/>
    </row>
    <row r="67" spans="1:34" ht="12.2" hidden="1" customHeight="1">
      <c r="A67" s="143">
        <v>2800</v>
      </c>
      <c r="B67" s="143" t="s">
        <v>202</v>
      </c>
      <c r="C67" s="301">
        <v>0</v>
      </c>
      <c r="D67" s="301"/>
      <c r="E67" s="301">
        <v>0</v>
      </c>
      <c r="F67" s="301">
        <v>0</v>
      </c>
      <c r="G67" s="301">
        <v>0</v>
      </c>
      <c r="H67" s="301">
        <v>0</v>
      </c>
      <c r="I67" s="301">
        <v>0</v>
      </c>
      <c r="J67" s="301">
        <v>0</v>
      </c>
      <c r="K67" s="301">
        <v>0</v>
      </c>
      <c r="L67" s="301">
        <v>0</v>
      </c>
      <c r="M67" s="301">
        <v>0</v>
      </c>
      <c r="N67" s="301">
        <v>0</v>
      </c>
      <c r="O67" s="301">
        <v>0</v>
      </c>
      <c r="P67" s="301">
        <v>0</v>
      </c>
      <c r="Q67" s="301">
        <v>0</v>
      </c>
      <c r="R67" s="301">
        <v>0</v>
      </c>
      <c r="S67" s="301">
        <v>0</v>
      </c>
      <c r="T67" s="301">
        <v>0</v>
      </c>
      <c r="U67" s="301">
        <v>0</v>
      </c>
      <c r="V67" s="301">
        <v>0</v>
      </c>
      <c r="W67" s="301"/>
      <c r="X67" s="287">
        <f>$C67-SUM(D67:W67)</f>
        <v>0</v>
      </c>
      <c r="Y67" s="287"/>
      <c r="AF67" s="5"/>
      <c r="AG67" s="5"/>
      <c r="AH67" s="5"/>
    </row>
    <row r="68" spans="1:34" ht="12.2" customHeight="1">
      <c r="A68" s="143"/>
      <c r="B68" s="133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287"/>
      <c r="Y68" s="287"/>
      <c r="AF68" s="5"/>
      <c r="AG68" s="5"/>
      <c r="AH68" s="5"/>
    </row>
    <row r="69" spans="1:34" ht="12.2" customHeight="1">
      <c r="A69" s="146"/>
      <c r="B69" s="299" t="s">
        <v>1092</v>
      </c>
      <c r="C69" s="302">
        <f>SUMIF($A$63:$A$68,"&lt;&gt;",C63:C68)</f>
        <v>0</v>
      </c>
      <c r="D69" s="302">
        <f>SUMIF($A$63:$A$68,"&lt;&gt;",D63:D68)</f>
        <v>0</v>
      </c>
      <c r="E69" s="302">
        <f t="shared" ref="E69:V69" si="39">SUMIF($A$63:$A$68,"&lt;&gt;",E63:E68)</f>
        <v>0</v>
      </c>
      <c r="F69" s="302">
        <f t="shared" si="39"/>
        <v>0</v>
      </c>
      <c r="G69" s="302">
        <f t="shared" si="39"/>
        <v>0</v>
      </c>
      <c r="H69" s="302">
        <f t="shared" si="39"/>
        <v>0</v>
      </c>
      <c r="I69" s="302">
        <f t="shared" si="39"/>
        <v>0</v>
      </c>
      <c r="J69" s="302">
        <f t="shared" si="39"/>
        <v>0</v>
      </c>
      <c r="K69" s="302">
        <f t="shared" si="39"/>
        <v>0</v>
      </c>
      <c r="L69" s="302">
        <f t="shared" si="39"/>
        <v>0</v>
      </c>
      <c r="M69" s="302">
        <f t="shared" si="39"/>
        <v>0</v>
      </c>
      <c r="N69" s="302">
        <f t="shared" si="39"/>
        <v>0</v>
      </c>
      <c r="O69" s="302">
        <f t="shared" si="39"/>
        <v>0</v>
      </c>
      <c r="P69" s="302">
        <f t="shared" si="39"/>
        <v>0</v>
      </c>
      <c r="Q69" s="302">
        <f t="shared" si="39"/>
        <v>0</v>
      </c>
      <c r="R69" s="302">
        <f t="shared" si="39"/>
        <v>0</v>
      </c>
      <c r="S69" s="302">
        <f t="shared" si="39"/>
        <v>0</v>
      </c>
      <c r="T69" s="302">
        <f t="shared" si="39"/>
        <v>0</v>
      </c>
      <c r="U69" s="302">
        <f t="shared" si="39"/>
        <v>0</v>
      </c>
      <c r="V69" s="302">
        <f t="shared" si="39"/>
        <v>0</v>
      </c>
      <c r="W69" s="302"/>
      <c r="X69" s="302">
        <f>SUMIF($A$63:$A$68,"&lt;&gt;",X63:X68)</f>
        <v>0</v>
      </c>
      <c r="Y69" s="303"/>
      <c r="AF69" s="5"/>
      <c r="AG69" s="5"/>
      <c r="AH69" s="5"/>
    </row>
    <row r="70" spans="1:34" ht="12.2" customHeight="1">
      <c r="A70" s="143"/>
      <c r="B70" s="146"/>
      <c r="C70" s="304"/>
      <c r="D70" s="304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4"/>
      <c r="V70" s="304"/>
      <c r="W70" s="304"/>
      <c r="X70" s="287"/>
      <c r="Y70" s="287"/>
      <c r="AF70" s="5"/>
      <c r="AG70" s="5"/>
      <c r="AH70" s="5"/>
    </row>
    <row r="71" spans="1:34" ht="12.2" customHeight="1">
      <c r="A71" s="146" t="s">
        <v>109</v>
      </c>
      <c r="B71" s="146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287"/>
      <c r="Y71" s="287"/>
      <c r="AF71" s="5"/>
      <c r="AG71" s="5"/>
      <c r="AH71" s="5"/>
    </row>
    <row r="72" spans="1:34" ht="12.2" hidden="1" customHeight="1">
      <c r="A72" s="143" t="s">
        <v>29</v>
      </c>
      <c r="B72" s="143"/>
      <c r="C72" s="301"/>
      <c r="D72" s="301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287">
        <f t="shared" ref="X72:X90" si="40">$C72-SUM(D72:W72)</f>
        <v>0</v>
      </c>
      <c r="Y72" s="287"/>
      <c r="AF72" s="5"/>
      <c r="AG72" s="5"/>
      <c r="AH72" s="5"/>
    </row>
    <row r="73" spans="1:34" ht="12.2" hidden="1" customHeight="1">
      <c r="A73" s="143">
        <v>3000</v>
      </c>
      <c r="B73" s="143" t="s">
        <v>109</v>
      </c>
      <c r="C73" s="301">
        <v>0</v>
      </c>
      <c r="D73" s="301"/>
      <c r="E73" s="301">
        <v>0</v>
      </c>
      <c r="F73" s="301">
        <v>0</v>
      </c>
      <c r="G73" s="301">
        <v>0</v>
      </c>
      <c r="H73" s="301">
        <v>0</v>
      </c>
      <c r="I73" s="301">
        <v>0</v>
      </c>
      <c r="J73" s="301">
        <v>0</v>
      </c>
      <c r="K73" s="301">
        <v>0</v>
      </c>
      <c r="L73" s="301">
        <v>0</v>
      </c>
      <c r="M73" s="301">
        <v>0</v>
      </c>
      <c r="N73" s="301">
        <v>0</v>
      </c>
      <c r="O73" s="301">
        <v>0</v>
      </c>
      <c r="P73" s="301">
        <v>0</v>
      </c>
      <c r="Q73" s="301">
        <v>0</v>
      </c>
      <c r="R73" s="301">
        <v>0</v>
      </c>
      <c r="S73" s="301">
        <v>0</v>
      </c>
      <c r="T73" s="301">
        <v>0</v>
      </c>
      <c r="U73" s="301">
        <v>0</v>
      </c>
      <c r="V73" s="301">
        <v>0</v>
      </c>
      <c r="W73" s="301"/>
      <c r="X73" s="287">
        <f t="shared" si="40"/>
        <v>0</v>
      </c>
      <c r="Y73" s="287"/>
      <c r="AF73" s="5"/>
      <c r="AG73" s="5"/>
      <c r="AH73" s="5"/>
    </row>
    <row r="74" spans="1:34" ht="12.2" hidden="1" customHeight="1">
      <c r="A74" s="143">
        <v>3100</v>
      </c>
      <c r="B74" s="143" t="s">
        <v>203</v>
      </c>
      <c r="C74" s="301">
        <v>0</v>
      </c>
      <c r="D74" s="301"/>
      <c r="E74" s="301">
        <v>0</v>
      </c>
      <c r="F74" s="301">
        <v>0</v>
      </c>
      <c r="G74" s="301">
        <v>0</v>
      </c>
      <c r="H74" s="301">
        <v>0</v>
      </c>
      <c r="I74" s="301">
        <v>0</v>
      </c>
      <c r="J74" s="301">
        <v>0</v>
      </c>
      <c r="K74" s="301">
        <v>0</v>
      </c>
      <c r="L74" s="301">
        <v>0</v>
      </c>
      <c r="M74" s="301">
        <v>0</v>
      </c>
      <c r="N74" s="301">
        <v>0</v>
      </c>
      <c r="O74" s="301">
        <v>0</v>
      </c>
      <c r="P74" s="301">
        <v>0</v>
      </c>
      <c r="Q74" s="301">
        <v>0</v>
      </c>
      <c r="R74" s="301">
        <v>0</v>
      </c>
      <c r="S74" s="301">
        <v>0</v>
      </c>
      <c r="T74" s="301">
        <v>0</v>
      </c>
      <c r="U74" s="301">
        <v>0</v>
      </c>
      <c r="V74" s="301">
        <v>0</v>
      </c>
      <c r="W74" s="301"/>
      <c r="X74" s="287">
        <f t="shared" si="40"/>
        <v>0</v>
      </c>
      <c r="Y74" s="287"/>
      <c r="AF74" s="5"/>
      <c r="AG74" s="5"/>
      <c r="AH74" s="5"/>
    </row>
    <row r="75" spans="1:34" ht="12.2" hidden="1" customHeight="1">
      <c r="A75" s="143">
        <v>3110</v>
      </c>
      <c r="B75" s="143" t="s">
        <v>204</v>
      </c>
      <c r="C75" s="301">
        <v>0</v>
      </c>
      <c r="D75" s="301"/>
      <c r="E75" s="301">
        <v>0</v>
      </c>
      <c r="F75" s="301">
        <v>0</v>
      </c>
      <c r="G75" s="301">
        <v>0</v>
      </c>
      <c r="H75" s="301">
        <v>0</v>
      </c>
      <c r="I75" s="301">
        <v>0</v>
      </c>
      <c r="J75" s="301">
        <v>0</v>
      </c>
      <c r="K75" s="301">
        <v>0</v>
      </c>
      <c r="L75" s="301">
        <v>0</v>
      </c>
      <c r="M75" s="301">
        <v>0</v>
      </c>
      <c r="N75" s="301">
        <v>0</v>
      </c>
      <c r="O75" s="301">
        <v>0</v>
      </c>
      <c r="P75" s="301">
        <v>0</v>
      </c>
      <c r="Q75" s="301">
        <v>0</v>
      </c>
      <c r="R75" s="301">
        <v>0</v>
      </c>
      <c r="S75" s="301">
        <v>0</v>
      </c>
      <c r="T75" s="301">
        <v>0</v>
      </c>
      <c r="U75" s="301">
        <v>0</v>
      </c>
      <c r="V75" s="301">
        <v>0</v>
      </c>
      <c r="W75" s="301"/>
      <c r="X75" s="287">
        <f t="shared" si="40"/>
        <v>0</v>
      </c>
      <c r="Y75" s="287"/>
      <c r="AF75" s="5"/>
      <c r="AG75" s="5"/>
      <c r="AH75" s="5"/>
    </row>
    <row r="76" spans="1:34" ht="12.2" customHeight="1">
      <c r="A76" s="143">
        <v>3110.201</v>
      </c>
      <c r="B76" s="143" t="s">
        <v>205</v>
      </c>
      <c r="C76" s="301">
        <v>3455672</v>
      </c>
      <c r="D76" s="301"/>
      <c r="E76" s="301">
        <v>3455672</v>
      </c>
      <c r="F76" s="301">
        <v>0</v>
      </c>
      <c r="G76" s="301">
        <v>0</v>
      </c>
      <c r="H76" s="301">
        <v>0</v>
      </c>
      <c r="I76" s="301">
        <v>0</v>
      </c>
      <c r="J76" s="301">
        <v>0</v>
      </c>
      <c r="K76" s="301">
        <v>0</v>
      </c>
      <c r="L76" s="301">
        <v>0</v>
      </c>
      <c r="M76" s="301">
        <v>0</v>
      </c>
      <c r="N76" s="301">
        <v>0</v>
      </c>
      <c r="O76" s="301">
        <v>0</v>
      </c>
      <c r="P76" s="301">
        <v>0</v>
      </c>
      <c r="Q76" s="301">
        <v>0</v>
      </c>
      <c r="R76" s="301">
        <v>0</v>
      </c>
      <c r="S76" s="301">
        <v>0</v>
      </c>
      <c r="T76" s="301">
        <v>0</v>
      </c>
      <c r="U76" s="301">
        <v>0</v>
      </c>
      <c r="V76" s="301">
        <v>0</v>
      </c>
      <c r="W76" s="301"/>
      <c r="X76" s="287">
        <f t="shared" si="40"/>
        <v>0</v>
      </c>
      <c r="Y76" s="287"/>
      <c r="AF76" s="5"/>
      <c r="AG76" s="5"/>
      <c r="AH76" s="5"/>
    </row>
    <row r="77" spans="1:34" ht="12.2" hidden="1" customHeight="1">
      <c r="A77" s="143">
        <v>3110.21</v>
      </c>
      <c r="B77" s="143" t="s">
        <v>206</v>
      </c>
      <c r="C77" s="301">
        <v>0</v>
      </c>
      <c r="D77" s="301"/>
      <c r="E77" s="301">
        <v>0</v>
      </c>
      <c r="F77" s="301">
        <v>0</v>
      </c>
      <c r="G77" s="301">
        <v>0</v>
      </c>
      <c r="H77" s="301">
        <v>0</v>
      </c>
      <c r="I77" s="301">
        <v>0</v>
      </c>
      <c r="J77" s="301">
        <v>0</v>
      </c>
      <c r="K77" s="301">
        <v>0</v>
      </c>
      <c r="L77" s="301">
        <v>0</v>
      </c>
      <c r="M77" s="301">
        <v>0</v>
      </c>
      <c r="N77" s="301">
        <v>0</v>
      </c>
      <c r="O77" s="301">
        <v>0</v>
      </c>
      <c r="P77" s="301">
        <v>0</v>
      </c>
      <c r="Q77" s="301">
        <v>0</v>
      </c>
      <c r="R77" s="301">
        <v>0</v>
      </c>
      <c r="S77" s="301">
        <v>0</v>
      </c>
      <c r="T77" s="301">
        <v>0</v>
      </c>
      <c r="U77" s="301">
        <v>0</v>
      </c>
      <c r="V77" s="301">
        <v>0</v>
      </c>
      <c r="W77" s="301"/>
      <c r="X77" s="287">
        <f t="shared" si="40"/>
        <v>0</v>
      </c>
      <c r="Y77" s="287"/>
      <c r="AF77" s="5"/>
      <c r="AG77" s="5"/>
      <c r="AH77" s="5"/>
    </row>
    <row r="78" spans="1:34" ht="12.2" hidden="1" customHeight="1">
      <c r="A78" s="143">
        <v>3110.2109999999998</v>
      </c>
      <c r="B78" s="143" t="s">
        <v>207</v>
      </c>
      <c r="C78" s="301">
        <v>0</v>
      </c>
      <c r="D78" s="301"/>
      <c r="E78" s="301">
        <v>0</v>
      </c>
      <c r="F78" s="301">
        <v>0</v>
      </c>
      <c r="G78" s="301">
        <v>0</v>
      </c>
      <c r="H78" s="301">
        <v>0</v>
      </c>
      <c r="I78" s="301">
        <v>0</v>
      </c>
      <c r="J78" s="301">
        <v>0</v>
      </c>
      <c r="K78" s="301">
        <v>0</v>
      </c>
      <c r="L78" s="301">
        <v>0</v>
      </c>
      <c r="M78" s="301">
        <v>0</v>
      </c>
      <c r="N78" s="301">
        <v>0</v>
      </c>
      <c r="O78" s="301">
        <v>0</v>
      </c>
      <c r="P78" s="301">
        <v>0</v>
      </c>
      <c r="Q78" s="301">
        <v>0</v>
      </c>
      <c r="R78" s="301">
        <v>0</v>
      </c>
      <c r="S78" s="301">
        <v>0</v>
      </c>
      <c r="T78" s="301">
        <v>0</v>
      </c>
      <c r="U78" s="301">
        <v>0</v>
      </c>
      <c r="V78" s="301">
        <v>0</v>
      </c>
      <c r="W78" s="301"/>
      <c r="X78" s="287">
        <f t="shared" si="40"/>
        <v>0</v>
      </c>
      <c r="Y78" s="287"/>
      <c r="AF78" s="5"/>
      <c r="AG78" s="5"/>
      <c r="AH78" s="5"/>
    </row>
    <row r="79" spans="1:34" ht="12.2" hidden="1" customHeight="1">
      <c r="A79" s="143">
        <v>3110.212</v>
      </c>
      <c r="B79" s="143" t="s">
        <v>208</v>
      </c>
      <c r="C79" s="301">
        <v>0</v>
      </c>
      <c r="D79" s="301"/>
      <c r="E79" s="301">
        <v>0</v>
      </c>
      <c r="F79" s="301">
        <v>0</v>
      </c>
      <c r="G79" s="301">
        <v>0</v>
      </c>
      <c r="H79" s="301">
        <v>0</v>
      </c>
      <c r="I79" s="301">
        <v>0</v>
      </c>
      <c r="J79" s="301">
        <v>0</v>
      </c>
      <c r="K79" s="301">
        <v>0</v>
      </c>
      <c r="L79" s="301">
        <v>0</v>
      </c>
      <c r="M79" s="301">
        <v>0</v>
      </c>
      <c r="N79" s="301">
        <v>0</v>
      </c>
      <c r="O79" s="301">
        <v>0</v>
      </c>
      <c r="P79" s="301">
        <v>0</v>
      </c>
      <c r="Q79" s="301">
        <v>0</v>
      </c>
      <c r="R79" s="301">
        <v>0</v>
      </c>
      <c r="S79" s="301">
        <v>0</v>
      </c>
      <c r="T79" s="301">
        <v>0</v>
      </c>
      <c r="U79" s="301">
        <v>0</v>
      </c>
      <c r="V79" s="301">
        <v>0</v>
      </c>
      <c r="W79" s="301"/>
      <c r="X79" s="287">
        <f t="shared" si="40"/>
        <v>0</v>
      </c>
      <c r="Y79" s="287"/>
      <c r="AF79" s="5"/>
      <c r="AG79" s="5"/>
      <c r="AH79" s="5"/>
    </row>
    <row r="80" spans="1:34" ht="12.2" hidden="1" customHeight="1">
      <c r="A80" s="143">
        <v>3110.2130000000002</v>
      </c>
      <c r="B80" s="143" t="s">
        <v>209</v>
      </c>
      <c r="C80" s="301">
        <v>0</v>
      </c>
      <c r="D80" s="301"/>
      <c r="E80" s="301">
        <v>0</v>
      </c>
      <c r="F80" s="301">
        <v>0</v>
      </c>
      <c r="G80" s="301">
        <v>0</v>
      </c>
      <c r="H80" s="301">
        <v>0</v>
      </c>
      <c r="I80" s="301">
        <v>0</v>
      </c>
      <c r="J80" s="301">
        <v>0</v>
      </c>
      <c r="K80" s="301">
        <v>0</v>
      </c>
      <c r="L80" s="301">
        <v>0</v>
      </c>
      <c r="M80" s="301">
        <v>0</v>
      </c>
      <c r="N80" s="301">
        <v>0</v>
      </c>
      <c r="O80" s="301">
        <v>0</v>
      </c>
      <c r="P80" s="301">
        <v>0</v>
      </c>
      <c r="Q80" s="301">
        <v>0</v>
      </c>
      <c r="R80" s="301">
        <v>0</v>
      </c>
      <c r="S80" s="301">
        <v>0</v>
      </c>
      <c r="T80" s="301">
        <v>0</v>
      </c>
      <c r="U80" s="301">
        <v>0</v>
      </c>
      <c r="V80" s="301">
        <v>0</v>
      </c>
      <c r="W80" s="301"/>
      <c r="X80" s="287">
        <f t="shared" si="40"/>
        <v>0</v>
      </c>
      <c r="Y80" s="287"/>
      <c r="AF80" s="5"/>
      <c r="AG80" s="5"/>
      <c r="AH80" s="5"/>
    </row>
    <row r="81" spans="1:34" ht="12.2" hidden="1" customHeight="1">
      <c r="A81" s="143">
        <v>3114</v>
      </c>
      <c r="B81" s="143"/>
      <c r="C81" s="301">
        <v>0</v>
      </c>
      <c r="D81" s="301"/>
      <c r="E81" s="301">
        <v>0</v>
      </c>
      <c r="F81" s="301">
        <v>0</v>
      </c>
      <c r="G81" s="301">
        <v>0</v>
      </c>
      <c r="H81" s="301">
        <v>0</v>
      </c>
      <c r="I81" s="301">
        <v>0</v>
      </c>
      <c r="J81" s="301">
        <v>0</v>
      </c>
      <c r="K81" s="301">
        <v>0</v>
      </c>
      <c r="L81" s="301">
        <v>0</v>
      </c>
      <c r="M81" s="301">
        <v>0</v>
      </c>
      <c r="N81" s="301">
        <v>0</v>
      </c>
      <c r="O81" s="301">
        <v>0</v>
      </c>
      <c r="P81" s="301">
        <v>0</v>
      </c>
      <c r="Q81" s="301">
        <v>0</v>
      </c>
      <c r="R81" s="301">
        <v>0</v>
      </c>
      <c r="S81" s="301">
        <v>0</v>
      </c>
      <c r="T81" s="301">
        <v>0</v>
      </c>
      <c r="U81" s="301">
        <v>0</v>
      </c>
      <c r="V81" s="301">
        <v>0</v>
      </c>
      <c r="W81" s="301"/>
      <c r="X81" s="287">
        <f t="shared" si="40"/>
        <v>0</v>
      </c>
      <c r="Y81" s="287"/>
      <c r="AF81" s="5"/>
      <c r="AG81" s="5"/>
      <c r="AH81" s="5"/>
    </row>
    <row r="82" spans="1:34" ht="12.2" customHeight="1">
      <c r="A82" s="143">
        <v>3115</v>
      </c>
      <c r="B82" s="143" t="s">
        <v>210</v>
      </c>
      <c r="C82" s="301">
        <v>334053</v>
      </c>
      <c r="D82" s="301"/>
      <c r="E82" s="301">
        <v>0</v>
      </c>
      <c r="F82" s="301">
        <v>0</v>
      </c>
      <c r="G82" s="301">
        <v>334053</v>
      </c>
      <c r="H82" s="301">
        <v>0</v>
      </c>
      <c r="I82" s="301">
        <v>0</v>
      </c>
      <c r="J82" s="301">
        <v>0</v>
      </c>
      <c r="K82" s="301">
        <v>0</v>
      </c>
      <c r="L82" s="301">
        <v>0</v>
      </c>
      <c r="M82" s="301">
        <v>0</v>
      </c>
      <c r="N82" s="301">
        <v>0</v>
      </c>
      <c r="O82" s="301">
        <v>0</v>
      </c>
      <c r="P82" s="301">
        <v>0</v>
      </c>
      <c r="Q82" s="301">
        <v>0</v>
      </c>
      <c r="R82" s="301">
        <v>0</v>
      </c>
      <c r="S82" s="301">
        <v>0</v>
      </c>
      <c r="T82" s="301">
        <v>0</v>
      </c>
      <c r="U82" s="301">
        <v>0</v>
      </c>
      <c r="V82" s="301">
        <v>0</v>
      </c>
      <c r="W82" s="301"/>
      <c r="X82" s="287">
        <f t="shared" si="40"/>
        <v>0</v>
      </c>
      <c r="Y82" s="287"/>
      <c r="AF82" s="5"/>
      <c r="AG82" s="5"/>
      <c r="AH82" s="5"/>
    </row>
    <row r="83" spans="1:34" ht="12.2" customHeight="1">
      <c r="A83" s="143">
        <v>3200</v>
      </c>
      <c r="B83" s="143" t="s">
        <v>211</v>
      </c>
      <c r="C83" s="301">
        <v>170755</v>
      </c>
      <c r="D83" s="301"/>
      <c r="E83" s="301">
        <v>0</v>
      </c>
      <c r="F83" s="301">
        <v>0</v>
      </c>
      <c r="G83" s="301">
        <v>0</v>
      </c>
      <c r="H83" s="301">
        <v>0</v>
      </c>
      <c r="I83" s="301">
        <v>0</v>
      </c>
      <c r="J83" s="301">
        <v>170755</v>
      </c>
      <c r="K83" s="301">
        <v>0</v>
      </c>
      <c r="L83" s="301">
        <v>0</v>
      </c>
      <c r="M83" s="301">
        <v>0</v>
      </c>
      <c r="N83" s="301">
        <v>0</v>
      </c>
      <c r="O83" s="301">
        <v>0</v>
      </c>
      <c r="P83" s="301">
        <v>0</v>
      </c>
      <c r="Q83" s="301">
        <v>0</v>
      </c>
      <c r="R83" s="301">
        <v>0</v>
      </c>
      <c r="S83" s="301">
        <v>0</v>
      </c>
      <c r="T83" s="301">
        <v>0</v>
      </c>
      <c r="U83" s="301">
        <v>0</v>
      </c>
      <c r="V83" s="301">
        <v>0</v>
      </c>
      <c r="W83" s="301"/>
      <c r="X83" s="287">
        <f t="shared" si="40"/>
        <v>0</v>
      </c>
      <c r="Y83" s="287"/>
      <c r="AF83" s="5"/>
      <c r="AG83" s="5"/>
      <c r="AH83" s="5"/>
    </row>
    <row r="84" spans="1:34" ht="12.2" hidden="1" customHeight="1">
      <c r="A84" s="143">
        <v>3230</v>
      </c>
      <c r="B84" s="143" t="s">
        <v>212</v>
      </c>
      <c r="C84" s="301">
        <v>0</v>
      </c>
      <c r="D84" s="301"/>
      <c r="E84" s="301">
        <v>0</v>
      </c>
      <c r="F84" s="301">
        <v>0</v>
      </c>
      <c r="G84" s="301">
        <v>0</v>
      </c>
      <c r="H84" s="301">
        <v>0</v>
      </c>
      <c r="I84" s="301">
        <v>0</v>
      </c>
      <c r="J84" s="301">
        <v>0</v>
      </c>
      <c r="K84" s="301">
        <v>0</v>
      </c>
      <c r="L84" s="301">
        <v>0</v>
      </c>
      <c r="M84" s="301">
        <v>0</v>
      </c>
      <c r="N84" s="301">
        <v>0</v>
      </c>
      <c r="O84" s="301">
        <v>0</v>
      </c>
      <c r="P84" s="301">
        <v>0</v>
      </c>
      <c r="Q84" s="301">
        <v>0</v>
      </c>
      <c r="R84" s="301">
        <v>0</v>
      </c>
      <c r="S84" s="301">
        <v>0</v>
      </c>
      <c r="T84" s="301">
        <v>0</v>
      </c>
      <c r="U84" s="301">
        <v>0</v>
      </c>
      <c r="V84" s="301">
        <v>0</v>
      </c>
      <c r="W84" s="301"/>
      <c r="X84" s="287">
        <f t="shared" si="40"/>
        <v>0</v>
      </c>
      <c r="Y84" s="287"/>
      <c r="AF84" s="5"/>
      <c r="AG84" s="5"/>
      <c r="AH84" s="5"/>
    </row>
    <row r="85" spans="1:34" ht="12.2" customHeight="1">
      <c r="A85" s="143">
        <v>3254</v>
      </c>
      <c r="B85" s="143" t="s">
        <v>213</v>
      </c>
      <c r="C85" s="301">
        <v>148303</v>
      </c>
      <c r="D85" s="301"/>
      <c r="E85" s="301">
        <v>0</v>
      </c>
      <c r="F85" s="301">
        <v>0</v>
      </c>
      <c r="G85" s="301">
        <v>0</v>
      </c>
      <c r="H85" s="301">
        <v>148303</v>
      </c>
      <c r="I85" s="301">
        <v>0</v>
      </c>
      <c r="J85" s="301">
        <v>0</v>
      </c>
      <c r="K85" s="301">
        <v>0</v>
      </c>
      <c r="L85" s="301">
        <v>0</v>
      </c>
      <c r="M85" s="301">
        <v>0</v>
      </c>
      <c r="N85" s="301">
        <v>0</v>
      </c>
      <c r="O85" s="301">
        <v>0</v>
      </c>
      <c r="P85" s="301">
        <v>0</v>
      </c>
      <c r="Q85" s="301">
        <v>0</v>
      </c>
      <c r="R85" s="301">
        <v>0</v>
      </c>
      <c r="S85" s="301">
        <v>0</v>
      </c>
      <c r="T85" s="301">
        <v>0</v>
      </c>
      <c r="U85" s="301">
        <v>0</v>
      </c>
      <c r="V85" s="301">
        <v>0</v>
      </c>
      <c r="W85" s="301"/>
      <c r="X85" s="287">
        <f t="shared" si="40"/>
        <v>0</v>
      </c>
      <c r="Y85" s="287"/>
      <c r="AF85" s="5"/>
      <c r="AG85" s="5"/>
      <c r="AH85" s="5"/>
    </row>
    <row r="86" spans="1:34" ht="12.2" customHeight="1">
      <c r="A86" s="143">
        <v>3255</v>
      </c>
      <c r="B86" s="143" t="s">
        <v>214</v>
      </c>
      <c r="C86" s="301">
        <v>3295</v>
      </c>
      <c r="D86" s="301"/>
      <c r="E86" s="301">
        <v>0</v>
      </c>
      <c r="F86" s="301">
        <v>0</v>
      </c>
      <c r="G86" s="301">
        <v>0</v>
      </c>
      <c r="H86" s="301">
        <v>0</v>
      </c>
      <c r="I86" s="301">
        <v>3295</v>
      </c>
      <c r="J86" s="301">
        <v>0</v>
      </c>
      <c r="K86" s="301">
        <v>0</v>
      </c>
      <c r="L86" s="301">
        <v>0</v>
      </c>
      <c r="M86" s="301">
        <v>0</v>
      </c>
      <c r="N86" s="301">
        <v>0</v>
      </c>
      <c r="O86" s="301">
        <v>0</v>
      </c>
      <c r="P86" s="301">
        <v>0</v>
      </c>
      <c r="Q86" s="301">
        <v>0</v>
      </c>
      <c r="R86" s="301">
        <v>0</v>
      </c>
      <c r="S86" s="301">
        <v>0</v>
      </c>
      <c r="T86" s="301">
        <v>0</v>
      </c>
      <c r="U86" s="301">
        <v>0</v>
      </c>
      <c r="V86" s="301">
        <v>0</v>
      </c>
      <c r="W86" s="301"/>
      <c r="X86" s="287">
        <f t="shared" si="40"/>
        <v>0</v>
      </c>
      <c r="Y86" s="287"/>
      <c r="AF86" s="5"/>
      <c r="AG86" s="5"/>
      <c r="AH86" s="5"/>
    </row>
    <row r="87" spans="1:34" ht="12.2" hidden="1" customHeight="1">
      <c r="A87" s="143">
        <v>3256</v>
      </c>
      <c r="B87" s="143" t="s">
        <v>215</v>
      </c>
      <c r="C87" s="301">
        <v>0</v>
      </c>
      <c r="D87" s="301"/>
      <c r="E87" s="301">
        <v>0</v>
      </c>
      <c r="F87" s="301">
        <v>0</v>
      </c>
      <c r="G87" s="301">
        <v>0</v>
      </c>
      <c r="H87" s="301">
        <v>0</v>
      </c>
      <c r="I87" s="301">
        <v>0</v>
      </c>
      <c r="J87" s="301">
        <v>0</v>
      </c>
      <c r="K87" s="301">
        <v>0</v>
      </c>
      <c r="L87" s="301">
        <v>0</v>
      </c>
      <c r="M87" s="301">
        <v>0</v>
      </c>
      <c r="N87" s="301">
        <v>0</v>
      </c>
      <c r="O87" s="301">
        <v>0</v>
      </c>
      <c r="P87" s="301">
        <v>0</v>
      </c>
      <c r="Q87" s="301">
        <v>0</v>
      </c>
      <c r="R87" s="301">
        <v>0</v>
      </c>
      <c r="S87" s="301">
        <v>0</v>
      </c>
      <c r="T87" s="301">
        <v>0</v>
      </c>
      <c r="U87" s="301">
        <v>0</v>
      </c>
      <c r="V87" s="301">
        <v>0</v>
      </c>
      <c r="W87" s="301"/>
      <c r="X87" s="287">
        <f t="shared" si="40"/>
        <v>0</v>
      </c>
      <c r="Y87" s="287"/>
      <c r="AF87" s="5"/>
      <c r="AG87" s="5"/>
      <c r="AH87" s="5"/>
    </row>
    <row r="88" spans="1:34" ht="12.2" customHeight="1">
      <c r="A88" s="143">
        <v>3270</v>
      </c>
      <c r="B88" s="143" t="s">
        <v>216</v>
      </c>
      <c r="C88" s="301">
        <v>138245.32</v>
      </c>
      <c r="D88" s="301"/>
      <c r="E88" s="301">
        <v>0</v>
      </c>
      <c r="F88" s="301">
        <v>138245.32</v>
      </c>
      <c r="G88" s="301">
        <v>0</v>
      </c>
      <c r="H88" s="301">
        <v>0</v>
      </c>
      <c r="I88" s="301">
        <v>0</v>
      </c>
      <c r="J88" s="301">
        <v>0</v>
      </c>
      <c r="K88" s="301">
        <v>0</v>
      </c>
      <c r="L88" s="301">
        <v>0</v>
      </c>
      <c r="M88" s="301">
        <v>0</v>
      </c>
      <c r="N88" s="301">
        <v>0</v>
      </c>
      <c r="O88" s="301">
        <v>0</v>
      </c>
      <c r="P88" s="301">
        <v>0</v>
      </c>
      <c r="Q88" s="301">
        <v>0</v>
      </c>
      <c r="R88" s="301">
        <v>0</v>
      </c>
      <c r="S88" s="301">
        <v>0</v>
      </c>
      <c r="T88" s="301">
        <v>0</v>
      </c>
      <c r="U88" s="301">
        <v>0</v>
      </c>
      <c r="V88" s="301">
        <v>0</v>
      </c>
      <c r="W88" s="301"/>
      <c r="X88" s="287">
        <f t="shared" si="40"/>
        <v>0</v>
      </c>
      <c r="Y88" s="287"/>
      <c r="AF88" s="5"/>
      <c r="AG88" s="5"/>
      <c r="AH88" s="5"/>
    </row>
    <row r="89" spans="1:34" ht="12.2" customHeight="1">
      <c r="A89" s="143">
        <v>3280</v>
      </c>
      <c r="B89" s="143" t="s">
        <v>217</v>
      </c>
      <c r="C89" s="301">
        <v>102600</v>
      </c>
      <c r="D89" s="301"/>
      <c r="E89" s="301">
        <v>0</v>
      </c>
      <c r="F89" s="301">
        <v>0</v>
      </c>
      <c r="G89" s="301">
        <v>0</v>
      </c>
      <c r="H89" s="301">
        <v>0</v>
      </c>
      <c r="I89" s="301">
        <v>0</v>
      </c>
      <c r="J89" s="301">
        <v>0</v>
      </c>
      <c r="K89" s="301">
        <v>0</v>
      </c>
      <c r="L89" s="301">
        <v>0</v>
      </c>
      <c r="M89" s="301">
        <v>0</v>
      </c>
      <c r="N89" s="301">
        <v>0</v>
      </c>
      <c r="O89" s="301">
        <v>0</v>
      </c>
      <c r="P89" s="301">
        <v>0</v>
      </c>
      <c r="Q89" s="301">
        <v>0</v>
      </c>
      <c r="R89" s="301">
        <v>0</v>
      </c>
      <c r="S89" s="301">
        <v>0</v>
      </c>
      <c r="T89" s="301">
        <v>0</v>
      </c>
      <c r="U89" s="301">
        <v>0</v>
      </c>
      <c r="V89" s="301">
        <v>0</v>
      </c>
      <c r="W89" s="301"/>
      <c r="X89" s="287">
        <f t="shared" si="40"/>
        <v>102600</v>
      </c>
      <c r="Y89" s="287"/>
      <c r="AF89" s="5"/>
      <c r="AG89" s="5"/>
      <c r="AH89" s="5"/>
    </row>
    <row r="90" spans="1:34" ht="12.2" hidden="1" customHeight="1">
      <c r="A90" s="143">
        <v>3800</v>
      </c>
      <c r="B90" s="143" t="s">
        <v>218</v>
      </c>
      <c r="C90" s="301">
        <v>0</v>
      </c>
      <c r="D90" s="301"/>
      <c r="E90" s="301">
        <v>0</v>
      </c>
      <c r="F90" s="301">
        <v>0</v>
      </c>
      <c r="G90" s="301">
        <v>0</v>
      </c>
      <c r="H90" s="301">
        <v>0</v>
      </c>
      <c r="I90" s="301">
        <v>0</v>
      </c>
      <c r="J90" s="301">
        <v>0</v>
      </c>
      <c r="K90" s="301">
        <v>0</v>
      </c>
      <c r="L90" s="301">
        <v>0</v>
      </c>
      <c r="M90" s="301">
        <v>0</v>
      </c>
      <c r="N90" s="301">
        <v>0</v>
      </c>
      <c r="O90" s="301">
        <v>0</v>
      </c>
      <c r="P90" s="301">
        <v>0</v>
      </c>
      <c r="Q90" s="301">
        <v>0</v>
      </c>
      <c r="R90" s="301">
        <v>0</v>
      </c>
      <c r="S90" s="301">
        <v>0</v>
      </c>
      <c r="T90" s="301">
        <v>0</v>
      </c>
      <c r="U90" s="301">
        <v>0</v>
      </c>
      <c r="V90" s="301">
        <v>0</v>
      </c>
      <c r="W90" s="301"/>
      <c r="X90" s="287">
        <f t="shared" si="40"/>
        <v>0</v>
      </c>
      <c r="Y90" s="287"/>
      <c r="AF90" s="5"/>
      <c r="AG90" s="5"/>
      <c r="AH90" s="5"/>
    </row>
    <row r="91" spans="1:34" ht="12.2" customHeight="1">
      <c r="A91" s="143"/>
      <c r="B91" s="133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287"/>
      <c r="Y91" s="287"/>
      <c r="AF91" s="5"/>
      <c r="AG91" s="5"/>
      <c r="AH91" s="5"/>
    </row>
    <row r="92" spans="1:34" ht="12.2" customHeight="1">
      <c r="A92" s="146"/>
      <c r="B92" s="299" t="s">
        <v>1093</v>
      </c>
      <c r="C92" s="302">
        <f>SUMIF($A$72:$A$91,"&lt;&gt;",C72:C91)</f>
        <v>4352923.32</v>
      </c>
      <c r="D92" s="302">
        <f>SUMIF($A$72:$A$91,"&lt;&gt;",D72:D91)</f>
        <v>0</v>
      </c>
      <c r="E92" s="302">
        <f t="shared" ref="E92:V92" si="41">SUMIF($A$72:$A$91,"&lt;&gt;",E72:E91)</f>
        <v>3455672</v>
      </c>
      <c r="F92" s="302">
        <f t="shared" si="41"/>
        <v>138245.32</v>
      </c>
      <c r="G92" s="302">
        <f t="shared" si="41"/>
        <v>334053</v>
      </c>
      <c r="H92" s="302">
        <f t="shared" si="41"/>
        <v>148303</v>
      </c>
      <c r="I92" s="302">
        <f t="shared" si="41"/>
        <v>3295</v>
      </c>
      <c r="J92" s="302">
        <f t="shared" si="41"/>
        <v>170755</v>
      </c>
      <c r="K92" s="302">
        <f t="shared" si="41"/>
        <v>0</v>
      </c>
      <c r="L92" s="302">
        <f t="shared" si="41"/>
        <v>0</v>
      </c>
      <c r="M92" s="302">
        <f t="shared" si="41"/>
        <v>0</v>
      </c>
      <c r="N92" s="302">
        <f t="shared" si="41"/>
        <v>0</v>
      </c>
      <c r="O92" s="302">
        <f t="shared" si="41"/>
        <v>0</v>
      </c>
      <c r="P92" s="302">
        <f t="shared" si="41"/>
        <v>0</v>
      </c>
      <c r="Q92" s="302">
        <f t="shared" si="41"/>
        <v>0</v>
      </c>
      <c r="R92" s="302">
        <f t="shared" si="41"/>
        <v>0</v>
      </c>
      <c r="S92" s="302">
        <f t="shared" si="41"/>
        <v>0</v>
      </c>
      <c r="T92" s="302">
        <f t="shared" si="41"/>
        <v>0</v>
      </c>
      <c r="U92" s="302">
        <f t="shared" si="41"/>
        <v>0</v>
      </c>
      <c r="V92" s="302">
        <f t="shared" si="41"/>
        <v>0</v>
      </c>
      <c r="W92" s="302"/>
      <c r="X92" s="302">
        <f>SUMIF($A$72:$A$91,"&lt;&gt;",X72:X91)</f>
        <v>102600</v>
      </c>
      <c r="Y92" s="303"/>
      <c r="AF92" s="5"/>
      <c r="AG92" s="5"/>
      <c r="AH92" s="5"/>
    </row>
    <row r="93" spans="1:34" ht="12.2" customHeight="1">
      <c r="A93" s="143"/>
      <c r="B93" s="146"/>
      <c r="C93" s="304"/>
      <c r="D93" s="304"/>
      <c r="E93" s="304"/>
      <c r="F93" s="304"/>
      <c r="G93" s="304"/>
      <c r="H93" s="304"/>
      <c r="I93" s="304"/>
      <c r="J93" s="304"/>
      <c r="K93" s="304"/>
      <c r="L93" s="304"/>
      <c r="M93" s="304"/>
      <c r="N93" s="304"/>
      <c r="O93" s="304"/>
      <c r="P93" s="304"/>
      <c r="Q93" s="304"/>
      <c r="R93" s="304"/>
      <c r="S93" s="304"/>
      <c r="T93" s="304"/>
      <c r="U93" s="304"/>
      <c r="V93" s="304"/>
      <c r="W93" s="304"/>
      <c r="X93" s="287"/>
      <c r="Y93" s="287"/>
      <c r="AF93" s="5"/>
      <c r="AG93" s="5"/>
      <c r="AH93" s="5"/>
    </row>
    <row r="94" spans="1:34" ht="12.2" customHeight="1">
      <c r="A94" s="146" t="s">
        <v>110</v>
      </c>
      <c r="B94" s="146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287"/>
      <c r="Y94" s="287"/>
      <c r="AF94" s="5"/>
      <c r="AG94" s="5"/>
      <c r="AH94" s="5"/>
    </row>
    <row r="95" spans="1:34" ht="12.2" hidden="1" customHeight="1">
      <c r="A95" s="143" t="s">
        <v>29</v>
      </c>
      <c r="B95" s="143"/>
      <c r="C95" s="301"/>
      <c r="D95" s="301"/>
      <c r="E95" s="301"/>
      <c r="F95" s="301"/>
      <c r="G95" s="301"/>
      <c r="H95" s="301"/>
      <c r="I95" s="301"/>
      <c r="J95" s="301"/>
      <c r="K95" s="301"/>
      <c r="L95" s="301"/>
      <c r="M95" s="301"/>
      <c r="N95" s="301"/>
      <c r="O95" s="301"/>
      <c r="P95" s="301"/>
      <c r="Q95" s="301"/>
      <c r="R95" s="301"/>
      <c r="S95" s="301"/>
      <c r="T95" s="301"/>
      <c r="U95" s="301"/>
      <c r="V95" s="301"/>
      <c r="W95" s="301"/>
      <c r="X95" s="287">
        <f t="shared" ref="X95:X136" si="42">$C95-SUM(D95:W95)</f>
        <v>0</v>
      </c>
      <c r="Y95" s="287"/>
      <c r="AF95" s="5"/>
      <c r="AG95" s="5"/>
      <c r="AH95" s="5"/>
    </row>
    <row r="96" spans="1:34" ht="12.2" hidden="1" customHeight="1">
      <c r="A96" s="143">
        <v>4000</v>
      </c>
      <c r="B96" s="143" t="s">
        <v>110</v>
      </c>
      <c r="C96" s="301">
        <v>0</v>
      </c>
      <c r="D96" s="301"/>
      <c r="E96" s="301">
        <v>0</v>
      </c>
      <c r="F96" s="301">
        <v>0</v>
      </c>
      <c r="G96" s="301">
        <v>0</v>
      </c>
      <c r="H96" s="301">
        <v>0</v>
      </c>
      <c r="I96" s="301">
        <v>0</v>
      </c>
      <c r="J96" s="301">
        <v>0</v>
      </c>
      <c r="K96" s="301">
        <v>0</v>
      </c>
      <c r="L96" s="301">
        <v>0</v>
      </c>
      <c r="M96" s="301">
        <v>0</v>
      </c>
      <c r="N96" s="301">
        <v>0</v>
      </c>
      <c r="O96" s="301">
        <v>0</v>
      </c>
      <c r="P96" s="301">
        <v>0</v>
      </c>
      <c r="Q96" s="301">
        <v>0</v>
      </c>
      <c r="R96" s="301">
        <v>0</v>
      </c>
      <c r="S96" s="301">
        <v>0</v>
      </c>
      <c r="T96" s="301">
        <v>0</v>
      </c>
      <c r="U96" s="301">
        <v>0</v>
      </c>
      <c r="V96" s="301">
        <v>0</v>
      </c>
      <c r="W96" s="301"/>
      <c r="X96" s="287">
        <f t="shared" si="42"/>
        <v>0</v>
      </c>
      <c r="Y96" s="287"/>
      <c r="AF96" s="5"/>
      <c r="AG96" s="5"/>
      <c r="AH96" s="5"/>
    </row>
    <row r="97" spans="1:34" ht="12.2" hidden="1" customHeight="1">
      <c r="A97" s="143">
        <v>4100</v>
      </c>
      <c r="B97" s="143" t="s">
        <v>219</v>
      </c>
      <c r="C97" s="301">
        <v>0</v>
      </c>
      <c r="D97" s="301"/>
      <c r="E97" s="301">
        <v>0</v>
      </c>
      <c r="F97" s="301">
        <v>0</v>
      </c>
      <c r="G97" s="301">
        <v>0</v>
      </c>
      <c r="H97" s="301">
        <v>0</v>
      </c>
      <c r="I97" s="301">
        <v>0</v>
      </c>
      <c r="J97" s="301">
        <v>0</v>
      </c>
      <c r="K97" s="301">
        <v>0</v>
      </c>
      <c r="L97" s="301">
        <v>0</v>
      </c>
      <c r="M97" s="301">
        <v>0</v>
      </c>
      <c r="N97" s="301">
        <v>0</v>
      </c>
      <c r="O97" s="301">
        <v>0</v>
      </c>
      <c r="P97" s="301">
        <v>0</v>
      </c>
      <c r="Q97" s="301">
        <v>0</v>
      </c>
      <c r="R97" s="301">
        <v>0</v>
      </c>
      <c r="S97" s="301">
        <v>0</v>
      </c>
      <c r="T97" s="301">
        <v>0</v>
      </c>
      <c r="U97" s="301">
        <v>0</v>
      </c>
      <c r="V97" s="301">
        <v>0</v>
      </c>
      <c r="W97" s="301"/>
      <c r="X97" s="287">
        <f t="shared" si="42"/>
        <v>0</v>
      </c>
      <c r="Y97" s="287"/>
      <c r="AF97" s="5"/>
      <c r="AG97" s="5"/>
      <c r="AH97" s="5"/>
    </row>
    <row r="98" spans="1:34" ht="12.2" hidden="1" customHeight="1">
      <c r="A98" s="143">
        <v>4200</v>
      </c>
      <c r="B98" s="143" t="s">
        <v>220</v>
      </c>
      <c r="C98" s="301">
        <v>0</v>
      </c>
      <c r="D98" s="301"/>
      <c r="E98" s="301">
        <v>0</v>
      </c>
      <c r="F98" s="301">
        <v>0</v>
      </c>
      <c r="G98" s="301">
        <v>0</v>
      </c>
      <c r="H98" s="301">
        <v>0</v>
      </c>
      <c r="I98" s="301">
        <v>0</v>
      </c>
      <c r="J98" s="301">
        <v>0</v>
      </c>
      <c r="K98" s="301">
        <v>0</v>
      </c>
      <c r="L98" s="301">
        <v>0</v>
      </c>
      <c r="M98" s="301">
        <v>0</v>
      </c>
      <c r="N98" s="301">
        <v>0</v>
      </c>
      <c r="O98" s="301">
        <v>0</v>
      </c>
      <c r="P98" s="301">
        <v>0</v>
      </c>
      <c r="Q98" s="301">
        <v>0</v>
      </c>
      <c r="R98" s="301">
        <v>0</v>
      </c>
      <c r="S98" s="301">
        <v>0</v>
      </c>
      <c r="T98" s="301">
        <v>0</v>
      </c>
      <c r="U98" s="301">
        <v>0</v>
      </c>
      <c r="V98" s="301">
        <v>0</v>
      </c>
      <c r="W98" s="301"/>
      <c r="X98" s="287">
        <f t="shared" si="42"/>
        <v>0</v>
      </c>
      <c r="Y98" s="287"/>
      <c r="AF98" s="5"/>
      <c r="AG98" s="5"/>
      <c r="AH98" s="5"/>
    </row>
    <row r="99" spans="1:34" ht="12.2" hidden="1" customHeight="1">
      <c r="A99" s="143">
        <v>4300</v>
      </c>
      <c r="B99" s="143" t="s">
        <v>221</v>
      </c>
      <c r="C99" s="301">
        <v>0</v>
      </c>
      <c r="D99" s="301"/>
      <c r="E99" s="301">
        <v>0</v>
      </c>
      <c r="F99" s="301">
        <v>0</v>
      </c>
      <c r="G99" s="301">
        <v>0</v>
      </c>
      <c r="H99" s="301">
        <v>0</v>
      </c>
      <c r="I99" s="301">
        <v>0</v>
      </c>
      <c r="J99" s="301">
        <v>0</v>
      </c>
      <c r="K99" s="301">
        <v>0</v>
      </c>
      <c r="L99" s="301">
        <v>0</v>
      </c>
      <c r="M99" s="301">
        <v>0</v>
      </c>
      <c r="N99" s="301">
        <v>0</v>
      </c>
      <c r="O99" s="301">
        <v>0</v>
      </c>
      <c r="P99" s="301">
        <v>0</v>
      </c>
      <c r="Q99" s="301">
        <v>0</v>
      </c>
      <c r="R99" s="301">
        <v>0</v>
      </c>
      <c r="S99" s="301">
        <v>0</v>
      </c>
      <c r="T99" s="301">
        <v>0</v>
      </c>
      <c r="U99" s="301">
        <v>0</v>
      </c>
      <c r="V99" s="301">
        <v>0</v>
      </c>
      <c r="W99" s="301"/>
      <c r="X99" s="287">
        <f t="shared" si="42"/>
        <v>0</v>
      </c>
      <c r="Y99" s="287"/>
      <c r="AF99" s="5"/>
      <c r="AG99" s="5"/>
      <c r="AH99" s="5"/>
    </row>
    <row r="100" spans="1:34" ht="12.2" hidden="1" customHeight="1">
      <c r="A100" s="143">
        <v>4500</v>
      </c>
      <c r="B100" s="143" t="s">
        <v>222</v>
      </c>
      <c r="C100" s="301">
        <v>0</v>
      </c>
      <c r="D100" s="301"/>
      <c r="E100" s="301">
        <v>0</v>
      </c>
      <c r="F100" s="301">
        <v>0</v>
      </c>
      <c r="G100" s="301">
        <v>0</v>
      </c>
      <c r="H100" s="301">
        <v>0</v>
      </c>
      <c r="I100" s="301">
        <v>0</v>
      </c>
      <c r="J100" s="301">
        <v>0</v>
      </c>
      <c r="K100" s="301">
        <v>0</v>
      </c>
      <c r="L100" s="301">
        <v>0</v>
      </c>
      <c r="M100" s="301">
        <v>0</v>
      </c>
      <c r="N100" s="301">
        <v>0</v>
      </c>
      <c r="O100" s="301">
        <v>0</v>
      </c>
      <c r="P100" s="301">
        <v>0</v>
      </c>
      <c r="Q100" s="301">
        <v>0</v>
      </c>
      <c r="R100" s="301">
        <v>0</v>
      </c>
      <c r="S100" s="301">
        <v>0</v>
      </c>
      <c r="T100" s="301">
        <v>0</v>
      </c>
      <c r="U100" s="301">
        <v>0</v>
      </c>
      <c r="V100" s="301">
        <v>0</v>
      </c>
      <c r="W100" s="301"/>
      <c r="X100" s="287">
        <f t="shared" si="42"/>
        <v>0</v>
      </c>
      <c r="Y100" s="287"/>
      <c r="AF100" s="5"/>
      <c r="AG100" s="5"/>
      <c r="AH100" s="5"/>
    </row>
    <row r="101" spans="1:34" ht="12.2" hidden="1" customHeight="1">
      <c r="A101" s="143">
        <v>4500.2889999999998</v>
      </c>
      <c r="B101" s="143" t="s">
        <v>223</v>
      </c>
      <c r="C101" s="301">
        <v>0</v>
      </c>
      <c r="D101" s="301"/>
      <c r="E101" s="301">
        <v>0</v>
      </c>
      <c r="F101" s="301">
        <v>0</v>
      </c>
      <c r="G101" s="301">
        <v>0</v>
      </c>
      <c r="H101" s="301">
        <v>0</v>
      </c>
      <c r="I101" s="301">
        <v>0</v>
      </c>
      <c r="J101" s="301">
        <v>0</v>
      </c>
      <c r="K101" s="301">
        <v>0</v>
      </c>
      <c r="L101" s="301">
        <v>0</v>
      </c>
      <c r="M101" s="301">
        <v>0</v>
      </c>
      <c r="N101" s="301">
        <v>0</v>
      </c>
      <c r="O101" s="301">
        <v>0</v>
      </c>
      <c r="P101" s="301">
        <v>0</v>
      </c>
      <c r="Q101" s="301">
        <v>0</v>
      </c>
      <c r="R101" s="301">
        <v>0</v>
      </c>
      <c r="S101" s="301">
        <v>0</v>
      </c>
      <c r="T101" s="301">
        <v>0</v>
      </c>
      <c r="U101" s="301">
        <v>0</v>
      </c>
      <c r="V101" s="301">
        <v>0</v>
      </c>
      <c r="W101" s="301"/>
      <c r="X101" s="287">
        <f t="shared" si="42"/>
        <v>0</v>
      </c>
      <c r="Y101" s="287"/>
      <c r="AF101" s="5"/>
      <c r="AG101" s="5"/>
      <c r="AH101" s="5"/>
    </row>
    <row r="102" spans="1:34" ht="12.2" hidden="1" customHeight="1">
      <c r="A102" s="143">
        <v>4500.34</v>
      </c>
      <c r="B102" s="143" t="s">
        <v>224</v>
      </c>
      <c r="C102" s="301">
        <v>0</v>
      </c>
      <c r="D102" s="301"/>
      <c r="E102" s="301">
        <v>0</v>
      </c>
      <c r="F102" s="301">
        <v>0</v>
      </c>
      <c r="G102" s="301">
        <v>0</v>
      </c>
      <c r="H102" s="301">
        <v>0</v>
      </c>
      <c r="I102" s="301">
        <v>0</v>
      </c>
      <c r="J102" s="301">
        <v>0</v>
      </c>
      <c r="K102" s="301">
        <v>0</v>
      </c>
      <c r="L102" s="301">
        <v>0</v>
      </c>
      <c r="M102" s="301">
        <v>0</v>
      </c>
      <c r="N102" s="301">
        <v>0</v>
      </c>
      <c r="O102" s="301">
        <v>0</v>
      </c>
      <c r="P102" s="301">
        <v>0</v>
      </c>
      <c r="Q102" s="301">
        <v>0</v>
      </c>
      <c r="R102" s="301">
        <v>0</v>
      </c>
      <c r="S102" s="301">
        <v>0</v>
      </c>
      <c r="T102" s="301">
        <v>0</v>
      </c>
      <c r="U102" s="301">
        <v>0</v>
      </c>
      <c r="V102" s="301">
        <v>0</v>
      </c>
      <c r="W102" s="301"/>
      <c r="X102" s="287">
        <f t="shared" si="42"/>
        <v>0</v>
      </c>
      <c r="Y102" s="287"/>
      <c r="AF102" s="5"/>
      <c r="AG102" s="5"/>
      <c r="AH102" s="5"/>
    </row>
    <row r="103" spans="1:34" ht="12.2" hidden="1" customHeight="1">
      <c r="A103" s="143">
        <v>4500.5649999999996</v>
      </c>
      <c r="B103" s="143" t="s">
        <v>225</v>
      </c>
      <c r="C103" s="301">
        <v>0</v>
      </c>
      <c r="D103" s="301"/>
      <c r="E103" s="301">
        <v>0</v>
      </c>
      <c r="F103" s="301">
        <v>0</v>
      </c>
      <c r="G103" s="301">
        <v>0</v>
      </c>
      <c r="H103" s="301">
        <v>0</v>
      </c>
      <c r="I103" s="301">
        <v>0</v>
      </c>
      <c r="J103" s="301">
        <v>0</v>
      </c>
      <c r="K103" s="301">
        <v>0</v>
      </c>
      <c r="L103" s="301">
        <v>0</v>
      </c>
      <c r="M103" s="301">
        <v>0</v>
      </c>
      <c r="N103" s="301">
        <v>0</v>
      </c>
      <c r="O103" s="301">
        <v>0</v>
      </c>
      <c r="P103" s="301">
        <v>0</v>
      </c>
      <c r="Q103" s="301">
        <v>0</v>
      </c>
      <c r="R103" s="301">
        <v>0</v>
      </c>
      <c r="S103" s="301">
        <v>0</v>
      </c>
      <c r="T103" s="301">
        <v>0</v>
      </c>
      <c r="U103" s="301">
        <v>0</v>
      </c>
      <c r="V103" s="301">
        <v>0</v>
      </c>
      <c r="W103" s="301"/>
      <c r="X103" s="287">
        <f t="shared" si="42"/>
        <v>0</v>
      </c>
      <c r="Y103" s="287"/>
      <c r="AF103" s="5"/>
      <c r="AG103" s="5"/>
      <c r="AH103" s="5"/>
    </row>
    <row r="104" spans="1:34" ht="12.2" customHeight="1">
      <c r="A104" s="143">
        <v>4500.6329999999998</v>
      </c>
      <c r="B104" s="143" t="s">
        <v>226</v>
      </c>
      <c r="C104" s="301">
        <v>148557.07</v>
      </c>
      <c r="D104" s="301"/>
      <c r="E104" s="301">
        <v>0</v>
      </c>
      <c r="F104" s="301">
        <v>0</v>
      </c>
      <c r="G104" s="301">
        <v>0</v>
      </c>
      <c r="H104" s="301">
        <v>0</v>
      </c>
      <c r="I104" s="301">
        <v>0</v>
      </c>
      <c r="J104" s="301">
        <v>0</v>
      </c>
      <c r="K104" s="301">
        <v>127360</v>
      </c>
      <c r="L104" s="301">
        <v>0</v>
      </c>
      <c r="M104" s="301">
        <v>0</v>
      </c>
      <c r="N104" s="301">
        <v>0</v>
      </c>
      <c r="O104" s="301">
        <v>0</v>
      </c>
      <c r="P104" s="301">
        <v>0</v>
      </c>
      <c r="Q104" s="301">
        <v>0</v>
      </c>
      <c r="R104" s="301">
        <v>0</v>
      </c>
      <c r="S104" s="301">
        <v>0</v>
      </c>
      <c r="T104" s="301">
        <v>0</v>
      </c>
      <c r="U104" s="301">
        <v>0</v>
      </c>
      <c r="V104" s="301">
        <v>0</v>
      </c>
      <c r="W104" s="301"/>
      <c r="X104" s="287">
        <f t="shared" si="42"/>
        <v>21197.070000000007</v>
      </c>
      <c r="Y104" s="287"/>
      <c r="AF104" s="5"/>
      <c r="AG104" s="5"/>
      <c r="AH104" s="5"/>
    </row>
    <row r="105" spans="1:34" ht="12.2" customHeight="1">
      <c r="A105" s="143">
        <v>4500.6390000000001</v>
      </c>
      <c r="B105" s="143" t="s">
        <v>227</v>
      </c>
      <c r="C105" s="301">
        <v>35588</v>
      </c>
      <c r="D105" s="301"/>
      <c r="E105" s="301">
        <v>0</v>
      </c>
      <c r="F105" s="301">
        <v>0</v>
      </c>
      <c r="G105" s="301">
        <v>0</v>
      </c>
      <c r="H105" s="301">
        <v>0</v>
      </c>
      <c r="I105" s="301">
        <v>0</v>
      </c>
      <c r="J105" s="301">
        <v>0</v>
      </c>
      <c r="K105" s="301">
        <v>0</v>
      </c>
      <c r="L105" s="301">
        <v>35588</v>
      </c>
      <c r="M105" s="301">
        <v>0</v>
      </c>
      <c r="N105" s="301">
        <v>0</v>
      </c>
      <c r="O105" s="301">
        <v>0</v>
      </c>
      <c r="P105" s="301">
        <v>0</v>
      </c>
      <c r="Q105" s="301">
        <v>0</v>
      </c>
      <c r="R105" s="301">
        <v>0</v>
      </c>
      <c r="S105" s="301">
        <v>0</v>
      </c>
      <c r="T105" s="301">
        <v>0</v>
      </c>
      <c r="U105" s="301">
        <v>0</v>
      </c>
      <c r="V105" s="301">
        <v>0</v>
      </c>
      <c r="W105" s="301"/>
      <c r="X105" s="287">
        <f t="shared" si="42"/>
        <v>0</v>
      </c>
      <c r="Y105" s="287"/>
      <c r="AF105" s="5"/>
      <c r="AG105" s="5"/>
      <c r="AH105" s="5"/>
    </row>
    <row r="106" spans="1:34" ht="12.2" customHeight="1">
      <c r="A106" s="143">
        <v>4500.6580000000004</v>
      </c>
      <c r="B106" s="143" t="s">
        <v>228</v>
      </c>
      <c r="C106" s="301">
        <v>7826.24</v>
      </c>
      <c r="D106" s="301"/>
      <c r="E106" s="301">
        <v>0</v>
      </c>
      <c r="F106" s="301">
        <v>0</v>
      </c>
      <c r="G106" s="301">
        <v>0</v>
      </c>
      <c r="H106" s="301">
        <v>0</v>
      </c>
      <c r="I106" s="301">
        <v>0</v>
      </c>
      <c r="J106" s="301">
        <v>0</v>
      </c>
      <c r="K106" s="301">
        <v>0</v>
      </c>
      <c r="L106" s="301">
        <v>0</v>
      </c>
      <c r="M106" s="301">
        <v>6246</v>
      </c>
      <c r="N106" s="301">
        <v>0</v>
      </c>
      <c r="O106" s="301">
        <v>0</v>
      </c>
      <c r="P106" s="301">
        <v>0</v>
      </c>
      <c r="Q106" s="301">
        <v>0</v>
      </c>
      <c r="R106" s="301">
        <v>0</v>
      </c>
      <c r="S106" s="301">
        <v>0</v>
      </c>
      <c r="T106" s="301">
        <v>0</v>
      </c>
      <c r="U106" s="301">
        <v>0</v>
      </c>
      <c r="V106" s="301">
        <v>0</v>
      </c>
      <c r="W106" s="301"/>
      <c r="X106" s="287">
        <f t="shared" si="42"/>
        <v>1580.2399999999998</v>
      </c>
      <c r="Y106" s="287"/>
      <c r="AF106" s="5"/>
      <c r="AG106" s="5"/>
      <c r="AH106" s="5"/>
    </row>
    <row r="107" spans="1:34" ht="12.2" hidden="1" customHeight="1">
      <c r="A107" s="143">
        <v>4500.6589999999997</v>
      </c>
      <c r="B107" s="143" t="s">
        <v>229</v>
      </c>
      <c r="C107" s="301">
        <v>0</v>
      </c>
      <c r="D107" s="301"/>
      <c r="E107" s="301">
        <v>0</v>
      </c>
      <c r="F107" s="301">
        <v>0</v>
      </c>
      <c r="G107" s="301">
        <v>0</v>
      </c>
      <c r="H107" s="301">
        <v>0</v>
      </c>
      <c r="I107" s="301">
        <v>0</v>
      </c>
      <c r="J107" s="301">
        <v>0</v>
      </c>
      <c r="K107" s="301">
        <v>0</v>
      </c>
      <c r="L107" s="301">
        <v>0</v>
      </c>
      <c r="M107" s="301">
        <v>0</v>
      </c>
      <c r="N107" s="301">
        <v>0</v>
      </c>
      <c r="O107" s="301">
        <v>0</v>
      </c>
      <c r="P107" s="301">
        <v>0</v>
      </c>
      <c r="Q107" s="301">
        <v>0</v>
      </c>
      <c r="R107" s="301">
        <v>0</v>
      </c>
      <c r="S107" s="301">
        <v>0</v>
      </c>
      <c r="T107" s="301">
        <v>0</v>
      </c>
      <c r="U107" s="301">
        <v>0</v>
      </c>
      <c r="V107" s="301">
        <v>0</v>
      </c>
      <c r="W107" s="301"/>
      <c r="X107" s="287">
        <f t="shared" si="42"/>
        <v>0</v>
      </c>
      <c r="Y107" s="287"/>
      <c r="AF107" s="5"/>
      <c r="AG107" s="5"/>
      <c r="AH107" s="5"/>
    </row>
    <row r="108" spans="1:34" ht="12.2" hidden="1" customHeight="1">
      <c r="A108" s="143">
        <v>4500.6610000000001</v>
      </c>
      <c r="B108" s="143" t="s">
        <v>230</v>
      </c>
      <c r="C108" s="301">
        <v>0</v>
      </c>
      <c r="D108" s="301"/>
      <c r="E108" s="301">
        <v>0</v>
      </c>
      <c r="F108" s="301">
        <v>0</v>
      </c>
      <c r="G108" s="301">
        <v>0</v>
      </c>
      <c r="H108" s="301">
        <v>0</v>
      </c>
      <c r="I108" s="301">
        <v>0</v>
      </c>
      <c r="J108" s="301">
        <v>0</v>
      </c>
      <c r="K108" s="301">
        <v>0</v>
      </c>
      <c r="L108" s="301">
        <v>0</v>
      </c>
      <c r="M108" s="301">
        <v>0</v>
      </c>
      <c r="N108" s="301">
        <v>0</v>
      </c>
      <c r="O108" s="301">
        <v>0</v>
      </c>
      <c r="P108" s="301">
        <v>0</v>
      </c>
      <c r="Q108" s="301">
        <v>0</v>
      </c>
      <c r="R108" s="301">
        <v>0</v>
      </c>
      <c r="S108" s="301">
        <v>0</v>
      </c>
      <c r="T108" s="301">
        <v>0</v>
      </c>
      <c r="U108" s="301">
        <v>0</v>
      </c>
      <c r="V108" s="301">
        <v>0</v>
      </c>
      <c r="W108" s="301"/>
      <c r="X108" s="287">
        <f t="shared" si="42"/>
        <v>0</v>
      </c>
      <c r="Y108" s="287"/>
      <c r="AF108" s="5"/>
      <c r="AG108" s="5"/>
      <c r="AH108" s="5"/>
    </row>
    <row r="109" spans="1:34" ht="12.2" hidden="1" customHeight="1">
      <c r="A109" s="143">
        <v>4500.6859999999997</v>
      </c>
      <c r="B109" s="143" t="s">
        <v>231</v>
      </c>
      <c r="C109" s="301">
        <v>0</v>
      </c>
      <c r="D109" s="301"/>
      <c r="E109" s="301">
        <v>0</v>
      </c>
      <c r="F109" s="301">
        <v>0</v>
      </c>
      <c r="G109" s="301">
        <v>0</v>
      </c>
      <c r="H109" s="301">
        <v>0</v>
      </c>
      <c r="I109" s="301">
        <v>0</v>
      </c>
      <c r="J109" s="301">
        <v>0</v>
      </c>
      <c r="K109" s="301">
        <v>0</v>
      </c>
      <c r="L109" s="301">
        <v>0</v>
      </c>
      <c r="M109" s="301">
        <v>0</v>
      </c>
      <c r="N109" s="301">
        <v>0</v>
      </c>
      <c r="O109" s="301">
        <v>0</v>
      </c>
      <c r="P109" s="301">
        <v>0</v>
      </c>
      <c r="Q109" s="301">
        <v>0</v>
      </c>
      <c r="R109" s="301">
        <v>0</v>
      </c>
      <c r="S109" s="301">
        <v>0</v>
      </c>
      <c r="T109" s="301">
        <v>0</v>
      </c>
      <c r="U109" s="301">
        <v>0</v>
      </c>
      <c r="V109" s="301">
        <v>0</v>
      </c>
      <c r="W109" s="301"/>
      <c r="X109" s="287">
        <f t="shared" si="42"/>
        <v>0</v>
      </c>
      <c r="Y109" s="287"/>
      <c r="AF109" s="5"/>
      <c r="AG109" s="5"/>
      <c r="AH109" s="5"/>
    </row>
    <row r="110" spans="1:34" ht="12.2" hidden="1" customHeight="1">
      <c r="A110" s="143">
        <v>4500.6880000000001</v>
      </c>
      <c r="B110" s="143" t="s">
        <v>232</v>
      </c>
      <c r="C110" s="301">
        <v>0</v>
      </c>
      <c r="D110" s="301"/>
      <c r="E110" s="301">
        <v>0</v>
      </c>
      <c r="F110" s="301">
        <v>0</v>
      </c>
      <c r="G110" s="301">
        <v>0</v>
      </c>
      <c r="H110" s="301">
        <v>0</v>
      </c>
      <c r="I110" s="301">
        <v>0</v>
      </c>
      <c r="J110" s="301">
        <v>0</v>
      </c>
      <c r="K110" s="301">
        <v>0</v>
      </c>
      <c r="L110" s="301">
        <v>0</v>
      </c>
      <c r="M110" s="301">
        <v>0</v>
      </c>
      <c r="N110" s="301">
        <v>0</v>
      </c>
      <c r="O110" s="301">
        <v>0</v>
      </c>
      <c r="P110" s="301">
        <v>0</v>
      </c>
      <c r="Q110" s="301">
        <v>0</v>
      </c>
      <c r="R110" s="301">
        <v>0</v>
      </c>
      <c r="S110" s="301">
        <v>0</v>
      </c>
      <c r="T110" s="301">
        <v>0</v>
      </c>
      <c r="U110" s="301">
        <v>0</v>
      </c>
      <c r="V110" s="301">
        <v>0</v>
      </c>
      <c r="W110" s="301"/>
      <c r="X110" s="287">
        <f t="shared" si="42"/>
        <v>0</v>
      </c>
      <c r="Y110" s="287"/>
      <c r="AF110" s="5"/>
      <c r="AG110" s="5"/>
      <c r="AH110" s="5"/>
    </row>
    <row r="111" spans="1:34" ht="12.2" hidden="1" customHeight="1">
      <c r="A111" s="143">
        <v>4500.6980000000003</v>
      </c>
      <c r="B111" s="143" t="s">
        <v>233</v>
      </c>
      <c r="C111" s="301">
        <v>0</v>
      </c>
      <c r="D111" s="301"/>
      <c r="E111" s="301">
        <v>0</v>
      </c>
      <c r="F111" s="301">
        <v>0</v>
      </c>
      <c r="G111" s="301">
        <v>0</v>
      </c>
      <c r="H111" s="301">
        <v>0</v>
      </c>
      <c r="I111" s="301">
        <v>0</v>
      </c>
      <c r="J111" s="301">
        <v>0</v>
      </c>
      <c r="K111" s="301">
        <v>0</v>
      </c>
      <c r="L111" s="301">
        <v>0</v>
      </c>
      <c r="M111" s="301">
        <v>0</v>
      </c>
      <c r="N111" s="301">
        <v>0</v>
      </c>
      <c r="O111" s="301">
        <v>0</v>
      </c>
      <c r="P111" s="301">
        <v>0</v>
      </c>
      <c r="Q111" s="301">
        <v>0</v>
      </c>
      <c r="R111" s="301">
        <v>0</v>
      </c>
      <c r="S111" s="301">
        <v>0</v>
      </c>
      <c r="T111" s="301">
        <v>0</v>
      </c>
      <c r="U111" s="301">
        <v>0</v>
      </c>
      <c r="V111" s="301">
        <v>0</v>
      </c>
      <c r="W111" s="301"/>
      <c r="X111" s="287">
        <f t="shared" si="42"/>
        <v>0</v>
      </c>
      <c r="Y111" s="287"/>
      <c r="AF111" s="5"/>
      <c r="AG111" s="5"/>
      <c r="AH111" s="5"/>
    </row>
    <row r="112" spans="1:34" ht="12.2" customHeight="1">
      <c r="A112" s="143">
        <v>4500.7089999999998</v>
      </c>
      <c r="B112" s="143" t="s">
        <v>234</v>
      </c>
      <c r="C112" s="301">
        <v>12265</v>
      </c>
      <c r="D112" s="301"/>
      <c r="E112" s="301">
        <v>0</v>
      </c>
      <c r="F112" s="301">
        <v>0</v>
      </c>
      <c r="G112" s="301">
        <v>0</v>
      </c>
      <c r="H112" s="301">
        <v>0</v>
      </c>
      <c r="I112" s="301">
        <v>0</v>
      </c>
      <c r="J112" s="301">
        <v>0</v>
      </c>
      <c r="K112" s="301">
        <v>0</v>
      </c>
      <c r="L112" s="301">
        <v>0</v>
      </c>
      <c r="M112" s="301">
        <v>0</v>
      </c>
      <c r="N112" s="301">
        <v>0</v>
      </c>
      <c r="O112" s="301">
        <v>12265</v>
      </c>
      <c r="P112" s="301">
        <v>0</v>
      </c>
      <c r="Q112" s="301">
        <v>0</v>
      </c>
      <c r="R112" s="301">
        <v>0</v>
      </c>
      <c r="S112" s="301">
        <v>0</v>
      </c>
      <c r="T112" s="301">
        <v>0</v>
      </c>
      <c r="U112" s="301">
        <v>0</v>
      </c>
      <c r="V112" s="301">
        <v>0</v>
      </c>
      <c r="W112" s="301"/>
      <c r="X112" s="287">
        <f t="shared" si="42"/>
        <v>0</v>
      </c>
      <c r="Y112" s="287"/>
      <c r="AF112" s="5"/>
      <c r="AG112" s="5"/>
      <c r="AH112" s="5"/>
    </row>
    <row r="113" spans="1:34" ht="12.2" customHeight="1">
      <c r="A113" s="143">
        <v>4500.7150000000001</v>
      </c>
      <c r="B113" s="143" t="s">
        <v>235</v>
      </c>
      <c r="C113" s="301">
        <v>11058</v>
      </c>
      <c r="D113" s="301"/>
      <c r="E113" s="301">
        <v>0</v>
      </c>
      <c r="F113" s="301">
        <v>0</v>
      </c>
      <c r="G113" s="301">
        <v>0</v>
      </c>
      <c r="H113" s="301">
        <v>0</v>
      </c>
      <c r="I113" s="301">
        <v>0</v>
      </c>
      <c r="J113" s="301">
        <v>0</v>
      </c>
      <c r="K113" s="301">
        <v>0</v>
      </c>
      <c r="L113" s="301">
        <v>0</v>
      </c>
      <c r="M113" s="301">
        <v>0</v>
      </c>
      <c r="N113" s="301">
        <v>0</v>
      </c>
      <c r="O113" s="301">
        <v>0</v>
      </c>
      <c r="P113" s="301">
        <v>7707</v>
      </c>
      <c r="Q113" s="301">
        <v>0</v>
      </c>
      <c r="R113" s="301">
        <v>0</v>
      </c>
      <c r="S113" s="301">
        <v>0</v>
      </c>
      <c r="T113" s="301">
        <v>0</v>
      </c>
      <c r="U113" s="301">
        <v>0</v>
      </c>
      <c r="V113" s="301">
        <v>0</v>
      </c>
      <c r="W113" s="301"/>
      <c r="X113" s="287">
        <f t="shared" si="42"/>
        <v>3351</v>
      </c>
      <c r="Y113" s="287"/>
      <c r="AF113" s="5"/>
      <c r="AG113" s="5"/>
      <c r="AH113" s="5"/>
    </row>
    <row r="114" spans="1:34" ht="12.2" hidden="1" customHeight="1">
      <c r="A114" s="143">
        <v>4500.7160000000003</v>
      </c>
      <c r="B114" s="143" t="s">
        <v>236</v>
      </c>
      <c r="C114" s="301">
        <v>0</v>
      </c>
      <c r="D114" s="301"/>
      <c r="E114" s="301">
        <v>0</v>
      </c>
      <c r="F114" s="301">
        <v>0</v>
      </c>
      <c r="G114" s="301">
        <v>0</v>
      </c>
      <c r="H114" s="301">
        <v>0</v>
      </c>
      <c r="I114" s="301">
        <v>0</v>
      </c>
      <c r="J114" s="301">
        <v>0</v>
      </c>
      <c r="K114" s="301">
        <v>0</v>
      </c>
      <c r="L114" s="301">
        <v>0</v>
      </c>
      <c r="M114" s="301">
        <v>0</v>
      </c>
      <c r="N114" s="301">
        <v>0</v>
      </c>
      <c r="O114" s="301">
        <v>0</v>
      </c>
      <c r="P114" s="301">
        <v>0</v>
      </c>
      <c r="Q114" s="301">
        <v>0</v>
      </c>
      <c r="R114" s="301">
        <v>0</v>
      </c>
      <c r="S114" s="301">
        <v>0</v>
      </c>
      <c r="T114" s="301">
        <v>0</v>
      </c>
      <c r="U114" s="301">
        <v>0</v>
      </c>
      <c r="V114" s="301">
        <v>0</v>
      </c>
      <c r="W114" s="301"/>
      <c r="X114" s="287">
        <f t="shared" si="42"/>
        <v>0</v>
      </c>
      <c r="Y114" s="287"/>
      <c r="AF114" s="5"/>
      <c r="AG114" s="5"/>
      <c r="AH114" s="5"/>
    </row>
    <row r="115" spans="1:34" ht="12.2" hidden="1" customHeight="1">
      <c r="A115" s="143">
        <v>4500.7169999999996</v>
      </c>
      <c r="B115" s="143" t="s">
        <v>237</v>
      </c>
      <c r="C115" s="301">
        <v>0</v>
      </c>
      <c r="D115" s="301"/>
      <c r="E115" s="301">
        <v>0</v>
      </c>
      <c r="F115" s="301">
        <v>0</v>
      </c>
      <c r="G115" s="301">
        <v>0</v>
      </c>
      <c r="H115" s="301">
        <v>0</v>
      </c>
      <c r="I115" s="301">
        <v>0</v>
      </c>
      <c r="J115" s="301">
        <v>0</v>
      </c>
      <c r="K115" s="301">
        <v>0</v>
      </c>
      <c r="L115" s="301">
        <v>0</v>
      </c>
      <c r="M115" s="301">
        <v>0</v>
      </c>
      <c r="N115" s="301">
        <v>0</v>
      </c>
      <c r="O115" s="301">
        <v>0</v>
      </c>
      <c r="P115" s="301">
        <v>0</v>
      </c>
      <c r="Q115" s="301">
        <v>0</v>
      </c>
      <c r="R115" s="301">
        <v>0</v>
      </c>
      <c r="S115" s="301">
        <v>0</v>
      </c>
      <c r="T115" s="301">
        <v>0</v>
      </c>
      <c r="U115" s="301">
        <v>0</v>
      </c>
      <c r="V115" s="301">
        <v>0</v>
      </c>
      <c r="W115" s="301"/>
      <c r="X115" s="287">
        <f t="shared" si="42"/>
        <v>0</v>
      </c>
      <c r="Y115" s="287"/>
      <c r="AF115" s="5"/>
      <c r="AG115" s="5"/>
      <c r="AH115" s="5"/>
    </row>
    <row r="116" spans="1:34" ht="12.2" hidden="1" customHeight="1">
      <c r="A116" s="143">
        <v>4500.7349999999997</v>
      </c>
      <c r="B116" s="143" t="s">
        <v>238</v>
      </c>
      <c r="C116" s="301">
        <v>0</v>
      </c>
      <c r="D116" s="301"/>
      <c r="E116" s="301">
        <v>0</v>
      </c>
      <c r="F116" s="301">
        <v>0</v>
      </c>
      <c r="G116" s="301">
        <v>0</v>
      </c>
      <c r="H116" s="301">
        <v>0</v>
      </c>
      <c r="I116" s="301">
        <v>0</v>
      </c>
      <c r="J116" s="301">
        <v>0</v>
      </c>
      <c r="K116" s="301">
        <v>0</v>
      </c>
      <c r="L116" s="301">
        <v>0</v>
      </c>
      <c r="M116" s="301">
        <v>0</v>
      </c>
      <c r="N116" s="301">
        <v>0</v>
      </c>
      <c r="O116" s="301">
        <v>0</v>
      </c>
      <c r="P116" s="301">
        <v>0</v>
      </c>
      <c r="Q116" s="301">
        <v>0</v>
      </c>
      <c r="R116" s="301">
        <v>0</v>
      </c>
      <c r="S116" s="301">
        <v>0</v>
      </c>
      <c r="T116" s="301">
        <v>0</v>
      </c>
      <c r="U116" s="301">
        <v>0</v>
      </c>
      <c r="V116" s="301">
        <v>0</v>
      </c>
      <c r="W116" s="301"/>
      <c r="X116" s="287">
        <f t="shared" si="42"/>
        <v>0</v>
      </c>
      <c r="Y116" s="287"/>
      <c r="AF116" s="5"/>
      <c r="AG116" s="5"/>
      <c r="AH116" s="5"/>
    </row>
    <row r="117" spans="1:34" ht="12.2" hidden="1" customHeight="1">
      <c r="A117" s="143">
        <v>4500.74</v>
      </c>
      <c r="B117" s="143" t="s">
        <v>239</v>
      </c>
      <c r="C117" s="301">
        <v>0</v>
      </c>
      <c r="D117" s="301"/>
      <c r="E117" s="301">
        <v>0</v>
      </c>
      <c r="F117" s="301">
        <v>0</v>
      </c>
      <c r="G117" s="301">
        <v>0</v>
      </c>
      <c r="H117" s="301">
        <v>0</v>
      </c>
      <c r="I117" s="301">
        <v>0</v>
      </c>
      <c r="J117" s="301">
        <v>0</v>
      </c>
      <c r="K117" s="301">
        <v>0</v>
      </c>
      <c r="L117" s="301">
        <v>0</v>
      </c>
      <c r="M117" s="301">
        <v>0</v>
      </c>
      <c r="N117" s="301">
        <v>0</v>
      </c>
      <c r="O117" s="301">
        <v>0</v>
      </c>
      <c r="P117" s="301">
        <v>0</v>
      </c>
      <c r="Q117" s="301">
        <v>0</v>
      </c>
      <c r="R117" s="301">
        <v>0</v>
      </c>
      <c r="S117" s="301">
        <v>0</v>
      </c>
      <c r="T117" s="301">
        <v>0</v>
      </c>
      <c r="U117" s="301">
        <v>0</v>
      </c>
      <c r="V117" s="301">
        <v>0</v>
      </c>
      <c r="W117" s="301"/>
      <c r="X117" s="287">
        <f t="shared" si="42"/>
        <v>0</v>
      </c>
      <c r="Y117" s="287"/>
      <c r="AF117" s="5"/>
      <c r="AG117" s="5"/>
      <c r="AH117" s="5"/>
    </row>
    <row r="118" spans="1:34" ht="12.2" hidden="1" customHeight="1">
      <c r="A118" s="143">
        <v>4500.741</v>
      </c>
      <c r="B118" s="143" t="s">
        <v>179</v>
      </c>
      <c r="C118" s="301">
        <v>0</v>
      </c>
      <c r="D118" s="301"/>
      <c r="E118" s="301">
        <v>0</v>
      </c>
      <c r="F118" s="301">
        <v>0</v>
      </c>
      <c r="G118" s="301">
        <v>0</v>
      </c>
      <c r="H118" s="301">
        <v>0</v>
      </c>
      <c r="I118" s="301">
        <v>0</v>
      </c>
      <c r="J118" s="301">
        <v>0</v>
      </c>
      <c r="K118" s="301">
        <v>0</v>
      </c>
      <c r="L118" s="301">
        <v>0</v>
      </c>
      <c r="M118" s="301">
        <v>0</v>
      </c>
      <c r="N118" s="301">
        <v>0</v>
      </c>
      <c r="O118" s="301">
        <v>0</v>
      </c>
      <c r="P118" s="301">
        <v>0</v>
      </c>
      <c r="Q118" s="301">
        <v>0</v>
      </c>
      <c r="R118" s="301">
        <v>0</v>
      </c>
      <c r="S118" s="301">
        <v>0</v>
      </c>
      <c r="T118" s="301">
        <v>0</v>
      </c>
      <c r="U118" s="301">
        <v>0</v>
      </c>
      <c r="V118" s="301">
        <v>0</v>
      </c>
      <c r="W118" s="301"/>
      <c r="X118" s="287">
        <f t="shared" si="42"/>
        <v>0</v>
      </c>
      <c r="Y118" s="287"/>
      <c r="AF118" s="5"/>
      <c r="AG118" s="5"/>
      <c r="AH118" s="5"/>
    </row>
    <row r="119" spans="1:34" ht="12.2" hidden="1" customHeight="1">
      <c r="A119" s="143">
        <v>4500.7420000000002</v>
      </c>
      <c r="B119" s="143" t="s">
        <v>240</v>
      </c>
      <c r="C119" s="301">
        <v>0</v>
      </c>
      <c r="D119" s="301"/>
      <c r="E119" s="301">
        <v>0</v>
      </c>
      <c r="F119" s="301">
        <v>0</v>
      </c>
      <c r="G119" s="301">
        <v>0</v>
      </c>
      <c r="H119" s="301">
        <v>0</v>
      </c>
      <c r="I119" s="301">
        <v>0</v>
      </c>
      <c r="J119" s="301">
        <v>0</v>
      </c>
      <c r="K119" s="301">
        <v>0</v>
      </c>
      <c r="L119" s="301">
        <v>0</v>
      </c>
      <c r="M119" s="301">
        <v>0</v>
      </c>
      <c r="N119" s="301">
        <v>0</v>
      </c>
      <c r="O119" s="301">
        <v>0</v>
      </c>
      <c r="P119" s="301">
        <v>0</v>
      </c>
      <c r="Q119" s="301">
        <v>0</v>
      </c>
      <c r="R119" s="301">
        <v>0</v>
      </c>
      <c r="S119" s="301">
        <v>0</v>
      </c>
      <c r="T119" s="301">
        <v>0</v>
      </c>
      <c r="U119" s="301">
        <v>0</v>
      </c>
      <c r="V119" s="301">
        <v>0</v>
      </c>
      <c r="W119" s="301"/>
      <c r="X119" s="287">
        <f t="shared" si="42"/>
        <v>0</v>
      </c>
      <c r="Y119" s="287"/>
      <c r="AF119" s="5"/>
      <c r="AG119" s="5"/>
      <c r="AH119" s="5"/>
    </row>
    <row r="120" spans="1:34" ht="12.2" hidden="1" customHeight="1">
      <c r="A120" s="143">
        <v>4500.7439999999997</v>
      </c>
      <c r="B120" s="143" t="s">
        <v>241</v>
      </c>
      <c r="C120" s="301">
        <v>0</v>
      </c>
      <c r="D120" s="301"/>
      <c r="E120" s="301">
        <v>0</v>
      </c>
      <c r="F120" s="301">
        <v>0</v>
      </c>
      <c r="G120" s="301">
        <v>0</v>
      </c>
      <c r="H120" s="301">
        <v>0</v>
      </c>
      <c r="I120" s="301">
        <v>0</v>
      </c>
      <c r="J120" s="301">
        <v>0</v>
      </c>
      <c r="K120" s="301">
        <v>0</v>
      </c>
      <c r="L120" s="301">
        <v>0</v>
      </c>
      <c r="M120" s="301">
        <v>0</v>
      </c>
      <c r="N120" s="301">
        <v>0</v>
      </c>
      <c r="O120" s="301">
        <v>0</v>
      </c>
      <c r="P120" s="301">
        <v>0</v>
      </c>
      <c r="Q120" s="301">
        <v>0</v>
      </c>
      <c r="R120" s="301">
        <v>0</v>
      </c>
      <c r="S120" s="301">
        <v>0</v>
      </c>
      <c r="T120" s="301">
        <v>0</v>
      </c>
      <c r="U120" s="301">
        <v>0</v>
      </c>
      <c r="V120" s="301">
        <v>0</v>
      </c>
      <c r="W120" s="301"/>
      <c r="X120" s="287">
        <f t="shared" si="42"/>
        <v>0</v>
      </c>
      <c r="Y120" s="287"/>
      <c r="AF120" s="5"/>
      <c r="AG120" s="5"/>
      <c r="AH120" s="5"/>
    </row>
    <row r="121" spans="1:34" ht="12.2" hidden="1" customHeight="1">
      <c r="A121" s="143">
        <v>4500.7449999999999</v>
      </c>
      <c r="B121" s="143" t="s">
        <v>242</v>
      </c>
      <c r="C121" s="301">
        <v>0</v>
      </c>
      <c r="D121" s="301"/>
      <c r="E121" s="301">
        <v>0</v>
      </c>
      <c r="F121" s="301">
        <v>0</v>
      </c>
      <c r="G121" s="301">
        <v>0</v>
      </c>
      <c r="H121" s="301">
        <v>0</v>
      </c>
      <c r="I121" s="301">
        <v>0</v>
      </c>
      <c r="J121" s="301">
        <v>0</v>
      </c>
      <c r="K121" s="301">
        <v>0</v>
      </c>
      <c r="L121" s="301">
        <v>0</v>
      </c>
      <c r="M121" s="301">
        <v>0</v>
      </c>
      <c r="N121" s="301">
        <v>0</v>
      </c>
      <c r="O121" s="301">
        <v>0</v>
      </c>
      <c r="P121" s="301">
        <v>0</v>
      </c>
      <c r="Q121" s="301">
        <v>0</v>
      </c>
      <c r="R121" s="301">
        <v>0</v>
      </c>
      <c r="S121" s="301">
        <v>0</v>
      </c>
      <c r="T121" s="301">
        <v>0</v>
      </c>
      <c r="U121" s="301">
        <v>0</v>
      </c>
      <c r="V121" s="301">
        <v>0</v>
      </c>
      <c r="W121" s="301"/>
      <c r="X121" s="287">
        <f t="shared" si="42"/>
        <v>0</v>
      </c>
      <c r="Y121" s="287"/>
      <c r="AF121" s="5"/>
      <c r="AG121" s="5"/>
      <c r="AH121" s="5"/>
    </row>
    <row r="122" spans="1:34" ht="12.2" hidden="1" customHeight="1">
      <c r="A122" s="143">
        <v>4500.7460000000001</v>
      </c>
      <c r="B122" s="143" t="s">
        <v>243</v>
      </c>
      <c r="C122" s="301">
        <v>0</v>
      </c>
      <c r="D122" s="301"/>
      <c r="E122" s="301">
        <v>0</v>
      </c>
      <c r="F122" s="301">
        <v>0</v>
      </c>
      <c r="G122" s="301">
        <v>0</v>
      </c>
      <c r="H122" s="301">
        <v>0</v>
      </c>
      <c r="I122" s="301">
        <v>0</v>
      </c>
      <c r="J122" s="301">
        <v>0</v>
      </c>
      <c r="K122" s="301">
        <v>0</v>
      </c>
      <c r="L122" s="301">
        <v>0</v>
      </c>
      <c r="M122" s="301">
        <v>0</v>
      </c>
      <c r="N122" s="301">
        <v>0</v>
      </c>
      <c r="O122" s="301">
        <v>0</v>
      </c>
      <c r="P122" s="301">
        <v>0</v>
      </c>
      <c r="Q122" s="301">
        <v>0</v>
      </c>
      <c r="R122" s="301">
        <v>0</v>
      </c>
      <c r="S122" s="301">
        <v>0</v>
      </c>
      <c r="T122" s="301">
        <v>0</v>
      </c>
      <c r="U122" s="301">
        <v>0</v>
      </c>
      <c r="V122" s="301">
        <v>0</v>
      </c>
      <c r="W122" s="301"/>
      <c r="X122" s="287">
        <f t="shared" si="42"/>
        <v>0</v>
      </c>
      <c r="Y122" s="287"/>
      <c r="AF122" s="5"/>
      <c r="AG122" s="5"/>
      <c r="AH122" s="5"/>
    </row>
    <row r="123" spans="1:34" ht="12.2" hidden="1" customHeight="1">
      <c r="A123" s="143">
        <v>4500.7470000000003</v>
      </c>
      <c r="B123" s="143" t="s">
        <v>244</v>
      </c>
      <c r="C123" s="301">
        <v>0</v>
      </c>
      <c r="D123" s="301"/>
      <c r="E123" s="301">
        <v>0</v>
      </c>
      <c r="F123" s="301">
        <v>0</v>
      </c>
      <c r="G123" s="301">
        <v>0</v>
      </c>
      <c r="H123" s="301">
        <v>0</v>
      </c>
      <c r="I123" s="301">
        <v>0</v>
      </c>
      <c r="J123" s="301">
        <v>0</v>
      </c>
      <c r="K123" s="301">
        <v>0</v>
      </c>
      <c r="L123" s="301">
        <v>0</v>
      </c>
      <c r="M123" s="301">
        <v>0</v>
      </c>
      <c r="N123" s="301">
        <v>0</v>
      </c>
      <c r="O123" s="301">
        <v>0</v>
      </c>
      <c r="P123" s="301">
        <v>0</v>
      </c>
      <c r="Q123" s="301">
        <v>0</v>
      </c>
      <c r="R123" s="301">
        <v>0</v>
      </c>
      <c r="S123" s="301">
        <v>0</v>
      </c>
      <c r="T123" s="301">
        <v>0</v>
      </c>
      <c r="U123" s="301">
        <v>0</v>
      </c>
      <c r="V123" s="301">
        <v>0</v>
      </c>
      <c r="W123" s="301"/>
      <c r="X123" s="287">
        <f t="shared" si="42"/>
        <v>0</v>
      </c>
      <c r="Y123" s="287"/>
      <c r="AF123" s="5"/>
      <c r="AG123" s="5"/>
      <c r="AH123" s="5"/>
    </row>
    <row r="124" spans="1:34" ht="12.2" hidden="1" customHeight="1">
      <c r="A124" s="143">
        <v>4500.7479999999996</v>
      </c>
      <c r="B124" s="143" t="s">
        <v>245</v>
      </c>
      <c r="C124" s="301">
        <v>0</v>
      </c>
      <c r="D124" s="301"/>
      <c r="E124" s="301">
        <v>0</v>
      </c>
      <c r="F124" s="301">
        <v>0</v>
      </c>
      <c r="G124" s="301">
        <v>0</v>
      </c>
      <c r="H124" s="301">
        <v>0</v>
      </c>
      <c r="I124" s="301">
        <v>0</v>
      </c>
      <c r="J124" s="301">
        <v>0</v>
      </c>
      <c r="K124" s="301">
        <v>0</v>
      </c>
      <c r="L124" s="301">
        <v>0</v>
      </c>
      <c r="M124" s="301">
        <v>0</v>
      </c>
      <c r="N124" s="301">
        <v>0</v>
      </c>
      <c r="O124" s="301">
        <v>0</v>
      </c>
      <c r="P124" s="301">
        <v>0</v>
      </c>
      <c r="Q124" s="301">
        <v>0</v>
      </c>
      <c r="R124" s="301">
        <v>0</v>
      </c>
      <c r="S124" s="301">
        <v>0</v>
      </c>
      <c r="T124" s="301">
        <v>0</v>
      </c>
      <c r="U124" s="301">
        <v>0</v>
      </c>
      <c r="V124" s="301">
        <v>0</v>
      </c>
      <c r="W124" s="301"/>
      <c r="X124" s="287">
        <f t="shared" si="42"/>
        <v>0</v>
      </c>
      <c r="Y124" s="287"/>
      <c r="AF124" s="5"/>
      <c r="AG124" s="5"/>
      <c r="AH124" s="5"/>
    </row>
    <row r="125" spans="1:34" ht="12.2" hidden="1" customHeight="1">
      <c r="A125" s="143">
        <v>4500.7489999999998</v>
      </c>
      <c r="B125" s="143" t="s">
        <v>246</v>
      </c>
      <c r="C125" s="301">
        <v>0</v>
      </c>
      <c r="D125" s="301"/>
      <c r="E125" s="301">
        <v>0</v>
      </c>
      <c r="F125" s="301">
        <v>0</v>
      </c>
      <c r="G125" s="301">
        <v>0</v>
      </c>
      <c r="H125" s="301">
        <v>0</v>
      </c>
      <c r="I125" s="301">
        <v>0</v>
      </c>
      <c r="J125" s="301">
        <v>0</v>
      </c>
      <c r="K125" s="301">
        <v>0</v>
      </c>
      <c r="L125" s="301">
        <v>0</v>
      </c>
      <c r="M125" s="301">
        <v>0</v>
      </c>
      <c r="N125" s="301">
        <v>0</v>
      </c>
      <c r="O125" s="301">
        <v>0</v>
      </c>
      <c r="P125" s="301">
        <v>0</v>
      </c>
      <c r="Q125" s="301">
        <v>0</v>
      </c>
      <c r="R125" s="301">
        <v>0</v>
      </c>
      <c r="S125" s="301">
        <v>0</v>
      </c>
      <c r="T125" s="301">
        <v>0</v>
      </c>
      <c r="U125" s="301">
        <v>0</v>
      </c>
      <c r="V125" s="301">
        <v>0</v>
      </c>
      <c r="W125" s="301"/>
      <c r="X125" s="287">
        <f t="shared" si="42"/>
        <v>0</v>
      </c>
      <c r="Y125" s="287"/>
      <c r="AF125" s="5"/>
      <c r="AG125" s="5"/>
      <c r="AH125" s="5"/>
    </row>
    <row r="126" spans="1:34" ht="12.2" hidden="1" customHeight="1">
      <c r="A126" s="143">
        <v>4500.7569999999996</v>
      </c>
      <c r="B126" s="143" t="s">
        <v>247</v>
      </c>
      <c r="C126" s="301">
        <v>0</v>
      </c>
      <c r="D126" s="301"/>
      <c r="E126" s="301">
        <v>0</v>
      </c>
      <c r="F126" s="301">
        <v>0</v>
      </c>
      <c r="G126" s="301">
        <v>0</v>
      </c>
      <c r="H126" s="301">
        <v>0</v>
      </c>
      <c r="I126" s="301">
        <v>0</v>
      </c>
      <c r="J126" s="301">
        <v>0</v>
      </c>
      <c r="K126" s="301">
        <v>0</v>
      </c>
      <c r="L126" s="301">
        <v>0</v>
      </c>
      <c r="M126" s="301">
        <v>0</v>
      </c>
      <c r="N126" s="301">
        <v>0</v>
      </c>
      <c r="O126" s="301">
        <v>0</v>
      </c>
      <c r="P126" s="301">
        <v>0</v>
      </c>
      <c r="Q126" s="301">
        <v>0</v>
      </c>
      <c r="R126" s="301">
        <v>0</v>
      </c>
      <c r="S126" s="301">
        <v>0</v>
      </c>
      <c r="T126" s="301">
        <v>0</v>
      </c>
      <c r="U126" s="301">
        <v>0</v>
      </c>
      <c r="V126" s="301">
        <v>0</v>
      </c>
      <c r="W126" s="301"/>
      <c r="X126" s="287">
        <f t="shared" si="42"/>
        <v>0</v>
      </c>
      <c r="Y126" s="287"/>
      <c r="AF126" s="5"/>
      <c r="AG126" s="5"/>
      <c r="AH126" s="5"/>
    </row>
    <row r="127" spans="1:34" ht="12.2" hidden="1" customHeight="1">
      <c r="A127" s="143">
        <v>4500.78</v>
      </c>
      <c r="B127" s="143" t="s">
        <v>248</v>
      </c>
      <c r="C127" s="301">
        <v>0</v>
      </c>
      <c r="D127" s="301"/>
      <c r="E127" s="301">
        <v>0</v>
      </c>
      <c r="F127" s="301">
        <v>0</v>
      </c>
      <c r="G127" s="301">
        <v>0</v>
      </c>
      <c r="H127" s="301">
        <v>0</v>
      </c>
      <c r="I127" s="301">
        <v>0</v>
      </c>
      <c r="J127" s="301">
        <v>0</v>
      </c>
      <c r="K127" s="301">
        <v>0</v>
      </c>
      <c r="L127" s="301">
        <v>0</v>
      </c>
      <c r="M127" s="301">
        <v>0</v>
      </c>
      <c r="N127" s="301">
        <v>0</v>
      </c>
      <c r="O127" s="301">
        <v>0</v>
      </c>
      <c r="P127" s="301">
        <v>0</v>
      </c>
      <c r="Q127" s="301">
        <v>0</v>
      </c>
      <c r="R127" s="301">
        <v>0</v>
      </c>
      <c r="S127" s="301">
        <v>0</v>
      </c>
      <c r="T127" s="301">
        <v>0</v>
      </c>
      <c r="U127" s="301">
        <v>0</v>
      </c>
      <c r="V127" s="301">
        <v>0</v>
      </c>
      <c r="W127" s="301"/>
      <c r="X127" s="287">
        <f t="shared" si="42"/>
        <v>0</v>
      </c>
      <c r="Y127" s="287"/>
      <c r="AF127" s="5"/>
      <c r="AG127" s="5"/>
      <c r="AH127" s="5"/>
    </row>
    <row r="128" spans="1:34" ht="12.2" customHeight="1">
      <c r="A128" s="143">
        <v>4500.8019999999997</v>
      </c>
      <c r="B128" s="143" t="s">
        <v>249</v>
      </c>
      <c r="C128" s="301">
        <v>183500</v>
      </c>
      <c r="D128" s="301"/>
      <c r="E128" s="301">
        <v>0</v>
      </c>
      <c r="F128" s="301">
        <v>0</v>
      </c>
      <c r="G128" s="301">
        <v>0</v>
      </c>
      <c r="H128" s="301">
        <v>0</v>
      </c>
      <c r="I128" s="301">
        <v>0</v>
      </c>
      <c r="J128" s="301">
        <v>0</v>
      </c>
      <c r="K128" s="301">
        <v>0</v>
      </c>
      <c r="L128" s="301">
        <v>0</v>
      </c>
      <c r="M128" s="301">
        <v>0</v>
      </c>
      <c r="N128" s="301">
        <v>0</v>
      </c>
      <c r="O128" s="301">
        <v>0</v>
      </c>
      <c r="P128" s="301">
        <v>0</v>
      </c>
      <c r="Q128" s="301">
        <v>0</v>
      </c>
      <c r="R128" s="301">
        <v>0</v>
      </c>
      <c r="S128" s="301">
        <v>0</v>
      </c>
      <c r="T128" s="301">
        <v>183500</v>
      </c>
      <c r="U128" s="301">
        <v>0</v>
      </c>
      <c r="V128" s="301">
        <v>0</v>
      </c>
      <c r="W128" s="301"/>
      <c r="X128" s="287">
        <f t="shared" si="42"/>
        <v>0</v>
      </c>
      <c r="Y128" s="287"/>
      <c r="AF128" s="5"/>
      <c r="AG128" s="5"/>
      <c r="AH128" s="5"/>
    </row>
    <row r="129" spans="1:34" ht="12.2" hidden="1" customHeight="1">
      <c r="A129" s="143">
        <v>4500.808</v>
      </c>
      <c r="B129" s="143" t="s">
        <v>250</v>
      </c>
      <c r="C129" s="301">
        <v>0</v>
      </c>
      <c r="D129" s="301"/>
      <c r="E129" s="301">
        <v>0</v>
      </c>
      <c r="F129" s="301">
        <v>0</v>
      </c>
      <c r="G129" s="301">
        <v>0</v>
      </c>
      <c r="H129" s="301">
        <v>0</v>
      </c>
      <c r="I129" s="301">
        <v>0</v>
      </c>
      <c r="J129" s="301">
        <v>0</v>
      </c>
      <c r="K129" s="301">
        <v>0</v>
      </c>
      <c r="L129" s="301">
        <v>0</v>
      </c>
      <c r="M129" s="301">
        <v>0</v>
      </c>
      <c r="N129" s="301">
        <v>0</v>
      </c>
      <c r="O129" s="301">
        <v>0</v>
      </c>
      <c r="P129" s="301">
        <v>0</v>
      </c>
      <c r="Q129" s="301">
        <v>0</v>
      </c>
      <c r="R129" s="301">
        <v>0</v>
      </c>
      <c r="S129" s="301">
        <v>0</v>
      </c>
      <c r="T129" s="301">
        <v>0</v>
      </c>
      <c r="U129" s="301">
        <v>0</v>
      </c>
      <c r="V129" s="301">
        <v>0</v>
      </c>
      <c r="W129" s="301"/>
      <c r="X129" s="287">
        <f t="shared" si="42"/>
        <v>0</v>
      </c>
      <c r="Y129" s="287"/>
      <c r="AF129" s="5"/>
      <c r="AG129" s="5"/>
      <c r="AH129" s="5"/>
    </row>
    <row r="130" spans="1:34" ht="12.2" hidden="1" customHeight="1">
      <c r="A130" s="143">
        <v>4500.8109999999997</v>
      </c>
      <c r="B130" s="143" t="s">
        <v>251</v>
      </c>
      <c r="C130" s="301">
        <v>0</v>
      </c>
      <c r="D130" s="301"/>
      <c r="E130" s="301">
        <v>0</v>
      </c>
      <c r="F130" s="301">
        <v>0</v>
      </c>
      <c r="G130" s="301">
        <v>0</v>
      </c>
      <c r="H130" s="301">
        <v>0</v>
      </c>
      <c r="I130" s="301">
        <v>0</v>
      </c>
      <c r="J130" s="301">
        <v>0</v>
      </c>
      <c r="K130" s="301">
        <v>0</v>
      </c>
      <c r="L130" s="301">
        <v>0</v>
      </c>
      <c r="M130" s="301">
        <v>0</v>
      </c>
      <c r="N130" s="301">
        <v>0</v>
      </c>
      <c r="O130" s="301">
        <v>0</v>
      </c>
      <c r="P130" s="301">
        <v>0</v>
      </c>
      <c r="Q130" s="301">
        <v>0</v>
      </c>
      <c r="R130" s="301">
        <v>0</v>
      </c>
      <c r="S130" s="301">
        <v>0</v>
      </c>
      <c r="T130" s="301">
        <v>0</v>
      </c>
      <c r="U130" s="301">
        <v>0</v>
      </c>
      <c r="V130" s="301">
        <v>0</v>
      </c>
      <c r="W130" s="301"/>
      <c r="X130" s="287">
        <f t="shared" si="42"/>
        <v>0</v>
      </c>
      <c r="Y130" s="287"/>
      <c r="AF130" s="5"/>
      <c r="AG130" s="5"/>
      <c r="AH130" s="5"/>
    </row>
    <row r="131" spans="1:34" ht="12.2" hidden="1" customHeight="1">
      <c r="A131" s="143">
        <v>4500.87</v>
      </c>
      <c r="B131" s="143" t="s">
        <v>252</v>
      </c>
      <c r="C131" s="301">
        <v>0</v>
      </c>
      <c r="D131" s="301"/>
      <c r="E131" s="301">
        <v>0</v>
      </c>
      <c r="F131" s="301">
        <v>0</v>
      </c>
      <c r="G131" s="301">
        <v>0</v>
      </c>
      <c r="H131" s="301">
        <v>0</v>
      </c>
      <c r="I131" s="301">
        <v>0</v>
      </c>
      <c r="J131" s="301">
        <v>0</v>
      </c>
      <c r="K131" s="301">
        <v>0</v>
      </c>
      <c r="L131" s="301">
        <v>0</v>
      </c>
      <c r="M131" s="301">
        <v>0</v>
      </c>
      <c r="N131" s="301">
        <v>0</v>
      </c>
      <c r="O131" s="301">
        <v>0</v>
      </c>
      <c r="P131" s="301">
        <v>0</v>
      </c>
      <c r="Q131" s="301">
        <v>0</v>
      </c>
      <c r="R131" s="301">
        <v>0</v>
      </c>
      <c r="S131" s="301">
        <v>0</v>
      </c>
      <c r="T131" s="301">
        <v>0</v>
      </c>
      <c r="U131" s="301">
        <v>0</v>
      </c>
      <c r="V131" s="301">
        <v>0</v>
      </c>
      <c r="W131" s="301"/>
      <c r="X131" s="287">
        <f t="shared" si="42"/>
        <v>0</v>
      </c>
      <c r="Y131" s="287"/>
      <c r="AF131" s="5"/>
      <c r="AG131" s="5"/>
      <c r="AH131" s="5"/>
    </row>
    <row r="132" spans="1:34" ht="12.2" hidden="1" customHeight="1">
      <c r="A132" s="143">
        <v>4500.9129999999996</v>
      </c>
      <c r="B132" s="143" t="s">
        <v>253</v>
      </c>
      <c r="C132" s="301">
        <v>0</v>
      </c>
      <c r="D132" s="301"/>
      <c r="E132" s="301">
        <v>0</v>
      </c>
      <c r="F132" s="301">
        <v>0</v>
      </c>
      <c r="G132" s="301">
        <v>0</v>
      </c>
      <c r="H132" s="301">
        <v>0</v>
      </c>
      <c r="I132" s="301">
        <v>0</v>
      </c>
      <c r="J132" s="301">
        <v>0</v>
      </c>
      <c r="K132" s="301">
        <v>0</v>
      </c>
      <c r="L132" s="301">
        <v>0</v>
      </c>
      <c r="M132" s="301">
        <v>0</v>
      </c>
      <c r="N132" s="301">
        <v>0</v>
      </c>
      <c r="O132" s="301">
        <v>0</v>
      </c>
      <c r="P132" s="301">
        <v>0</v>
      </c>
      <c r="Q132" s="301">
        <v>0</v>
      </c>
      <c r="R132" s="301">
        <v>0</v>
      </c>
      <c r="S132" s="301">
        <v>0</v>
      </c>
      <c r="T132" s="301">
        <v>0</v>
      </c>
      <c r="U132" s="301">
        <v>0</v>
      </c>
      <c r="V132" s="301">
        <v>0</v>
      </c>
      <c r="W132" s="301"/>
      <c r="X132" s="287">
        <f t="shared" si="42"/>
        <v>0</v>
      </c>
      <c r="Y132" s="287"/>
      <c r="AF132" s="5"/>
      <c r="AG132" s="5"/>
      <c r="AH132" s="5"/>
    </row>
    <row r="133" spans="1:34" ht="12.2" hidden="1" customHeight="1">
      <c r="A133" s="143">
        <v>4700</v>
      </c>
      <c r="B133" s="143" t="s">
        <v>254</v>
      </c>
      <c r="C133" s="301">
        <v>0</v>
      </c>
      <c r="D133" s="301"/>
      <c r="E133" s="301">
        <v>0</v>
      </c>
      <c r="F133" s="301">
        <v>0</v>
      </c>
      <c r="G133" s="301">
        <v>0</v>
      </c>
      <c r="H133" s="301">
        <v>0</v>
      </c>
      <c r="I133" s="301">
        <v>0</v>
      </c>
      <c r="J133" s="301">
        <v>0</v>
      </c>
      <c r="K133" s="301">
        <v>0</v>
      </c>
      <c r="L133" s="301">
        <v>0</v>
      </c>
      <c r="M133" s="301">
        <v>0</v>
      </c>
      <c r="N133" s="301">
        <v>0</v>
      </c>
      <c r="O133" s="301">
        <v>0</v>
      </c>
      <c r="P133" s="301">
        <v>0</v>
      </c>
      <c r="Q133" s="301">
        <v>0</v>
      </c>
      <c r="R133" s="301">
        <v>0</v>
      </c>
      <c r="S133" s="301">
        <v>0</v>
      </c>
      <c r="T133" s="301">
        <v>0</v>
      </c>
      <c r="U133" s="301">
        <v>0</v>
      </c>
      <c r="V133" s="301">
        <v>0</v>
      </c>
      <c r="W133" s="301"/>
      <c r="X133" s="287">
        <f t="shared" si="42"/>
        <v>0</v>
      </c>
      <c r="Y133" s="287"/>
      <c r="AF133" s="5"/>
      <c r="AG133" s="5"/>
      <c r="AH133" s="5"/>
    </row>
    <row r="134" spans="1:34" ht="12.2" hidden="1" customHeight="1">
      <c r="A134" s="143">
        <v>4703</v>
      </c>
      <c r="B134" s="143" t="s">
        <v>255</v>
      </c>
      <c r="C134" s="301">
        <v>0</v>
      </c>
      <c r="D134" s="301"/>
      <c r="E134" s="301">
        <v>0</v>
      </c>
      <c r="F134" s="301">
        <v>0</v>
      </c>
      <c r="G134" s="301">
        <v>0</v>
      </c>
      <c r="H134" s="301">
        <v>0</v>
      </c>
      <c r="I134" s="301">
        <v>0</v>
      </c>
      <c r="J134" s="301">
        <v>0</v>
      </c>
      <c r="K134" s="301">
        <v>0</v>
      </c>
      <c r="L134" s="301">
        <v>0</v>
      </c>
      <c r="M134" s="301">
        <v>0</v>
      </c>
      <c r="N134" s="301">
        <v>0</v>
      </c>
      <c r="O134" s="301">
        <v>0</v>
      </c>
      <c r="P134" s="301">
        <v>0</v>
      </c>
      <c r="Q134" s="301">
        <v>0</v>
      </c>
      <c r="R134" s="301">
        <v>0</v>
      </c>
      <c r="S134" s="301">
        <v>0</v>
      </c>
      <c r="T134" s="301">
        <v>0</v>
      </c>
      <c r="U134" s="301">
        <v>0</v>
      </c>
      <c r="V134" s="301">
        <v>0</v>
      </c>
      <c r="W134" s="301"/>
      <c r="X134" s="287">
        <f t="shared" si="42"/>
        <v>0</v>
      </c>
      <c r="Y134" s="287"/>
      <c r="AF134" s="5"/>
      <c r="AG134" s="5"/>
      <c r="AH134" s="5"/>
    </row>
    <row r="135" spans="1:34" ht="12.2" hidden="1" customHeight="1">
      <c r="A135" s="143">
        <v>4800</v>
      </c>
      <c r="B135" s="143" t="s">
        <v>256</v>
      </c>
      <c r="C135" s="301">
        <v>0</v>
      </c>
      <c r="D135" s="301"/>
      <c r="E135" s="301">
        <v>0</v>
      </c>
      <c r="F135" s="301">
        <v>0</v>
      </c>
      <c r="G135" s="301">
        <v>0</v>
      </c>
      <c r="H135" s="301">
        <v>0</v>
      </c>
      <c r="I135" s="301">
        <v>0</v>
      </c>
      <c r="J135" s="301">
        <v>0</v>
      </c>
      <c r="K135" s="301">
        <v>0</v>
      </c>
      <c r="L135" s="301">
        <v>0</v>
      </c>
      <c r="M135" s="301">
        <v>0</v>
      </c>
      <c r="N135" s="301">
        <v>0</v>
      </c>
      <c r="O135" s="301">
        <v>0</v>
      </c>
      <c r="P135" s="301">
        <v>0</v>
      </c>
      <c r="Q135" s="301">
        <v>0</v>
      </c>
      <c r="R135" s="301">
        <v>0</v>
      </c>
      <c r="S135" s="301">
        <v>0</v>
      </c>
      <c r="T135" s="301">
        <v>0</v>
      </c>
      <c r="U135" s="301">
        <v>0</v>
      </c>
      <c r="V135" s="301">
        <v>0</v>
      </c>
      <c r="W135" s="301"/>
      <c r="X135" s="287">
        <f t="shared" si="42"/>
        <v>0</v>
      </c>
      <c r="Y135" s="287"/>
      <c r="AF135" s="5"/>
      <c r="AG135" s="5"/>
      <c r="AH135" s="5"/>
    </row>
    <row r="136" spans="1:34" ht="12.2" hidden="1" customHeight="1">
      <c r="A136" s="143">
        <v>4900</v>
      </c>
      <c r="B136" s="143" t="s">
        <v>257</v>
      </c>
      <c r="C136" s="301">
        <v>0</v>
      </c>
      <c r="D136" s="301"/>
      <c r="E136" s="301">
        <v>0</v>
      </c>
      <c r="F136" s="301">
        <v>0</v>
      </c>
      <c r="G136" s="301">
        <v>0</v>
      </c>
      <c r="H136" s="301">
        <v>0</v>
      </c>
      <c r="I136" s="301">
        <v>0</v>
      </c>
      <c r="J136" s="301">
        <v>0</v>
      </c>
      <c r="K136" s="301">
        <v>0</v>
      </c>
      <c r="L136" s="301">
        <v>0</v>
      </c>
      <c r="M136" s="301">
        <v>0</v>
      </c>
      <c r="N136" s="301">
        <v>0</v>
      </c>
      <c r="O136" s="301">
        <v>0</v>
      </c>
      <c r="P136" s="301">
        <v>0</v>
      </c>
      <c r="Q136" s="301">
        <v>0</v>
      </c>
      <c r="R136" s="301">
        <v>0</v>
      </c>
      <c r="S136" s="301">
        <v>0</v>
      </c>
      <c r="T136" s="301">
        <v>0</v>
      </c>
      <c r="U136" s="301">
        <v>0</v>
      </c>
      <c r="V136" s="301">
        <v>0</v>
      </c>
      <c r="W136" s="301"/>
      <c r="X136" s="287">
        <f t="shared" si="42"/>
        <v>0</v>
      </c>
      <c r="Y136" s="287"/>
      <c r="AF136" s="5"/>
      <c r="AG136" s="5"/>
      <c r="AH136" s="5"/>
    </row>
    <row r="137" spans="1:34" ht="12.2" customHeight="1">
      <c r="A137" s="143"/>
      <c r="B137" s="133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140"/>
      <c r="U137" s="140"/>
      <c r="V137" s="140"/>
      <c r="W137" s="140"/>
      <c r="X137" s="287"/>
      <c r="Y137" s="287"/>
      <c r="AF137" s="5"/>
      <c r="AG137" s="5"/>
      <c r="AH137" s="5"/>
    </row>
    <row r="138" spans="1:34" ht="12.2" customHeight="1">
      <c r="A138" s="146"/>
      <c r="B138" s="299" t="s">
        <v>1094</v>
      </c>
      <c r="C138" s="302">
        <f>SUMIF($A$95:$A$137,"&lt;&gt;",C95:C137)</f>
        <v>398794.31</v>
      </c>
      <c r="D138" s="302">
        <f>SUMIF($A$95:$A$137,"&lt;&gt;",D95:D137)</f>
        <v>0</v>
      </c>
      <c r="E138" s="302">
        <f t="shared" ref="E138:V138" si="43">SUMIF($A$95:$A$137,"&lt;&gt;",E95:E137)</f>
        <v>0</v>
      </c>
      <c r="F138" s="302">
        <f t="shared" si="43"/>
        <v>0</v>
      </c>
      <c r="G138" s="302">
        <f t="shared" si="43"/>
        <v>0</v>
      </c>
      <c r="H138" s="302">
        <f t="shared" si="43"/>
        <v>0</v>
      </c>
      <c r="I138" s="302">
        <f t="shared" si="43"/>
        <v>0</v>
      </c>
      <c r="J138" s="302">
        <f t="shared" si="43"/>
        <v>0</v>
      </c>
      <c r="K138" s="302">
        <f t="shared" si="43"/>
        <v>127360</v>
      </c>
      <c r="L138" s="302">
        <f t="shared" si="43"/>
        <v>35588</v>
      </c>
      <c r="M138" s="302">
        <f t="shared" si="43"/>
        <v>6246</v>
      </c>
      <c r="N138" s="302">
        <f t="shared" si="43"/>
        <v>0</v>
      </c>
      <c r="O138" s="302">
        <f t="shared" si="43"/>
        <v>12265</v>
      </c>
      <c r="P138" s="302">
        <f t="shared" si="43"/>
        <v>7707</v>
      </c>
      <c r="Q138" s="302">
        <f t="shared" si="43"/>
        <v>0</v>
      </c>
      <c r="R138" s="302">
        <f t="shared" si="43"/>
        <v>0</v>
      </c>
      <c r="S138" s="302">
        <f t="shared" si="43"/>
        <v>0</v>
      </c>
      <c r="T138" s="302">
        <f t="shared" si="43"/>
        <v>183500</v>
      </c>
      <c r="U138" s="302">
        <f t="shared" si="43"/>
        <v>0</v>
      </c>
      <c r="V138" s="302">
        <f t="shared" si="43"/>
        <v>0</v>
      </c>
      <c r="W138" s="302"/>
      <c r="X138" s="302">
        <f>SUMIF($A$95:$A$137,"&lt;&gt;",X95:X137)</f>
        <v>26128.310000000005</v>
      </c>
      <c r="Y138" s="303"/>
      <c r="AF138" s="5"/>
      <c r="AG138" s="5"/>
      <c r="AH138" s="5"/>
    </row>
    <row r="139" spans="1:34" ht="12.2" customHeight="1">
      <c r="A139" s="146"/>
      <c r="B139" s="146"/>
      <c r="C139" s="304"/>
      <c r="D139" s="304"/>
      <c r="E139" s="304"/>
      <c r="F139" s="304"/>
      <c r="G139" s="304"/>
      <c r="H139" s="304"/>
      <c r="I139" s="304"/>
      <c r="J139" s="304"/>
      <c r="K139" s="304"/>
      <c r="L139" s="304"/>
      <c r="M139" s="304"/>
      <c r="N139" s="304"/>
      <c r="O139" s="304"/>
      <c r="P139" s="304"/>
      <c r="Q139" s="304"/>
      <c r="R139" s="304"/>
      <c r="S139" s="304"/>
      <c r="T139" s="304"/>
      <c r="U139" s="304"/>
      <c r="V139" s="304"/>
      <c r="W139" s="304"/>
      <c r="X139" s="287"/>
      <c r="Y139" s="287"/>
      <c r="AF139" s="5"/>
      <c r="AG139" s="5"/>
      <c r="AH139" s="5"/>
    </row>
    <row r="140" spans="1:34" ht="12.2" customHeight="1">
      <c r="A140" s="146" t="s">
        <v>111</v>
      </c>
      <c r="B140" s="146"/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287"/>
      <c r="Y140" s="287"/>
      <c r="AF140" s="5"/>
      <c r="AG140" s="5"/>
      <c r="AH140" s="5"/>
    </row>
    <row r="141" spans="1:34" ht="12.2" hidden="1" customHeight="1">
      <c r="A141" s="143" t="s">
        <v>29</v>
      </c>
      <c r="B141" s="143"/>
      <c r="C141" s="301"/>
      <c r="D141" s="301"/>
      <c r="E141" s="301"/>
      <c r="F141" s="301"/>
      <c r="G141" s="301"/>
      <c r="H141" s="301"/>
      <c r="I141" s="301"/>
      <c r="J141" s="301"/>
      <c r="K141" s="301"/>
      <c r="L141" s="301"/>
      <c r="M141" s="301"/>
      <c r="N141" s="301"/>
      <c r="O141" s="301"/>
      <c r="P141" s="301"/>
      <c r="Q141" s="301"/>
      <c r="R141" s="301"/>
      <c r="S141" s="301"/>
      <c r="T141" s="301"/>
      <c r="U141" s="301"/>
      <c r="V141" s="301"/>
      <c r="W141" s="301"/>
      <c r="X141" s="287">
        <f>$C141-SUM(D141:W141)</f>
        <v>0</v>
      </c>
      <c r="Y141" s="287"/>
      <c r="AF141" s="5"/>
      <c r="AG141" s="5"/>
      <c r="AH141" s="5"/>
    </row>
    <row r="142" spans="1:34" ht="12.2" hidden="1" customHeight="1">
      <c r="A142" s="143">
        <v>5000</v>
      </c>
      <c r="B142" s="143" t="s">
        <v>111</v>
      </c>
      <c r="C142" s="301">
        <v>0</v>
      </c>
      <c r="D142" s="301"/>
      <c r="E142" s="301">
        <v>0</v>
      </c>
      <c r="F142" s="301">
        <v>0</v>
      </c>
      <c r="G142" s="301">
        <v>0</v>
      </c>
      <c r="H142" s="301">
        <v>0</v>
      </c>
      <c r="I142" s="301">
        <v>0</v>
      </c>
      <c r="J142" s="301">
        <v>0</v>
      </c>
      <c r="K142" s="301">
        <v>0</v>
      </c>
      <c r="L142" s="301">
        <v>0</v>
      </c>
      <c r="M142" s="301">
        <v>0</v>
      </c>
      <c r="N142" s="301">
        <v>0</v>
      </c>
      <c r="O142" s="301">
        <v>0</v>
      </c>
      <c r="P142" s="301">
        <v>0</v>
      </c>
      <c r="Q142" s="301">
        <v>0</v>
      </c>
      <c r="R142" s="301">
        <v>0</v>
      </c>
      <c r="S142" s="301">
        <v>0</v>
      </c>
      <c r="T142" s="301">
        <v>0</v>
      </c>
      <c r="U142" s="301">
        <v>0</v>
      </c>
      <c r="V142" s="301">
        <v>0</v>
      </c>
      <c r="W142" s="301"/>
      <c r="X142" s="287">
        <f>$C142-SUM(D142:W142)</f>
        <v>0</v>
      </c>
      <c r="Y142" s="287"/>
      <c r="AF142" s="5"/>
      <c r="AG142" s="5"/>
      <c r="AH142" s="5"/>
    </row>
    <row r="143" spans="1:34" ht="12.2" hidden="1" customHeight="1">
      <c r="A143" s="143">
        <v>5200</v>
      </c>
      <c r="B143" s="143" t="s">
        <v>258</v>
      </c>
      <c r="C143" s="301">
        <v>0</v>
      </c>
      <c r="D143" s="301"/>
      <c r="E143" s="301">
        <v>0</v>
      </c>
      <c r="F143" s="301">
        <v>0</v>
      </c>
      <c r="G143" s="301">
        <v>0</v>
      </c>
      <c r="H143" s="301">
        <v>0</v>
      </c>
      <c r="I143" s="301">
        <v>0</v>
      </c>
      <c r="J143" s="301">
        <v>0</v>
      </c>
      <c r="K143" s="301">
        <v>0</v>
      </c>
      <c r="L143" s="301">
        <v>0</v>
      </c>
      <c r="M143" s="301">
        <v>0</v>
      </c>
      <c r="N143" s="301">
        <v>0</v>
      </c>
      <c r="O143" s="301">
        <v>0</v>
      </c>
      <c r="P143" s="301">
        <v>0</v>
      </c>
      <c r="Q143" s="301">
        <v>0</v>
      </c>
      <c r="R143" s="301">
        <v>0</v>
      </c>
      <c r="S143" s="301">
        <v>0</v>
      </c>
      <c r="T143" s="301">
        <v>0</v>
      </c>
      <c r="U143" s="301">
        <v>0</v>
      </c>
      <c r="V143" s="301">
        <v>0</v>
      </c>
      <c r="W143" s="301"/>
      <c r="X143" s="287">
        <f>$C143-SUM(D143:W143)</f>
        <v>0</v>
      </c>
      <c r="Y143" s="287"/>
      <c r="AF143" s="5"/>
      <c r="AG143" s="5"/>
      <c r="AH143" s="5"/>
    </row>
    <row r="144" spans="1:34" ht="12.2" hidden="1" customHeight="1">
      <c r="A144" s="143">
        <v>5400</v>
      </c>
      <c r="B144" s="143" t="s">
        <v>259</v>
      </c>
      <c r="C144" s="301">
        <v>0</v>
      </c>
      <c r="D144" s="301"/>
      <c r="E144" s="301">
        <v>0</v>
      </c>
      <c r="F144" s="301">
        <v>0</v>
      </c>
      <c r="G144" s="301">
        <v>0</v>
      </c>
      <c r="H144" s="301">
        <v>0</v>
      </c>
      <c r="I144" s="301">
        <v>0</v>
      </c>
      <c r="J144" s="301">
        <v>0</v>
      </c>
      <c r="K144" s="301">
        <v>0</v>
      </c>
      <c r="L144" s="301">
        <v>0</v>
      </c>
      <c r="M144" s="301">
        <v>0</v>
      </c>
      <c r="N144" s="301">
        <v>0</v>
      </c>
      <c r="O144" s="301">
        <v>0</v>
      </c>
      <c r="P144" s="301">
        <v>0</v>
      </c>
      <c r="Q144" s="301">
        <v>0</v>
      </c>
      <c r="R144" s="301">
        <v>0</v>
      </c>
      <c r="S144" s="301">
        <v>0</v>
      </c>
      <c r="T144" s="301">
        <v>0</v>
      </c>
      <c r="U144" s="301">
        <v>0</v>
      </c>
      <c r="V144" s="301">
        <v>0</v>
      </c>
      <c r="W144" s="301"/>
      <c r="X144" s="287">
        <f>$C144-SUM(D144:W144)</f>
        <v>0</v>
      </c>
      <c r="Y144" s="287"/>
      <c r="AF144" s="5"/>
      <c r="AG144" s="5"/>
      <c r="AH144" s="5"/>
    </row>
    <row r="145" spans="1:34" ht="12.2" customHeight="1">
      <c r="A145" s="143"/>
      <c r="B145" s="133"/>
      <c r="C145" s="140"/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140"/>
      <c r="U145" s="140"/>
      <c r="V145" s="140"/>
      <c r="W145" s="140"/>
      <c r="X145" s="287"/>
      <c r="Y145" s="287"/>
      <c r="AF145" s="5"/>
      <c r="AG145" s="5"/>
      <c r="AH145" s="5"/>
    </row>
    <row r="146" spans="1:34" ht="12.2" customHeight="1">
      <c r="A146" s="146"/>
      <c r="B146" s="299" t="s">
        <v>1095</v>
      </c>
      <c r="C146" s="302">
        <f>SUMIF($A$141:$A$145,"&lt;&gt;",C141:C145)</f>
        <v>0</v>
      </c>
      <c r="D146" s="302">
        <f>SUMIF($A$141:$A$145,"&lt;&gt;",D141:D145)</f>
        <v>0</v>
      </c>
      <c r="E146" s="302">
        <f t="shared" ref="E146:V146" si="44">SUMIF($A$141:$A$145,"&lt;&gt;",E141:E145)</f>
        <v>0</v>
      </c>
      <c r="F146" s="302">
        <f t="shared" si="44"/>
        <v>0</v>
      </c>
      <c r="G146" s="302">
        <f t="shared" si="44"/>
        <v>0</v>
      </c>
      <c r="H146" s="302">
        <f t="shared" si="44"/>
        <v>0</v>
      </c>
      <c r="I146" s="302">
        <f t="shared" si="44"/>
        <v>0</v>
      </c>
      <c r="J146" s="302">
        <f t="shared" si="44"/>
        <v>0</v>
      </c>
      <c r="K146" s="302">
        <f t="shared" si="44"/>
        <v>0</v>
      </c>
      <c r="L146" s="302">
        <f t="shared" si="44"/>
        <v>0</v>
      </c>
      <c r="M146" s="302">
        <f t="shared" si="44"/>
        <v>0</v>
      </c>
      <c r="N146" s="302">
        <f t="shared" si="44"/>
        <v>0</v>
      </c>
      <c r="O146" s="302">
        <f t="shared" si="44"/>
        <v>0</v>
      </c>
      <c r="P146" s="302">
        <f t="shared" si="44"/>
        <v>0</v>
      </c>
      <c r="Q146" s="302">
        <f t="shared" si="44"/>
        <v>0</v>
      </c>
      <c r="R146" s="302">
        <f t="shared" si="44"/>
        <v>0</v>
      </c>
      <c r="S146" s="302">
        <f t="shared" si="44"/>
        <v>0</v>
      </c>
      <c r="T146" s="302">
        <f t="shared" si="44"/>
        <v>0</v>
      </c>
      <c r="U146" s="302">
        <f t="shared" si="44"/>
        <v>0</v>
      </c>
      <c r="V146" s="302">
        <f t="shared" si="44"/>
        <v>0</v>
      </c>
      <c r="W146" s="302"/>
      <c r="X146" s="302">
        <f>SUMIF($A$141:$A$145,"&lt;&gt;",X141:X145)</f>
        <v>0</v>
      </c>
      <c r="Y146" s="303"/>
      <c r="AF146" s="5"/>
      <c r="AG146" s="5"/>
      <c r="AH146" s="5"/>
    </row>
    <row r="147" spans="1:34" ht="12.2" customHeight="1">
      <c r="A147" s="146"/>
      <c r="B147" s="299"/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AF147" s="5"/>
      <c r="AG147" s="5"/>
      <c r="AH147" s="5"/>
    </row>
    <row r="148" spans="1:34" ht="12.2" customHeight="1">
      <c r="A148" s="146" t="s">
        <v>112</v>
      </c>
      <c r="B148" s="146"/>
      <c r="C148" s="140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287"/>
      <c r="Y148" s="287"/>
      <c r="AF148" s="5"/>
      <c r="AG148" s="5"/>
      <c r="AH148" s="5"/>
    </row>
    <row r="149" spans="1:34" ht="12.2" hidden="1" customHeight="1">
      <c r="A149" s="143" t="s">
        <v>29</v>
      </c>
      <c r="B149" s="143"/>
      <c r="C149" s="301"/>
      <c r="D149" s="301"/>
      <c r="E149" s="301"/>
      <c r="F149" s="301"/>
      <c r="G149" s="301"/>
      <c r="H149" s="301"/>
      <c r="I149" s="301"/>
      <c r="J149" s="301"/>
      <c r="K149" s="301"/>
      <c r="L149" s="301"/>
      <c r="M149" s="301"/>
      <c r="N149" s="301"/>
      <c r="O149" s="301"/>
      <c r="P149" s="301"/>
      <c r="Q149" s="301"/>
      <c r="R149" s="301"/>
      <c r="S149" s="301"/>
      <c r="T149" s="301"/>
      <c r="U149" s="301"/>
      <c r="V149" s="301"/>
      <c r="W149" s="301"/>
      <c r="X149" s="287">
        <f>$C149-SUM(D149:W149)</f>
        <v>0</v>
      </c>
      <c r="Y149" s="287"/>
      <c r="AF149" s="5"/>
      <c r="AG149" s="5"/>
      <c r="AH149" s="5"/>
    </row>
    <row r="150" spans="1:34" ht="12.2" hidden="1" customHeight="1">
      <c r="A150" s="143">
        <v>6000</v>
      </c>
      <c r="B150" s="143" t="s">
        <v>112</v>
      </c>
      <c r="C150" s="301">
        <v>0</v>
      </c>
      <c r="D150" s="301"/>
      <c r="E150" s="301">
        <v>0</v>
      </c>
      <c r="F150" s="301">
        <v>0</v>
      </c>
      <c r="G150" s="301">
        <v>0</v>
      </c>
      <c r="H150" s="301">
        <v>0</v>
      </c>
      <c r="I150" s="301">
        <v>0</v>
      </c>
      <c r="J150" s="301">
        <v>0</v>
      </c>
      <c r="K150" s="301">
        <v>0</v>
      </c>
      <c r="L150" s="301">
        <v>0</v>
      </c>
      <c r="M150" s="301">
        <v>0</v>
      </c>
      <c r="N150" s="301">
        <v>0</v>
      </c>
      <c r="O150" s="301">
        <v>0</v>
      </c>
      <c r="P150" s="301">
        <v>0</v>
      </c>
      <c r="Q150" s="301">
        <v>0</v>
      </c>
      <c r="R150" s="301">
        <v>0</v>
      </c>
      <c r="S150" s="301">
        <v>0</v>
      </c>
      <c r="T150" s="301">
        <v>0</v>
      </c>
      <c r="U150" s="301">
        <v>0</v>
      </c>
      <c r="V150" s="301">
        <v>0</v>
      </c>
      <c r="W150" s="301"/>
      <c r="X150" s="287">
        <f>$C150-SUM(D150:W150)</f>
        <v>0</v>
      </c>
      <c r="Y150" s="287"/>
      <c r="AF150" s="5"/>
      <c r="AG150" s="5"/>
      <c r="AH150" s="5"/>
    </row>
    <row r="151" spans="1:34" ht="12.2" customHeight="1">
      <c r="A151" s="143"/>
      <c r="B151" s="133"/>
      <c r="C151" s="140"/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140"/>
      <c r="U151" s="140"/>
      <c r="V151" s="140"/>
      <c r="W151" s="140"/>
      <c r="X151" s="287"/>
      <c r="Y151" s="287"/>
      <c r="AF151" s="5"/>
      <c r="AG151" s="5"/>
      <c r="AH151" s="5"/>
    </row>
    <row r="152" spans="1:34" ht="12.2" customHeight="1">
      <c r="A152" s="146"/>
      <c r="B152" s="299" t="s">
        <v>1096</v>
      </c>
      <c r="C152" s="302">
        <f>SUMIF($A$149:$A$151,"&lt;&gt;",C149:C151)</f>
        <v>0</v>
      </c>
      <c r="D152" s="302">
        <f>SUMIF($A$149:$A$151,"&lt;&gt;",D149:D151)</f>
        <v>0</v>
      </c>
      <c r="E152" s="302">
        <f t="shared" ref="E152:V152" si="45">SUMIF($A$149:$A$151,"&lt;&gt;",E149:E151)</f>
        <v>0</v>
      </c>
      <c r="F152" s="302">
        <f t="shared" si="45"/>
        <v>0</v>
      </c>
      <c r="G152" s="302">
        <f t="shared" si="45"/>
        <v>0</v>
      </c>
      <c r="H152" s="302">
        <f t="shared" si="45"/>
        <v>0</v>
      </c>
      <c r="I152" s="302">
        <f t="shared" si="45"/>
        <v>0</v>
      </c>
      <c r="J152" s="302">
        <f t="shared" si="45"/>
        <v>0</v>
      </c>
      <c r="K152" s="302">
        <f t="shared" si="45"/>
        <v>0</v>
      </c>
      <c r="L152" s="302">
        <f t="shared" si="45"/>
        <v>0</v>
      </c>
      <c r="M152" s="302">
        <f t="shared" si="45"/>
        <v>0</v>
      </c>
      <c r="N152" s="302">
        <f t="shared" si="45"/>
        <v>0</v>
      </c>
      <c r="O152" s="302">
        <f t="shared" si="45"/>
        <v>0</v>
      </c>
      <c r="P152" s="302">
        <f t="shared" si="45"/>
        <v>0</v>
      </c>
      <c r="Q152" s="302">
        <f t="shared" si="45"/>
        <v>0</v>
      </c>
      <c r="R152" s="302">
        <f t="shared" si="45"/>
        <v>0</v>
      </c>
      <c r="S152" s="302">
        <f t="shared" si="45"/>
        <v>0</v>
      </c>
      <c r="T152" s="302">
        <f t="shared" si="45"/>
        <v>0</v>
      </c>
      <c r="U152" s="302">
        <f t="shared" si="45"/>
        <v>0</v>
      </c>
      <c r="V152" s="302">
        <f t="shared" si="45"/>
        <v>0</v>
      </c>
      <c r="W152" s="302"/>
      <c r="X152" s="302">
        <f>SUMIF($A$149:$A$151,"&lt;&gt;",X149:X151)</f>
        <v>0</v>
      </c>
      <c r="Y152" s="303"/>
      <c r="AF152" s="5"/>
      <c r="AG152" s="5"/>
      <c r="AH152" s="5"/>
    </row>
    <row r="153" spans="1:34" ht="12.2" customHeight="1">
      <c r="A153" s="143"/>
      <c r="B153" s="146"/>
      <c r="C153" s="304"/>
      <c r="D153" s="304"/>
      <c r="E153" s="304"/>
      <c r="F153" s="304"/>
      <c r="G153" s="304"/>
      <c r="H153" s="304"/>
      <c r="I153" s="304"/>
      <c r="J153" s="304"/>
      <c r="K153" s="304"/>
      <c r="L153" s="304"/>
      <c r="M153" s="304"/>
      <c r="N153" s="304"/>
      <c r="O153" s="304"/>
      <c r="P153" s="304"/>
      <c r="Q153" s="304"/>
      <c r="R153" s="304"/>
      <c r="S153" s="304"/>
      <c r="T153" s="304"/>
      <c r="U153" s="304"/>
      <c r="V153" s="304"/>
      <c r="W153" s="304"/>
      <c r="X153" s="287"/>
      <c r="Y153" s="287"/>
      <c r="AF153" s="5"/>
      <c r="AG153" s="5"/>
      <c r="AH153" s="5"/>
    </row>
    <row r="154" spans="1:34" ht="12.2" customHeight="1">
      <c r="A154" s="146" t="s">
        <v>44</v>
      </c>
      <c r="B154" s="146"/>
      <c r="C154" s="302">
        <f>SUM(C60,C69,C92,C138,C146,C152)</f>
        <v>4855050.17</v>
      </c>
      <c r="D154" s="302">
        <f>SUM(D60,D69,D92,D138,D146,D152)</f>
        <v>0</v>
      </c>
      <c r="E154" s="302">
        <f t="shared" ref="E154:V154" si="46">SUM(E60,E69,E92,E138,E146,E152)</f>
        <v>3455672</v>
      </c>
      <c r="F154" s="302">
        <f t="shared" si="46"/>
        <v>138245.32</v>
      </c>
      <c r="G154" s="302">
        <f t="shared" si="46"/>
        <v>334053</v>
      </c>
      <c r="H154" s="302">
        <f t="shared" si="46"/>
        <v>148303</v>
      </c>
      <c r="I154" s="302">
        <f t="shared" si="46"/>
        <v>3295</v>
      </c>
      <c r="J154" s="302">
        <f t="shared" si="46"/>
        <v>170755</v>
      </c>
      <c r="K154" s="302">
        <f t="shared" si="46"/>
        <v>127360</v>
      </c>
      <c r="L154" s="302">
        <f t="shared" si="46"/>
        <v>35588</v>
      </c>
      <c r="M154" s="302">
        <f t="shared" si="46"/>
        <v>6246</v>
      </c>
      <c r="N154" s="302">
        <f t="shared" si="46"/>
        <v>0</v>
      </c>
      <c r="O154" s="302">
        <f t="shared" si="46"/>
        <v>12265</v>
      </c>
      <c r="P154" s="302">
        <f t="shared" si="46"/>
        <v>7707</v>
      </c>
      <c r="Q154" s="302">
        <f t="shared" si="46"/>
        <v>0</v>
      </c>
      <c r="R154" s="302">
        <f t="shared" si="46"/>
        <v>0</v>
      </c>
      <c r="S154" s="302">
        <f t="shared" si="46"/>
        <v>0</v>
      </c>
      <c r="T154" s="302">
        <f t="shared" si="46"/>
        <v>183500</v>
      </c>
      <c r="U154" s="302">
        <f t="shared" si="46"/>
        <v>0</v>
      </c>
      <c r="V154" s="302">
        <f t="shared" si="46"/>
        <v>0</v>
      </c>
      <c r="W154" s="302"/>
      <c r="X154" s="302">
        <f>SUM(X60,X69,X92,X138,X146,X152)</f>
        <v>232060.85</v>
      </c>
      <c r="Y154" s="303"/>
      <c r="AF154" s="5"/>
      <c r="AG154" s="5"/>
      <c r="AH154" s="5"/>
    </row>
    <row r="155" spans="1:34" ht="12.2" customHeight="1">
      <c r="A155" s="146"/>
      <c r="B155" s="146"/>
      <c r="C155" s="304"/>
      <c r="D155" s="304"/>
      <c r="E155" s="304"/>
      <c r="F155" s="304"/>
      <c r="G155" s="304"/>
      <c r="H155" s="304"/>
      <c r="I155" s="304"/>
      <c r="J155" s="304"/>
      <c r="K155" s="304"/>
      <c r="L155" s="304"/>
      <c r="M155" s="304"/>
      <c r="N155" s="304"/>
      <c r="O155" s="304"/>
      <c r="P155" s="304"/>
      <c r="Q155" s="304"/>
      <c r="R155" s="304"/>
      <c r="S155" s="304"/>
      <c r="T155" s="304"/>
      <c r="U155" s="304"/>
      <c r="V155" s="304"/>
      <c r="W155" s="304"/>
      <c r="X155" s="287"/>
      <c r="Y155" s="287"/>
      <c r="AF155" s="5"/>
      <c r="AG155" s="5"/>
      <c r="AH155" s="5"/>
    </row>
    <row r="156" spans="1:34" ht="12.2" customHeight="1">
      <c r="A156" s="146" t="s">
        <v>45</v>
      </c>
      <c r="B156" s="146"/>
      <c r="C156" s="304"/>
      <c r="D156" s="304"/>
      <c r="E156" s="304"/>
      <c r="F156" s="304"/>
      <c r="G156" s="304"/>
      <c r="H156" s="304"/>
      <c r="I156" s="304"/>
      <c r="J156" s="304"/>
      <c r="K156" s="304"/>
      <c r="L156" s="304"/>
      <c r="M156" s="304"/>
      <c r="N156" s="304"/>
      <c r="O156" s="304"/>
      <c r="P156" s="304"/>
      <c r="Q156" s="304"/>
      <c r="R156" s="304"/>
      <c r="S156" s="304"/>
      <c r="T156" s="304"/>
      <c r="U156" s="304"/>
      <c r="V156" s="304"/>
      <c r="W156" s="304"/>
      <c r="X156" s="287"/>
      <c r="Y156" s="287"/>
      <c r="AF156" s="5"/>
      <c r="AG156" s="5"/>
      <c r="AH156" s="5"/>
    </row>
    <row r="157" spans="1:34" ht="12.2" customHeight="1">
      <c r="A157" s="146"/>
      <c r="B157" s="146"/>
      <c r="C157" s="304"/>
      <c r="D157" s="304"/>
      <c r="E157" s="304"/>
      <c r="F157" s="304"/>
      <c r="G157" s="304"/>
      <c r="H157" s="304"/>
      <c r="I157" s="304"/>
      <c r="J157" s="304"/>
      <c r="K157" s="304"/>
      <c r="L157" s="304"/>
      <c r="M157" s="304"/>
      <c r="N157" s="304"/>
      <c r="O157" s="304"/>
      <c r="P157" s="304"/>
      <c r="Q157" s="304"/>
      <c r="R157" s="304"/>
      <c r="S157" s="304"/>
      <c r="T157" s="304"/>
      <c r="U157" s="304"/>
      <c r="V157" s="304"/>
      <c r="W157" s="304"/>
      <c r="X157" s="287"/>
      <c r="Y157" s="287"/>
      <c r="AF157" s="5"/>
      <c r="AG157" s="5"/>
      <c r="AH157" s="5"/>
    </row>
    <row r="158" spans="1:34" ht="12.2" customHeight="1">
      <c r="A158" s="146" t="s">
        <v>113</v>
      </c>
      <c r="B158" s="146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140"/>
      <c r="U158" s="140"/>
      <c r="V158" s="140"/>
      <c r="W158" s="140"/>
      <c r="X158" s="287"/>
      <c r="Y158" s="287"/>
      <c r="AF158" s="5"/>
      <c r="AG158" s="5"/>
      <c r="AH158" s="5"/>
    </row>
    <row r="159" spans="1:34" ht="12.2" hidden="1" customHeight="1">
      <c r="A159" s="143" t="s">
        <v>29</v>
      </c>
      <c r="B159" s="143"/>
      <c r="C159" s="301"/>
      <c r="D159" s="301"/>
      <c r="E159" s="301"/>
      <c r="F159" s="301"/>
      <c r="G159" s="301"/>
      <c r="H159" s="301"/>
      <c r="I159" s="301"/>
      <c r="J159" s="301"/>
      <c r="K159" s="301"/>
      <c r="L159" s="301"/>
      <c r="M159" s="301"/>
      <c r="N159" s="301"/>
      <c r="O159" s="301"/>
      <c r="P159" s="301"/>
      <c r="Q159" s="301"/>
      <c r="R159" s="301"/>
      <c r="S159" s="301"/>
      <c r="T159" s="301"/>
      <c r="U159" s="301"/>
      <c r="V159" s="301"/>
      <c r="W159" s="301"/>
      <c r="X159" s="287">
        <f t="shared" ref="X159:X190" si="47">$C159-SUM(D159:W159)</f>
        <v>0</v>
      </c>
      <c r="Y159" s="287"/>
      <c r="AF159" s="5"/>
      <c r="AG159" s="5"/>
      <c r="AH159" s="5"/>
    </row>
    <row r="160" spans="1:34" ht="12.2" hidden="1" customHeight="1">
      <c r="A160" s="143">
        <v>100</v>
      </c>
      <c r="B160" s="143" t="s">
        <v>113</v>
      </c>
      <c r="C160" s="301">
        <v>0</v>
      </c>
      <c r="D160" s="301"/>
      <c r="E160" s="301">
        <v>0</v>
      </c>
      <c r="F160" s="301">
        <v>0</v>
      </c>
      <c r="G160" s="301">
        <v>0</v>
      </c>
      <c r="H160" s="301">
        <v>0</v>
      </c>
      <c r="I160" s="301">
        <v>0</v>
      </c>
      <c r="J160" s="301">
        <v>0</v>
      </c>
      <c r="K160" s="301">
        <v>0</v>
      </c>
      <c r="L160" s="301">
        <v>0</v>
      </c>
      <c r="M160" s="301">
        <v>0</v>
      </c>
      <c r="N160" s="301">
        <v>0</v>
      </c>
      <c r="O160" s="301">
        <v>0</v>
      </c>
      <c r="P160" s="301">
        <v>0</v>
      </c>
      <c r="Q160" s="301">
        <v>0</v>
      </c>
      <c r="R160" s="301">
        <v>0</v>
      </c>
      <c r="S160" s="301">
        <v>0</v>
      </c>
      <c r="T160" s="301">
        <v>0</v>
      </c>
      <c r="U160" s="301">
        <v>0</v>
      </c>
      <c r="V160" s="301">
        <v>0</v>
      </c>
      <c r="W160" s="301"/>
      <c r="X160" s="287">
        <f t="shared" si="47"/>
        <v>0</v>
      </c>
      <c r="Y160" s="287"/>
      <c r="AF160" s="5"/>
      <c r="AG160" s="5"/>
      <c r="AH160" s="5"/>
    </row>
    <row r="161" spans="1:34" ht="12.2" customHeight="1">
      <c r="A161" s="143">
        <v>101</v>
      </c>
      <c r="B161" s="143" t="s">
        <v>260</v>
      </c>
      <c r="C161" s="301">
        <v>1062217.8279569901</v>
      </c>
      <c r="D161" s="301"/>
      <c r="E161" s="301">
        <v>0</v>
      </c>
      <c r="F161" s="301">
        <v>0</v>
      </c>
      <c r="G161" s="301">
        <v>102063.75</v>
      </c>
      <c r="H161" s="301">
        <v>0</v>
      </c>
      <c r="I161" s="301">
        <v>2528.7654780764201</v>
      </c>
      <c r="J161" s="301">
        <v>0</v>
      </c>
      <c r="K161" s="301">
        <v>0</v>
      </c>
      <c r="L161" s="301">
        <v>0</v>
      </c>
      <c r="M161" s="301">
        <v>0</v>
      </c>
      <c r="N161" s="301">
        <v>0</v>
      </c>
      <c r="O161" s="301">
        <v>0</v>
      </c>
      <c r="P161" s="301">
        <v>0</v>
      </c>
      <c r="Q161" s="301">
        <v>0</v>
      </c>
      <c r="R161" s="301">
        <v>0</v>
      </c>
      <c r="S161" s="301">
        <v>0</v>
      </c>
      <c r="T161" s="301">
        <v>0</v>
      </c>
      <c r="U161" s="301">
        <v>0</v>
      </c>
      <c r="V161" s="301">
        <v>0</v>
      </c>
      <c r="W161" s="301"/>
      <c r="X161" s="287">
        <f t="shared" si="47"/>
        <v>957625.31247891369</v>
      </c>
      <c r="Y161" s="287"/>
      <c r="AF161" s="5"/>
      <c r="AG161" s="5"/>
      <c r="AH161" s="5"/>
    </row>
    <row r="162" spans="1:34" ht="12.2" customHeight="1">
      <c r="A162" s="143">
        <v>102</v>
      </c>
      <c r="B162" s="143" t="s">
        <v>261</v>
      </c>
      <c r="C162" s="301">
        <v>388624</v>
      </c>
      <c r="D162" s="301"/>
      <c r="E162" s="301">
        <v>0</v>
      </c>
      <c r="F162" s="301">
        <v>118767</v>
      </c>
      <c r="G162" s="301">
        <v>527.50175218714003</v>
      </c>
      <c r="H162" s="301">
        <v>53011.982242354097</v>
      </c>
      <c r="I162" s="301">
        <v>0</v>
      </c>
      <c r="J162" s="301">
        <v>0</v>
      </c>
      <c r="K162" s="301">
        <v>0</v>
      </c>
      <c r="L162" s="301">
        <v>0</v>
      </c>
      <c r="M162" s="301">
        <v>4569.21316801185</v>
      </c>
      <c r="N162" s="301">
        <v>0</v>
      </c>
      <c r="O162" s="301">
        <v>0</v>
      </c>
      <c r="P162" s="301">
        <v>0</v>
      </c>
      <c r="Q162" s="301">
        <v>0</v>
      </c>
      <c r="R162" s="301">
        <v>0</v>
      </c>
      <c r="S162" s="301">
        <v>0</v>
      </c>
      <c r="T162" s="301">
        <v>0</v>
      </c>
      <c r="U162" s="301">
        <v>0</v>
      </c>
      <c r="V162" s="301">
        <v>0</v>
      </c>
      <c r="W162" s="301"/>
      <c r="X162" s="287">
        <f t="shared" si="47"/>
        <v>211748.30283744691</v>
      </c>
      <c r="Y162" s="287"/>
      <c r="AF162" s="5"/>
      <c r="AG162" s="5"/>
      <c r="AH162" s="5"/>
    </row>
    <row r="163" spans="1:34" ht="12.2" customHeight="1">
      <c r="A163" s="143">
        <v>103</v>
      </c>
      <c r="B163" s="143" t="s">
        <v>262</v>
      </c>
      <c r="C163" s="301">
        <v>74880</v>
      </c>
      <c r="D163" s="301"/>
      <c r="E163" s="301">
        <v>0</v>
      </c>
      <c r="F163" s="301">
        <v>0</v>
      </c>
      <c r="G163" s="301">
        <v>0</v>
      </c>
      <c r="H163" s="301">
        <v>0</v>
      </c>
      <c r="I163" s="301">
        <v>0</v>
      </c>
      <c r="J163" s="301">
        <v>0</v>
      </c>
      <c r="K163" s="301">
        <v>49683.832688060596</v>
      </c>
      <c r="L163" s="301">
        <v>0</v>
      </c>
      <c r="M163" s="301">
        <v>0</v>
      </c>
      <c r="N163" s="301">
        <v>0</v>
      </c>
      <c r="O163" s="301">
        <v>0</v>
      </c>
      <c r="P163" s="301">
        <v>0</v>
      </c>
      <c r="Q163" s="301">
        <v>0</v>
      </c>
      <c r="R163" s="301">
        <v>0</v>
      </c>
      <c r="S163" s="301">
        <v>0</v>
      </c>
      <c r="T163" s="301">
        <v>0</v>
      </c>
      <c r="U163" s="301">
        <v>0</v>
      </c>
      <c r="V163" s="301">
        <v>0</v>
      </c>
      <c r="W163" s="301"/>
      <c r="X163" s="287">
        <f t="shared" si="47"/>
        <v>25196.167311939404</v>
      </c>
      <c r="Y163" s="287"/>
      <c r="AF163" s="5"/>
      <c r="AG163" s="5"/>
      <c r="AH163" s="5"/>
    </row>
    <row r="164" spans="1:34" ht="12.2" customHeight="1">
      <c r="A164" s="143">
        <v>104</v>
      </c>
      <c r="B164" s="143" t="s">
        <v>263</v>
      </c>
      <c r="C164" s="301">
        <v>473716</v>
      </c>
      <c r="D164" s="301"/>
      <c r="E164" s="301">
        <v>0</v>
      </c>
      <c r="F164" s="301">
        <v>12360</v>
      </c>
      <c r="G164" s="301">
        <v>137476</v>
      </c>
      <c r="H164" s="301">
        <v>0</v>
      </c>
      <c r="I164" s="301">
        <v>0</v>
      </c>
      <c r="J164" s="301">
        <v>0</v>
      </c>
      <c r="K164" s="301">
        <v>0</v>
      </c>
      <c r="L164" s="301">
        <v>0</v>
      </c>
      <c r="M164" s="301">
        <v>0</v>
      </c>
      <c r="N164" s="301">
        <v>0</v>
      </c>
      <c r="O164" s="301">
        <v>0</v>
      </c>
      <c r="P164" s="301">
        <v>0</v>
      </c>
      <c r="Q164" s="301">
        <v>0</v>
      </c>
      <c r="R164" s="301">
        <v>0</v>
      </c>
      <c r="S164" s="301">
        <v>0</v>
      </c>
      <c r="T164" s="301">
        <v>15000</v>
      </c>
      <c r="U164" s="301">
        <v>0</v>
      </c>
      <c r="V164" s="301">
        <v>0</v>
      </c>
      <c r="W164" s="301"/>
      <c r="X164" s="287">
        <f t="shared" si="47"/>
        <v>308880</v>
      </c>
      <c r="Y164" s="287"/>
      <c r="AF164" s="5"/>
      <c r="AG164" s="5"/>
      <c r="AH164" s="5"/>
    </row>
    <row r="165" spans="1:34" ht="12.2" customHeight="1">
      <c r="A165" s="143">
        <v>105</v>
      </c>
      <c r="B165" s="143" t="s">
        <v>264</v>
      </c>
      <c r="C165" s="301">
        <v>161275</v>
      </c>
      <c r="D165" s="301"/>
      <c r="E165" s="301">
        <v>0</v>
      </c>
      <c r="F165" s="301">
        <v>95275</v>
      </c>
      <c r="G165" s="301">
        <v>0</v>
      </c>
      <c r="H165" s="301">
        <v>0</v>
      </c>
      <c r="I165" s="301">
        <v>0</v>
      </c>
      <c r="J165" s="301">
        <v>0</v>
      </c>
      <c r="K165" s="301">
        <v>0</v>
      </c>
      <c r="L165" s="301">
        <v>0</v>
      </c>
      <c r="M165" s="301">
        <v>0</v>
      </c>
      <c r="N165" s="301">
        <v>0</v>
      </c>
      <c r="O165" s="301">
        <v>0</v>
      </c>
      <c r="P165" s="301">
        <v>0</v>
      </c>
      <c r="Q165" s="301">
        <v>0</v>
      </c>
      <c r="R165" s="301">
        <v>0</v>
      </c>
      <c r="S165" s="301">
        <v>0</v>
      </c>
      <c r="T165" s="301">
        <v>0</v>
      </c>
      <c r="U165" s="301">
        <v>0</v>
      </c>
      <c r="V165" s="301">
        <v>0</v>
      </c>
      <c r="W165" s="301"/>
      <c r="X165" s="287">
        <f t="shared" si="47"/>
        <v>66000</v>
      </c>
      <c r="Y165" s="287"/>
      <c r="AF165" s="5"/>
      <c r="AG165" s="5"/>
      <c r="AH165" s="5"/>
    </row>
    <row r="166" spans="1:34" ht="12.2" customHeight="1">
      <c r="A166" s="143">
        <v>106</v>
      </c>
      <c r="B166" s="143" t="s">
        <v>265</v>
      </c>
      <c r="C166" s="301">
        <v>66000</v>
      </c>
      <c r="D166" s="301"/>
      <c r="E166" s="301">
        <v>0</v>
      </c>
      <c r="F166" s="301">
        <v>0</v>
      </c>
      <c r="G166" s="301">
        <v>13134</v>
      </c>
      <c r="H166" s="301">
        <v>52822.722554458</v>
      </c>
      <c r="I166" s="301">
        <v>0</v>
      </c>
      <c r="J166" s="301">
        <v>0</v>
      </c>
      <c r="K166" s="301">
        <v>0</v>
      </c>
      <c r="L166" s="301">
        <v>0</v>
      </c>
      <c r="M166" s="301">
        <v>0</v>
      </c>
      <c r="N166" s="301">
        <v>0</v>
      </c>
      <c r="O166" s="301">
        <v>0</v>
      </c>
      <c r="P166" s="301">
        <v>0</v>
      </c>
      <c r="Q166" s="301">
        <v>0</v>
      </c>
      <c r="R166" s="301">
        <v>0</v>
      </c>
      <c r="S166" s="301">
        <v>0</v>
      </c>
      <c r="T166" s="301">
        <v>0</v>
      </c>
      <c r="U166" s="301">
        <v>0</v>
      </c>
      <c r="V166" s="301">
        <v>0</v>
      </c>
      <c r="W166" s="301"/>
      <c r="X166" s="287">
        <f t="shared" si="47"/>
        <v>43.277445542000351</v>
      </c>
      <c r="Y166" s="287"/>
      <c r="AF166" s="5"/>
      <c r="AG166" s="5"/>
      <c r="AH166" s="5"/>
    </row>
    <row r="167" spans="1:34" ht="12.2" customHeight="1">
      <c r="A167" s="143">
        <v>107</v>
      </c>
      <c r="B167" s="143" t="s">
        <v>266</v>
      </c>
      <c r="C167" s="301">
        <v>90850</v>
      </c>
      <c r="D167" s="301"/>
      <c r="E167" s="301">
        <v>0</v>
      </c>
      <c r="F167" s="301">
        <v>0</v>
      </c>
      <c r="G167" s="301">
        <v>0</v>
      </c>
      <c r="H167" s="301">
        <v>0</v>
      </c>
      <c r="I167" s="301">
        <v>0</v>
      </c>
      <c r="J167" s="301">
        <v>33485.753258240002</v>
      </c>
      <c r="K167" s="301">
        <v>0</v>
      </c>
      <c r="L167" s="301">
        <v>0</v>
      </c>
      <c r="M167" s="301">
        <v>0</v>
      </c>
      <c r="N167" s="301">
        <v>0</v>
      </c>
      <c r="O167" s="301">
        <v>0</v>
      </c>
      <c r="P167" s="301">
        <v>0</v>
      </c>
      <c r="Q167" s="301">
        <v>0</v>
      </c>
      <c r="R167" s="301">
        <v>0</v>
      </c>
      <c r="S167" s="301">
        <v>0</v>
      </c>
      <c r="T167" s="301">
        <v>34500</v>
      </c>
      <c r="U167" s="301">
        <v>0</v>
      </c>
      <c r="V167" s="301">
        <v>0</v>
      </c>
      <c r="W167" s="301"/>
      <c r="X167" s="287">
        <f t="shared" si="47"/>
        <v>22864.246741759998</v>
      </c>
      <c r="Y167" s="287"/>
      <c r="AF167" s="5"/>
      <c r="AG167" s="5"/>
      <c r="AH167" s="5"/>
    </row>
    <row r="168" spans="1:34" ht="12.2" hidden="1" customHeight="1">
      <c r="A168" s="143">
        <v>108</v>
      </c>
      <c r="B168" s="143" t="s">
        <v>267</v>
      </c>
      <c r="C168" s="301">
        <v>0</v>
      </c>
      <c r="D168" s="301"/>
      <c r="E168" s="301">
        <v>0</v>
      </c>
      <c r="F168" s="301">
        <v>0</v>
      </c>
      <c r="G168" s="301">
        <v>0</v>
      </c>
      <c r="H168" s="301">
        <v>0</v>
      </c>
      <c r="I168" s="301">
        <v>0</v>
      </c>
      <c r="J168" s="301">
        <v>0</v>
      </c>
      <c r="K168" s="301">
        <v>0</v>
      </c>
      <c r="L168" s="301">
        <v>0</v>
      </c>
      <c r="M168" s="301">
        <v>0</v>
      </c>
      <c r="N168" s="301">
        <v>0</v>
      </c>
      <c r="O168" s="301">
        <v>0</v>
      </c>
      <c r="P168" s="301">
        <v>0</v>
      </c>
      <c r="Q168" s="301">
        <v>0</v>
      </c>
      <c r="R168" s="301">
        <v>0</v>
      </c>
      <c r="S168" s="301">
        <v>0</v>
      </c>
      <c r="T168" s="301">
        <v>0</v>
      </c>
      <c r="U168" s="301">
        <v>0</v>
      </c>
      <c r="V168" s="301">
        <v>0</v>
      </c>
      <c r="W168" s="301"/>
      <c r="X168" s="287">
        <f t="shared" si="47"/>
        <v>0</v>
      </c>
      <c r="Y168" s="287"/>
      <c r="AF168" s="5"/>
      <c r="AG168" s="5"/>
      <c r="AH168" s="5"/>
    </row>
    <row r="169" spans="1:34" ht="12.2" hidden="1" customHeight="1">
      <c r="A169" s="143">
        <v>110</v>
      </c>
      <c r="B169" s="143" t="s">
        <v>268</v>
      </c>
      <c r="C169" s="301">
        <v>0</v>
      </c>
      <c r="D169" s="301"/>
      <c r="E169" s="301">
        <v>0</v>
      </c>
      <c r="F169" s="301">
        <v>0</v>
      </c>
      <c r="G169" s="301">
        <v>0</v>
      </c>
      <c r="H169" s="301">
        <v>0</v>
      </c>
      <c r="I169" s="301">
        <v>0</v>
      </c>
      <c r="J169" s="301">
        <v>0</v>
      </c>
      <c r="K169" s="301">
        <v>0</v>
      </c>
      <c r="L169" s="301">
        <v>0</v>
      </c>
      <c r="M169" s="301">
        <v>0</v>
      </c>
      <c r="N169" s="301">
        <v>0</v>
      </c>
      <c r="O169" s="301">
        <v>0</v>
      </c>
      <c r="P169" s="301">
        <v>0</v>
      </c>
      <c r="Q169" s="301">
        <v>0</v>
      </c>
      <c r="R169" s="301">
        <v>0</v>
      </c>
      <c r="S169" s="301">
        <v>0</v>
      </c>
      <c r="T169" s="301">
        <v>0</v>
      </c>
      <c r="U169" s="301">
        <v>0</v>
      </c>
      <c r="V169" s="301">
        <v>0</v>
      </c>
      <c r="W169" s="301"/>
      <c r="X169" s="287">
        <f t="shared" si="47"/>
        <v>0</v>
      </c>
      <c r="Y169" s="287"/>
      <c r="AF169" s="5"/>
      <c r="AG169" s="5"/>
      <c r="AH169" s="5"/>
    </row>
    <row r="170" spans="1:34" ht="12.2" hidden="1" customHeight="1">
      <c r="A170" s="143">
        <v>112</v>
      </c>
      <c r="B170" s="143" t="s">
        <v>269</v>
      </c>
      <c r="C170" s="301">
        <v>0</v>
      </c>
      <c r="D170" s="301"/>
      <c r="E170" s="301">
        <v>0</v>
      </c>
      <c r="F170" s="301">
        <v>0</v>
      </c>
      <c r="G170" s="301">
        <v>0</v>
      </c>
      <c r="H170" s="301">
        <v>0</v>
      </c>
      <c r="I170" s="301">
        <v>0</v>
      </c>
      <c r="J170" s="301">
        <v>0</v>
      </c>
      <c r="K170" s="301">
        <v>0</v>
      </c>
      <c r="L170" s="301">
        <v>0</v>
      </c>
      <c r="M170" s="301">
        <v>0</v>
      </c>
      <c r="N170" s="301">
        <v>0</v>
      </c>
      <c r="O170" s="301">
        <v>0</v>
      </c>
      <c r="P170" s="301">
        <v>0</v>
      </c>
      <c r="Q170" s="301">
        <v>0</v>
      </c>
      <c r="R170" s="301">
        <v>0</v>
      </c>
      <c r="S170" s="301">
        <v>0</v>
      </c>
      <c r="T170" s="301">
        <v>0</v>
      </c>
      <c r="U170" s="301">
        <v>0</v>
      </c>
      <c r="V170" s="301">
        <v>0</v>
      </c>
      <c r="W170" s="301"/>
      <c r="X170" s="287">
        <f t="shared" si="47"/>
        <v>0</v>
      </c>
      <c r="Y170" s="287"/>
      <c r="AF170" s="5"/>
      <c r="AG170" s="5"/>
      <c r="AH170" s="5"/>
    </row>
    <row r="171" spans="1:34" ht="12.2" hidden="1" customHeight="1">
      <c r="A171" s="143">
        <v>113</v>
      </c>
      <c r="B171" s="143" t="s">
        <v>270</v>
      </c>
      <c r="C171" s="301">
        <v>0</v>
      </c>
      <c r="D171" s="301"/>
      <c r="E171" s="301">
        <v>0</v>
      </c>
      <c r="F171" s="301">
        <v>0</v>
      </c>
      <c r="G171" s="301">
        <v>0</v>
      </c>
      <c r="H171" s="301">
        <v>0</v>
      </c>
      <c r="I171" s="301">
        <v>0</v>
      </c>
      <c r="J171" s="301">
        <v>0</v>
      </c>
      <c r="K171" s="301">
        <v>0</v>
      </c>
      <c r="L171" s="301">
        <v>0</v>
      </c>
      <c r="M171" s="301">
        <v>0</v>
      </c>
      <c r="N171" s="301">
        <v>0</v>
      </c>
      <c r="O171" s="301">
        <v>0</v>
      </c>
      <c r="P171" s="301">
        <v>0</v>
      </c>
      <c r="Q171" s="301">
        <v>0</v>
      </c>
      <c r="R171" s="301">
        <v>0</v>
      </c>
      <c r="S171" s="301">
        <v>0</v>
      </c>
      <c r="T171" s="301">
        <v>0</v>
      </c>
      <c r="U171" s="301">
        <v>0</v>
      </c>
      <c r="V171" s="301">
        <v>0</v>
      </c>
      <c r="W171" s="301"/>
      <c r="X171" s="287">
        <f t="shared" si="47"/>
        <v>0</v>
      </c>
      <c r="Y171" s="287"/>
      <c r="AF171" s="5"/>
      <c r="AG171" s="5"/>
      <c r="AH171" s="5"/>
    </row>
    <row r="172" spans="1:34" ht="12.2" hidden="1" customHeight="1">
      <c r="A172" s="143">
        <v>114</v>
      </c>
      <c r="B172" s="143" t="s">
        <v>271</v>
      </c>
      <c r="C172" s="301">
        <v>0</v>
      </c>
      <c r="D172" s="301"/>
      <c r="E172" s="301">
        <v>0</v>
      </c>
      <c r="F172" s="301">
        <v>0</v>
      </c>
      <c r="G172" s="301">
        <v>0</v>
      </c>
      <c r="H172" s="301">
        <v>0</v>
      </c>
      <c r="I172" s="301">
        <v>0</v>
      </c>
      <c r="J172" s="301">
        <v>0</v>
      </c>
      <c r="K172" s="301">
        <v>0</v>
      </c>
      <c r="L172" s="301">
        <v>0</v>
      </c>
      <c r="M172" s="301">
        <v>0</v>
      </c>
      <c r="N172" s="301">
        <v>0</v>
      </c>
      <c r="O172" s="301">
        <v>0</v>
      </c>
      <c r="P172" s="301">
        <v>0</v>
      </c>
      <c r="Q172" s="301">
        <v>0</v>
      </c>
      <c r="R172" s="301">
        <v>0</v>
      </c>
      <c r="S172" s="301">
        <v>0</v>
      </c>
      <c r="T172" s="301">
        <v>0</v>
      </c>
      <c r="U172" s="301">
        <v>0</v>
      </c>
      <c r="V172" s="301">
        <v>0</v>
      </c>
      <c r="W172" s="301"/>
      <c r="X172" s="287">
        <f t="shared" si="47"/>
        <v>0</v>
      </c>
      <c r="Y172" s="287"/>
      <c r="AF172" s="5"/>
      <c r="AG172" s="5"/>
      <c r="AH172" s="5"/>
    </row>
    <row r="173" spans="1:34" ht="12.2" hidden="1" customHeight="1">
      <c r="A173" s="143">
        <v>115</v>
      </c>
      <c r="B173" s="143" t="s">
        <v>272</v>
      </c>
      <c r="C173" s="301">
        <v>0</v>
      </c>
      <c r="D173" s="301"/>
      <c r="E173" s="301">
        <v>0</v>
      </c>
      <c r="F173" s="301">
        <v>0</v>
      </c>
      <c r="G173" s="301">
        <v>0</v>
      </c>
      <c r="H173" s="301">
        <v>0</v>
      </c>
      <c r="I173" s="301">
        <v>0</v>
      </c>
      <c r="J173" s="301">
        <v>0</v>
      </c>
      <c r="K173" s="301">
        <v>0</v>
      </c>
      <c r="L173" s="301">
        <v>0</v>
      </c>
      <c r="M173" s="301">
        <v>0</v>
      </c>
      <c r="N173" s="301">
        <v>0</v>
      </c>
      <c r="O173" s="301">
        <v>0</v>
      </c>
      <c r="P173" s="301">
        <v>0</v>
      </c>
      <c r="Q173" s="301">
        <v>0</v>
      </c>
      <c r="R173" s="301">
        <v>0</v>
      </c>
      <c r="S173" s="301">
        <v>0</v>
      </c>
      <c r="T173" s="301">
        <v>0</v>
      </c>
      <c r="U173" s="301">
        <v>0</v>
      </c>
      <c r="V173" s="301">
        <v>0</v>
      </c>
      <c r="W173" s="301"/>
      <c r="X173" s="287">
        <f t="shared" si="47"/>
        <v>0</v>
      </c>
      <c r="Y173" s="287"/>
      <c r="AF173" s="5"/>
      <c r="AG173" s="5"/>
      <c r="AH173" s="5"/>
    </row>
    <row r="174" spans="1:34" ht="12.2" hidden="1" customHeight="1">
      <c r="A174" s="143">
        <v>120</v>
      </c>
      <c r="B174" s="143" t="s">
        <v>273</v>
      </c>
      <c r="C174" s="301">
        <v>0</v>
      </c>
      <c r="D174" s="301"/>
      <c r="E174" s="301">
        <v>0</v>
      </c>
      <c r="F174" s="301">
        <v>0</v>
      </c>
      <c r="G174" s="301">
        <v>0</v>
      </c>
      <c r="H174" s="301">
        <v>0</v>
      </c>
      <c r="I174" s="301">
        <v>0</v>
      </c>
      <c r="J174" s="301">
        <v>0</v>
      </c>
      <c r="K174" s="301">
        <v>0</v>
      </c>
      <c r="L174" s="301">
        <v>0</v>
      </c>
      <c r="M174" s="301">
        <v>0</v>
      </c>
      <c r="N174" s="301">
        <v>0</v>
      </c>
      <c r="O174" s="301">
        <v>0</v>
      </c>
      <c r="P174" s="301">
        <v>0</v>
      </c>
      <c r="Q174" s="301">
        <v>0</v>
      </c>
      <c r="R174" s="301">
        <v>0</v>
      </c>
      <c r="S174" s="301">
        <v>0</v>
      </c>
      <c r="T174" s="301">
        <v>0</v>
      </c>
      <c r="U174" s="301">
        <v>0</v>
      </c>
      <c r="V174" s="301">
        <v>0</v>
      </c>
      <c r="W174" s="301"/>
      <c r="X174" s="287">
        <f t="shared" si="47"/>
        <v>0</v>
      </c>
      <c r="Y174" s="287"/>
      <c r="AF174" s="5"/>
      <c r="AG174" s="5"/>
      <c r="AH174" s="5"/>
    </row>
    <row r="175" spans="1:34" ht="12.2" hidden="1" customHeight="1">
      <c r="A175" s="143">
        <v>121</v>
      </c>
      <c r="B175" s="143" t="s">
        <v>274</v>
      </c>
      <c r="C175" s="301">
        <v>0</v>
      </c>
      <c r="D175" s="301"/>
      <c r="E175" s="301">
        <v>0</v>
      </c>
      <c r="F175" s="301">
        <v>0</v>
      </c>
      <c r="G175" s="301">
        <v>0</v>
      </c>
      <c r="H175" s="301">
        <v>0</v>
      </c>
      <c r="I175" s="301">
        <v>0</v>
      </c>
      <c r="J175" s="301">
        <v>0</v>
      </c>
      <c r="K175" s="301">
        <v>0</v>
      </c>
      <c r="L175" s="301">
        <v>0</v>
      </c>
      <c r="M175" s="301">
        <v>0</v>
      </c>
      <c r="N175" s="301">
        <v>0</v>
      </c>
      <c r="O175" s="301">
        <v>0</v>
      </c>
      <c r="P175" s="301">
        <v>0</v>
      </c>
      <c r="Q175" s="301">
        <v>0</v>
      </c>
      <c r="R175" s="301">
        <v>0</v>
      </c>
      <c r="S175" s="301">
        <v>0</v>
      </c>
      <c r="T175" s="301">
        <v>0</v>
      </c>
      <c r="U175" s="301">
        <v>0</v>
      </c>
      <c r="V175" s="301">
        <v>0</v>
      </c>
      <c r="W175" s="301"/>
      <c r="X175" s="287">
        <f t="shared" si="47"/>
        <v>0</v>
      </c>
      <c r="Y175" s="287"/>
      <c r="AF175" s="5"/>
      <c r="AG175" s="5"/>
      <c r="AH175" s="5"/>
    </row>
    <row r="176" spans="1:34" ht="12.2" hidden="1" customHeight="1">
      <c r="A176" s="143">
        <v>122</v>
      </c>
      <c r="B176" s="143" t="s">
        <v>275</v>
      </c>
      <c r="C176" s="301">
        <v>0</v>
      </c>
      <c r="D176" s="301"/>
      <c r="E176" s="301">
        <v>0</v>
      </c>
      <c r="F176" s="301">
        <v>0</v>
      </c>
      <c r="G176" s="301">
        <v>0</v>
      </c>
      <c r="H176" s="301">
        <v>0</v>
      </c>
      <c r="I176" s="301">
        <v>0</v>
      </c>
      <c r="J176" s="301">
        <v>0</v>
      </c>
      <c r="K176" s="301">
        <v>0</v>
      </c>
      <c r="L176" s="301">
        <v>0</v>
      </c>
      <c r="M176" s="301">
        <v>0</v>
      </c>
      <c r="N176" s="301">
        <v>0</v>
      </c>
      <c r="O176" s="301">
        <v>0</v>
      </c>
      <c r="P176" s="301">
        <v>0</v>
      </c>
      <c r="Q176" s="301">
        <v>0</v>
      </c>
      <c r="R176" s="301">
        <v>0</v>
      </c>
      <c r="S176" s="301">
        <v>0</v>
      </c>
      <c r="T176" s="301">
        <v>0</v>
      </c>
      <c r="U176" s="301">
        <v>0</v>
      </c>
      <c r="V176" s="301">
        <v>0</v>
      </c>
      <c r="W176" s="301"/>
      <c r="X176" s="287">
        <f t="shared" si="47"/>
        <v>0</v>
      </c>
      <c r="Y176" s="287"/>
      <c r="AF176" s="5"/>
      <c r="AG176" s="5"/>
      <c r="AH176" s="5"/>
    </row>
    <row r="177" spans="1:34" ht="12.2" hidden="1" customHeight="1">
      <c r="A177" s="143">
        <v>123</v>
      </c>
      <c r="B177" s="143" t="s">
        <v>276</v>
      </c>
      <c r="C177" s="301">
        <v>0</v>
      </c>
      <c r="D177" s="301"/>
      <c r="E177" s="301">
        <v>0</v>
      </c>
      <c r="F177" s="301">
        <v>0</v>
      </c>
      <c r="G177" s="301">
        <v>0</v>
      </c>
      <c r="H177" s="301">
        <v>0</v>
      </c>
      <c r="I177" s="301">
        <v>0</v>
      </c>
      <c r="J177" s="301">
        <v>0</v>
      </c>
      <c r="K177" s="301">
        <v>0</v>
      </c>
      <c r="L177" s="301">
        <v>0</v>
      </c>
      <c r="M177" s="301">
        <v>0</v>
      </c>
      <c r="N177" s="301">
        <v>0</v>
      </c>
      <c r="O177" s="301">
        <v>0</v>
      </c>
      <c r="P177" s="301">
        <v>0</v>
      </c>
      <c r="Q177" s="301">
        <v>0</v>
      </c>
      <c r="R177" s="301">
        <v>0</v>
      </c>
      <c r="S177" s="301">
        <v>0</v>
      </c>
      <c r="T177" s="301">
        <v>0</v>
      </c>
      <c r="U177" s="301">
        <v>0</v>
      </c>
      <c r="V177" s="301">
        <v>0</v>
      </c>
      <c r="W177" s="301"/>
      <c r="X177" s="287">
        <f t="shared" si="47"/>
        <v>0</v>
      </c>
      <c r="Y177" s="287"/>
      <c r="AF177" s="5"/>
      <c r="AG177" s="5"/>
      <c r="AH177" s="5"/>
    </row>
    <row r="178" spans="1:34" ht="12.2" hidden="1" customHeight="1">
      <c r="A178" s="143">
        <v>124</v>
      </c>
      <c r="B178" s="143" t="s">
        <v>277</v>
      </c>
      <c r="C178" s="301">
        <v>0</v>
      </c>
      <c r="D178" s="301"/>
      <c r="E178" s="301">
        <v>0</v>
      </c>
      <c r="F178" s="301">
        <v>0</v>
      </c>
      <c r="G178" s="301">
        <v>0</v>
      </c>
      <c r="H178" s="301">
        <v>0</v>
      </c>
      <c r="I178" s="301">
        <v>0</v>
      </c>
      <c r="J178" s="301">
        <v>0</v>
      </c>
      <c r="K178" s="301">
        <v>0</v>
      </c>
      <c r="L178" s="301">
        <v>0</v>
      </c>
      <c r="M178" s="301">
        <v>0</v>
      </c>
      <c r="N178" s="301">
        <v>0</v>
      </c>
      <c r="O178" s="301">
        <v>0</v>
      </c>
      <c r="P178" s="301">
        <v>0</v>
      </c>
      <c r="Q178" s="301">
        <v>0</v>
      </c>
      <c r="R178" s="301">
        <v>0</v>
      </c>
      <c r="S178" s="301">
        <v>0</v>
      </c>
      <c r="T178" s="301">
        <v>0</v>
      </c>
      <c r="U178" s="301">
        <v>0</v>
      </c>
      <c r="V178" s="301">
        <v>0</v>
      </c>
      <c r="W178" s="301"/>
      <c r="X178" s="287">
        <f t="shared" si="47"/>
        <v>0</v>
      </c>
      <c r="Y178" s="287"/>
      <c r="AF178" s="5"/>
      <c r="AG178" s="5"/>
      <c r="AH178" s="5"/>
    </row>
    <row r="179" spans="1:34" ht="12.2" hidden="1" customHeight="1">
      <c r="A179" s="143">
        <v>125</v>
      </c>
      <c r="B179" s="143" t="s">
        <v>278</v>
      </c>
      <c r="C179" s="301">
        <v>0</v>
      </c>
      <c r="D179" s="301"/>
      <c r="E179" s="301">
        <v>0</v>
      </c>
      <c r="F179" s="301">
        <v>0</v>
      </c>
      <c r="G179" s="301">
        <v>0</v>
      </c>
      <c r="H179" s="301">
        <v>0</v>
      </c>
      <c r="I179" s="301">
        <v>0</v>
      </c>
      <c r="J179" s="301">
        <v>0</v>
      </c>
      <c r="K179" s="301">
        <v>0</v>
      </c>
      <c r="L179" s="301">
        <v>0</v>
      </c>
      <c r="M179" s="301">
        <v>0</v>
      </c>
      <c r="N179" s="301">
        <v>0</v>
      </c>
      <c r="O179" s="301">
        <v>0</v>
      </c>
      <c r="P179" s="301">
        <v>0</v>
      </c>
      <c r="Q179" s="301">
        <v>0</v>
      </c>
      <c r="R179" s="301">
        <v>0</v>
      </c>
      <c r="S179" s="301">
        <v>0</v>
      </c>
      <c r="T179" s="301">
        <v>0</v>
      </c>
      <c r="U179" s="301">
        <v>0</v>
      </c>
      <c r="V179" s="301">
        <v>0</v>
      </c>
      <c r="W179" s="301"/>
      <c r="X179" s="287">
        <f t="shared" si="47"/>
        <v>0</v>
      </c>
      <c r="Y179" s="287"/>
      <c r="AF179" s="5"/>
      <c r="AG179" s="5"/>
      <c r="AH179" s="5"/>
    </row>
    <row r="180" spans="1:34" ht="12.2" hidden="1" customHeight="1">
      <c r="A180" s="143">
        <v>126</v>
      </c>
      <c r="B180" s="143" t="s">
        <v>279</v>
      </c>
      <c r="C180" s="301">
        <v>0</v>
      </c>
      <c r="D180" s="301"/>
      <c r="E180" s="301">
        <v>0</v>
      </c>
      <c r="F180" s="301">
        <v>0</v>
      </c>
      <c r="G180" s="301">
        <v>0</v>
      </c>
      <c r="H180" s="301">
        <v>0</v>
      </c>
      <c r="I180" s="301">
        <v>0</v>
      </c>
      <c r="J180" s="301">
        <v>0</v>
      </c>
      <c r="K180" s="301">
        <v>0</v>
      </c>
      <c r="L180" s="301">
        <v>0</v>
      </c>
      <c r="M180" s="301">
        <v>0</v>
      </c>
      <c r="N180" s="301">
        <v>0</v>
      </c>
      <c r="O180" s="301">
        <v>0</v>
      </c>
      <c r="P180" s="301">
        <v>0</v>
      </c>
      <c r="Q180" s="301">
        <v>0</v>
      </c>
      <c r="R180" s="301">
        <v>0</v>
      </c>
      <c r="S180" s="301">
        <v>0</v>
      </c>
      <c r="T180" s="301">
        <v>0</v>
      </c>
      <c r="U180" s="301">
        <v>0</v>
      </c>
      <c r="V180" s="301">
        <v>0</v>
      </c>
      <c r="W180" s="301"/>
      <c r="X180" s="287">
        <f t="shared" si="47"/>
        <v>0</v>
      </c>
      <c r="Y180" s="287"/>
      <c r="AF180" s="5"/>
      <c r="AG180" s="5"/>
      <c r="AH180" s="5"/>
    </row>
    <row r="181" spans="1:34" ht="12.2" hidden="1" customHeight="1">
      <c r="A181" s="143">
        <v>127</v>
      </c>
      <c r="B181" s="143" t="s">
        <v>280</v>
      </c>
      <c r="C181" s="301">
        <v>0</v>
      </c>
      <c r="D181" s="301"/>
      <c r="E181" s="301">
        <v>0</v>
      </c>
      <c r="F181" s="301">
        <v>0</v>
      </c>
      <c r="G181" s="301">
        <v>0</v>
      </c>
      <c r="H181" s="301">
        <v>0</v>
      </c>
      <c r="I181" s="301">
        <v>0</v>
      </c>
      <c r="J181" s="301">
        <v>0</v>
      </c>
      <c r="K181" s="301">
        <v>0</v>
      </c>
      <c r="L181" s="301">
        <v>0</v>
      </c>
      <c r="M181" s="301">
        <v>0</v>
      </c>
      <c r="N181" s="301">
        <v>0</v>
      </c>
      <c r="O181" s="301">
        <v>0</v>
      </c>
      <c r="P181" s="301">
        <v>0</v>
      </c>
      <c r="Q181" s="301">
        <v>0</v>
      </c>
      <c r="R181" s="301">
        <v>0</v>
      </c>
      <c r="S181" s="301">
        <v>0</v>
      </c>
      <c r="T181" s="301">
        <v>0</v>
      </c>
      <c r="U181" s="301">
        <v>0</v>
      </c>
      <c r="V181" s="301">
        <v>0</v>
      </c>
      <c r="W181" s="301"/>
      <c r="X181" s="287">
        <f t="shared" si="47"/>
        <v>0</v>
      </c>
      <c r="Y181" s="287"/>
      <c r="AF181" s="5"/>
      <c r="AG181" s="5"/>
      <c r="AH181" s="5"/>
    </row>
    <row r="182" spans="1:34" ht="12.2" hidden="1" customHeight="1">
      <c r="A182" s="143">
        <v>128</v>
      </c>
      <c r="B182" s="143" t="s">
        <v>281</v>
      </c>
      <c r="C182" s="301">
        <v>0</v>
      </c>
      <c r="D182" s="301"/>
      <c r="E182" s="301">
        <v>0</v>
      </c>
      <c r="F182" s="301">
        <v>0</v>
      </c>
      <c r="G182" s="301">
        <v>0</v>
      </c>
      <c r="H182" s="301">
        <v>0</v>
      </c>
      <c r="I182" s="301">
        <v>0</v>
      </c>
      <c r="J182" s="301">
        <v>0</v>
      </c>
      <c r="K182" s="301">
        <v>0</v>
      </c>
      <c r="L182" s="301">
        <v>0</v>
      </c>
      <c r="M182" s="301">
        <v>0</v>
      </c>
      <c r="N182" s="301">
        <v>0</v>
      </c>
      <c r="O182" s="301">
        <v>0</v>
      </c>
      <c r="P182" s="301">
        <v>0</v>
      </c>
      <c r="Q182" s="301">
        <v>0</v>
      </c>
      <c r="R182" s="301">
        <v>0</v>
      </c>
      <c r="S182" s="301">
        <v>0</v>
      </c>
      <c r="T182" s="301">
        <v>0</v>
      </c>
      <c r="U182" s="301">
        <v>0</v>
      </c>
      <c r="V182" s="301">
        <v>0</v>
      </c>
      <c r="W182" s="301"/>
      <c r="X182" s="287">
        <f t="shared" si="47"/>
        <v>0</v>
      </c>
      <c r="Y182" s="287"/>
      <c r="AF182" s="5"/>
      <c r="AG182" s="5"/>
      <c r="AH182" s="5"/>
    </row>
    <row r="183" spans="1:34" ht="12.2" hidden="1" customHeight="1">
      <c r="A183" s="143">
        <v>130</v>
      </c>
      <c r="B183" s="143" t="s">
        <v>282</v>
      </c>
      <c r="C183" s="301">
        <v>0</v>
      </c>
      <c r="D183" s="301"/>
      <c r="E183" s="301">
        <v>0</v>
      </c>
      <c r="F183" s="301">
        <v>0</v>
      </c>
      <c r="G183" s="301">
        <v>0</v>
      </c>
      <c r="H183" s="301">
        <v>0</v>
      </c>
      <c r="I183" s="301">
        <v>0</v>
      </c>
      <c r="J183" s="301">
        <v>0</v>
      </c>
      <c r="K183" s="301">
        <v>0</v>
      </c>
      <c r="L183" s="301">
        <v>0</v>
      </c>
      <c r="M183" s="301">
        <v>0</v>
      </c>
      <c r="N183" s="301">
        <v>0</v>
      </c>
      <c r="O183" s="301">
        <v>0</v>
      </c>
      <c r="P183" s="301">
        <v>0</v>
      </c>
      <c r="Q183" s="301">
        <v>0</v>
      </c>
      <c r="R183" s="301">
        <v>0</v>
      </c>
      <c r="S183" s="301">
        <v>0</v>
      </c>
      <c r="T183" s="301">
        <v>0</v>
      </c>
      <c r="U183" s="301">
        <v>0</v>
      </c>
      <c r="V183" s="301">
        <v>0</v>
      </c>
      <c r="W183" s="301"/>
      <c r="X183" s="287">
        <f t="shared" si="47"/>
        <v>0</v>
      </c>
      <c r="Y183" s="287"/>
      <c r="AF183" s="5"/>
      <c r="AG183" s="5"/>
      <c r="AH183" s="5"/>
    </row>
    <row r="184" spans="1:34" ht="12.2" hidden="1" customHeight="1">
      <c r="A184" s="143">
        <v>131</v>
      </c>
      <c r="B184" s="143" t="s">
        <v>283</v>
      </c>
      <c r="C184" s="301">
        <v>0</v>
      </c>
      <c r="D184" s="301"/>
      <c r="E184" s="301">
        <v>0</v>
      </c>
      <c r="F184" s="301">
        <v>0</v>
      </c>
      <c r="G184" s="301">
        <v>0</v>
      </c>
      <c r="H184" s="301">
        <v>0</v>
      </c>
      <c r="I184" s="301">
        <v>0</v>
      </c>
      <c r="J184" s="301">
        <v>0</v>
      </c>
      <c r="K184" s="301">
        <v>0</v>
      </c>
      <c r="L184" s="301">
        <v>0</v>
      </c>
      <c r="M184" s="301">
        <v>0</v>
      </c>
      <c r="N184" s="301">
        <v>0</v>
      </c>
      <c r="O184" s="301">
        <v>0</v>
      </c>
      <c r="P184" s="301">
        <v>0</v>
      </c>
      <c r="Q184" s="301">
        <v>0</v>
      </c>
      <c r="R184" s="301">
        <v>0</v>
      </c>
      <c r="S184" s="301">
        <v>0</v>
      </c>
      <c r="T184" s="301">
        <v>0</v>
      </c>
      <c r="U184" s="301">
        <v>0</v>
      </c>
      <c r="V184" s="301">
        <v>0</v>
      </c>
      <c r="W184" s="301"/>
      <c r="X184" s="287">
        <f t="shared" si="47"/>
        <v>0</v>
      </c>
      <c r="Y184" s="287"/>
      <c r="AF184" s="5"/>
      <c r="AG184" s="5"/>
      <c r="AH184" s="5"/>
    </row>
    <row r="185" spans="1:34" ht="12.2" hidden="1" customHeight="1">
      <c r="A185" s="143">
        <v>132</v>
      </c>
      <c r="B185" s="143" t="s">
        <v>284</v>
      </c>
      <c r="C185" s="301">
        <v>0</v>
      </c>
      <c r="D185" s="301"/>
      <c r="E185" s="301">
        <v>0</v>
      </c>
      <c r="F185" s="301">
        <v>0</v>
      </c>
      <c r="G185" s="301">
        <v>0</v>
      </c>
      <c r="H185" s="301">
        <v>0</v>
      </c>
      <c r="I185" s="301">
        <v>0</v>
      </c>
      <c r="J185" s="301">
        <v>0</v>
      </c>
      <c r="K185" s="301">
        <v>0</v>
      </c>
      <c r="L185" s="301">
        <v>0</v>
      </c>
      <c r="M185" s="301">
        <v>0</v>
      </c>
      <c r="N185" s="301">
        <v>0</v>
      </c>
      <c r="O185" s="301">
        <v>0</v>
      </c>
      <c r="P185" s="301">
        <v>0</v>
      </c>
      <c r="Q185" s="301">
        <v>0</v>
      </c>
      <c r="R185" s="301">
        <v>0</v>
      </c>
      <c r="S185" s="301">
        <v>0</v>
      </c>
      <c r="T185" s="301">
        <v>0</v>
      </c>
      <c r="U185" s="301">
        <v>0</v>
      </c>
      <c r="V185" s="301">
        <v>0</v>
      </c>
      <c r="W185" s="301"/>
      <c r="X185" s="287">
        <f t="shared" si="47"/>
        <v>0</v>
      </c>
      <c r="Y185" s="287"/>
      <c r="AF185" s="5"/>
      <c r="AG185" s="5"/>
      <c r="AH185" s="5"/>
    </row>
    <row r="186" spans="1:34" ht="12.2" hidden="1" customHeight="1">
      <c r="A186" s="143">
        <v>133</v>
      </c>
      <c r="B186" s="143" t="s">
        <v>285</v>
      </c>
      <c r="C186" s="301">
        <v>0</v>
      </c>
      <c r="D186" s="301"/>
      <c r="E186" s="301">
        <v>0</v>
      </c>
      <c r="F186" s="301">
        <v>0</v>
      </c>
      <c r="G186" s="301">
        <v>0</v>
      </c>
      <c r="H186" s="301">
        <v>0</v>
      </c>
      <c r="I186" s="301">
        <v>0</v>
      </c>
      <c r="J186" s="301">
        <v>0</v>
      </c>
      <c r="K186" s="301">
        <v>0</v>
      </c>
      <c r="L186" s="301">
        <v>0</v>
      </c>
      <c r="M186" s="301">
        <v>0</v>
      </c>
      <c r="N186" s="301">
        <v>0</v>
      </c>
      <c r="O186" s="301">
        <v>0</v>
      </c>
      <c r="P186" s="301">
        <v>0</v>
      </c>
      <c r="Q186" s="301">
        <v>0</v>
      </c>
      <c r="R186" s="301">
        <v>0</v>
      </c>
      <c r="S186" s="301">
        <v>0</v>
      </c>
      <c r="T186" s="301">
        <v>0</v>
      </c>
      <c r="U186" s="301">
        <v>0</v>
      </c>
      <c r="V186" s="301">
        <v>0</v>
      </c>
      <c r="W186" s="301"/>
      <c r="X186" s="287">
        <f t="shared" si="47"/>
        <v>0</v>
      </c>
      <c r="Y186" s="287"/>
      <c r="AF186" s="5"/>
      <c r="AG186" s="5"/>
      <c r="AH186" s="5"/>
    </row>
    <row r="187" spans="1:34" ht="12.2" hidden="1" customHeight="1">
      <c r="A187" s="143">
        <v>134</v>
      </c>
      <c r="B187" s="143" t="s">
        <v>286</v>
      </c>
      <c r="C187" s="301">
        <v>0</v>
      </c>
      <c r="D187" s="301"/>
      <c r="E187" s="301">
        <v>0</v>
      </c>
      <c r="F187" s="301">
        <v>0</v>
      </c>
      <c r="G187" s="301">
        <v>0</v>
      </c>
      <c r="H187" s="301">
        <v>0</v>
      </c>
      <c r="I187" s="301">
        <v>0</v>
      </c>
      <c r="J187" s="301">
        <v>0</v>
      </c>
      <c r="K187" s="301">
        <v>0</v>
      </c>
      <c r="L187" s="301">
        <v>0</v>
      </c>
      <c r="M187" s="301">
        <v>0</v>
      </c>
      <c r="N187" s="301">
        <v>0</v>
      </c>
      <c r="O187" s="301">
        <v>0</v>
      </c>
      <c r="P187" s="301">
        <v>0</v>
      </c>
      <c r="Q187" s="301">
        <v>0</v>
      </c>
      <c r="R187" s="301">
        <v>0</v>
      </c>
      <c r="S187" s="301">
        <v>0</v>
      </c>
      <c r="T187" s="301">
        <v>0</v>
      </c>
      <c r="U187" s="301">
        <v>0</v>
      </c>
      <c r="V187" s="301">
        <v>0</v>
      </c>
      <c r="W187" s="301"/>
      <c r="X187" s="287">
        <f t="shared" si="47"/>
        <v>0</v>
      </c>
      <c r="Y187" s="287"/>
      <c r="AF187" s="5"/>
      <c r="AG187" s="5"/>
      <c r="AH187" s="5"/>
    </row>
    <row r="188" spans="1:34" ht="12.2" hidden="1" customHeight="1">
      <c r="A188" s="143">
        <v>135</v>
      </c>
      <c r="B188" s="143" t="s">
        <v>287</v>
      </c>
      <c r="C188" s="301">
        <v>0</v>
      </c>
      <c r="D188" s="301"/>
      <c r="E188" s="301">
        <v>0</v>
      </c>
      <c r="F188" s="301">
        <v>0</v>
      </c>
      <c r="G188" s="301">
        <v>0</v>
      </c>
      <c r="H188" s="301">
        <v>0</v>
      </c>
      <c r="I188" s="301">
        <v>0</v>
      </c>
      <c r="J188" s="301">
        <v>0</v>
      </c>
      <c r="K188" s="301">
        <v>0</v>
      </c>
      <c r="L188" s="301">
        <v>0</v>
      </c>
      <c r="M188" s="301">
        <v>0</v>
      </c>
      <c r="N188" s="301">
        <v>0</v>
      </c>
      <c r="O188" s="301">
        <v>0</v>
      </c>
      <c r="P188" s="301">
        <v>0</v>
      </c>
      <c r="Q188" s="301">
        <v>0</v>
      </c>
      <c r="R188" s="301">
        <v>0</v>
      </c>
      <c r="S188" s="301">
        <v>0</v>
      </c>
      <c r="T188" s="301">
        <v>0</v>
      </c>
      <c r="U188" s="301">
        <v>0</v>
      </c>
      <c r="V188" s="301">
        <v>0</v>
      </c>
      <c r="W188" s="301"/>
      <c r="X188" s="287">
        <f t="shared" si="47"/>
        <v>0</v>
      </c>
      <c r="Y188" s="287"/>
      <c r="AF188" s="5"/>
      <c r="AG188" s="5"/>
      <c r="AH188" s="5"/>
    </row>
    <row r="189" spans="1:34" ht="12.2" hidden="1" customHeight="1">
      <c r="A189" s="143">
        <v>136</v>
      </c>
      <c r="B189" s="143" t="s">
        <v>288</v>
      </c>
      <c r="C189" s="301">
        <v>0</v>
      </c>
      <c r="D189" s="301"/>
      <c r="E189" s="301">
        <v>0</v>
      </c>
      <c r="F189" s="301">
        <v>0</v>
      </c>
      <c r="G189" s="301">
        <v>0</v>
      </c>
      <c r="H189" s="301">
        <v>0</v>
      </c>
      <c r="I189" s="301">
        <v>0</v>
      </c>
      <c r="J189" s="301">
        <v>0</v>
      </c>
      <c r="K189" s="301">
        <v>0</v>
      </c>
      <c r="L189" s="301">
        <v>0</v>
      </c>
      <c r="M189" s="301">
        <v>0</v>
      </c>
      <c r="N189" s="301">
        <v>0</v>
      </c>
      <c r="O189" s="301">
        <v>0</v>
      </c>
      <c r="P189" s="301">
        <v>0</v>
      </c>
      <c r="Q189" s="301">
        <v>0</v>
      </c>
      <c r="R189" s="301">
        <v>0</v>
      </c>
      <c r="S189" s="301">
        <v>0</v>
      </c>
      <c r="T189" s="301">
        <v>0</v>
      </c>
      <c r="U189" s="301">
        <v>0</v>
      </c>
      <c r="V189" s="301">
        <v>0</v>
      </c>
      <c r="W189" s="301"/>
      <c r="X189" s="287">
        <f t="shared" si="47"/>
        <v>0</v>
      </c>
      <c r="Y189" s="287"/>
      <c r="AF189" s="5"/>
      <c r="AG189" s="5"/>
      <c r="AH189" s="5"/>
    </row>
    <row r="190" spans="1:34" ht="12.2" hidden="1" customHeight="1">
      <c r="A190" s="143">
        <v>137</v>
      </c>
      <c r="B190" s="143" t="s">
        <v>289</v>
      </c>
      <c r="C190" s="301">
        <v>0</v>
      </c>
      <c r="D190" s="301"/>
      <c r="E190" s="301">
        <v>0</v>
      </c>
      <c r="F190" s="301">
        <v>0</v>
      </c>
      <c r="G190" s="301">
        <v>0</v>
      </c>
      <c r="H190" s="301">
        <v>0</v>
      </c>
      <c r="I190" s="301">
        <v>0</v>
      </c>
      <c r="J190" s="301">
        <v>0</v>
      </c>
      <c r="K190" s="301">
        <v>0</v>
      </c>
      <c r="L190" s="301">
        <v>0</v>
      </c>
      <c r="M190" s="301">
        <v>0</v>
      </c>
      <c r="N190" s="301">
        <v>0</v>
      </c>
      <c r="O190" s="301">
        <v>0</v>
      </c>
      <c r="P190" s="301">
        <v>0</v>
      </c>
      <c r="Q190" s="301">
        <v>0</v>
      </c>
      <c r="R190" s="301">
        <v>0</v>
      </c>
      <c r="S190" s="301">
        <v>0</v>
      </c>
      <c r="T190" s="301">
        <v>0</v>
      </c>
      <c r="U190" s="301">
        <v>0</v>
      </c>
      <c r="V190" s="301">
        <v>0</v>
      </c>
      <c r="W190" s="301"/>
      <c r="X190" s="287">
        <f t="shared" si="47"/>
        <v>0</v>
      </c>
      <c r="Y190" s="287"/>
      <c r="AF190" s="5"/>
      <c r="AG190" s="5"/>
      <c r="AH190" s="5"/>
    </row>
    <row r="191" spans="1:34" ht="12.2" hidden="1" customHeight="1">
      <c r="A191" s="143">
        <v>140</v>
      </c>
      <c r="B191" s="143" t="s">
        <v>290</v>
      </c>
      <c r="C191" s="301">
        <v>0</v>
      </c>
      <c r="D191" s="301"/>
      <c r="E191" s="301">
        <v>0</v>
      </c>
      <c r="F191" s="301">
        <v>0</v>
      </c>
      <c r="G191" s="301">
        <v>0</v>
      </c>
      <c r="H191" s="301">
        <v>0</v>
      </c>
      <c r="I191" s="301">
        <v>0</v>
      </c>
      <c r="J191" s="301">
        <v>0</v>
      </c>
      <c r="K191" s="301">
        <v>0</v>
      </c>
      <c r="L191" s="301">
        <v>0</v>
      </c>
      <c r="M191" s="301">
        <v>0</v>
      </c>
      <c r="N191" s="301">
        <v>0</v>
      </c>
      <c r="O191" s="301">
        <v>0</v>
      </c>
      <c r="P191" s="301">
        <v>0</v>
      </c>
      <c r="Q191" s="301">
        <v>0</v>
      </c>
      <c r="R191" s="301">
        <v>0</v>
      </c>
      <c r="S191" s="301">
        <v>0</v>
      </c>
      <c r="T191" s="301">
        <v>0</v>
      </c>
      <c r="U191" s="301">
        <v>0</v>
      </c>
      <c r="V191" s="301">
        <v>0</v>
      </c>
      <c r="W191" s="301"/>
      <c r="X191" s="287">
        <f t="shared" ref="X191:X215" si="48">$C191-SUM(D191:W191)</f>
        <v>0</v>
      </c>
      <c r="Y191" s="287"/>
      <c r="AF191" s="5"/>
      <c r="AG191" s="5"/>
      <c r="AH191" s="5"/>
    </row>
    <row r="192" spans="1:34" ht="12.2" hidden="1" customHeight="1">
      <c r="A192" s="143">
        <v>141</v>
      </c>
      <c r="B192" s="143" t="s">
        <v>291</v>
      </c>
      <c r="C192" s="301">
        <v>0</v>
      </c>
      <c r="D192" s="301"/>
      <c r="E192" s="301">
        <v>0</v>
      </c>
      <c r="F192" s="301">
        <v>0</v>
      </c>
      <c r="G192" s="301">
        <v>0</v>
      </c>
      <c r="H192" s="301">
        <v>0</v>
      </c>
      <c r="I192" s="301">
        <v>0</v>
      </c>
      <c r="J192" s="301">
        <v>0</v>
      </c>
      <c r="K192" s="301">
        <v>0</v>
      </c>
      <c r="L192" s="301">
        <v>0</v>
      </c>
      <c r="M192" s="301">
        <v>0</v>
      </c>
      <c r="N192" s="301">
        <v>0</v>
      </c>
      <c r="O192" s="301">
        <v>0</v>
      </c>
      <c r="P192" s="301">
        <v>0</v>
      </c>
      <c r="Q192" s="301">
        <v>0</v>
      </c>
      <c r="R192" s="301">
        <v>0</v>
      </c>
      <c r="S192" s="301">
        <v>0</v>
      </c>
      <c r="T192" s="301">
        <v>0</v>
      </c>
      <c r="U192" s="301">
        <v>0</v>
      </c>
      <c r="V192" s="301">
        <v>0</v>
      </c>
      <c r="W192" s="301"/>
      <c r="X192" s="287">
        <f t="shared" si="48"/>
        <v>0</v>
      </c>
      <c r="Y192" s="287"/>
      <c r="AF192" s="5"/>
      <c r="AG192" s="5"/>
      <c r="AH192" s="5"/>
    </row>
    <row r="193" spans="1:34" ht="12.2" hidden="1" customHeight="1">
      <c r="A193" s="143">
        <v>142</v>
      </c>
      <c r="B193" s="143" t="s">
        <v>292</v>
      </c>
      <c r="C193" s="301">
        <v>0</v>
      </c>
      <c r="D193" s="301"/>
      <c r="E193" s="301">
        <v>0</v>
      </c>
      <c r="F193" s="301">
        <v>0</v>
      </c>
      <c r="G193" s="301">
        <v>0</v>
      </c>
      <c r="H193" s="301">
        <v>0</v>
      </c>
      <c r="I193" s="301">
        <v>0</v>
      </c>
      <c r="J193" s="301">
        <v>0</v>
      </c>
      <c r="K193" s="301">
        <v>0</v>
      </c>
      <c r="L193" s="301">
        <v>0</v>
      </c>
      <c r="M193" s="301">
        <v>0</v>
      </c>
      <c r="N193" s="301">
        <v>0</v>
      </c>
      <c r="O193" s="301">
        <v>0</v>
      </c>
      <c r="P193" s="301">
        <v>0</v>
      </c>
      <c r="Q193" s="301">
        <v>0</v>
      </c>
      <c r="R193" s="301">
        <v>0</v>
      </c>
      <c r="S193" s="301">
        <v>0</v>
      </c>
      <c r="T193" s="301">
        <v>0</v>
      </c>
      <c r="U193" s="301">
        <v>0</v>
      </c>
      <c r="V193" s="301">
        <v>0</v>
      </c>
      <c r="W193" s="301"/>
      <c r="X193" s="287">
        <f t="shared" si="48"/>
        <v>0</v>
      </c>
      <c r="Y193" s="287"/>
      <c r="AF193" s="5"/>
      <c r="AG193" s="5"/>
      <c r="AH193" s="5"/>
    </row>
    <row r="194" spans="1:34" ht="12.2" hidden="1" customHeight="1">
      <c r="A194" s="143">
        <v>143</v>
      </c>
      <c r="B194" s="143" t="s">
        <v>293</v>
      </c>
      <c r="C194" s="301">
        <v>0</v>
      </c>
      <c r="D194" s="301"/>
      <c r="E194" s="301">
        <v>0</v>
      </c>
      <c r="F194" s="301">
        <v>0</v>
      </c>
      <c r="G194" s="301">
        <v>0</v>
      </c>
      <c r="H194" s="301">
        <v>0</v>
      </c>
      <c r="I194" s="301">
        <v>0</v>
      </c>
      <c r="J194" s="301">
        <v>0</v>
      </c>
      <c r="K194" s="301">
        <v>0</v>
      </c>
      <c r="L194" s="301">
        <v>0</v>
      </c>
      <c r="M194" s="301">
        <v>0</v>
      </c>
      <c r="N194" s="301">
        <v>0</v>
      </c>
      <c r="O194" s="301">
        <v>0</v>
      </c>
      <c r="P194" s="301">
        <v>0</v>
      </c>
      <c r="Q194" s="301">
        <v>0</v>
      </c>
      <c r="R194" s="301">
        <v>0</v>
      </c>
      <c r="S194" s="301">
        <v>0</v>
      </c>
      <c r="T194" s="301">
        <v>0</v>
      </c>
      <c r="U194" s="301">
        <v>0</v>
      </c>
      <c r="V194" s="301">
        <v>0</v>
      </c>
      <c r="W194" s="301"/>
      <c r="X194" s="287">
        <f t="shared" si="48"/>
        <v>0</v>
      </c>
      <c r="Y194" s="287"/>
      <c r="AF194" s="5"/>
      <c r="AG194" s="5"/>
      <c r="AH194" s="5"/>
    </row>
    <row r="195" spans="1:34" ht="12.2" hidden="1" customHeight="1">
      <c r="A195" s="143">
        <v>144</v>
      </c>
      <c r="B195" s="143" t="s">
        <v>294</v>
      </c>
      <c r="C195" s="301">
        <v>0</v>
      </c>
      <c r="D195" s="301"/>
      <c r="E195" s="301">
        <v>0</v>
      </c>
      <c r="F195" s="301">
        <v>0</v>
      </c>
      <c r="G195" s="301">
        <v>0</v>
      </c>
      <c r="H195" s="301">
        <v>0</v>
      </c>
      <c r="I195" s="301">
        <v>0</v>
      </c>
      <c r="J195" s="301">
        <v>0</v>
      </c>
      <c r="K195" s="301">
        <v>0</v>
      </c>
      <c r="L195" s="301">
        <v>0</v>
      </c>
      <c r="M195" s="301">
        <v>0</v>
      </c>
      <c r="N195" s="301">
        <v>0</v>
      </c>
      <c r="O195" s="301">
        <v>0</v>
      </c>
      <c r="P195" s="301">
        <v>0</v>
      </c>
      <c r="Q195" s="301">
        <v>0</v>
      </c>
      <c r="R195" s="301">
        <v>0</v>
      </c>
      <c r="S195" s="301">
        <v>0</v>
      </c>
      <c r="T195" s="301">
        <v>0</v>
      </c>
      <c r="U195" s="301">
        <v>0</v>
      </c>
      <c r="V195" s="301">
        <v>0</v>
      </c>
      <c r="W195" s="301"/>
      <c r="X195" s="287">
        <f t="shared" si="48"/>
        <v>0</v>
      </c>
      <c r="Y195" s="287"/>
      <c r="AF195" s="5"/>
      <c r="AG195" s="5"/>
      <c r="AH195" s="5"/>
    </row>
    <row r="196" spans="1:34" ht="12.2" hidden="1" customHeight="1">
      <c r="A196" s="143">
        <v>145</v>
      </c>
      <c r="B196" s="143" t="s">
        <v>295</v>
      </c>
      <c r="C196" s="301">
        <v>0</v>
      </c>
      <c r="D196" s="301"/>
      <c r="E196" s="301">
        <v>0</v>
      </c>
      <c r="F196" s="301">
        <v>0</v>
      </c>
      <c r="G196" s="301">
        <v>0</v>
      </c>
      <c r="H196" s="301">
        <v>0</v>
      </c>
      <c r="I196" s="301">
        <v>0</v>
      </c>
      <c r="J196" s="301">
        <v>0</v>
      </c>
      <c r="K196" s="301">
        <v>0</v>
      </c>
      <c r="L196" s="301">
        <v>0</v>
      </c>
      <c r="M196" s="301">
        <v>0</v>
      </c>
      <c r="N196" s="301">
        <v>0</v>
      </c>
      <c r="O196" s="301">
        <v>0</v>
      </c>
      <c r="P196" s="301">
        <v>0</v>
      </c>
      <c r="Q196" s="301">
        <v>0</v>
      </c>
      <c r="R196" s="301">
        <v>0</v>
      </c>
      <c r="S196" s="301">
        <v>0</v>
      </c>
      <c r="T196" s="301">
        <v>0</v>
      </c>
      <c r="U196" s="301">
        <v>0</v>
      </c>
      <c r="V196" s="301">
        <v>0</v>
      </c>
      <c r="W196" s="301"/>
      <c r="X196" s="287">
        <f t="shared" si="48"/>
        <v>0</v>
      </c>
      <c r="Y196" s="287"/>
      <c r="AF196" s="5"/>
      <c r="AG196" s="5"/>
      <c r="AH196" s="5"/>
    </row>
    <row r="197" spans="1:34" ht="12.2" hidden="1" customHeight="1">
      <c r="A197" s="143">
        <v>146</v>
      </c>
      <c r="B197" s="143" t="s">
        <v>296</v>
      </c>
      <c r="C197" s="301">
        <v>0</v>
      </c>
      <c r="D197" s="301"/>
      <c r="E197" s="301">
        <v>0</v>
      </c>
      <c r="F197" s="301">
        <v>0</v>
      </c>
      <c r="G197" s="301">
        <v>0</v>
      </c>
      <c r="H197" s="301">
        <v>0</v>
      </c>
      <c r="I197" s="301">
        <v>0</v>
      </c>
      <c r="J197" s="301">
        <v>0</v>
      </c>
      <c r="K197" s="301">
        <v>0</v>
      </c>
      <c r="L197" s="301">
        <v>0</v>
      </c>
      <c r="M197" s="301">
        <v>0</v>
      </c>
      <c r="N197" s="301">
        <v>0</v>
      </c>
      <c r="O197" s="301">
        <v>0</v>
      </c>
      <c r="P197" s="301">
        <v>0</v>
      </c>
      <c r="Q197" s="301">
        <v>0</v>
      </c>
      <c r="R197" s="301">
        <v>0</v>
      </c>
      <c r="S197" s="301">
        <v>0</v>
      </c>
      <c r="T197" s="301">
        <v>0</v>
      </c>
      <c r="U197" s="301">
        <v>0</v>
      </c>
      <c r="V197" s="301">
        <v>0</v>
      </c>
      <c r="W197" s="301"/>
      <c r="X197" s="287">
        <f t="shared" si="48"/>
        <v>0</v>
      </c>
      <c r="Y197" s="287"/>
      <c r="AF197" s="5"/>
      <c r="AG197" s="5"/>
      <c r="AH197" s="5"/>
    </row>
    <row r="198" spans="1:34" ht="12.2" hidden="1" customHeight="1">
      <c r="A198" s="143">
        <v>147</v>
      </c>
      <c r="B198" s="143" t="s">
        <v>297</v>
      </c>
      <c r="C198" s="301">
        <v>0</v>
      </c>
      <c r="D198" s="301"/>
      <c r="E198" s="301">
        <v>0</v>
      </c>
      <c r="F198" s="301">
        <v>0</v>
      </c>
      <c r="G198" s="301">
        <v>0</v>
      </c>
      <c r="H198" s="301">
        <v>0</v>
      </c>
      <c r="I198" s="301">
        <v>0</v>
      </c>
      <c r="J198" s="301">
        <v>0</v>
      </c>
      <c r="K198" s="301">
        <v>0</v>
      </c>
      <c r="L198" s="301">
        <v>0</v>
      </c>
      <c r="M198" s="301">
        <v>0</v>
      </c>
      <c r="N198" s="301">
        <v>0</v>
      </c>
      <c r="O198" s="301">
        <v>0</v>
      </c>
      <c r="P198" s="301">
        <v>0</v>
      </c>
      <c r="Q198" s="301">
        <v>0</v>
      </c>
      <c r="R198" s="301">
        <v>0</v>
      </c>
      <c r="S198" s="301">
        <v>0</v>
      </c>
      <c r="T198" s="301">
        <v>0</v>
      </c>
      <c r="U198" s="301">
        <v>0</v>
      </c>
      <c r="V198" s="301">
        <v>0</v>
      </c>
      <c r="W198" s="301"/>
      <c r="X198" s="287">
        <f t="shared" si="48"/>
        <v>0</v>
      </c>
      <c r="Y198" s="287"/>
      <c r="AF198" s="5"/>
      <c r="AG198" s="5"/>
      <c r="AH198" s="5"/>
    </row>
    <row r="199" spans="1:34" ht="12.2" hidden="1" customHeight="1">
      <c r="A199" s="143">
        <v>150</v>
      </c>
      <c r="B199" s="143" t="s">
        <v>298</v>
      </c>
      <c r="C199" s="301">
        <v>0</v>
      </c>
      <c r="D199" s="301"/>
      <c r="E199" s="301">
        <v>0</v>
      </c>
      <c r="F199" s="301">
        <v>0</v>
      </c>
      <c r="G199" s="301">
        <v>0</v>
      </c>
      <c r="H199" s="301">
        <v>0</v>
      </c>
      <c r="I199" s="301">
        <v>0</v>
      </c>
      <c r="J199" s="301">
        <v>0</v>
      </c>
      <c r="K199" s="301">
        <v>0</v>
      </c>
      <c r="L199" s="301">
        <v>0</v>
      </c>
      <c r="M199" s="301">
        <v>0</v>
      </c>
      <c r="N199" s="301">
        <v>0</v>
      </c>
      <c r="O199" s="301">
        <v>0</v>
      </c>
      <c r="P199" s="301">
        <v>0</v>
      </c>
      <c r="Q199" s="301">
        <v>0</v>
      </c>
      <c r="R199" s="301">
        <v>0</v>
      </c>
      <c r="S199" s="301">
        <v>0</v>
      </c>
      <c r="T199" s="301">
        <v>0</v>
      </c>
      <c r="U199" s="301">
        <v>0</v>
      </c>
      <c r="V199" s="301">
        <v>0</v>
      </c>
      <c r="W199" s="301"/>
      <c r="X199" s="287">
        <f t="shared" si="48"/>
        <v>0</v>
      </c>
      <c r="Y199" s="287"/>
      <c r="AF199" s="5"/>
      <c r="AG199" s="5"/>
      <c r="AH199" s="5"/>
    </row>
    <row r="200" spans="1:34" ht="12.2" hidden="1" customHeight="1">
      <c r="A200" s="143">
        <v>151</v>
      </c>
      <c r="B200" s="143" t="s">
        <v>299</v>
      </c>
      <c r="C200" s="301">
        <v>0</v>
      </c>
      <c r="D200" s="301"/>
      <c r="E200" s="301">
        <v>0</v>
      </c>
      <c r="F200" s="301">
        <v>0</v>
      </c>
      <c r="G200" s="301">
        <v>0</v>
      </c>
      <c r="H200" s="301">
        <v>0</v>
      </c>
      <c r="I200" s="301">
        <v>0</v>
      </c>
      <c r="J200" s="301">
        <v>0</v>
      </c>
      <c r="K200" s="301">
        <v>0</v>
      </c>
      <c r="L200" s="301">
        <v>0</v>
      </c>
      <c r="M200" s="301">
        <v>0</v>
      </c>
      <c r="N200" s="301">
        <v>0</v>
      </c>
      <c r="O200" s="301">
        <v>0</v>
      </c>
      <c r="P200" s="301">
        <v>0</v>
      </c>
      <c r="Q200" s="301">
        <v>0</v>
      </c>
      <c r="R200" s="301">
        <v>0</v>
      </c>
      <c r="S200" s="301">
        <v>0</v>
      </c>
      <c r="T200" s="301">
        <v>0</v>
      </c>
      <c r="U200" s="301">
        <v>0</v>
      </c>
      <c r="V200" s="301">
        <v>0</v>
      </c>
      <c r="W200" s="301"/>
      <c r="X200" s="287">
        <f t="shared" si="48"/>
        <v>0</v>
      </c>
      <c r="Y200" s="287"/>
      <c r="AF200" s="5"/>
      <c r="AG200" s="5"/>
      <c r="AH200" s="5"/>
    </row>
    <row r="201" spans="1:34" ht="12.2" hidden="1" customHeight="1">
      <c r="A201" s="143">
        <v>152</v>
      </c>
      <c r="B201" s="143" t="s">
        <v>300</v>
      </c>
      <c r="C201" s="301">
        <v>0</v>
      </c>
      <c r="D201" s="301"/>
      <c r="E201" s="301">
        <v>0</v>
      </c>
      <c r="F201" s="301">
        <v>0</v>
      </c>
      <c r="G201" s="301">
        <v>0</v>
      </c>
      <c r="H201" s="301">
        <v>0</v>
      </c>
      <c r="I201" s="301">
        <v>0</v>
      </c>
      <c r="J201" s="301">
        <v>0</v>
      </c>
      <c r="K201" s="301">
        <v>0</v>
      </c>
      <c r="L201" s="301">
        <v>0</v>
      </c>
      <c r="M201" s="301">
        <v>0</v>
      </c>
      <c r="N201" s="301">
        <v>0</v>
      </c>
      <c r="O201" s="301">
        <v>0</v>
      </c>
      <c r="P201" s="301">
        <v>0</v>
      </c>
      <c r="Q201" s="301">
        <v>0</v>
      </c>
      <c r="R201" s="301">
        <v>0</v>
      </c>
      <c r="S201" s="301">
        <v>0</v>
      </c>
      <c r="T201" s="301">
        <v>0</v>
      </c>
      <c r="U201" s="301">
        <v>0</v>
      </c>
      <c r="V201" s="301">
        <v>0</v>
      </c>
      <c r="W201" s="301"/>
      <c r="X201" s="287">
        <f t="shared" si="48"/>
        <v>0</v>
      </c>
      <c r="Y201" s="287"/>
      <c r="AF201" s="5"/>
      <c r="AG201" s="5"/>
      <c r="AH201" s="5"/>
    </row>
    <row r="202" spans="1:34" ht="12.2" hidden="1" customHeight="1">
      <c r="A202" s="143">
        <v>153</v>
      </c>
      <c r="B202" s="143" t="s">
        <v>301</v>
      </c>
      <c r="C202" s="301">
        <v>0</v>
      </c>
      <c r="D202" s="301"/>
      <c r="E202" s="301">
        <v>0</v>
      </c>
      <c r="F202" s="301">
        <v>0</v>
      </c>
      <c r="G202" s="301">
        <v>0</v>
      </c>
      <c r="H202" s="301">
        <v>0</v>
      </c>
      <c r="I202" s="301">
        <v>0</v>
      </c>
      <c r="J202" s="301">
        <v>0</v>
      </c>
      <c r="K202" s="301">
        <v>0</v>
      </c>
      <c r="L202" s="301">
        <v>0</v>
      </c>
      <c r="M202" s="301">
        <v>0</v>
      </c>
      <c r="N202" s="301">
        <v>0</v>
      </c>
      <c r="O202" s="301">
        <v>0</v>
      </c>
      <c r="P202" s="301">
        <v>0</v>
      </c>
      <c r="Q202" s="301">
        <v>0</v>
      </c>
      <c r="R202" s="301">
        <v>0</v>
      </c>
      <c r="S202" s="301">
        <v>0</v>
      </c>
      <c r="T202" s="301">
        <v>0</v>
      </c>
      <c r="U202" s="301">
        <v>0</v>
      </c>
      <c r="V202" s="301">
        <v>0</v>
      </c>
      <c r="W202" s="301"/>
      <c r="X202" s="287">
        <f t="shared" si="48"/>
        <v>0</v>
      </c>
      <c r="Y202" s="287"/>
      <c r="AF202" s="5"/>
      <c r="AG202" s="5"/>
      <c r="AH202" s="5"/>
    </row>
    <row r="203" spans="1:34" ht="12.2" hidden="1" customHeight="1">
      <c r="A203" s="143">
        <v>154</v>
      </c>
      <c r="B203" s="143" t="s">
        <v>302</v>
      </c>
      <c r="C203" s="301">
        <v>0</v>
      </c>
      <c r="D203" s="301"/>
      <c r="E203" s="301">
        <v>0</v>
      </c>
      <c r="F203" s="301">
        <v>0</v>
      </c>
      <c r="G203" s="301">
        <v>0</v>
      </c>
      <c r="H203" s="301">
        <v>0</v>
      </c>
      <c r="I203" s="301">
        <v>0</v>
      </c>
      <c r="J203" s="301">
        <v>0</v>
      </c>
      <c r="K203" s="301">
        <v>0</v>
      </c>
      <c r="L203" s="301">
        <v>0</v>
      </c>
      <c r="M203" s="301">
        <v>0</v>
      </c>
      <c r="N203" s="301">
        <v>0</v>
      </c>
      <c r="O203" s="301">
        <v>0</v>
      </c>
      <c r="P203" s="301">
        <v>0</v>
      </c>
      <c r="Q203" s="301">
        <v>0</v>
      </c>
      <c r="R203" s="301">
        <v>0</v>
      </c>
      <c r="S203" s="301">
        <v>0</v>
      </c>
      <c r="T203" s="301">
        <v>0</v>
      </c>
      <c r="U203" s="301">
        <v>0</v>
      </c>
      <c r="V203" s="301">
        <v>0</v>
      </c>
      <c r="W203" s="301"/>
      <c r="X203" s="287">
        <f t="shared" si="48"/>
        <v>0</v>
      </c>
      <c r="Y203" s="287"/>
      <c r="AF203" s="5"/>
      <c r="AG203" s="5"/>
      <c r="AH203" s="5"/>
    </row>
    <row r="204" spans="1:34" ht="12.2" hidden="1" customHeight="1">
      <c r="A204" s="143">
        <v>155</v>
      </c>
      <c r="B204" s="143" t="s">
        <v>303</v>
      </c>
      <c r="C204" s="301">
        <v>0</v>
      </c>
      <c r="D204" s="301"/>
      <c r="E204" s="301">
        <v>0</v>
      </c>
      <c r="F204" s="301">
        <v>0</v>
      </c>
      <c r="G204" s="301">
        <v>0</v>
      </c>
      <c r="H204" s="301">
        <v>0</v>
      </c>
      <c r="I204" s="301">
        <v>0</v>
      </c>
      <c r="J204" s="301">
        <v>0</v>
      </c>
      <c r="K204" s="301">
        <v>0</v>
      </c>
      <c r="L204" s="301">
        <v>0</v>
      </c>
      <c r="M204" s="301">
        <v>0</v>
      </c>
      <c r="N204" s="301">
        <v>0</v>
      </c>
      <c r="O204" s="301">
        <v>0</v>
      </c>
      <c r="P204" s="301">
        <v>0</v>
      </c>
      <c r="Q204" s="301">
        <v>0</v>
      </c>
      <c r="R204" s="301">
        <v>0</v>
      </c>
      <c r="S204" s="301">
        <v>0</v>
      </c>
      <c r="T204" s="301">
        <v>0</v>
      </c>
      <c r="U204" s="301">
        <v>0</v>
      </c>
      <c r="V204" s="301">
        <v>0</v>
      </c>
      <c r="W204" s="301"/>
      <c r="X204" s="287">
        <f t="shared" si="48"/>
        <v>0</v>
      </c>
      <c r="Y204" s="287"/>
      <c r="AF204" s="5"/>
      <c r="AG204" s="5"/>
      <c r="AH204" s="5"/>
    </row>
    <row r="205" spans="1:34" ht="12.2" hidden="1" customHeight="1">
      <c r="A205" s="143">
        <v>156</v>
      </c>
      <c r="B205" s="143" t="s">
        <v>304</v>
      </c>
      <c r="C205" s="301">
        <v>0</v>
      </c>
      <c r="D205" s="301"/>
      <c r="E205" s="301">
        <v>0</v>
      </c>
      <c r="F205" s="301">
        <v>0</v>
      </c>
      <c r="G205" s="301">
        <v>0</v>
      </c>
      <c r="H205" s="301">
        <v>0</v>
      </c>
      <c r="I205" s="301">
        <v>0</v>
      </c>
      <c r="J205" s="301">
        <v>0</v>
      </c>
      <c r="K205" s="301">
        <v>0</v>
      </c>
      <c r="L205" s="301">
        <v>0</v>
      </c>
      <c r="M205" s="301">
        <v>0</v>
      </c>
      <c r="N205" s="301">
        <v>0</v>
      </c>
      <c r="O205" s="301">
        <v>0</v>
      </c>
      <c r="P205" s="301">
        <v>0</v>
      </c>
      <c r="Q205" s="301">
        <v>0</v>
      </c>
      <c r="R205" s="301">
        <v>0</v>
      </c>
      <c r="S205" s="301">
        <v>0</v>
      </c>
      <c r="T205" s="301">
        <v>0</v>
      </c>
      <c r="U205" s="301">
        <v>0</v>
      </c>
      <c r="V205" s="301">
        <v>0</v>
      </c>
      <c r="W205" s="301"/>
      <c r="X205" s="287">
        <f t="shared" si="48"/>
        <v>0</v>
      </c>
      <c r="Y205" s="287"/>
      <c r="AF205" s="5"/>
      <c r="AG205" s="5"/>
      <c r="AH205" s="5"/>
    </row>
    <row r="206" spans="1:34" ht="12.2" hidden="1" customHeight="1">
      <c r="A206" s="143">
        <v>157</v>
      </c>
      <c r="B206" s="143" t="s">
        <v>305</v>
      </c>
      <c r="C206" s="301">
        <v>0</v>
      </c>
      <c r="D206" s="301"/>
      <c r="E206" s="301">
        <v>0</v>
      </c>
      <c r="F206" s="301">
        <v>0</v>
      </c>
      <c r="G206" s="301">
        <v>0</v>
      </c>
      <c r="H206" s="301">
        <v>0</v>
      </c>
      <c r="I206" s="301">
        <v>0</v>
      </c>
      <c r="J206" s="301">
        <v>0</v>
      </c>
      <c r="K206" s="301">
        <v>0</v>
      </c>
      <c r="L206" s="301">
        <v>0</v>
      </c>
      <c r="M206" s="301">
        <v>0</v>
      </c>
      <c r="N206" s="301">
        <v>0</v>
      </c>
      <c r="O206" s="301">
        <v>0</v>
      </c>
      <c r="P206" s="301">
        <v>0</v>
      </c>
      <c r="Q206" s="301">
        <v>0</v>
      </c>
      <c r="R206" s="301">
        <v>0</v>
      </c>
      <c r="S206" s="301">
        <v>0</v>
      </c>
      <c r="T206" s="301">
        <v>0</v>
      </c>
      <c r="U206" s="301">
        <v>0</v>
      </c>
      <c r="V206" s="301">
        <v>0</v>
      </c>
      <c r="W206" s="301"/>
      <c r="X206" s="287">
        <f t="shared" si="48"/>
        <v>0</v>
      </c>
      <c r="Y206" s="287"/>
      <c r="AF206" s="5"/>
      <c r="AG206" s="5"/>
      <c r="AH206" s="5"/>
    </row>
    <row r="207" spans="1:34" ht="12.2" hidden="1" customHeight="1">
      <c r="A207" s="143">
        <v>160</v>
      </c>
      <c r="B207" s="143" t="s">
        <v>306</v>
      </c>
      <c r="C207" s="301">
        <v>0</v>
      </c>
      <c r="D207" s="301"/>
      <c r="E207" s="301">
        <v>0</v>
      </c>
      <c r="F207" s="301">
        <v>0</v>
      </c>
      <c r="G207" s="301">
        <v>0</v>
      </c>
      <c r="H207" s="301">
        <v>0</v>
      </c>
      <c r="I207" s="301">
        <v>0</v>
      </c>
      <c r="J207" s="301">
        <v>0</v>
      </c>
      <c r="K207" s="301">
        <v>0</v>
      </c>
      <c r="L207" s="301">
        <v>0</v>
      </c>
      <c r="M207" s="301">
        <v>0</v>
      </c>
      <c r="N207" s="301">
        <v>0</v>
      </c>
      <c r="O207" s="301">
        <v>0</v>
      </c>
      <c r="P207" s="301">
        <v>0</v>
      </c>
      <c r="Q207" s="301">
        <v>0</v>
      </c>
      <c r="R207" s="301">
        <v>0</v>
      </c>
      <c r="S207" s="301">
        <v>0</v>
      </c>
      <c r="T207" s="301">
        <v>0</v>
      </c>
      <c r="U207" s="301">
        <v>0</v>
      </c>
      <c r="V207" s="301">
        <v>0</v>
      </c>
      <c r="W207" s="301"/>
      <c r="X207" s="287">
        <f t="shared" si="48"/>
        <v>0</v>
      </c>
      <c r="Y207" s="287"/>
      <c r="AF207" s="5"/>
      <c r="AG207" s="5"/>
      <c r="AH207" s="5"/>
    </row>
    <row r="208" spans="1:34" ht="12.2" customHeight="1">
      <c r="A208" s="143">
        <v>161</v>
      </c>
      <c r="B208" s="143" t="s">
        <v>307</v>
      </c>
      <c r="C208" s="301">
        <v>21414.3</v>
      </c>
      <c r="D208" s="301"/>
      <c r="E208" s="301">
        <v>0</v>
      </c>
      <c r="F208" s="301">
        <v>0</v>
      </c>
      <c r="G208" s="301">
        <v>0</v>
      </c>
      <c r="H208" s="301">
        <v>0</v>
      </c>
      <c r="I208" s="301">
        <v>0</v>
      </c>
      <c r="J208" s="301">
        <v>0</v>
      </c>
      <c r="K208" s="301">
        <v>21414.3</v>
      </c>
      <c r="L208" s="301">
        <v>0</v>
      </c>
      <c r="M208" s="301">
        <v>0</v>
      </c>
      <c r="N208" s="301">
        <v>0</v>
      </c>
      <c r="O208" s="301">
        <v>0</v>
      </c>
      <c r="P208" s="301">
        <v>0</v>
      </c>
      <c r="Q208" s="301">
        <v>0</v>
      </c>
      <c r="R208" s="301">
        <v>0</v>
      </c>
      <c r="S208" s="301">
        <v>0</v>
      </c>
      <c r="T208" s="301">
        <v>0</v>
      </c>
      <c r="U208" s="301">
        <v>0</v>
      </c>
      <c r="V208" s="301">
        <v>0</v>
      </c>
      <c r="W208" s="301"/>
      <c r="X208" s="287">
        <f t="shared" si="48"/>
        <v>0</v>
      </c>
      <c r="Y208" s="287"/>
      <c r="AF208" s="5"/>
      <c r="AG208" s="5"/>
      <c r="AH208" s="5"/>
    </row>
    <row r="209" spans="1:34" ht="12.2" customHeight="1">
      <c r="A209" s="143">
        <v>162</v>
      </c>
      <c r="B209" s="143" t="s">
        <v>308</v>
      </c>
      <c r="C209" s="301">
        <v>8082.125</v>
      </c>
      <c r="D209" s="301"/>
      <c r="E209" s="301">
        <v>0</v>
      </c>
      <c r="F209" s="301">
        <v>0</v>
      </c>
      <c r="G209" s="301">
        <v>0</v>
      </c>
      <c r="H209" s="301">
        <v>0</v>
      </c>
      <c r="I209" s="301">
        <v>0</v>
      </c>
      <c r="J209" s="301">
        <v>0</v>
      </c>
      <c r="K209" s="301">
        <v>8082.125</v>
      </c>
      <c r="L209" s="301">
        <v>0</v>
      </c>
      <c r="M209" s="301">
        <v>0</v>
      </c>
      <c r="N209" s="301">
        <v>0</v>
      </c>
      <c r="O209" s="301">
        <v>0</v>
      </c>
      <c r="P209" s="301">
        <v>0</v>
      </c>
      <c r="Q209" s="301">
        <v>0</v>
      </c>
      <c r="R209" s="301">
        <v>0</v>
      </c>
      <c r="S209" s="301">
        <v>0</v>
      </c>
      <c r="T209" s="301">
        <v>0</v>
      </c>
      <c r="U209" s="301">
        <v>0</v>
      </c>
      <c r="V209" s="301">
        <v>0</v>
      </c>
      <c r="W209" s="301"/>
      <c r="X209" s="287">
        <f t="shared" si="48"/>
        <v>0</v>
      </c>
      <c r="Y209" s="287"/>
      <c r="AF209" s="5"/>
      <c r="AG209" s="5"/>
      <c r="AH209" s="5"/>
    </row>
    <row r="210" spans="1:34" ht="12.2" hidden="1" customHeight="1">
      <c r="A210" s="143">
        <v>163</v>
      </c>
      <c r="B210" s="143" t="s">
        <v>309</v>
      </c>
      <c r="C210" s="301">
        <v>0</v>
      </c>
      <c r="D210" s="301"/>
      <c r="E210" s="301">
        <v>0</v>
      </c>
      <c r="F210" s="301">
        <v>0</v>
      </c>
      <c r="G210" s="301">
        <v>0</v>
      </c>
      <c r="H210" s="301">
        <v>0</v>
      </c>
      <c r="I210" s="301">
        <v>0</v>
      </c>
      <c r="J210" s="301">
        <v>0</v>
      </c>
      <c r="K210" s="301">
        <v>0</v>
      </c>
      <c r="L210" s="301">
        <v>0</v>
      </c>
      <c r="M210" s="301">
        <v>0</v>
      </c>
      <c r="N210" s="301">
        <v>0</v>
      </c>
      <c r="O210" s="301">
        <v>0</v>
      </c>
      <c r="P210" s="301">
        <v>0</v>
      </c>
      <c r="Q210" s="301">
        <v>0</v>
      </c>
      <c r="R210" s="301">
        <v>0</v>
      </c>
      <c r="S210" s="301">
        <v>0</v>
      </c>
      <c r="T210" s="301">
        <v>0</v>
      </c>
      <c r="U210" s="301">
        <v>0</v>
      </c>
      <c r="V210" s="301">
        <v>0</v>
      </c>
      <c r="W210" s="301"/>
      <c r="X210" s="287">
        <f t="shared" si="48"/>
        <v>0</v>
      </c>
      <c r="Y210" s="287"/>
      <c r="AF210" s="5"/>
      <c r="AG210" s="5"/>
      <c r="AH210" s="5"/>
    </row>
    <row r="211" spans="1:34" ht="12.2" hidden="1" customHeight="1">
      <c r="A211" s="143">
        <v>164</v>
      </c>
      <c r="B211" s="143" t="s">
        <v>310</v>
      </c>
      <c r="C211" s="301">
        <v>0</v>
      </c>
      <c r="D211" s="301"/>
      <c r="E211" s="301">
        <v>0</v>
      </c>
      <c r="F211" s="301">
        <v>0</v>
      </c>
      <c r="G211" s="301">
        <v>0</v>
      </c>
      <c r="H211" s="301">
        <v>0</v>
      </c>
      <c r="I211" s="301">
        <v>0</v>
      </c>
      <c r="J211" s="301">
        <v>0</v>
      </c>
      <c r="K211" s="301">
        <v>0</v>
      </c>
      <c r="L211" s="301">
        <v>0</v>
      </c>
      <c r="M211" s="301">
        <v>0</v>
      </c>
      <c r="N211" s="301">
        <v>0</v>
      </c>
      <c r="O211" s="301">
        <v>0</v>
      </c>
      <c r="P211" s="301">
        <v>0</v>
      </c>
      <c r="Q211" s="301">
        <v>0</v>
      </c>
      <c r="R211" s="301">
        <v>0</v>
      </c>
      <c r="S211" s="301">
        <v>0</v>
      </c>
      <c r="T211" s="301">
        <v>0</v>
      </c>
      <c r="U211" s="301">
        <v>0</v>
      </c>
      <c r="V211" s="301">
        <v>0</v>
      </c>
      <c r="W211" s="301"/>
      <c r="X211" s="287">
        <f t="shared" si="48"/>
        <v>0</v>
      </c>
      <c r="Y211" s="287"/>
      <c r="AF211" s="5"/>
      <c r="AG211" s="5"/>
      <c r="AH211" s="5"/>
    </row>
    <row r="212" spans="1:34" ht="12.2" hidden="1" customHeight="1">
      <c r="A212" s="143">
        <v>165</v>
      </c>
      <c r="B212" s="143" t="s">
        <v>311</v>
      </c>
      <c r="C212" s="301">
        <v>0</v>
      </c>
      <c r="D212" s="301"/>
      <c r="E212" s="301">
        <v>0</v>
      </c>
      <c r="F212" s="301">
        <v>0</v>
      </c>
      <c r="G212" s="301">
        <v>0</v>
      </c>
      <c r="H212" s="301">
        <v>0</v>
      </c>
      <c r="I212" s="301">
        <v>0</v>
      </c>
      <c r="J212" s="301">
        <v>0</v>
      </c>
      <c r="K212" s="301">
        <v>0</v>
      </c>
      <c r="L212" s="301">
        <v>0</v>
      </c>
      <c r="M212" s="301">
        <v>0</v>
      </c>
      <c r="N212" s="301">
        <v>0</v>
      </c>
      <c r="O212" s="301">
        <v>0</v>
      </c>
      <c r="P212" s="301">
        <v>0</v>
      </c>
      <c r="Q212" s="301">
        <v>0</v>
      </c>
      <c r="R212" s="301">
        <v>0</v>
      </c>
      <c r="S212" s="301">
        <v>0</v>
      </c>
      <c r="T212" s="301">
        <v>0</v>
      </c>
      <c r="U212" s="301">
        <v>0</v>
      </c>
      <c r="V212" s="301">
        <v>0</v>
      </c>
      <c r="W212" s="301"/>
      <c r="X212" s="287">
        <f t="shared" si="48"/>
        <v>0</v>
      </c>
      <c r="Y212" s="287"/>
      <c r="AF212" s="5"/>
      <c r="AG212" s="5"/>
      <c r="AH212" s="5"/>
    </row>
    <row r="213" spans="1:34" ht="12.2" hidden="1" customHeight="1">
      <c r="A213" s="143">
        <v>166</v>
      </c>
      <c r="B213" s="143" t="s">
        <v>312</v>
      </c>
      <c r="C213" s="301">
        <v>0</v>
      </c>
      <c r="D213" s="301"/>
      <c r="E213" s="301">
        <v>0</v>
      </c>
      <c r="F213" s="301">
        <v>0</v>
      </c>
      <c r="G213" s="301">
        <v>0</v>
      </c>
      <c r="H213" s="301">
        <v>0</v>
      </c>
      <c r="I213" s="301">
        <v>0</v>
      </c>
      <c r="J213" s="301">
        <v>0</v>
      </c>
      <c r="K213" s="301">
        <v>0</v>
      </c>
      <c r="L213" s="301">
        <v>0</v>
      </c>
      <c r="M213" s="301">
        <v>0</v>
      </c>
      <c r="N213" s="301">
        <v>0</v>
      </c>
      <c r="O213" s="301">
        <v>0</v>
      </c>
      <c r="P213" s="301">
        <v>0</v>
      </c>
      <c r="Q213" s="301">
        <v>0</v>
      </c>
      <c r="R213" s="301">
        <v>0</v>
      </c>
      <c r="S213" s="301">
        <v>0</v>
      </c>
      <c r="T213" s="301">
        <v>0</v>
      </c>
      <c r="U213" s="301">
        <v>0</v>
      </c>
      <c r="V213" s="301">
        <v>0</v>
      </c>
      <c r="W213" s="301"/>
      <c r="X213" s="287">
        <f t="shared" si="48"/>
        <v>0</v>
      </c>
      <c r="Y213" s="287"/>
      <c r="AF213" s="5"/>
      <c r="AG213" s="5"/>
      <c r="AH213" s="5"/>
    </row>
    <row r="214" spans="1:34" ht="12.2" customHeight="1">
      <c r="A214" s="143">
        <v>167</v>
      </c>
      <c r="B214" s="143" t="s">
        <v>313</v>
      </c>
      <c r="C214" s="301">
        <v>5609.8147499999995</v>
      </c>
      <c r="D214" s="301"/>
      <c r="E214" s="301">
        <v>0</v>
      </c>
      <c r="F214" s="301">
        <v>0</v>
      </c>
      <c r="G214" s="301">
        <v>0</v>
      </c>
      <c r="H214" s="301">
        <v>0</v>
      </c>
      <c r="I214" s="301">
        <v>0</v>
      </c>
      <c r="J214" s="301">
        <v>0</v>
      </c>
      <c r="K214" s="301">
        <v>5609.8147499999995</v>
      </c>
      <c r="L214" s="301">
        <v>0</v>
      </c>
      <c r="M214" s="301">
        <v>0</v>
      </c>
      <c r="N214" s="301">
        <v>0</v>
      </c>
      <c r="O214" s="301">
        <v>0</v>
      </c>
      <c r="P214" s="301">
        <v>0</v>
      </c>
      <c r="Q214" s="301">
        <v>0</v>
      </c>
      <c r="R214" s="301">
        <v>0</v>
      </c>
      <c r="S214" s="301">
        <v>0</v>
      </c>
      <c r="T214" s="301">
        <v>0</v>
      </c>
      <c r="U214" s="301">
        <v>0</v>
      </c>
      <c r="V214" s="301">
        <v>0</v>
      </c>
      <c r="W214" s="301"/>
      <c r="X214" s="287">
        <f t="shared" si="48"/>
        <v>0</v>
      </c>
      <c r="Y214" s="287"/>
      <c r="AF214" s="5"/>
      <c r="AG214" s="5"/>
      <c r="AH214" s="5"/>
    </row>
    <row r="215" spans="1:34" ht="12.2" hidden="1" customHeight="1">
      <c r="A215" s="143">
        <v>199</v>
      </c>
      <c r="B215" s="143" t="s">
        <v>314</v>
      </c>
      <c r="C215" s="301">
        <v>0</v>
      </c>
      <c r="D215" s="301"/>
      <c r="E215" s="301">
        <v>0</v>
      </c>
      <c r="F215" s="301">
        <v>0</v>
      </c>
      <c r="G215" s="301">
        <v>0</v>
      </c>
      <c r="H215" s="301">
        <v>0</v>
      </c>
      <c r="I215" s="301">
        <v>0</v>
      </c>
      <c r="J215" s="301">
        <v>0</v>
      </c>
      <c r="K215" s="301">
        <v>0</v>
      </c>
      <c r="L215" s="301">
        <v>0</v>
      </c>
      <c r="M215" s="301">
        <v>0</v>
      </c>
      <c r="N215" s="301">
        <v>0</v>
      </c>
      <c r="O215" s="301">
        <v>0</v>
      </c>
      <c r="P215" s="301">
        <v>0</v>
      </c>
      <c r="Q215" s="301">
        <v>0</v>
      </c>
      <c r="R215" s="301">
        <v>0</v>
      </c>
      <c r="S215" s="301">
        <v>0</v>
      </c>
      <c r="T215" s="301">
        <v>0</v>
      </c>
      <c r="U215" s="301">
        <v>0</v>
      </c>
      <c r="V215" s="301">
        <v>0</v>
      </c>
      <c r="W215" s="301"/>
      <c r="X215" s="287">
        <f t="shared" si="48"/>
        <v>0</v>
      </c>
      <c r="Y215" s="287"/>
      <c r="AF215" s="5"/>
      <c r="AG215" s="5"/>
      <c r="AH215" s="5"/>
    </row>
    <row r="216" spans="1:34" ht="12.2" customHeight="1">
      <c r="A216" s="143"/>
      <c r="B216" s="133"/>
      <c r="C216" s="140"/>
      <c r="D216" s="140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140"/>
      <c r="U216" s="140"/>
      <c r="V216" s="140"/>
      <c r="W216" s="140"/>
      <c r="X216" s="287"/>
      <c r="Y216" s="287"/>
      <c r="AF216" s="5"/>
      <c r="AG216" s="5"/>
      <c r="AH216" s="5"/>
    </row>
    <row r="217" spans="1:34" ht="12.2" customHeight="1">
      <c r="A217" s="146"/>
      <c r="B217" s="299" t="s">
        <v>1097</v>
      </c>
      <c r="C217" s="302">
        <f>SUM(C158:C216)</f>
        <v>2352669.0677069901</v>
      </c>
      <c r="D217" s="302">
        <f>SUM(D158:D216)</f>
        <v>0</v>
      </c>
      <c r="E217" s="302">
        <f t="shared" ref="E217:V217" si="49">SUM(E158:E216)</f>
        <v>0</v>
      </c>
      <c r="F217" s="302">
        <f t="shared" si="49"/>
        <v>226402</v>
      </c>
      <c r="G217" s="302">
        <f t="shared" si="49"/>
        <v>253201.25175218715</v>
      </c>
      <c r="H217" s="302">
        <f t="shared" si="49"/>
        <v>105834.70479681209</v>
      </c>
      <c r="I217" s="302">
        <f t="shared" si="49"/>
        <v>2528.7654780764201</v>
      </c>
      <c r="J217" s="302">
        <f t="shared" si="49"/>
        <v>33485.753258240002</v>
      </c>
      <c r="K217" s="302">
        <f t="shared" si="49"/>
        <v>84790.072438060597</v>
      </c>
      <c r="L217" s="302">
        <f t="shared" si="49"/>
        <v>0</v>
      </c>
      <c r="M217" s="302">
        <f t="shared" si="49"/>
        <v>4569.21316801185</v>
      </c>
      <c r="N217" s="302">
        <f t="shared" si="49"/>
        <v>0</v>
      </c>
      <c r="O217" s="302">
        <f t="shared" si="49"/>
        <v>0</v>
      </c>
      <c r="P217" s="302">
        <f t="shared" si="49"/>
        <v>0</v>
      </c>
      <c r="Q217" s="302">
        <f t="shared" si="49"/>
        <v>0</v>
      </c>
      <c r="R217" s="302">
        <f t="shared" si="49"/>
        <v>0</v>
      </c>
      <c r="S217" s="302">
        <f t="shared" si="49"/>
        <v>0</v>
      </c>
      <c r="T217" s="302">
        <f t="shared" si="49"/>
        <v>49500</v>
      </c>
      <c r="U217" s="302">
        <f t="shared" si="49"/>
        <v>0</v>
      </c>
      <c r="V217" s="302">
        <f t="shared" si="49"/>
        <v>0</v>
      </c>
      <c r="W217" s="302"/>
      <c r="X217" s="302">
        <f>SUM(X158:X216)</f>
        <v>1592357.3068156021</v>
      </c>
      <c r="Y217" s="303"/>
      <c r="AF217" s="5"/>
      <c r="AG217" s="5"/>
      <c r="AH217" s="5"/>
    </row>
    <row r="218" spans="1:34" ht="12.2" customHeight="1">
      <c r="A218" s="143"/>
      <c r="B218" s="146"/>
      <c r="C218" s="304"/>
      <c r="D218" s="304"/>
      <c r="E218" s="304"/>
      <c r="F218" s="304"/>
      <c r="G218" s="304"/>
      <c r="H218" s="304"/>
      <c r="I218" s="304"/>
      <c r="J218" s="304"/>
      <c r="K218" s="304"/>
      <c r="L218" s="304"/>
      <c r="M218" s="304"/>
      <c r="N218" s="304"/>
      <c r="O218" s="304"/>
      <c r="P218" s="304"/>
      <c r="Q218" s="304"/>
      <c r="R218" s="304"/>
      <c r="S218" s="304"/>
      <c r="T218" s="304"/>
      <c r="U218" s="304"/>
      <c r="V218" s="304"/>
      <c r="W218" s="304"/>
      <c r="X218" s="287"/>
      <c r="Y218" s="287"/>
      <c r="AF218" s="5"/>
      <c r="AG218" s="5"/>
      <c r="AH218" s="5"/>
    </row>
    <row r="219" spans="1:34" ht="12.2" customHeight="1">
      <c r="A219" s="146" t="s">
        <v>114</v>
      </c>
      <c r="B219" s="146"/>
      <c r="C219" s="140"/>
      <c r="D219" s="140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140"/>
      <c r="U219" s="140"/>
      <c r="V219" s="140"/>
      <c r="W219" s="140"/>
      <c r="X219" s="287"/>
      <c r="Y219" s="287"/>
      <c r="AF219" s="5"/>
      <c r="AG219" s="5"/>
      <c r="AH219" s="5"/>
    </row>
    <row r="220" spans="1:34" ht="12.2" hidden="1" customHeight="1">
      <c r="A220" s="143" t="s">
        <v>29</v>
      </c>
      <c r="B220" s="143"/>
      <c r="C220" s="301"/>
      <c r="D220" s="301"/>
      <c r="E220" s="301"/>
      <c r="F220" s="301"/>
      <c r="G220" s="301"/>
      <c r="H220" s="301"/>
      <c r="I220" s="301"/>
      <c r="J220" s="301"/>
      <c r="K220" s="301"/>
      <c r="L220" s="301"/>
      <c r="M220" s="301"/>
      <c r="N220" s="301"/>
      <c r="O220" s="301"/>
      <c r="P220" s="301"/>
      <c r="Q220" s="301"/>
      <c r="R220" s="301"/>
      <c r="S220" s="301"/>
      <c r="T220" s="301"/>
      <c r="U220" s="301"/>
      <c r="V220" s="301"/>
      <c r="W220" s="301"/>
      <c r="X220" s="287">
        <f t="shared" ref="X220:X231" si="50">$C220-SUM(D220:W220)</f>
        <v>0</v>
      </c>
      <c r="Y220" s="287"/>
      <c r="AF220" s="5"/>
      <c r="AG220" s="5"/>
      <c r="AH220" s="5"/>
    </row>
    <row r="221" spans="1:34" ht="12.2" customHeight="1">
      <c r="A221" s="143">
        <v>210</v>
      </c>
      <c r="B221" s="143" t="s">
        <v>315</v>
      </c>
      <c r="C221" s="301">
        <v>191517.065907866</v>
      </c>
      <c r="D221" s="301"/>
      <c r="E221" s="301">
        <v>0</v>
      </c>
      <c r="F221" s="301">
        <v>18998.492938060201</v>
      </c>
      <c r="G221" s="301">
        <v>18248.987624961101</v>
      </c>
      <c r="H221" s="301">
        <v>10913.016686773401</v>
      </c>
      <c r="I221" s="301">
        <v>171.997423326041</v>
      </c>
      <c r="J221" s="301">
        <v>4427.5940202686597</v>
      </c>
      <c r="K221" s="301">
        <v>4066.3683160148298</v>
      </c>
      <c r="L221" s="301">
        <v>0</v>
      </c>
      <c r="M221" s="301">
        <v>517.84805515019696</v>
      </c>
      <c r="N221" s="301">
        <v>0</v>
      </c>
      <c r="O221" s="301">
        <v>0</v>
      </c>
      <c r="P221" s="301">
        <v>0</v>
      </c>
      <c r="Q221" s="301">
        <v>0</v>
      </c>
      <c r="R221" s="301">
        <v>0</v>
      </c>
      <c r="S221" s="301">
        <v>0</v>
      </c>
      <c r="T221" s="301">
        <v>6741.4007199568896</v>
      </c>
      <c r="U221" s="301">
        <v>0</v>
      </c>
      <c r="V221" s="301">
        <v>0</v>
      </c>
      <c r="W221" s="301"/>
      <c r="X221" s="287">
        <f t="shared" si="50"/>
        <v>127431.36012335468</v>
      </c>
      <c r="Y221" s="287"/>
      <c r="AF221" s="5"/>
      <c r="AG221" s="5"/>
      <c r="AH221" s="5"/>
    </row>
    <row r="222" spans="1:34" ht="12.2" hidden="1" customHeight="1">
      <c r="A222" s="143">
        <v>220</v>
      </c>
      <c r="B222" s="143" t="s">
        <v>316</v>
      </c>
      <c r="C222" s="301">
        <v>0</v>
      </c>
      <c r="D222" s="301"/>
      <c r="E222" s="301">
        <v>0</v>
      </c>
      <c r="F222" s="301">
        <v>0</v>
      </c>
      <c r="G222" s="301">
        <v>0</v>
      </c>
      <c r="H222" s="301">
        <v>0</v>
      </c>
      <c r="I222" s="301">
        <v>0</v>
      </c>
      <c r="J222" s="301">
        <v>0</v>
      </c>
      <c r="K222" s="301">
        <v>0</v>
      </c>
      <c r="L222" s="301">
        <v>0</v>
      </c>
      <c r="M222" s="301">
        <v>0</v>
      </c>
      <c r="N222" s="301">
        <v>0</v>
      </c>
      <c r="O222" s="301">
        <v>0</v>
      </c>
      <c r="P222" s="301">
        <v>0</v>
      </c>
      <c r="Q222" s="301">
        <v>0</v>
      </c>
      <c r="R222" s="301">
        <v>0</v>
      </c>
      <c r="S222" s="301">
        <v>0</v>
      </c>
      <c r="T222" s="301">
        <v>0</v>
      </c>
      <c r="U222" s="301">
        <v>0</v>
      </c>
      <c r="V222" s="301">
        <v>0</v>
      </c>
      <c r="W222" s="301"/>
      <c r="X222" s="287">
        <f t="shared" si="50"/>
        <v>0</v>
      </c>
      <c r="Y222" s="287"/>
      <c r="AF222" s="5"/>
      <c r="AG222" s="5"/>
      <c r="AH222" s="5"/>
    </row>
    <row r="223" spans="1:34" ht="12.2" customHeight="1">
      <c r="A223" s="143">
        <v>230</v>
      </c>
      <c r="B223" s="143" t="s">
        <v>317</v>
      </c>
      <c r="C223" s="301">
        <v>552735.04553359502</v>
      </c>
      <c r="D223" s="301"/>
      <c r="E223" s="301">
        <v>0</v>
      </c>
      <c r="F223" s="301">
        <v>43582.385000000002</v>
      </c>
      <c r="G223" s="301">
        <v>51421.278768928802</v>
      </c>
      <c r="H223" s="301">
        <v>20373.180673386301</v>
      </c>
      <c r="I223" s="301">
        <v>486.78735452971102</v>
      </c>
      <c r="J223" s="301">
        <v>6446.0075022111896</v>
      </c>
      <c r="K223" s="301">
        <v>20894.5069147373</v>
      </c>
      <c r="L223" s="301">
        <v>0</v>
      </c>
      <c r="M223" s="301">
        <v>879.57353484228099</v>
      </c>
      <c r="N223" s="301">
        <v>0</v>
      </c>
      <c r="O223" s="301">
        <v>0</v>
      </c>
      <c r="P223" s="301">
        <v>0</v>
      </c>
      <c r="Q223" s="301">
        <v>0</v>
      </c>
      <c r="R223" s="301">
        <v>0</v>
      </c>
      <c r="S223" s="301">
        <v>0</v>
      </c>
      <c r="T223" s="301">
        <v>12153.75</v>
      </c>
      <c r="U223" s="301">
        <v>0</v>
      </c>
      <c r="V223" s="301">
        <v>0</v>
      </c>
      <c r="W223" s="301"/>
      <c r="X223" s="287">
        <f t="shared" si="50"/>
        <v>396497.57578495942</v>
      </c>
      <c r="Y223" s="287"/>
      <c r="AF223" s="5"/>
      <c r="AG223" s="5"/>
      <c r="AH223" s="5"/>
    </row>
    <row r="224" spans="1:34" ht="12.2" customHeight="1">
      <c r="A224" s="143">
        <v>240</v>
      </c>
      <c r="B224" s="143" t="s">
        <v>318</v>
      </c>
      <c r="C224" s="301">
        <v>34113.701481751297</v>
      </c>
      <c r="D224" s="301"/>
      <c r="E224" s="301">
        <v>0</v>
      </c>
      <c r="F224" s="301">
        <v>3282.8290000000002</v>
      </c>
      <c r="G224" s="301">
        <v>3671.4181504067101</v>
      </c>
      <c r="H224" s="301">
        <v>1534.60321955378</v>
      </c>
      <c r="I224" s="301">
        <v>36.667099432108103</v>
      </c>
      <c r="J224" s="301">
        <v>485.54342224447998</v>
      </c>
      <c r="K224" s="301">
        <v>918.94870035187898</v>
      </c>
      <c r="L224" s="301">
        <v>0</v>
      </c>
      <c r="M224" s="301">
        <v>66.253590936171804</v>
      </c>
      <c r="N224" s="301">
        <v>0</v>
      </c>
      <c r="O224" s="301">
        <v>0</v>
      </c>
      <c r="P224" s="301">
        <v>0</v>
      </c>
      <c r="Q224" s="301">
        <v>0</v>
      </c>
      <c r="R224" s="301">
        <v>0</v>
      </c>
      <c r="S224" s="301">
        <v>0</v>
      </c>
      <c r="T224" s="301">
        <v>717.75</v>
      </c>
      <c r="U224" s="301">
        <v>0</v>
      </c>
      <c r="V224" s="301">
        <v>0</v>
      </c>
      <c r="W224" s="301"/>
      <c r="X224" s="287">
        <f t="shared" si="50"/>
        <v>23399.688298826164</v>
      </c>
      <c r="Y224" s="287"/>
      <c r="AF224" s="5"/>
      <c r="AG224" s="5"/>
      <c r="AH224" s="5"/>
    </row>
    <row r="225" spans="1:34" ht="12.2" customHeight="1">
      <c r="A225" s="143">
        <v>260</v>
      </c>
      <c r="B225" s="143" t="s">
        <v>319</v>
      </c>
      <c r="C225" s="301">
        <v>44361.370564516103</v>
      </c>
      <c r="D225" s="301"/>
      <c r="E225" s="301">
        <v>0</v>
      </c>
      <c r="F225" s="301">
        <v>4470.51</v>
      </c>
      <c r="G225" s="301">
        <v>4294.1449057692698</v>
      </c>
      <c r="H225" s="301">
        <v>2567.9273817899202</v>
      </c>
      <c r="I225" s="301">
        <v>40.472483973342001</v>
      </c>
      <c r="J225" s="301">
        <v>1041.8512356787</v>
      </c>
      <c r="K225" s="301">
        <v>956.85169764225702</v>
      </c>
      <c r="L225" s="301">
        <v>0</v>
      </c>
      <c r="M225" s="301">
        <v>121.854134250391</v>
      </c>
      <c r="N225" s="301">
        <v>0</v>
      </c>
      <c r="O225" s="301">
        <v>0</v>
      </c>
      <c r="P225" s="301">
        <v>0</v>
      </c>
      <c r="Q225" s="301">
        <v>0</v>
      </c>
      <c r="R225" s="301">
        <v>0</v>
      </c>
      <c r="S225" s="301">
        <v>0</v>
      </c>
      <c r="T225" s="301">
        <v>1334.46</v>
      </c>
      <c r="U225" s="301">
        <v>0</v>
      </c>
      <c r="V225" s="301">
        <v>0</v>
      </c>
      <c r="W225" s="301"/>
      <c r="X225" s="287">
        <f t="shared" si="50"/>
        <v>29533.29872541222</v>
      </c>
      <c r="Y225" s="287"/>
      <c r="AF225" s="5"/>
      <c r="AG225" s="5"/>
      <c r="AH225" s="5"/>
    </row>
    <row r="226" spans="1:34" ht="12.2" customHeight="1">
      <c r="A226" s="143">
        <v>270</v>
      </c>
      <c r="B226" s="143" t="s">
        <v>320</v>
      </c>
      <c r="C226" s="301">
        <v>37283.402031209698</v>
      </c>
      <c r="D226" s="301"/>
      <c r="E226" s="301">
        <v>0</v>
      </c>
      <c r="F226" s="301">
        <v>3348</v>
      </c>
      <c r="G226" s="301">
        <v>3215.9187977469001</v>
      </c>
      <c r="H226" s="301">
        <v>1923.14095578192</v>
      </c>
      <c r="I226" s="301">
        <v>30.310160662373899</v>
      </c>
      <c r="J226" s="301">
        <v>780.25056135704801</v>
      </c>
      <c r="K226" s="301">
        <v>1127.35193319318</v>
      </c>
      <c r="L226" s="301">
        <v>0</v>
      </c>
      <c r="M226" s="301">
        <v>91.257516809113199</v>
      </c>
      <c r="N226" s="301">
        <v>0</v>
      </c>
      <c r="O226" s="301">
        <v>0</v>
      </c>
      <c r="P226" s="301">
        <v>0</v>
      </c>
      <c r="Q226" s="301">
        <v>0</v>
      </c>
      <c r="R226" s="301">
        <v>0</v>
      </c>
      <c r="S226" s="301">
        <v>0</v>
      </c>
      <c r="T226" s="301">
        <v>1143</v>
      </c>
      <c r="U226" s="301">
        <v>0</v>
      </c>
      <c r="V226" s="301">
        <v>0</v>
      </c>
      <c r="W226" s="301"/>
      <c r="X226" s="287">
        <f t="shared" si="50"/>
        <v>25624.172105659163</v>
      </c>
      <c r="Y226" s="287"/>
      <c r="AF226" s="5"/>
      <c r="AG226" s="5"/>
      <c r="AH226" s="5"/>
    </row>
    <row r="227" spans="1:34" ht="12.2" hidden="1" customHeight="1">
      <c r="A227" s="143">
        <v>200</v>
      </c>
      <c r="B227" s="143" t="s">
        <v>321</v>
      </c>
      <c r="C227" s="301"/>
      <c r="D227" s="301"/>
      <c r="E227" s="301">
        <v>0</v>
      </c>
      <c r="F227" s="301">
        <v>0</v>
      </c>
      <c r="G227" s="301">
        <v>0</v>
      </c>
      <c r="H227" s="301">
        <v>0</v>
      </c>
      <c r="I227" s="301">
        <v>0</v>
      </c>
      <c r="J227" s="301">
        <v>0</v>
      </c>
      <c r="K227" s="301">
        <v>0</v>
      </c>
      <c r="L227" s="301">
        <v>0</v>
      </c>
      <c r="M227" s="301">
        <v>0</v>
      </c>
      <c r="N227" s="301">
        <v>0</v>
      </c>
      <c r="O227" s="301">
        <v>0</v>
      </c>
      <c r="P227" s="301">
        <v>0</v>
      </c>
      <c r="Q227" s="301">
        <v>0</v>
      </c>
      <c r="R227" s="301">
        <v>0</v>
      </c>
      <c r="S227" s="301">
        <v>0</v>
      </c>
      <c r="T227" s="301">
        <v>0</v>
      </c>
      <c r="U227" s="301">
        <v>0</v>
      </c>
      <c r="V227" s="301">
        <v>0</v>
      </c>
      <c r="W227" s="301"/>
      <c r="X227" s="287">
        <f t="shared" si="50"/>
        <v>0</v>
      </c>
      <c r="Y227" s="287"/>
      <c r="AF227" s="5"/>
      <c r="AG227" s="5"/>
      <c r="AH227" s="5"/>
    </row>
    <row r="228" spans="1:34" ht="12.2" hidden="1" customHeight="1">
      <c r="A228" s="143">
        <v>230.1</v>
      </c>
      <c r="B228" s="143" t="s">
        <v>322</v>
      </c>
      <c r="C228" s="301">
        <v>0</v>
      </c>
      <c r="D228" s="301"/>
      <c r="E228" s="301">
        <v>0</v>
      </c>
      <c r="F228" s="301">
        <v>0</v>
      </c>
      <c r="G228" s="301">
        <v>0</v>
      </c>
      <c r="H228" s="301">
        <v>0</v>
      </c>
      <c r="I228" s="301">
        <v>0</v>
      </c>
      <c r="J228" s="301">
        <v>0</v>
      </c>
      <c r="K228" s="301">
        <v>0</v>
      </c>
      <c r="L228" s="301">
        <v>0</v>
      </c>
      <c r="M228" s="301">
        <v>0</v>
      </c>
      <c r="N228" s="301">
        <v>0</v>
      </c>
      <c r="O228" s="301">
        <v>0</v>
      </c>
      <c r="P228" s="301">
        <v>0</v>
      </c>
      <c r="Q228" s="301">
        <v>0</v>
      </c>
      <c r="R228" s="301">
        <v>0</v>
      </c>
      <c r="S228" s="301">
        <v>0</v>
      </c>
      <c r="T228" s="301">
        <v>0</v>
      </c>
      <c r="U228" s="301">
        <v>0</v>
      </c>
      <c r="V228" s="301">
        <v>0</v>
      </c>
      <c r="W228" s="301"/>
      <c r="X228" s="287">
        <f t="shared" si="50"/>
        <v>0</v>
      </c>
      <c r="Y228" s="287"/>
      <c r="AF228" s="5"/>
      <c r="AG228" s="5"/>
      <c r="AH228" s="5"/>
    </row>
    <row r="229" spans="1:34" ht="12.2" hidden="1" customHeight="1">
      <c r="A229" s="143">
        <v>250</v>
      </c>
      <c r="B229" s="143" t="s">
        <v>323</v>
      </c>
      <c r="C229" s="301">
        <v>0</v>
      </c>
      <c r="D229" s="301"/>
      <c r="E229" s="301">
        <v>0</v>
      </c>
      <c r="F229" s="301">
        <v>0</v>
      </c>
      <c r="G229" s="301">
        <v>0</v>
      </c>
      <c r="H229" s="301">
        <v>0</v>
      </c>
      <c r="I229" s="301">
        <v>0</v>
      </c>
      <c r="J229" s="301">
        <v>0</v>
      </c>
      <c r="K229" s="301">
        <v>0</v>
      </c>
      <c r="L229" s="301">
        <v>0</v>
      </c>
      <c r="M229" s="301">
        <v>0</v>
      </c>
      <c r="N229" s="301">
        <v>0</v>
      </c>
      <c r="O229" s="301">
        <v>0</v>
      </c>
      <c r="P229" s="301">
        <v>0</v>
      </c>
      <c r="Q229" s="301">
        <v>0</v>
      </c>
      <c r="R229" s="301">
        <v>0</v>
      </c>
      <c r="S229" s="301">
        <v>0</v>
      </c>
      <c r="T229" s="301">
        <v>0</v>
      </c>
      <c r="U229" s="301">
        <v>0</v>
      </c>
      <c r="V229" s="301">
        <v>0</v>
      </c>
      <c r="W229" s="301"/>
      <c r="X229" s="287">
        <f t="shared" si="50"/>
        <v>0</v>
      </c>
      <c r="Y229" s="287"/>
      <c r="AF229" s="5"/>
      <c r="AG229" s="5"/>
      <c r="AH229" s="5"/>
    </row>
    <row r="230" spans="1:34" ht="12.2" hidden="1" customHeight="1">
      <c r="A230" s="143">
        <v>280</v>
      </c>
      <c r="B230" s="143" t="s">
        <v>324</v>
      </c>
      <c r="C230" s="301">
        <v>0</v>
      </c>
      <c r="D230" s="301"/>
      <c r="E230" s="301">
        <v>0</v>
      </c>
      <c r="F230" s="301">
        <v>0</v>
      </c>
      <c r="G230" s="301">
        <v>0</v>
      </c>
      <c r="H230" s="301">
        <v>0</v>
      </c>
      <c r="I230" s="301">
        <v>0</v>
      </c>
      <c r="J230" s="301">
        <v>0</v>
      </c>
      <c r="K230" s="301">
        <v>0</v>
      </c>
      <c r="L230" s="301">
        <v>0</v>
      </c>
      <c r="M230" s="301">
        <v>0</v>
      </c>
      <c r="N230" s="301">
        <v>0</v>
      </c>
      <c r="O230" s="301">
        <v>0</v>
      </c>
      <c r="P230" s="301">
        <v>0</v>
      </c>
      <c r="Q230" s="301">
        <v>0</v>
      </c>
      <c r="R230" s="301">
        <v>0</v>
      </c>
      <c r="S230" s="301">
        <v>0</v>
      </c>
      <c r="T230" s="301">
        <v>0</v>
      </c>
      <c r="U230" s="301">
        <v>0</v>
      </c>
      <c r="V230" s="301">
        <v>0</v>
      </c>
      <c r="W230" s="301"/>
      <c r="X230" s="287">
        <f t="shared" si="50"/>
        <v>0</v>
      </c>
      <c r="Y230" s="287"/>
      <c r="AF230" s="5"/>
      <c r="AG230" s="5"/>
      <c r="AH230" s="5"/>
    </row>
    <row r="231" spans="1:34" ht="12.2" hidden="1" customHeight="1">
      <c r="A231" s="143">
        <v>290</v>
      </c>
      <c r="B231" s="143" t="s">
        <v>325</v>
      </c>
      <c r="C231" s="301">
        <v>0</v>
      </c>
      <c r="D231" s="301"/>
      <c r="E231" s="301">
        <v>0</v>
      </c>
      <c r="F231" s="301">
        <v>0</v>
      </c>
      <c r="G231" s="301">
        <v>0</v>
      </c>
      <c r="H231" s="301">
        <v>0</v>
      </c>
      <c r="I231" s="301">
        <v>0</v>
      </c>
      <c r="J231" s="301">
        <v>0</v>
      </c>
      <c r="K231" s="301">
        <v>0</v>
      </c>
      <c r="L231" s="301">
        <v>0</v>
      </c>
      <c r="M231" s="301">
        <v>0</v>
      </c>
      <c r="N231" s="301">
        <v>0</v>
      </c>
      <c r="O231" s="301">
        <v>0</v>
      </c>
      <c r="P231" s="301">
        <v>0</v>
      </c>
      <c r="Q231" s="301">
        <v>0</v>
      </c>
      <c r="R231" s="301">
        <v>0</v>
      </c>
      <c r="S231" s="301">
        <v>0</v>
      </c>
      <c r="T231" s="301">
        <v>0</v>
      </c>
      <c r="U231" s="301">
        <v>0</v>
      </c>
      <c r="V231" s="301">
        <v>0</v>
      </c>
      <c r="W231" s="301"/>
      <c r="X231" s="287">
        <f t="shared" si="50"/>
        <v>0</v>
      </c>
      <c r="Y231" s="287"/>
      <c r="AF231" s="5"/>
      <c r="AG231" s="5"/>
      <c r="AH231" s="5"/>
    </row>
    <row r="232" spans="1:34" ht="12.2" customHeight="1">
      <c r="A232" s="143"/>
      <c r="B232" s="133"/>
      <c r="C232" s="140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140"/>
      <c r="U232" s="140"/>
      <c r="V232" s="140"/>
      <c r="W232" s="140"/>
      <c r="X232" s="140"/>
      <c r="Y232" s="287"/>
      <c r="AF232" s="5"/>
      <c r="AG232" s="5"/>
      <c r="AH232" s="5"/>
    </row>
    <row r="233" spans="1:34" ht="12.2" customHeight="1">
      <c r="A233" s="146"/>
      <c r="B233" s="299" t="s">
        <v>1098</v>
      </c>
      <c r="C233" s="302">
        <f>SUM(C219:C232)</f>
        <v>860010.58551893802</v>
      </c>
      <c r="D233" s="302">
        <f>SUM(D219:D232)</f>
        <v>0</v>
      </c>
      <c r="E233" s="302">
        <f t="shared" ref="E233:V233" si="51">SUM(E219:E232)</f>
        <v>0</v>
      </c>
      <c r="F233" s="302">
        <f t="shared" si="51"/>
        <v>73682.216938060199</v>
      </c>
      <c r="G233" s="302">
        <f t="shared" si="51"/>
        <v>80851.748247812779</v>
      </c>
      <c r="H233" s="302">
        <f t="shared" si="51"/>
        <v>37311.868917285326</v>
      </c>
      <c r="I233" s="302">
        <f t="shared" si="51"/>
        <v>766.23452192357604</v>
      </c>
      <c r="J233" s="302">
        <f t="shared" si="51"/>
        <v>13181.246741760078</v>
      </c>
      <c r="K233" s="302">
        <f t="shared" si="51"/>
        <v>27964.027561939445</v>
      </c>
      <c r="L233" s="302">
        <f t="shared" si="51"/>
        <v>0</v>
      </c>
      <c r="M233" s="302">
        <f t="shared" si="51"/>
        <v>1676.7868319881541</v>
      </c>
      <c r="N233" s="302">
        <f t="shared" si="51"/>
        <v>0</v>
      </c>
      <c r="O233" s="302">
        <f t="shared" si="51"/>
        <v>0</v>
      </c>
      <c r="P233" s="302">
        <f t="shared" si="51"/>
        <v>0</v>
      </c>
      <c r="Q233" s="302">
        <f t="shared" si="51"/>
        <v>0</v>
      </c>
      <c r="R233" s="302">
        <f t="shared" si="51"/>
        <v>0</v>
      </c>
      <c r="S233" s="302">
        <f t="shared" si="51"/>
        <v>0</v>
      </c>
      <c r="T233" s="302">
        <f t="shared" si="51"/>
        <v>22090.360719956887</v>
      </c>
      <c r="U233" s="302">
        <f t="shared" si="51"/>
        <v>0</v>
      </c>
      <c r="V233" s="302">
        <f t="shared" si="51"/>
        <v>0</v>
      </c>
      <c r="W233" s="302"/>
      <c r="X233" s="302">
        <f>SUM(X219:X232)</f>
        <v>602486.09503821156</v>
      </c>
      <c r="Y233" s="303"/>
      <c r="AF233" s="5"/>
      <c r="AG233" s="5"/>
      <c r="AH233" s="5"/>
    </row>
    <row r="234" spans="1:34" ht="12.2" customHeight="1">
      <c r="A234" s="143"/>
      <c r="B234" s="146"/>
      <c r="C234" s="305"/>
      <c r="D234" s="305"/>
      <c r="E234" s="305"/>
      <c r="F234" s="305"/>
      <c r="G234" s="305"/>
      <c r="H234" s="305"/>
      <c r="I234" s="305"/>
      <c r="J234" s="305"/>
      <c r="K234" s="305"/>
      <c r="L234" s="305"/>
      <c r="M234" s="305"/>
      <c r="N234" s="305"/>
      <c r="O234" s="305"/>
      <c r="P234" s="305"/>
      <c r="Q234" s="305"/>
      <c r="R234" s="305"/>
      <c r="S234" s="305"/>
      <c r="T234" s="305"/>
      <c r="U234" s="305"/>
      <c r="V234" s="305"/>
      <c r="W234" s="305"/>
      <c r="X234" s="287"/>
      <c r="Y234" s="287"/>
      <c r="AF234" s="5"/>
      <c r="AG234" s="5"/>
      <c r="AH234" s="5"/>
    </row>
    <row r="235" spans="1:34" ht="12.2" customHeight="1">
      <c r="A235" s="146" t="s">
        <v>115</v>
      </c>
      <c r="B235" s="146"/>
      <c r="C235" s="140"/>
      <c r="D235" s="140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140"/>
      <c r="U235" s="140"/>
      <c r="V235" s="140"/>
      <c r="W235" s="140"/>
      <c r="X235" s="287"/>
      <c r="Y235" s="287"/>
      <c r="AF235" s="5"/>
      <c r="AG235" s="5"/>
      <c r="AH235" s="5"/>
    </row>
    <row r="236" spans="1:34" ht="12.2" hidden="1" customHeight="1">
      <c r="A236" s="143" t="s">
        <v>29</v>
      </c>
      <c r="B236" s="143"/>
      <c r="C236" s="301"/>
      <c r="D236" s="301"/>
      <c r="E236" s="301"/>
      <c r="F236" s="301"/>
      <c r="G236" s="301"/>
      <c r="H236" s="301"/>
      <c r="I236" s="301"/>
      <c r="J236" s="301"/>
      <c r="K236" s="301"/>
      <c r="L236" s="301"/>
      <c r="M236" s="301"/>
      <c r="N236" s="301"/>
      <c r="O236" s="301"/>
      <c r="P236" s="301"/>
      <c r="Q236" s="301"/>
      <c r="R236" s="301"/>
      <c r="S236" s="301"/>
      <c r="T236" s="301"/>
      <c r="U236" s="301"/>
      <c r="V236" s="301"/>
      <c r="W236" s="301"/>
      <c r="X236" s="287">
        <f t="shared" ref="X236:X256" si="52">$C236-SUM(D236:W236)</f>
        <v>0</v>
      </c>
      <c r="Y236" s="287"/>
      <c r="AF236" s="5"/>
      <c r="AG236" s="5"/>
      <c r="AH236" s="5"/>
    </row>
    <row r="237" spans="1:34" ht="12.2" hidden="1" customHeight="1">
      <c r="A237" s="143">
        <v>300</v>
      </c>
      <c r="B237" s="143" t="s">
        <v>115</v>
      </c>
      <c r="C237" s="301">
        <v>0</v>
      </c>
      <c r="D237" s="301"/>
      <c r="E237" s="301">
        <v>0</v>
      </c>
      <c r="F237" s="301">
        <v>0</v>
      </c>
      <c r="G237" s="301">
        <v>0</v>
      </c>
      <c r="H237" s="301">
        <v>0</v>
      </c>
      <c r="I237" s="301">
        <v>0</v>
      </c>
      <c r="J237" s="301">
        <v>0</v>
      </c>
      <c r="K237" s="301">
        <v>0</v>
      </c>
      <c r="L237" s="301">
        <v>0</v>
      </c>
      <c r="M237" s="301">
        <v>0</v>
      </c>
      <c r="N237" s="301">
        <v>0</v>
      </c>
      <c r="O237" s="301">
        <v>0</v>
      </c>
      <c r="P237" s="301">
        <v>0</v>
      </c>
      <c r="Q237" s="301">
        <v>0</v>
      </c>
      <c r="R237" s="301">
        <v>0</v>
      </c>
      <c r="S237" s="301">
        <v>0</v>
      </c>
      <c r="T237" s="301">
        <v>0</v>
      </c>
      <c r="U237" s="301">
        <v>0</v>
      </c>
      <c r="V237" s="301">
        <v>0</v>
      </c>
      <c r="W237" s="301"/>
      <c r="X237" s="287">
        <f t="shared" si="52"/>
        <v>0</v>
      </c>
      <c r="Y237" s="287"/>
      <c r="AF237" s="5"/>
      <c r="AG237" s="5"/>
      <c r="AH237" s="5"/>
    </row>
    <row r="238" spans="1:34" ht="12.2" customHeight="1">
      <c r="A238" s="143">
        <v>310</v>
      </c>
      <c r="B238" s="143" t="s">
        <v>326</v>
      </c>
      <c r="C238" s="301">
        <v>33362</v>
      </c>
      <c r="D238" s="301"/>
      <c r="E238" s="301">
        <v>0</v>
      </c>
      <c r="F238" s="301">
        <v>0</v>
      </c>
      <c r="G238" s="301">
        <v>0</v>
      </c>
      <c r="H238" s="301">
        <v>0</v>
      </c>
      <c r="I238" s="301">
        <v>0</v>
      </c>
      <c r="J238" s="301">
        <v>0</v>
      </c>
      <c r="K238" s="301">
        <v>0</v>
      </c>
      <c r="L238" s="301">
        <v>0</v>
      </c>
      <c r="M238" s="301">
        <v>0</v>
      </c>
      <c r="N238" s="301">
        <v>0</v>
      </c>
      <c r="O238" s="301">
        <v>0</v>
      </c>
      <c r="P238" s="301">
        <v>0</v>
      </c>
      <c r="Q238" s="301">
        <v>0</v>
      </c>
      <c r="R238" s="301">
        <v>0</v>
      </c>
      <c r="S238" s="301">
        <v>0</v>
      </c>
      <c r="T238" s="301">
        <v>0</v>
      </c>
      <c r="U238" s="301">
        <v>0</v>
      </c>
      <c r="V238" s="301">
        <v>0</v>
      </c>
      <c r="W238" s="301"/>
      <c r="X238" s="287">
        <f t="shared" si="52"/>
        <v>33362</v>
      </c>
      <c r="Y238" s="287"/>
      <c r="AF238" s="5"/>
      <c r="AG238" s="5"/>
      <c r="AH238" s="5"/>
    </row>
    <row r="239" spans="1:34" ht="12.2" customHeight="1">
      <c r="A239" s="143">
        <v>320</v>
      </c>
      <c r="B239" s="143" t="s">
        <v>327</v>
      </c>
      <c r="C239" s="301">
        <v>118669</v>
      </c>
      <c r="D239" s="301"/>
      <c r="E239" s="301">
        <v>0</v>
      </c>
      <c r="F239" s="301">
        <v>54485</v>
      </c>
      <c r="G239" s="301">
        <v>0</v>
      </c>
      <c r="H239" s="301">
        <v>0</v>
      </c>
      <c r="I239" s="301">
        <v>0</v>
      </c>
      <c r="J239" s="301">
        <v>0</v>
      </c>
      <c r="K239" s="301">
        <v>0</v>
      </c>
      <c r="L239" s="301">
        <v>35588</v>
      </c>
      <c r="M239" s="301">
        <v>0</v>
      </c>
      <c r="N239" s="301">
        <v>0</v>
      </c>
      <c r="O239" s="301">
        <v>0</v>
      </c>
      <c r="P239" s="301">
        <v>0</v>
      </c>
      <c r="Q239" s="301">
        <v>0</v>
      </c>
      <c r="R239" s="301">
        <v>0</v>
      </c>
      <c r="S239" s="301">
        <v>0</v>
      </c>
      <c r="T239" s="301">
        <v>0</v>
      </c>
      <c r="U239" s="301">
        <v>0</v>
      </c>
      <c r="V239" s="301">
        <v>0</v>
      </c>
      <c r="W239" s="301"/>
      <c r="X239" s="287">
        <f t="shared" si="52"/>
        <v>28596</v>
      </c>
      <c r="Y239" s="287"/>
      <c r="AF239" s="5"/>
      <c r="AG239" s="5"/>
      <c r="AH239" s="5"/>
    </row>
    <row r="240" spans="1:34" ht="12.2" customHeight="1">
      <c r="A240" s="143">
        <v>330</v>
      </c>
      <c r="B240" s="143" t="s">
        <v>328</v>
      </c>
      <c r="C240" s="301">
        <v>1600</v>
      </c>
      <c r="D240" s="301"/>
      <c r="E240" s="301">
        <v>0</v>
      </c>
      <c r="F240" s="301">
        <v>0</v>
      </c>
      <c r="G240" s="301">
        <v>0</v>
      </c>
      <c r="H240" s="301">
        <v>0</v>
      </c>
      <c r="I240" s="301">
        <v>0</v>
      </c>
      <c r="J240" s="301">
        <v>0</v>
      </c>
      <c r="K240" s="301">
        <v>0</v>
      </c>
      <c r="L240" s="301">
        <v>0</v>
      </c>
      <c r="M240" s="301">
        <v>0</v>
      </c>
      <c r="N240" s="301">
        <v>0</v>
      </c>
      <c r="O240" s="301">
        <v>0</v>
      </c>
      <c r="P240" s="301">
        <v>0</v>
      </c>
      <c r="Q240" s="301">
        <v>0</v>
      </c>
      <c r="R240" s="301">
        <v>0</v>
      </c>
      <c r="S240" s="301">
        <v>0</v>
      </c>
      <c r="T240" s="301">
        <v>0</v>
      </c>
      <c r="U240" s="301">
        <v>0</v>
      </c>
      <c r="V240" s="301">
        <v>0</v>
      </c>
      <c r="W240" s="301"/>
      <c r="X240" s="287">
        <f t="shared" si="52"/>
        <v>1600</v>
      </c>
      <c r="Y240" s="287"/>
      <c r="AF240" s="5"/>
      <c r="AG240" s="5"/>
      <c r="AH240" s="5"/>
    </row>
    <row r="241" spans="1:34" ht="12.2" customHeight="1">
      <c r="A241" s="143">
        <v>331</v>
      </c>
      <c r="B241" s="143" t="s">
        <v>329</v>
      </c>
      <c r="C241" s="301">
        <v>49001.91</v>
      </c>
      <c r="D241" s="301"/>
      <c r="E241" s="301">
        <v>0</v>
      </c>
      <c r="F241" s="301">
        <v>0</v>
      </c>
      <c r="G241" s="301">
        <v>0</v>
      </c>
      <c r="H241" s="301">
        <v>0</v>
      </c>
      <c r="I241" s="301">
        <v>0</v>
      </c>
      <c r="J241" s="301">
        <v>0</v>
      </c>
      <c r="K241" s="301">
        <v>0</v>
      </c>
      <c r="L241" s="301">
        <v>0</v>
      </c>
      <c r="M241" s="301">
        <v>0</v>
      </c>
      <c r="N241" s="301">
        <v>0</v>
      </c>
      <c r="O241" s="301">
        <v>8765</v>
      </c>
      <c r="P241" s="301">
        <v>0</v>
      </c>
      <c r="Q241" s="301">
        <v>0</v>
      </c>
      <c r="R241" s="301">
        <v>0</v>
      </c>
      <c r="S241" s="301">
        <v>0</v>
      </c>
      <c r="T241" s="301">
        <v>0</v>
      </c>
      <c r="U241" s="301">
        <v>0</v>
      </c>
      <c r="V241" s="301">
        <v>0</v>
      </c>
      <c r="W241" s="301"/>
      <c r="X241" s="287">
        <f t="shared" si="52"/>
        <v>40236.910000000003</v>
      </c>
      <c r="Y241" s="287"/>
      <c r="AF241" s="5"/>
      <c r="AG241" s="5"/>
      <c r="AH241" s="5"/>
    </row>
    <row r="242" spans="1:34" ht="12.2" hidden="1" customHeight="1">
      <c r="A242" s="143">
        <v>332</v>
      </c>
      <c r="B242" s="143" t="s">
        <v>330</v>
      </c>
      <c r="C242" s="301">
        <v>0</v>
      </c>
      <c r="D242" s="301"/>
      <c r="E242" s="301">
        <v>0</v>
      </c>
      <c r="F242" s="301">
        <v>0</v>
      </c>
      <c r="G242" s="301">
        <v>0</v>
      </c>
      <c r="H242" s="301">
        <v>0</v>
      </c>
      <c r="I242" s="301">
        <v>0</v>
      </c>
      <c r="J242" s="301">
        <v>0</v>
      </c>
      <c r="K242" s="301">
        <v>0</v>
      </c>
      <c r="L242" s="301">
        <v>0</v>
      </c>
      <c r="M242" s="301">
        <v>0</v>
      </c>
      <c r="N242" s="301">
        <v>0</v>
      </c>
      <c r="O242" s="301">
        <v>0</v>
      </c>
      <c r="P242" s="301">
        <v>0</v>
      </c>
      <c r="Q242" s="301">
        <v>0</v>
      </c>
      <c r="R242" s="301">
        <v>0</v>
      </c>
      <c r="S242" s="301">
        <v>0</v>
      </c>
      <c r="T242" s="301">
        <v>0</v>
      </c>
      <c r="U242" s="301">
        <v>0</v>
      </c>
      <c r="V242" s="301">
        <v>0</v>
      </c>
      <c r="W242" s="301"/>
      <c r="X242" s="287">
        <f t="shared" si="52"/>
        <v>0</v>
      </c>
      <c r="Y242" s="287"/>
      <c r="AF242" s="5"/>
      <c r="AG242" s="5"/>
      <c r="AH242" s="5"/>
    </row>
    <row r="243" spans="1:34" ht="12.2" hidden="1" customHeight="1">
      <c r="A243" s="143">
        <v>333</v>
      </c>
      <c r="B243" s="143" t="s">
        <v>331</v>
      </c>
      <c r="C243" s="301">
        <v>0</v>
      </c>
      <c r="D243" s="301"/>
      <c r="E243" s="301">
        <v>0</v>
      </c>
      <c r="F243" s="301">
        <v>0</v>
      </c>
      <c r="G243" s="301">
        <v>0</v>
      </c>
      <c r="H243" s="301">
        <v>0</v>
      </c>
      <c r="I243" s="301">
        <v>0</v>
      </c>
      <c r="J243" s="301">
        <v>0</v>
      </c>
      <c r="K243" s="301">
        <v>0</v>
      </c>
      <c r="L243" s="301">
        <v>0</v>
      </c>
      <c r="M243" s="301">
        <v>0</v>
      </c>
      <c r="N243" s="301">
        <v>0</v>
      </c>
      <c r="O243" s="301">
        <v>0</v>
      </c>
      <c r="P243" s="301">
        <v>0</v>
      </c>
      <c r="Q243" s="301">
        <v>0</v>
      </c>
      <c r="R243" s="301">
        <v>0</v>
      </c>
      <c r="S243" s="301">
        <v>0</v>
      </c>
      <c r="T243" s="301">
        <v>0</v>
      </c>
      <c r="U243" s="301">
        <v>0</v>
      </c>
      <c r="V243" s="301">
        <v>0</v>
      </c>
      <c r="W243" s="301"/>
      <c r="X243" s="287">
        <f t="shared" si="52"/>
        <v>0</v>
      </c>
      <c r="Y243" s="287"/>
      <c r="AF243" s="5"/>
      <c r="AG243" s="5"/>
      <c r="AH243" s="5"/>
    </row>
    <row r="244" spans="1:34" ht="12.2" hidden="1" customHeight="1">
      <c r="A244" s="143">
        <v>334</v>
      </c>
      <c r="B244" s="143" t="s">
        <v>332</v>
      </c>
      <c r="C244" s="301">
        <v>0</v>
      </c>
      <c r="D244" s="301"/>
      <c r="E244" s="301">
        <v>0</v>
      </c>
      <c r="F244" s="301">
        <v>0</v>
      </c>
      <c r="G244" s="301">
        <v>0</v>
      </c>
      <c r="H244" s="301">
        <v>0</v>
      </c>
      <c r="I244" s="301">
        <v>0</v>
      </c>
      <c r="J244" s="301">
        <v>0</v>
      </c>
      <c r="K244" s="301">
        <v>0</v>
      </c>
      <c r="L244" s="301">
        <v>0</v>
      </c>
      <c r="M244" s="301">
        <v>0</v>
      </c>
      <c r="N244" s="301">
        <v>0</v>
      </c>
      <c r="O244" s="301">
        <v>0</v>
      </c>
      <c r="P244" s="301">
        <v>0</v>
      </c>
      <c r="Q244" s="301">
        <v>0</v>
      </c>
      <c r="R244" s="301">
        <v>0</v>
      </c>
      <c r="S244" s="301">
        <v>0</v>
      </c>
      <c r="T244" s="301">
        <v>0</v>
      </c>
      <c r="U244" s="301">
        <v>0</v>
      </c>
      <c r="V244" s="301">
        <v>0</v>
      </c>
      <c r="W244" s="301"/>
      <c r="X244" s="287">
        <f t="shared" si="52"/>
        <v>0</v>
      </c>
      <c r="Y244" s="287"/>
      <c r="AF244" s="5"/>
      <c r="AG244" s="5"/>
      <c r="AH244" s="5"/>
    </row>
    <row r="245" spans="1:34" ht="12.2" customHeight="1">
      <c r="A245" s="143">
        <v>335</v>
      </c>
      <c r="B245" s="143" t="s">
        <v>333</v>
      </c>
      <c r="C245" s="301">
        <v>3500</v>
      </c>
      <c r="D245" s="301"/>
      <c r="E245" s="301">
        <v>0</v>
      </c>
      <c r="F245" s="301">
        <v>0</v>
      </c>
      <c r="G245" s="301">
        <v>0</v>
      </c>
      <c r="H245" s="301">
        <v>0</v>
      </c>
      <c r="I245" s="301">
        <v>0</v>
      </c>
      <c r="J245" s="301">
        <v>0</v>
      </c>
      <c r="K245" s="301">
        <v>0</v>
      </c>
      <c r="L245" s="301">
        <v>0</v>
      </c>
      <c r="M245" s="301">
        <v>0</v>
      </c>
      <c r="N245" s="301">
        <v>0</v>
      </c>
      <c r="O245" s="301">
        <v>3500</v>
      </c>
      <c r="P245" s="301">
        <v>0</v>
      </c>
      <c r="Q245" s="301">
        <v>0</v>
      </c>
      <c r="R245" s="301">
        <v>0</v>
      </c>
      <c r="S245" s="301">
        <v>0</v>
      </c>
      <c r="T245" s="301">
        <v>0</v>
      </c>
      <c r="U245" s="301">
        <v>0</v>
      </c>
      <c r="V245" s="301">
        <v>0</v>
      </c>
      <c r="W245" s="301"/>
      <c r="X245" s="287">
        <f t="shared" si="52"/>
        <v>0</v>
      </c>
      <c r="Y245" s="287"/>
      <c r="AF245" s="5"/>
      <c r="AG245" s="5"/>
      <c r="AH245" s="5"/>
    </row>
    <row r="246" spans="1:34" ht="12.2" hidden="1" customHeight="1">
      <c r="A246" s="143">
        <v>336</v>
      </c>
      <c r="B246" s="143" t="s">
        <v>334</v>
      </c>
      <c r="C246" s="301">
        <v>0</v>
      </c>
      <c r="D246" s="301"/>
      <c r="E246" s="301">
        <v>0</v>
      </c>
      <c r="F246" s="301">
        <v>0</v>
      </c>
      <c r="G246" s="301">
        <v>0</v>
      </c>
      <c r="H246" s="301">
        <v>0</v>
      </c>
      <c r="I246" s="301">
        <v>0</v>
      </c>
      <c r="J246" s="301">
        <v>0</v>
      </c>
      <c r="K246" s="301">
        <v>0</v>
      </c>
      <c r="L246" s="301">
        <v>0</v>
      </c>
      <c r="M246" s="301">
        <v>0</v>
      </c>
      <c r="N246" s="301">
        <v>0</v>
      </c>
      <c r="O246" s="301">
        <v>0</v>
      </c>
      <c r="P246" s="301">
        <v>0</v>
      </c>
      <c r="Q246" s="301">
        <v>0</v>
      </c>
      <c r="R246" s="301">
        <v>0</v>
      </c>
      <c r="S246" s="301">
        <v>0</v>
      </c>
      <c r="T246" s="301">
        <v>0</v>
      </c>
      <c r="U246" s="301">
        <v>0</v>
      </c>
      <c r="V246" s="301">
        <v>0</v>
      </c>
      <c r="W246" s="301"/>
      <c r="X246" s="287">
        <f t="shared" si="52"/>
        <v>0</v>
      </c>
      <c r="Y246" s="287"/>
      <c r="AF246" s="5"/>
      <c r="AG246" s="5"/>
      <c r="AH246" s="5"/>
    </row>
    <row r="247" spans="1:34" ht="12.2" hidden="1" customHeight="1">
      <c r="A247" s="143">
        <v>337</v>
      </c>
      <c r="B247" s="143" t="s">
        <v>335</v>
      </c>
      <c r="C247" s="301">
        <v>0</v>
      </c>
      <c r="D247" s="301"/>
      <c r="E247" s="301">
        <v>0</v>
      </c>
      <c r="F247" s="301">
        <v>0</v>
      </c>
      <c r="G247" s="301">
        <v>0</v>
      </c>
      <c r="H247" s="301">
        <v>0</v>
      </c>
      <c r="I247" s="301">
        <v>0</v>
      </c>
      <c r="J247" s="301">
        <v>0</v>
      </c>
      <c r="K247" s="301">
        <v>0</v>
      </c>
      <c r="L247" s="301">
        <v>0</v>
      </c>
      <c r="M247" s="301">
        <v>0</v>
      </c>
      <c r="N247" s="301">
        <v>0</v>
      </c>
      <c r="O247" s="301">
        <v>0</v>
      </c>
      <c r="P247" s="301">
        <v>0</v>
      </c>
      <c r="Q247" s="301">
        <v>0</v>
      </c>
      <c r="R247" s="301">
        <v>0</v>
      </c>
      <c r="S247" s="301">
        <v>0</v>
      </c>
      <c r="T247" s="301">
        <v>0</v>
      </c>
      <c r="U247" s="301">
        <v>0</v>
      </c>
      <c r="V247" s="301">
        <v>0</v>
      </c>
      <c r="W247" s="301"/>
      <c r="X247" s="287">
        <f t="shared" si="52"/>
        <v>0</v>
      </c>
      <c r="Y247" s="287"/>
      <c r="AF247" s="5"/>
      <c r="AG247" s="5"/>
      <c r="AH247" s="5"/>
    </row>
    <row r="248" spans="1:34" ht="12.2" hidden="1" customHeight="1">
      <c r="A248" s="143">
        <v>338</v>
      </c>
      <c r="B248" s="143" t="s">
        <v>336</v>
      </c>
      <c r="C248" s="301">
        <v>0</v>
      </c>
      <c r="D248" s="301"/>
      <c r="E248" s="301">
        <v>0</v>
      </c>
      <c r="F248" s="301">
        <v>0</v>
      </c>
      <c r="G248" s="301">
        <v>0</v>
      </c>
      <c r="H248" s="301">
        <v>0</v>
      </c>
      <c r="I248" s="301">
        <v>0</v>
      </c>
      <c r="J248" s="301">
        <v>0</v>
      </c>
      <c r="K248" s="301">
        <v>0</v>
      </c>
      <c r="L248" s="301">
        <v>0</v>
      </c>
      <c r="M248" s="301">
        <v>0</v>
      </c>
      <c r="N248" s="301">
        <v>0</v>
      </c>
      <c r="O248" s="301">
        <v>0</v>
      </c>
      <c r="P248" s="301">
        <v>0</v>
      </c>
      <c r="Q248" s="301">
        <v>0</v>
      </c>
      <c r="R248" s="301">
        <v>0</v>
      </c>
      <c r="S248" s="301">
        <v>0</v>
      </c>
      <c r="T248" s="301">
        <v>0</v>
      </c>
      <c r="U248" s="301">
        <v>0</v>
      </c>
      <c r="V248" s="301">
        <v>0</v>
      </c>
      <c r="W248" s="301"/>
      <c r="X248" s="287">
        <f t="shared" si="52"/>
        <v>0</v>
      </c>
      <c r="Y248" s="287"/>
      <c r="AF248" s="5"/>
      <c r="AG248" s="5"/>
      <c r="AH248" s="5"/>
    </row>
    <row r="249" spans="1:34" ht="12.2" hidden="1" customHeight="1">
      <c r="A249" s="143">
        <v>339</v>
      </c>
      <c r="B249" s="143" t="s">
        <v>337</v>
      </c>
      <c r="C249" s="301">
        <v>0</v>
      </c>
      <c r="D249" s="301"/>
      <c r="E249" s="301">
        <v>0</v>
      </c>
      <c r="F249" s="301">
        <v>0</v>
      </c>
      <c r="G249" s="301">
        <v>0</v>
      </c>
      <c r="H249" s="301">
        <v>0</v>
      </c>
      <c r="I249" s="301">
        <v>0</v>
      </c>
      <c r="J249" s="301">
        <v>0</v>
      </c>
      <c r="K249" s="301">
        <v>0</v>
      </c>
      <c r="L249" s="301">
        <v>0</v>
      </c>
      <c r="M249" s="301">
        <v>0</v>
      </c>
      <c r="N249" s="301">
        <v>0</v>
      </c>
      <c r="O249" s="301">
        <v>0</v>
      </c>
      <c r="P249" s="301">
        <v>0</v>
      </c>
      <c r="Q249" s="301">
        <v>0</v>
      </c>
      <c r="R249" s="301">
        <v>0</v>
      </c>
      <c r="S249" s="301">
        <v>0</v>
      </c>
      <c r="T249" s="301">
        <v>0</v>
      </c>
      <c r="U249" s="301">
        <v>0</v>
      </c>
      <c r="V249" s="301">
        <v>0</v>
      </c>
      <c r="W249" s="301"/>
      <c r="X249" s="287">
        <f t="shared" si="52"/>
        <v>0</v>
      </c>
      <c r="Y249" s="287"/>
      <c r="AF249" s="5"/>
      <c r="AG249" s="5"/>
      <c r="AH249" s="5"/>
    </row>
    <row r="250" spans="1:34" ht="12.2" customHeight="1">
      <c r="A250" s="143">
        <v>340</v>
      </c>
      <c r="B250" s="143" t="s">
        <v>338</v>
      </c>
      <c r="C250" s="301">
        <v>22964</v>
      </c>
      <c r="D250" s="301"/>
      <c r="E250" s="301">
        <v>0</v>
      </c>
      <c r="F250" s="301">
        <v>0</v>
      </c>
      <c r="G250" s="301">
        <v>0</v>
      </c>
      <c r="H250" s="301">
        <v>0</v>
      </c>
      <c r="I250" s="301">
        <v>0</v>
      </c>
      <c r="J250" s="301">
        <v>0</v>
      </c>
      <c r="K250" s="301">
        <v>0</v>
      </c>
      <c r="L250" s="301">
        <v>0</v>
      </c>
      <c r="M250" s="301">
        <v>0</v>
      </c>
      <c r="N250" s="301">
        <v>0</v>
      </c>
      <c r="O250" s="301">
        <v>0</v>
      </c>
      <c r="P250" s="301">
        <v>0</v>
      </c>
      <c r="Q250" s="301">
        <v>0</v>
      </c>
      <c r="R250" s="301">
        <v>0</v>
      </c>
      <c r="S250" s="301">
        <v>0</v>
      </c>
      <c r="T250" s="301">
        <v>0</v>
      </c>
      <c r="U250" s="301">
        <v>0</v>
      </c>
      <c r="V250" s="301">
        <v>0</v>
      </c>
      <c r="W250" s="301"/>
      <c r="X250" s="287">
        <f t="shared" si="52"/>
        <v>22964</v>
      </c>
      <c r="Y250" s="287"/>
      <c r="AF250" s="5"/>
      <c r="AG250" s="5"/>
      <c r="AH250" s="5"/>
    </row>
    <row r="251" spans="1:34" ht="12.2" customHeight="1">
      <c r="A251" s="143">
        <v>340.1</v>
      </c>
      <c r="B251" s="143" t="s">
        <v>339</v>
      </c>
      <c r="C251" s="301">
        <v>84662</v>
      </c>
      <c r="D251" s="301"/>
      <c r="E251" s="301">
        <v>0</v>
      </c>
      <c r="F251" s="301">
        <v>0</v>
      </c>
      <c r="G251" s="301">
        <v>0</v>
      </c>
      <c r="H251" s="301">
        <v>0</v>
      </c>
      <c r="I251" s="301">
        <v>0</v>
      </c>
      <c r="J251" s="301">
        <v>0</v>
      </c>
      <c r="K251" s="301">
        <v>0</v>
      </c>
      <c r="L251" s="301">
        <v>0</v>
      </c>
      <c r="M251" s="301">
        <v>0</v>
      </c>
      <c r="N251" s="301">
        <v>0</v>
      </c>
      <c r="O251" s="301">
        <v>0</v>
      </c>
      <c r="P251" s="301">
        <v>0</v>
      </c>
      <c r="Q251" s="301">
        <v>0</v>
      </c>
      <c r="R251" s="301">
        <v>0</v>
      </c>
      <c r="S251" s="301">
        <v>0</v>
      </c>
      <c r="T251" s="301">
        <v>0</v>
      </c>
      <c r="U251" s="301">
        <v>0</v>
      </c>
      <c r="V251" s="301">
        <v>0</v>
      </c>
      <c r="W251" s="301"/>
      <c r="X251" s="287">
        <f t="shared" si="52"/>
        <v>84662</v>
      </c>
      <c r="Y251" s="287"/>
      <c r="AF251" s="5"/>
      <c r="AG251" s="5"/>
      <c r="AH251" s="5"/>
    </row>
    <row r="252" spans="1:34" ht="12.2" customHeight="1">
      <c r="A252" s="143">
        <v>345</v>
      </c>
      <c r="B252" s="143" t="s">
        <v>340</v>
      </c>
      <c r="C252" s="301">
        <v>2472</v>
      </c>
      <c r="D252" s="301"/>
      <c r="E252" s="301">
        <v>0</v>
      </c>
      <c r="F252" s="301">
        <v>0</v>
      </c>
      <c r="G252" s="301">
        <v>0</v>
      </c>
      <c r="H252" s="301">
        <v>0</v>
      </c>
      <c r="I252" s="301">
        <v>0</v>
      </c>
      <c r="J252" s="301">
        <v>0</v>
      </c>
      <c r="K252" s="301">
        <v>0</v>
      </c>
      <c r="L252" s="301">
        <v>0</v>
      </c>
      <c r="M252" s="301">
        <v>0</v>
      </c>
      <c r="N252" s="301">
        <v>0</v>
      </c>
      <c r="O252" s="301">
        <v>0</v>
      </c>
      <c r="P252" s="301">
        <v>0</v>
      </c>
      <c r="Q252" s="301">
        <v>0</v>
      </c>
      <c r="R252" s="301">
        <v>0</v>
      </c>
      <c r="S252" s="301">
        <v>0</v>
      </c>
      <c r="T252" s="301">
        <v>0</v>
      </c>
      <c r="U252" s="301">
        <v>0</v>
      </c>
      <c r="V252" s="301">
        <v>0</v>
      </c>
      <c r="W252" s="301"/>
      <c r="X252" s="287">
        <f t="shared" si="52"/>
        <v>2472</v>
      </c>
      <c r="Y252" s="287"/>
      <c r="AF252" s="5"/>
      <c r="AG252" s="5"/>
      <c r="AH252" s="5"/>
    </row>
    <row r="253" spans="1:34" ht="12.2" hidden="1" customHeight="1">
      <c r="A253" s="143">
        <v>350</v>
      </c>
      <c r="B253" s="143" t="s">
        <v>341</v>
      </c>
      <c r="C253" s="301">
        <v>0</v>
      </c>
      <c r="D253" s="301"/>
      <c r="E253" s="301">
        <v>0</v>
      </c>
      <c r="F253" s="301">
        <v>0</v>
      </c>
      <c r="G253" s="301">
        <v>0</v>
      </c>
      <c r="H253" s="301">
        <v>0</v>
      </c>
      <c r="I253" s="301">
        <v>0</v>
      </c>
      <c r="J253" s="301">
        <v>0</v>
      </c>
      <c r="K253" s="301">
        <v>0</v>
      </c>
      <c r="L253" s="301">
        <v>0</v>
      </c>
      <c r="M253" s="301">
        <v>0</v>
      </c>
      <c r="N253" s="301">
        <v>0</v>
      </c>
      <c r="O253" s="301">
        <v>0</v>
      </c>
      <c r="P253" s="301">
        <v>0</v>
      </c>
      <c r="Q253" s="301">
        <v>0</v>
      </c>
      <c r="R253" s="301">
        <v>0</v>
      </c>
      <c r="S253" s="301">
        <v>0</v>
      </c>
      <c r="T253" s="301">
        <v>0</v>
      </c>
      <c r="U253" s="301">
        <v>0</v>
      </c>
      <c r="V253" s="301">
        <v>0</v>
      </c>
      <c r="W253" s="301"/>
      <c r="X253" s="287">
        <f t="shared" si="52"/>
        <v>0</v>
      </c>
      <c r="Y253" s="287"/>
      <c r="AF253" s="5"/>
      <c r="AG253" s="5"/>
      <c r="AH253" s="5"/>
    </row>
    <row r="254" spans="1:34" ht="12.2" customHeight="1">
      <c r="A254" s="143">
        <v>351</v>
      </c>
      <c r="B254" s="143" t="s">
        <v>342</v>
      </c>
      <c r="C254" s="301">
        <v>14865</v>
      </c>
      <c r="D254" s="301"/>
      <c r="E254" s="301">
        <v>0</v>
      </c>
      <c r="F254" s="301">
        <v>0</v>
      </c>
      <c r="G254" s="301">
        <v>0</v>
      </c>
      <c r="H254" s="301">
        <v>0</v>
      </c>
      <c r="I254" s="301">
        <v>0</v>
      </c>
      <c r="J254" s="301">
        <v>0</v>
      </c>
      <c r="K254" s="301">
        <v>0</v>
      </c>
      <c r="L254" s="301">
        <v>0</v>
      </c>
      <c r="M254" s="301">
        <v>0</v>
      </c>
      <c r="N254" s="301">
        <v>0</v>
      </c>
      <c r="O254" s="301">
        <v>0</v>
      </c>
      <c r="P254" s="301">
        <v>0</v>
      </c>
      <c r="Q254" s="301">
        <v>0</v>
      </c>
      <c r="R254" s="301">
        <v>0</v>
      </c>
      <c r="S254" s="301">
        <v>0</v>
      </c>
      <c r="T254" s="301">
        <v>0</v>
      </c>
      <c r="U254" s="301">
        <v>0</v>
      </c>
      <c r="V254" s="301">
        <v>0</v>
      </c>
      <c r="W254" s="301"/>
      <c r="X254" s="287">
        <f t="shared" si="52"/>
        <v>14865</v>
      </c>
      <c r="Y254" s="287"/>
      <c r="AF254" s="5"/>
      <c r="AG254" s="5"/>
      <c r="AH254" s="5"/>
    </row>
    <row r="255" spans="1:34" ht="12.2" customHeight="1">
      <c r="A255" s="143">
        <v>352</v>
      </c>
      <c r="B255" s="143" t="s">
        <v>343</v>
      </c>
      <c r="C255" s="301">
        <v>19561</v>
      </c>
      <c r="D255" s="301"/>
      <c r="E255" s="301">
        <v>0</v>
      </c>
      <c r="F255" s="301">
        <v>0</v>
      </c>
      <c r="G255" s="301">
        <v>0</v>
      </c>
      <c r="H255" s="301">
        <v>0</v>
      </c>
      <c r="I255" s="301">
        <v>0</v>
      </c>
      <c r="J255" s="301">
        <v>0</v>
      </c>
      <c r="K255" s="301">
        <v>0</v>
      </c>
      <c r="L255" s="301">
        <v>0</v>
      </c>
      <c r="M255" s="301">
        <v>0</v>
      </c>
      <c r="N255" s="301">
        <v>0</v>
      </c>
      <c r="O255" s="301">
        <v>0</v>
      </c>
      <c r="P255" s="301">
        <v>0</v>
      </c>
      <c r="Q255" s="301">
        <v>0</v>
      </c>
      <c r="R255" s="301">
        <v>0</v>
      </c>
      <c r="S255" s="301">
        <v>0</v>
      </c>
      <c r="T255" s="301">
        <v>0</v>
      </c>
      <c r="U255" s="301">
        <v>0</v>
      </c>
      <c r="V255" s="301">
        <v>0</v>
      </c>
      <c r="W255" s="301"/>
      <c r="X255" s="287">
        <f t="shared" si="52"/>
        <v>19561</v>
      </c>
      <c r="Y255" s="287"/>
      <c r="AF255" s="5"/>
      <c r="AG255" s="5"/>
      <c r="AH255" s="5"/>
    </row>
    <row r="256" spans="1:34" ht="12.2" customHeight="1">
      <c r="A256" s="143">
        <v>360</v>
      </c>
      <c r="B256" s="143" t="s">
        <v>344</v>
      </c>
      <c r="C256" s="301">
        <v>18333</v>
      </c>
      <c r="D256" s="301"/>
      <c r="E256" s="301">
        <v>0</v>
      </c>
      <c r="F256" s="301">
        <v>0</v>
      </c>
      <c r="G256" s="301">
        <v>0</v>
      </c>
      <c r="H256" s="301">
        <v>0</v>
      </c>
      <c r="I256" s="301">
        <v>0</v>
      </c>
      <c r="J256" s="301">
        <v>18333</v>
      </c>
      <c r="K256" s="301">
        <v>0</v>
      </c>
      <c r="L256" s="301">
        <v>0</v>
      </c>
      <c r="M256" s="301">
        <v>0</v>
      </c>
      <c r="N256" s="301">
        <v>0</v>
      </c>
      <c r="O256" s="301">
        <v>0</v>
      </c>
      <c r="P256" s="301">
        <v>0</v>
      </c>
      <c r="Q256" s="301">
        <v>0</v>
      </c>
      <c r="R256" s="301">
        <v>0</v>
      </c>
      <c r="S256" s="301">
        <v>0</v>
      </c>
      <c r="T256" s="301">
        <v>0</v>
      </c>
      <c r="U256" s="301">
        <v>0</v>
      </c>
      <c r="V256" s="301">
        <v>0</v>
      </c>
      <c r="W256" s="301"/>
      <c r="X256" s="287">
        <f t="shared" si="52"/>
        <v>0</v>
      </c>
      <c r="Y256" s="287"/>
      <c r="AF256" s="5"/>
      <c r="AG256" s="5"/>
      <c r="AH256" s="5"/>
    </row>
    <row r="257" spans="1:34" ht="12.2" customHeight="1">
      <c r="A257" s="143"/>
      <c r="B257" s="133"/>
      <c r="C257" s="140"/>
      <c r="D257" s="140"/>
      <c r="E257" s="140"/>
      <c r="F257" s="140"/>
      <c r="G257" s="140"/>
      <c r="H257" s="140"/>
      <c r="I257" s="140"/>
      <c r="J257" s="140"/>
      <c r="K257" s="140"/>
      <c r="L257" s="140"/>
      <c r="M257" s="140"/>
      <c r="N257" s="140"/>
      <c r="O257" s="140"/>
      <c r="P257" s="140"/>
      <c r="Q257" s="140"/>
      <c r="R257" s="140"/>
      <c r="S257" s="140"/>
      <c r="T257" s="140"/>
      <c r="U257" s="140"/>
      <c r="V257" s="140"/>
      <c r="W257" s="140"/>
      <c r="X257" s="287"/>
      <c r="Y257" s="287"/>
      <c r="AF257" s="5"/>
      <c r="AG257" s="5"/>
      <c r="AH257" s="5"/>
    </row>
    <row r="258" spans="1:34" ht="12.2" customHeight="1">
      <c r="A258" s="146"/>
      <c r="B258" s="299" t="s">
        <v>1099</v>
      </c>
      <c r="C258" s="302">
        <f>SUMIF($A$236:$A$257,"&lt;&gt;",C236:C257)</f>
        <v>368989.91000000003</v>
      </c>
      <c r="D258" s="302">
        <f>SUMIF($A$236:$A$257,"&lt;&gt;",D236:D257)</f>
        <v>0</v>
      </c>
      <c r="E258" s="302">
        <f t="shared" ref="E258:V258" si="53">SUMIF($A$236:$A$257,"&lt;&gt;",E236:E257)</f>
        <v>0</v>
      </c>
      <c r="F258" s="302">
        <f t="shared" si="53"/>
        <v>54485</v>
      </c>
      <c r="G258" s="302">
        <f t="shared" si="53"/>
        <v>0</v>
      </c>
      <c r="H258" s="302">
        <f t="shared" si="53"/>
        <v>0</v>
      </c>
      <c r="I258" s="302">
        <f t="shared" si="53"/>
        <v>0</v>
      </c>
      <c r="J258" s="302">
        <f t="shared" si="53"/>
        <v>18333</v>
      </c>
      <c r="K258" s="302">
        <f t="shared" si="53"/>
        <v>0</v>
      </c>
      <c r="L258" s="302">
        <f t="shared" si="53"/>
        <v>35588</v>
      </c>
      <c r="M258" s="302">
        <f t="shared" si="53"/>
        <v>0</v>
      </c>
      <c r="N258" s="302">
        <f t="shared" si="53"/>
        <v>0</v>
      </c>
      <c r="O258" s="302">
        <f t="shared" si="53"/>
        <v>12265</v>
      </c>
      <c r="P258" s="302">
        <f t="shared" si="53"/>
        <v>0</v>
      </c>
      <c r="Q258" s="302">
        <f t="shared" si="53"/>
        <v>0</v>
      </c>
      <c r="R258" s="302">
        <f t="shared" si="53"/>
        <v>0</v>
      </c>
      <c r="S258" s="302">
        <f t="shared" si="53"/>
        <v>0</v>
      </c>
      <c r="T258" s="302">
        <f t="shared" si="53"/>
        <v>0</v>
      </c>
      <c r="U258" s="302">
        <f t="shared" si="53"/>
        <v>0</v>
      </c>
      <c r="V258" s="302">
        <f t="shared" si="53"/>
        <v>0</v>
      </c>
      <c r="W258" s="302"/>
      <c r="X258" s="302">
        <f>SUMIF($A$236:$A$257,"&lt;&gt;",X236:X257)</f>
        <v>248318.91</v>
      </c>
      <c r="Y258" s="303"/>
      <c r="AF258" s="5"/>
      <c r="AG258" s="5"/>
      <c r="AH258" s="5"/>
    </row>
    <row r="259" spans="1:34" ht="12.2" customHeight="1">
      <c r="A259" s="143"/>
      <c r="B259" s="146"/>
      <c r="C259" s="304"/>
      <c r="D259" s="304"/>
      <c r="E259" s="304"/>
      <c r="F259" s="304"/>
      <c r="G259" s="304"/>
      <c r="H259" s="304"/>
      <c r="I259" s="304"/>
      <c r="J259" s="304"/>
      <c r="K259" s="304"/>
      <c r="L259" s="304"/>
      <c r="M259" s="304"/>
      <c r="N259" s="304"/>
      <c r="O259" s="304"/>
      <c r="P259" s="304"/>
      <c r="Q259" s="304"/>
      <c r="R259" s="304"/>
      <c r="S259" s="304"/>
      <c r="T259" s="304"/>
      <c r="U259" s="304"/>
      <c r="V259" s="304"/>
      <c r="W259" s="304"/>
      <c r="X259" s="287"/>
      <c r="Y259" s="287"/>
      <c r="AF259" s="5"/>
      <c r="AG259" s="5"/>
      <c r="AH259" s="5"/>
    </row>
    <row r="260" spans="1:34" ht="12.2" customHeight="1">
      <c r="A260" s="146" t="s">
        <v>116</v>
      </c>
      <c r="B260" s="146"/>
      <c r="C260" s="140"/>
      <c r="D260" s="140"/>
      <c r="E260" s="140"/>
      <c r="F260" s="140"/>
      <c r="G260" s="140"/>
      <c r="H260" s="140"/>
      <c r="I260" s="140"/>
      <c r="J260" s="140"/>
      <c r="K260" s="140"/>
      <c r="L260" s="140"/>
      <c r="M260" s="140"/>
      <c r="N260" s="140"/>
      <c r="O260" s="140"/>
      <c r="P260" s="140"/>
      <c r="Q260" s="140"/>
      <c r="R260" s="140"/>
      <c r="S260" s="140"/>
      <c r="T260" s="140"/>
      <c r="U260" s="140"/>
      <c r="V260" s="140"/>
      <c r="W260" s="140"/>
      <c r="X260" s="287"/>
      <c r="Y260" s="287"/>
      <c r="AF260" s="5"/>
      <c r="AG260" s="5"/>
      <c r="AH260" s="5"/>
    </row>
    <row r="261" spans="1:34" ht="12.2" hidden="1" customHeight="1">
      <c r="A261" s="143" t="s">
        <v>29</v>
      </c>
      <c r="B261" s="143"/>
      <c r="C261" s="301"/>
      <c r="D261" s="301"/>
      <c r="E261" s="301"/>
      <c r="F261" s="301"/>
      <c r="G261" s="301"/>
      <c r="H261" s="301"/>
      <c r="I261" s="301"/>
      <c r="J261" s="301"/>
      <c r="K261" s="301"/>
      <c r="L261" s="301"/>
      <c r="M261" s="301"/>
      <c r="N261" s="301"/>
      <c r="O261" s="301"/>
      <c r="P261" s="301"/>
      <c r="Q261" s="301"/>
      <c r="R261" s="301"/>
      <c r="S261" s="301"/>
      <c r="T261" s="301"/>
      <c r="U261" s="301"/>
      <c r="V261" s="301"/>
      <c r="W261" s="301"/>
      <c r="X261" s="287">
        <f t="shared" ref="X261:X278" si="54">$C261-SUM(D261:W261)</f>
        <v>0</v>
      </c>
      <c r="Y261" s="287"/>
      <c r="AF261" s="5"/>
      <c r="AG261" s="5"/>
      <c r="AH261" s="5"/>
    </row>
    <row r="262" spans="1:34" ht="12.2" hidden="1" customHeight="1">
      <c r="A262" s="143">
        <v>400</v>
      </c>
      <c r="B262" s="143" t="s">
        <v>116</v>
      </c>
      <c r="C262" s="301">
        <v>0</v>
      </c>
      <c r="D262" s="301"/>
      <c r="E262" s="301">
        <v>0</v>
      </c>
      <c r="F262" s="301">
        <v>0</v>
      </c>
      <c r="G262" s="301">
        <v>0</v>
      </c>
      <c r="H262" s="301">
        <v>0</v>
      </c>
      <c r="I262" s="301">
        <v>0</v>
      </c>
      <c r="J262" s="301">
        <v>0</v>
      </c>
      <c r="K262" s="301">
        <v>0</v>
      </c>
      <c r="L262" s="301">
        <v>0</v>
      </c>
      <c r="M262" s="301">
        <v>0</v>
      </c>
      <c r="N262" s="301">
        <v>0</v>
      </c>
      <c r="O262" s="301">
        <v>0</v>
      </c>
      <c r="P262" s="301">
        <v>0</v>
      </c>
      <c r="Q262" s="301">
        <v>0</v>
      </c>
      <c r="R262" s="301">
        <v>0</v>
      </c>
      <c r="S262" s="301">
        <v>0</v>
      </c>
      <c r="T262" s="301">
        <v>0</v>
      </c>
      <c r="U262" s="301">
        <v>0</v>
      </c>
      <c r="V262" s="301">
        <v>0</v>
      </c>
      <c r="W262" s="301"/>
      <c r="X262" s="287">
        <f t="shared" si="54"/>
        <v>0</v>
      </c>
      <c r="Y262" s="287"/>
      <c r="AF262" s="5"/>
      <c r="AG262" s="5"/>
      <c r="AH262" s="5"/>
    </row>
    <row r="263" spans="1:34" ht="12.2" customHeight="1">
      <c r="A263" s="143">
        <v>410</v>
      </c>
      <c r="B263" s="143" t="s">
        <v>345</v>
      </c>
      <c r="C263" s="301">
        <v>96472</v>
      </c>
      <c r="D263" s="301"/>
      <c r="E263" s="301">
        <v>0</v>
      </c>
      <c r="F263" s="301">
        <v>0</v>
      </c>
      <c r="G263" s="301">
        <v>0</v>
      </c>
      <c r="H263" s="301">
        <v>0</v>
      </c>
      <c r="I263" s="301">
        <v>0</v>
      </c>
      <c r="J263" s="301">
        <v>0</v>
      </c>
      <c r="K263" s="301">
        <v>0</v>
      </c>
      <c r="L263" s="301">
        <v>0</v>
      </c>
      <c r="M263" s="301">
        <v>0</v>
      </c>
      <c r="N263" s="301">
        <v>0</v>
      </c>
      <c r="O263" s="301">
        <v>0</v>
      </c>
      <c r="P263" s="301">
        <v>0</v>
      </c>
      <c r="Q263" s="301">
        <v>0</v>
      </c>
      <c r="R263" s="301">
        <v>0</v>
      </c>
      <c r="S263" s="301">
        <v>0</v>
      </c>
      <c r="T263" s="301">
        <v>0</v>
      </c>
      <c r="U263" s="301">
        <v>0</v>
      </c>
      <c r="V263" s="301">
        <v>0</v>
      </c>
      <c r="W263" s="301"/>
      <c r="X263" s="287">
        <f t="shared" si="54"/>
        <v>96472</v>
      </c>
      <c r="Y263" s="287"/>
      <c r="AF263" s="5"/>
      <c r="AG263" s="5"/>
      <c r="AH263" s="5"/>
    </row>
    <row r="264" spans="1:34" ht="12.2" hidden="1" customHeight="1">
      <c r="A264" s="143">
        <v>411</v>
      </c>
      <c r="B264" s="143" t="s">
        <v>346</v>
      </c>
      <c r="C264" s="301">
        <v>0</v>
      </c>
      <c r="D264" s="301"/>
      <c r="E264" s="301">
        <v>0</v>
      </c>
      <c r="F264" s="301">
        <v>0</v>
      </c>
      <c r="G264" s="301">
        <v>0</v>
      </c>
      <c r="H264" s="301">
        <v>0</v>
      </c>
      <c r="I264" s="301">
        <v>0</v>
      </c>
      <c r="J264" s="301">
        <v>0</v>
      </c>
      <c r="K264" s="301">
        <v>0</v>
      </c>
      <c r="L264" s="301">
        <v>0</v>
      </c>
      <c r="M264" s="301">
        <v>0</v>
      </c>
      <c r="N264" s="301">
        <v>0</v>
      </c>
      <c r="O264" s="301">
        <v>0</v>
      </c>
      <c r="P264" s="301">
        <v>0</v>
      </c>
      <c r="Q264" s="301">
        <v>0</v>
      </c>
      <c r="R264" s="301">
        <v>0</v>
      </c>
      <c r="S264" s="301">
        <v>0</v>
      </c>
      <c r="T264" s="301">
        <v>0</v>
      </c>
      <c r="U264" s="301">
        <v>0</v>
      </c>
      <c r="V264" s="301">
        <v>0</v>
      </c>
      <c r="W264" s="301"/>
      <c r="X264" s="287">
        <f t="shared" si="54"/>
        <v>0</v>
      </c>
      <c r="Y264" s="287"/>
      <c r="AF264" s="5"/>
      <c r="AG264" s="5"/>
      <c r="AH264" s="5"/>
    </row>
    <row r="265" spans="1:34" ht="12.2" hidden="1" customHeight="1">
      <c r="A265" s="143">
        <v>420</v>
      </c>
      <c r="B265" s="143" t="s">
        <v>347</v>
      </c>
      <c r="C265" s="301">
        <v>0</v>
      </c>
      <c r="D265" s="301"/>
      <c r="E265" s="301">
        <v>0</v>
      </c>
      <c r="F265" s="301">
        <v>0</v>
      </c>
      <c r="G265" s="301">
        <v>0</v>
      </c>
      <c r="H265" s="301">
        <v>0</v>
      </c>
      <c r="I265" s="301">
        <v>0</v>
      </c>
      <c r="J265" s="301">
        <v>0</v>
      </c>
      <c r="K265" s="301">
        <v>0</v>
      </c>
      <c r="L265" s="301">
        <v>0</v>
      </c>
      <c r="M265" s="301">
        <v>0</v>
      </c>
      <c r="N265" s="301">
        <v>0</v>
      </c>
      <c r="O265" s="301">
        <v>0</v>
      </c>
      <c r="P265" s="301">
        <v>0</v>
      </c>
      <c r="Q265" s="301">
        <v>0</v>
      </c>
      <c r="R265" s="301">
        <v>0</v>
      </c>
      <c r="S265" s="301">
        <v>0</v>
      </c>
      <c r="T265" s="301">
        <v>0</v>
      </c>
      <c r="U265" s="301">
        <v>0</v>
      </c>
      <c r="V265" s="301">
        <v>0</v>
      </c>
      <c r="W265" s="301"/>
      <c r="X265" s="287">
        <f t="shared" si="54"/>
        <v>0</v>
      </c>
      <c r="Y265" s="287"/>
      <c r="AF265" s="5"/>
      <c r="AG265" s="5"/>
      <c r="AH265" s="5"/>
    </row>
    <row r="266" spans="1:34" ht="12.2" hidden="1" customHeight="1">
      <c r="A266" s="143">
        <v>421</v>
      </c>
      <c r="B266" s="143" t="s">
        <v>348</v>
      </c>
      <c r="C266" s="301">
        <v>0</v>
      </c>
      <c r="D266" s="301"/>
      <c r="E266" s="301">
        <v>0</v>
      </c>
      <c r="F266" s="301">
        <v>0</v>
      </c>
      <c r="G266" s="301">
        <v>0</v>
      </c>
      <c r="H266" s="301">
        <v>0</v>
      </c>
      <c r="I266" s="301">
        <v>0</v>
      </c>
      <c r="J266" s="301">
        <v>0</v>
      </c>
      <c r="K266" s="301">
        <v>0</v>
      </c>
      <c r="L266" s="301">
        <v>0</v>
      </c>
      <c r="M266" s="301">
        <v>0</v>
      </c>
      <c r="N266" s="301">
        <v>0</v>
      </c>
      <c r="O266" s="301">
        <v>0</v>
      </c>
      <c r="P266" s="301">
        <v>0</v>
      </c>
      <c r="Q266" s="301">
        <v>0</v>
      </c>
      <c r="R266" s="301">
        <v>0</v>
      </c>
      <c r="S266" s="301">
        <v>0</v>
      </c>
      <c r="T266" s="301">
        <v>0</v>
      </c>
      <c r="U266" s="301">
        <v>0</v>
      </c>
      <c r="V266" s="301">
        <v>0</v>
      </c>
      <c r="W266" s="301"/>
      <c r="X266" s="287">
        <f t="shared" si="54"/>
        <v>0</v>
      </c>
      <c r="Y266" s="287"/>
      <c r="AF266" s="5"/>
      <c r="AG266" s="5"/>
      <c r="AH266" s="5"/>
    </row>
    <row r="267" spans="1:34" ht="12.2" customHeight="1">
      <c r="A267" s="143">
        <v>422</v>
      </c>
      <c r="B267" s="143" t="s">
        <v>349</v>
      </c>
      <c r="C267" s="301">
        <v>22674.240000000002</v>
      </c>
      <c r="D267" s="301"/>
      <c r="E267" s="301">
        <v>0</v>
      </c>
      <c r="F267" s="301">
        <v>0</v>
      </c>
      <c r="G267" s="301">
        <v>0</v>
      </c>
      <c r="H267" s="301">
        <v>0</v>
      </c>
      <c r="I267" s="301">
        <v>0</v>
      </c>
      <c r="J267" s="301">
        <v>0</v>
      </c>
      <c r="K267" s="301">
        <v>0</v>
      </c>
      <c r="L267" s="301">
        <v>0</v>
      </c>
      <c r="M267" s="301">
        <v>0</v>
      </c>
      <c r="N267" s="301">
        <v>0</v>
      </c>
      <c r="O267" s="301">
        <v>0</v>
      </c>
      <c r="P267" s="301">
        <v>0</v>
      </c>
      <c r="Q267" s="301">
        <v>0</v>
      </c>
      <c r="R267" s="301">
        <v>0</v>
      </c>
      <c r="S267" s="301">
        <v>0</v>
      </c>
      <c r="T267" s="301">
        <v>0</v>
      </c>
      <c r="U267" s="301">
        <v>0</v>
      </c>
      <c r="V267" s="301">
        <v>0</v>
      </c>
      <c r="W267" s="301"/>
      <c r="X267" s="287">
        <f t="shared" si="54"/>
        <v>22674.240000000002</v>
      </c>
      <c r="Y267" s="287"/>
      <c r="AF267" s="5"/>
      <c r="AG267" s="5"/>
      <c r="AH267" s="5"/>
    </row>
    <row r="268" spans="1:34" ht="12.2" customHeight="1">
      <c r="A268" s="143">
        <v>430</v>
      </c>
      <c r="B268" s="143" t="s">
        <v>350</v>
      </c>
      <c r="C268" s="301">
        <v>8000</v>
      </c>
      <c r="D268" s="301"/>
      <c r="E268" s="301">
        <v>0</v>
      </c>
      <c r="F268" s="301">
        <v>0</v>
      </c>
      <c r="G268" s="301">
        <v>0</v>
      </c>
      <c r="H268" s="301">
        <v>0</v>
      </c>
      <c r="I268" s="301">
        <v>0</v>
      </c>
      <c r="J268" s="301">
        <v>0</v>
      </c>
      <c r="K268" s="301">
        <v>0</v>
      </c>
      <c r="L268" s="301">
        <v>0</v>
      </c>
      <c r="M268" s="301">
        <v>0</v>
      </c>
      <c r="N268" s="301">
        <v>0</v>
      </c>
      <c r="O268" s="301">
        <v>0</v>
      </c>
      <c r="P268" s="301">
        <v>0</v>
      </c>
      <c r="Q268" s="301">
        <v>0</v>
      </c>
      <c r="R268" s="301">
        <v>0</v>
      </c>
      <c r="S268" s="301">
        <v>0</v>
      </c>
      <c r="T268" s="301">
        <v>0</v>
      </c>
      <c r="U268" s="301">
        <v>0</v>
      </c>
      <c r="V268" s="301">
        <v>0</v>
      </c>
      <c r="W268" s="301"/>
      <c r="X268" s="287">
        <f t="shared" si="54"/>
        <v>8000</v>
      </c>
      <c r="Y268" s="287"/>
      <c r="AF268" s="5"/>
      <c r="AG268" s="5"/>
      <c r="AH268" s="5"/>
    </row>
    <row r="269" spans="1:34" ht="12.2" hidden="1" customHeight="1">
      <c r="A269" s="143">
        <v>431</v>
      </c>
      <c r="B269" s="143" t="s">
        <v>351</v>
      </c>
      <c r="C269" s="301">
        <v>0</v>
      </c>
      <c r="D269" s="301"/>
      <c r="E269" s="301">
        <v>0</v>
      </c>
      <c r="F269" s="301">
        <v>0</v>
      </c>
      <c r="G269" s="301">
        <v>0</v>
      </c>
      <c r="H269" s="301">
        <v>0</v>
      </c>
      <c r="I269" s="301">
        <v>0</v>
      </c>
      <c r="J269" s="301">
        <v>0</v>
      </c>
      <c r="K269" s="301">
        <v>0</v>
      </c>
      <c r="L269" s="301">
        <v>0</v>
      </c>
      <c r="M269" s="301">
        <v>0</v>
      </c>
      <c r="N269" s="301">
        <v>0</v>
      </c>
      <c r="O269" s="301">
        <v>0</v>
      </c>
      <c r="P269" s="301">
        <v>0</v>
      </c>
      <c r="Q269" s="301">
        <v>0</v>
      </c>
      <c r="R269" s="301">
        <v>0</v>
      </c>
      <c r="S269" s="301">
        <v>0</v>
      </c>
      <c r="T269" s="301">
        <v>0</v>
      </c>
      <c r="U269" s="301">
        <v>0</v>
      </c>
      <c r="V269" s="301">
        <v>0</v>
      </c>
      <c r="W269" s="301"/>
      <c r="X269" s="287">
        <f t="shared" si="54"/>
        <v>0</v>
      </c>
      <c r="Y269" s="287"/>
      <c r="AF269" s="5"/>
      <c r="AG269" s="5"/>
      <c r="AH269" s="5"/>
    </row>
    <row r="270" spans="1:34" ht="12.2" hidden="1" customHeight="1">
      <c r="A270" s="143">
        <v>432</v>
      </c>
      <c r="B270" s="143" t="s">
        <v>352</v>
      </c>
      <c r="C270" s="301">
        <v>0</v>
      </c>
      <c r="D270" s="301"/>
      <c r="E270" s="301">
        <v>0</v>
      </c>
      <c r="F270" s="301">
        <v>0</v>
      </c>
      <c r="G270" s="301">
        <v>0</v>
      </c>
      <c r="H270" s="301">
        <v>0</v>
      </c>
      <c r="I270" s="301">
        <v>0</v>
      </c>
      <c r="J270" s="301">
        <v>0</v>
      </c>
      <c r="K270" s="301">
        <v>0</v>
      </c>
      <c r="L270" s="301">
        <v>0</v>
      </c>
      <c r="M270" s="301">
        <v>0</v>
      </c>
      <c r="N270" s="301">
        <v>0</v>
      </c>
      <c r="O270" s="301">
        <v>0</v>
      </c>
      <c r="P270" s="301">
        <v>0</v>
      </c>
      <c r="Q270" s="301">
        <v>0</v>
      </c>
      <c r="R270" s="301">
        <v>0</v>
      </c>
      <c r="S270" s="301">
        <v>0</v>
      </c>
      <c r="T270" s="301">
        <v>0</v>
      </c>
      <c r="U270" s="301">
        <v>0</v>
      </c>
      <c r="V270" s="301">
        <v>0</v>
      </c>
      <c r="W270" s="301"/>
      <c r="X270" s="287">
        <f t="shared" si="54"/>
        <v>0</v>
      </c>
      <c r="Y270" s="287"/>
      <c r="AF270" s="5"/>
      <c r="AG270" s="5"/>
      <c r="AH270" s="5"/>
    </row>
    <row r="271" spans="1:34" ht="12.2" customHeight="1">
      <c r="A271" s="143">
        <v>440</v>
      </c>
      <c r="B271" s="143" t="s">
        <v>353</v>
      </c>
      <c r="C271" s="301">
        <v>94230.58</v>
      </c>
      <c r="D271" s="301"/>
      <c r="E271" s="301">
        <v>0</v>
      </c>
      <c r="F271" s="301">
        <v>0</v>
      </c>
      <c r="G271" s="301">
        <v>0</v>
      </c>
      <c r="H271" s="301">
        <v>0</v>
      </c>
      <c r="I271" s="301">
        <v>0</v>
      </c>
      <c r="J271" s="301">
        <v>0</v>
      </c>
      <c r="K271" s="301">
        <v>0</v>
      </c>
      <c r="L271" s="301">
        <v>0</v>
      </c>
      <c r="M271" s="301">
        <v>0</v>
      </c>
      <c r="N271" s="301">
        <v>0</v>
      </c>
      <c r="O271" s="301">
        <v>0</v>
      </c>
      <c r="P271" s="301">
        <v>0</v>
      </c>
      <c r="Q271" s="301">
        <v>0</v>
      </c>
      <c r="R271" s="301">
        <v>0</v>
      </c>
      <c r="S271" s="301">
        <v>0</v>
      </c>
      <c r="T271" s="301">
        <v>0</v>
      </c>
      <c r="U271" s="301">
        <v>0</v>
      </c>
      <c r="V271" s="301">
        <v>0</v>
      </c>
      <c r="W271" s="301"/>
      <c r="X271" s="287">
        <f t="shared" si="54"/>
        <v>94230.58</v>
      </c>
      <c r="Y271" s="287"/>
      <c r="AF271" s="5"/>
      <c r="AG271" s="5"/>
      <c r="AH271" s="5"/>
    </row>
    <row r="272" spans="1:34" ht="12.2" customHeight="1">
      <c r="A272" s="143">
        <v>441</v>
      </c>
      <c r="B272" s="143" t="s">
        <v>354</v>
      </c>
      <c r="C272" s="301">
        <v>384396</v>
      </c>
      <c r="D272" s="301"/>
      <c r="E272" s="301">
        <v>0</v>
      </c>
      <c r="F272" s="301">
        <v>0</v>
      </c>
      <c r="G272" s="301">
        <v>0</v>
      </c>
      <c r="H272" s="301">
        <v>0</v>
      </c>
      <c r="I272" s="301">
        <v>0</v>
      </c>
      <c r="J272" s="301">
        <v>0</v>
      </c>
      <c r="K272" s="301">
        <v>0</v>
      </c>
      <c r="L272" s="301">
        <v>0</v>
      </c>
      <c r="M272" s="301">
        <v>0</v>
      </c>
      <c r="N272" s="301">
        <v>0</v>
      </c>
      <c r="O272" s="301">
        <v>0</v>
      </c>
      <c r="P272" s="301">
        <v>0</v>
      </c>
      <c r="Q272" s="301">
        <v>0</v>
      </c>
      <c r="R272" s="301">
        <v>0</v>
      </c>
      <c r="S272" s="301">
        <v>0</v>
      </c>
      <c r="T272" s="301">
        <v>0</v>
      </c>
      <c r="U272" s="301">
        <v>0</v>
      </c>
      <c r="V272" s="301">
        <v>0</v>
      </c>
      <c r="W272" s="301"/>
      <c r="X272" s="287">
        <f t="shared" si="54"/>
        <v>384396</v>
      </c>
      <c r="Y272" s="287"/>
      <c r="AF272" s="5"/>
      <c r="AG272" s="5"/>
      <c r="AH272" s="5"/>
    </row>
    <row r="273" spans="1:34" ht="12.2" hidden="1" customHeight="1">
      <c r="A273" s="143">
        <v>442</v>
      </c>
      <c r="B273" s="143" t="s">
        <v>355</v>
      </c>
      <c r="C273" s="301">
        <v>0</v>
      </c>
      <c r="D273" s="301"/>
      <c r="E273" s="301">
        <v>0</v>
      </c>
      <c r="F273" s="301">
        <v>0</v>
      </c>
      <c r="G273" s="301">
        <v>0</v>
      </c>
      <c r="H273" s="301">
        <v>0</v>
      </c>
      <c r="I273" s="301">
        <v>0</v>
      </c>
      <c r="J273" s="301">
        <v>0</v>
      </c>
      <c r="K273" s="301">
        <v>0</v>
      </c>
      <c r="L273" s="301">
        <v>0</v>
      </c>
      <c r="M273" s="301">
        <v>0</v>
      </c>
      <c r="N273" s="301">
        <v>0</v>
      </c>
      <c r="O273" s="301">
        <v>0</v>
      </c>
      <c r="P273" s="301">
        <v>0</v>
      </c>
      <c r="Q273" s="301">
        <v>0</v>
      </c>
      <c r="R273" s="301">
        <v>0</v>
      </c>
      <c r="S273" s="301">
        <v>0</v>
      </c>
      <c r="T273" s="301">
        <v>0</v>
      </c>
      <c r="U273" s="301">
        <v>0</v>
      </c>
      <c r="V273" s="301">
        <v>0</v>
      </c>
      <c r="W273" s="301"/>
      <c r="X273" s="287">
        <f t="shared" si="54"/>
        <v>0</v>
      </c>
      <c r="Y273" s="287"/>
      <c r="AF273" s="5"/>
      <c r="AG273" s="5"/>
      <c r="AH273" s="5"/>
    </row>
    <row r="274" spans="1:34" ht="12.2" customHeight="1">
      <c r="A274" s="143">
        <v>443</v>
      </c>
      <c r="B274" s="143" t="s">
        <v>356</v>
      </c>
      <c r="C274" s="301">
        <v>20800</v>
      </c>
      <c r="D274" s="301"/>
      <c r="E274" s="301">
        <v>0</v>
      </c>
      <c r="F274" s="301">
        <v>0</v>
      </c>
      <c r="G274" s="301">
        <v>0</v>
      </c>
      <c r="H274" s="301">
        <v>0</v>
      </c>
      <c r="I274" s="301">
        <v>0</v>
      </c>
      <c r="J274" s="301">
        <v>0</v>
      </c>
      <c r="K274" s="301">
        <v>0</v>
      </c>
      <c r="L274" s="301">
        <v>0</v>
      </c>
      <c r="M274" s="301">
        <v>0</v>
      </c>
      <c r="N274" s="301">
        <v>0</v>
      </c>
      <c r="O274" s="301">
        <v>0</v>
      </c>
      <c r="P274" s="301">
        <v>0</v>
      </c>
      <c r="Q274" s="301">
        <v>0</v>
      </c>
      <c r="R274" s="301">
        <v>0</v>
      </c>
      <c r="S274" s="301">
        <v>0</v>
      </c>
      <c r="T274" s="301">
        <v>0</v>
      </c>
      <c r="U274" s="301">
        <v>0</v>
      </c>
      <c r="V274" s="301">
        <v>0</v>
      </c>
      <c r="W274" s="301"/>
      <c r="X274" s="287">
        <f t="shared" si="54"/>
        <v>20800</v>
      </c>
      <c r="Y274" s="287"/>
      <c r="AF274" s="5"/>
      <c r="AG274" s="5"/>
      <c r="AH274" s="5"/>
    </row>
    <row r="275" spans="1:34" ht="12.2" hidden="1" customHeight="1">
      <c r="A275" s="143">
        <v>444</v>
      </c>
      <c r="B275" s="143" t="s">
        <v>357</v>
      </c>
      <c r="C275" s="301">
        <v>0</v>
      </c>
      <c r="D275" s="301"/>
      <c r="E275" s="301">
        <v>0</v>
      </c>
      <c r="F275" s="301">
        <v>0</v>
      </c>
      <c r="G275" s="301">
        <v>0</v>
      </c>
      <c r="H275" s="301">
        <v>0</v>
      </c>
      <c r="I275" s="301">
        <v>0</v>
      </c>
      <c r="J275" s="301">
        <v>0</v>
      </c>
      <c r="K275" s="301">
        <v>0</v>
      </c>
      <c r="L275" s="301">
        <v>0</v>
      </c>
      <c r="M275" s="301">
        <v>0</v>
      </c>
      <c r="N275" s="301">
        <v>0</v>
      </c>
      <c r="O275" s="301">
        <v>0</v>
      </c>
      <c r="P275" s="301">
        <v>0</v>
      </c>
      <c r="Q275" s="301">
        <v>0</v>
      </c>
      <c r="R275" s="301">
        <v>0</v>
      </c>
      <c r="S275" s="301">
        <v>0</v>
      </c>
      <c r="T275" s="301">
        <v>0</v>
      </c>
      <c r="U275" s="301">
        <v>0</v>
      </c>
      <c r="V275" s="301">
        <v>0</v>
      </c>
      <c r="W275" s="301"/>
      <c r="X275" s="287">
        <f t="shared" si="54"/>
        <v>0</v>
      </c>
      <c r="Y275" s="287"/>
      <c r="AF275" s="5"/>
      <c r="AG275" s="5"/>
      <c r="AH275" s="5"/>
    </row>
    <row r="276" spans="1:34" ht="12.2" hidden="1" customHeight="1">
      <c r="A276" s="143">
        <v>445</v>
      </c>
      <c r="B276" s="143" t="s">
        <v>358</v>
      </c>
      <c r="C276" s="301">
        <v>0</v>
      </c>
      <c r="D276" s="301"/>
      <c r="E276" s="301">
        <v>0</v>
      </c>
      <c r="F276" s="301">
        <v>0</v>
      </c>
      <c r="G276" s="301">
        <v>0</v>
      </c>
      <c r="H276" s="301">
        <v>0</v>
      </c>
      <c r="I276" s="301">
        <v>0</v>
      </c>
      <c r="J276" s="301">
        <v>0</v>
      </c>
      <c r="K276" s="301">
        <v>0</v>
      </c>
      <c r="L276" s="301">
        <v>0</v>
      </c>
      <c r="M276" s="301">
        <v>0</v>
      </c>
      <c r="N276" s="301">
        <v>0</v>
      </c>
      <c r="O276" s="301">
        <v>0</v>
      </c>
      <c r="P276" s="301">
        <v>0</v>
      </c>
      <c r="Q276" s="301">
        <v>0</v>
      </c>
      <c r="R276" s="301">
        <v>0</v>
      </c>
      <c r="S276" s="301">
        <v>0</v>
      </c>
      <c r="T276" s="301">
        <v>0</v>
      </c>
      <c r="U276" s="301">
        <v>0</v>
      </c>
      <c r="V276" s="301">
        <v>0</v>
      </c>
      <c r="W276" s="301"/>
      <c r="X276" s="287">
        <f t="shared" si="54"/>
        <v>0</v>
      </c>
      <c r="Y276" s="287"/>
      <c r="AF276" s="5"/>
      <c r="AG276" s="5"/>
      <c r="AH276" s="5"/>
    </row>
    <row r="277" spans="1:34" ht="12.2" hidden="1" customHeight="1">
      <c r="A277" s="143">
        <v>450</v>
      </c>
      <c r="B277" s="143" t="s">
        <v>359</v>
      </c>
      <c r="C277" s="301">
        <v>0</v>
      </c>
      <c r="D277" s="301"/>
      <c r="E277" s="301">
        <v>0</v>
      </c>
      <c r="F277" s="301">
        <v>0</v>
      </c>
      <c r="G277" s="301">
        <v>0</v>
      </c>
      <c r="H277" s="301">
        <v>0</v>
      </c>
      <c r="I277" s="301">
        <v>0</v>
      </c>
      <c r="J277" s="301">
        <v>0</v>
      </c>
      <c r="K277" s="301">
        <v>0</v>
      </c>
      <c r="L277" s="301">
        <v>0</v>
      </c>
      <c r="M277" s="301">
        <v>0</v>
      </c>
      <c r="N277" s="301">
        <v>0</v>
      </c>
      <c r="O277" s="301">
        <v>0</v>
      </c>
      <c r="P277" s="301">
        <v>0</v>
      </c>
      <c r="Q277" s="301">
        <v>0</v>
      </c>
      <c r="R277" s="301">
        <v>0</v>
      </c>
      <c r="S277" s="301">
        <v>0</v>
      </c>
      <c r="T277" s="301">
        <v>0</v>
      </c>
      <c r="U277" s="301">
        <v>0</v>
      </c>
      <c r="V277" s="301">
        <v>0</v>
      </c>
      <c r="W277" s="301"/>
      <c r="X277" s="287">
        <f t="shared" si="54"/>
        <v>0</v>
      </c>
      <c r="Y277" s="287"/>
      <c r="AF277" s="5"/>
      <c r="AG277" s="5"/>
      <c r="AH277" s="5"/>
    </row>
    <row r="278" spans="1:34" ht="12.2" hidden="1" customHeight="1">
      <c r="A278" s="143">
        <v>490</v>
      </c>
      <c r="B278" s="143" t="s">
        <v>360</v>
      </c>
      <c r="C278" s="301">
        <v>0</v>
      </c>
      <c r="D278" s="301"/>
      <c r="E278" s="301">
        <v>0</v>
      </c>
      <c r="F278" s="301">
        <v>0</v>
      </c>
      <c r="G278" s="301">
        <v>0</v>
      </c>
      <c r="H278" s="301">
        <v>0</v>
      </c>
      <c r="I278" s="301">
        <v>0</v>
      </c>
      <c r="J278" s="301">
        <v>0</v>
      </c>
      <c r="K278" s="301">
        <v>0</v>
      </c>
      <c r="L278" s="301">
        <v>0</v>
      </c>
      <c r="M278" s="301">
        <v>0</v>
      </c>
      <c r="N278" s="301">
        <v>0</v>
      </c>
      <c r="O278" s="301">
        <v>0</v>
      </c>
      <c r="P278" s="301">
        <v>0</v>
      </c>
      <c r="Q278" s="301">
        <v>0</v>
      </c>
      <c r="R278" s="301">
        <v>0</v>
      </c>
      <c r="S278" s="301">
        <v>0</v>
      </c>
      <c r="T278" s="301">
        <v>0</v>
      </c>
      <c r="U278" s="301">
        <v>0</v>
      </c>
      <c r="V278" s="301">
        <v>0</v>
      </c>
      <c r="W278" s="301"/>
      <c r="X278" s="287">
        <f t="shared" si="54"/>
        <v>0</v>
      </c>
      <c r="Y278" s="287"/>
      <c r="AF278" s="5"/>
      <c r="AG278" s="5"/>
      <c r="AH278" s="5"/>
    </row>
    <row r="279" spans="1:34" ht="12.2" customHeight="1">
      <c r="A279" s="143"/>
      <c r="B279" s="133"/>
      <c r="C279" s="140"/>
      <c r="D279" s="140"/>
      <c r="E279" s="140"/>
      <c r="F279" s="140"/>
      <c r="G279" s="140"/>
      <c r="H279" s="140"/>
      <c r="I279" s="140"/>
      <c r="J279" s="140"/>
      <c r="K279" s="140"/>
      <c r="L279" s="140"/>
      <c r="M279" s="140"/>
      <c r="N279" s="140"/>
      <c r="O279" s="140"/>
      <c r="P279" s="140"/>
      <c r="Q279" s="140"/>
      <c r="R279" s="140"/>
      <c r="S279" s="140"/>
      <c r="T279" s="140"/>
      <c r="U279" s="140"/>
      <c r="V279" s="140"/>
      <c r="W279" s="140"/>
      <c r="X279" s="287"/>
      <c r="Y279" s="287"/>
      <c r="AF279" s="5"/>
      <c r="AG279" s="5"/>
      <c r="AH279" s="5"/>
    </row>
    <row r="280" spans="1:34" ht="12.2" customHeight="1">
      <c r="A280" s="146"/>
      <c r="B280" s="299" t="s">
        <v>1100</v>
      </c>
      <c r="C280" s="302">
        <f>SUMIF($A$261:$A$279,"&lt;&gt;",C261:C279)</f>
        <v>626572.82000000007</v>
      </c>
      <c r="D280" s="302">
        <f>SUMIF($A$261:$A$279,"&lt;&gt;",D261:D279)</f>
        <v>0</v>
      </c>
      <c r="E280" s="302">
        <f t="shared" ref="E280:V280" si="55">SUMIF($A$261:$A$279,"&lt;&gt;",E261:E279)</f>
        <v>0</v>
      </c>
      <c r="F280" s="302">
        <f t="shared" si="55"/>
        <v>0</v>
      </c>
      <c r="G280" s="302">
        <f t="shared" si="55"/>
        <v>0</v>
      </c>
      <c r="H280" s="302">
        <f t="shared" si="55"/>
        <v>0</v>
      </c>
      <c r="I280" s="302">
        <f t="shared" si="55"/>
        <v>0</v>
      </c>
      <c r="J280" s="302">
        <f t="shared" si="55"/>
        <v>0</v>
      </c>
      <c r="K280" s="302">
        <f t="shared" si="55"/>
        <v>0</v>
      </c>
      <c r="L280" s="302">
        <f t="shared" si="55"/>
        <v>0</v>
      </c>
      <c r="M280" s="302">
        <f t="shared" si="55"/>
        <v>0</v>
      </c>
      <c r="N280" s="302">
        <f t="shared" si="55"/>
        <v>0</v>
      </c>
      <c r="O280" s="302">
        <f t="shared" si="55"/>
        <v>0</v>
      </c>
      <c r="P280" s="302">
        <f t="shared" si="55"/>
        <v>0</v>
      </c>
      <c r="Q280" s="302">
        <f t="shared" si="55"/>
        <v>0</v>
      </c>
      <c r="R280" s="302">
        <f t="shared" si="55"/>
        <v>0</v>
      </c>
      <c r="S280" s="302">
        <f t="shared" si="55"/>
        <v>0</v>
      </c>
      <c r="T280" s="302">
        <f t="shared" si="55"/>
        <v>0</v>
      </c>
      <c r="U280" s="302">
        <f t="shared" si="55"/>
        <v>0</v>
      </c>
      <c r="V280" s="302">
        <f t="shared" si="55"/>
        <v>0</v>
      </c>
      <c r="W280" s="302"/>
      <c r="X280" s="302">
        <f>SUMIF($A$261:$A$279,"&lt;&gt;",X261:X279)</f>
        <v>626572.82000000007</v>
      </c>
      <c r="Y280" s="303"/>
      <c r="AF280" s="5"/>
      <c r="AG280" s="5"/>
      <c r="AH280" s="5"/>
    </row>
    <row r="281" spans="1:34" ht="12.2" customHeight="1">
      <c r="A281" s="143"/>
      <c r="B281" s="146"/>
      <c r="C281" s="304"/>
      <c r="D281" s="304"/>
      <c r="E281" s="304"/>
      <c r="F281" s="304"/>
      <c r="G281" s="304"/>
      <c r="H281" s="304"/>
      <c r="I281" s="304"/>
      <c r="J281" s="304"/>
      <c r="K281" s="304"/>
      <c r="L281" s="304"/>
      <c r="M281" s="304"/>
      <c r="N281" s="304"/>
      <c r="O281" s="304"/>
      <c r="P281" s="304"/>
      <c r="Q281" s="304"/>
      <c r="R281" s="304"/>
      <c r="S281" s="304"/>
      <c r="T281" s="304"/>
      <c r="U281" s="304"/>
      <c r="V281" s="304"/>
      <c r="W281" s="304"/>
      <c r="X281" s="287"/>
      <c r="Y281" s="287"/>
      <c r="AF281" s="5"/>
      <c r="AG281" s="5"/>
      <c r="AH281" s="5"/>
    </row>
    <row r="282" spans="1:34" ht="12.2" customHeight="1">
      <c r="A282" s="146" t="s">
        <v>117</v>
      </c>
      <c r="B282" s="146"/>
      <c r="C282" s="140"/>
      <c r="D282" s="140"/>
      <c r="E282" s="140"/>
      <c r="F282" s="140"/>
      <c r="G282" s="140"/>
      <c r="H282" s="140"/>
      <c r="I282" s="140"/>
      <c r="J282" s="140"/>
      <c r="K282" s="140"/>
      <c r="L282" s="140"/>
      <c r="M282" s="140"/>
      <c r="N282" s="140"/>
      <c r="O282" s="140"/>
      <c r="P282" s="140"/>
      <c r="Q282" s="140"/>
      <c r="R282" s="140"/>
      <c r="S282" s="140"/>
      <c r="T282" s="140"/>
      <c r="U282" s="140"/>
      <c r="V282" s="140"/>
      <c r="W282" s="140"/>
      <c r="X282" s="287"/>
      <c r="Y282" s="287"/>
      <c r="AF282" s="5"/>
      <c r="AG282" s="5"/>
      <c r="AH282" s="5"/>
    </row>
    <row r="283" spans="1:34" ht="12.2" hidden="1" customHeight="1">
      <c r="A283" s="143" t="s">
        <v>29</v>
      </c>
      <c r="B283" s="143"/>
      <c r="C283" s="301"/>
      <c r="D283" s="301"/>
      <c r="E283" s="301"/>
      <c r="F283" s="301"/>
      <c r="G283" s="301"/>
      <c r="H283" s="301"/>
      <c r="I283" s="301"/>
      <c r="J283" s="301"/>
      <c r="K283" s="301"/>
      <c r="L283" s="301"/>
      <c r="M283" s="301"/>
      <c r="N283" s="301"/>
      <c r="O283" s="301"/>
      <c r="P283" s="301"/>
      <c r="Q283" s="301"/>
      <c r="R283" s="301"/>
      <c r="S283" s="301"/>
      <c r="T283" s="301"/>
      <c r="U283" s="301"/>
      <c r="V283" s="301"/>
      <c r="W283" s="301"/>
      <c r="X283" s="287">
        <f t="shared" ref="X283:X312" si="56">$C283-SUM(D283:W283)</f>
        <v>0</v>
      </c>
      <c r="Y283" s="287"/>
      <c r="AF283" s="5"/>
      <c r="AG283" s="5"/>
      <c r="AH283" s="5"/>
    </row>
    <row r="284" spans="1:34" ht="12.2" hidden="1" customHeight="1">
      <c r="A284" s="143">
        <v>500</v>
      </c>
      <c r="B284" s="143" t="s">
        <v>117</v>
      </c>
      <c r="C284" s="301">
        <v>0</v>
      </c>
      <c r="D284" s="301"/>
      <c r="E284" s="301">
        <v>0</v>
      </c>
      <c r="F284" s="301">
        <v>0</v>
      </c>
      <c r="G284" s="301">
        <v>0</v>
      </c>
      <c r="H284" s="301">
        <v>0</v>
      </c>
      <c r="I284" s="301">
        <v>0</v>
      </c>
      <c r="J284" s="301">
        <v>0</v>
      </c>
      <c r="K284" s="301">
        <v>0</v>
      </c>
      <c r="L284" s="301">
        <v>0</v>
      </c>
      <c r="M284" s="301">
        <v>0</v>
      </c>
      <c r="N284" s="301">
        <v>0</v>
      </c>
      <c r="O284" s="301">
        <v>0</v>
      </c>
      <c r="P284" s="301">
        <v>0</v>
      </c>
      <c r="Q284" s="301">
        <v>0</v>
      </c>
      <c r="R284" s="301">
        <v>0</v>
      </c>
      <c r="S284" s="301">
        <v>0</v>
      </c>
      <c r="T284" s="301">
        <v>0</v>
      </c>
      <c r="U284" s="301">
        <v>0</v>
      </c>
      <c r="V284" s="301">
        <v>0</v>
      </c>
      <c r="W284" s="301"/>
      <c r="X284" s="287">
        <f t="shared" si="56"/>
        <v>0</v>
      </c>
      <c r="Y284" s="287"/>
      <c r="AF284" s="5"/>
      <c r="AG284" s="5"/>
      <c r="AH284" s="5"/>
    </row>
    <row r="285" spans="1:34" ht="12.2" hidden="1" customHeight="1">
      <c r="A285" s="143">
        <v>510</v>
      </c>
      <c r="B285" s="143" t="s">
        <v>361</v>
      </c>
      <c r="C285" s="301">
        <v>0</v>
      </c>
      <c r="D285" s="301"/>
      <c r="E285" s="301">
        <v>0</v>
      </c>
      <c r="F285" s="301">
        <v>0</v>
      </c>
      <c r="G285" s="301">
        <v>0</v>
      </c>
      <c r="H285" s="301">
        <v>0</v>
      </c>
      <c r="I285" s="301">
        <v>0</v>
      </c>
      <c r="J285" s="301">
        <v>0</v>
      </c>
      <c r="K285" s="301">
        <v>0</v>
      </c>
      <c r="L285" s="301">
        <v>0</v>
      </c>
      <c r="M285" s="301">
        <v>0</v>
      </c>
      <c r="N285" s="301">
        <v>0</v>
      </c>
      <c r="O285" s="301">
        <v>0</v>
      </c>
      <c r="P285" s="301">
        <v>0</v>
      </c>
      <c r="Q285" s="301">
        <v>0</v>
      </c>
      <c r="R285" s="301">
        <v>0</v>
      </c>
      <c r="S285" s="301">
        <v>0</v>
      </c>
      <c r="T285" s="301">
        <v>0</v>
      </c>
      <c r="U285" s="301">
        <v>0</v>
      </c>
      <c r="V285" s="301">
        <v>0</v>
      </c>
      <c r="W285" s="301"/>
      <c r="X285" s="287">
        <f t="shared" si="56"/>
        <v>0</v>
      </c>
      <c r="Y285" s="287"/>
      <c r="AF285" s="5"/>
      <c r="AG285" s="5"/>
      <c r="AH285" s="5"/>
    </row>
    <row r="286" spans="1:34" ht="12.2" customHeight="1">
      <c r="A286" s="143">
        <v>519</v>
      </c>
      <c r="B286" s="143" t="s">
        <v>362</v>
      </c>
      <c r="C286" s="301">
        <v>116055</v>
      </c>
      <c r="D286" s="301"/>
      <c r="E286" s="301">
        <v>0</v>
      </c>
      <c r="F286" s="301">
        <v>0</v>
      </c>
      <c r="G286" s="301">
        <v>0</v>
      </c>
      <c r="H286" s="301">
        <v>0</v>
      </c>
      <c r="I286" s="301">
        <v>0</v>
      </c>
      <c r="J286" s="301">
        <v>105755</v>
      </c>
      <c r="K286" s="301">
        <v>0</v>
      </c>
      <c r="L286" s="301">
        <v>0</v>
      </c>
      <c r="M286" s="301">
        <v>0</v>
      </c>
      <c r="N286" s="301">
        <v>0</v>
      </c>
      <c r="O286" s="301">
        <v>0</v>
      </c>
      <c r="P286" s="301">
        <v>0</v>
      </c>
      <c r="Q286" s="301">
        <v>0</v>
      </c>
      <c r="R286" s="301">
        <v>0</v>
      </c>
      <c r="S286" s="301">
        <v>0</v>
      </c>
      <c r="T286" s="301">
        <v>0</v>
      </c>
      <c r="U286" s="301">
        <v>0</v>
      </c>
      <c r="V286" s="301">
        <v>0</v>
      </c>
      <c r="W286" s="301"/>
      <c r="X286" s="287">
        <f t="shared" si="56"/>
        <v>10300</v>
      </c>
      <c r="Y286" s="287"/>
      <c r="AF286" s="5"/>
      <c r="AG286" s="5"/>
      <c r="AH286" s="5"/>
    </row>
    <row r="287" spans="1:34" ht="12.2" hidden="1" customHeight="1">
      <c r="A287" s="143">
        <v>520</v>
      </c>
      <c r="B287" s="143" t="s">
        <v>363</v>
      </c>
      <c r="C287" s="301">
        <v>0</v>
      </c>
      <c r="D287" s="301"/>
      <c r="E287" s="301">
        <v>0</v>
      </c>
      <c r="F287" s="301">
        <v>0</v>
      </c>
      <c r="G287" s="301">
        <v>0</v>
      </c>
      <c r="H287" s="301">
        <v>0</v>
      </c>
      <c r="I287" s="301">
        <v>0</v>
      </c>
      <c r="J287" s="301">
        <v>0</v>
      </c>
      <c r="K287" s="301">
        <v>0</v>
      </c>
      <c r="L287" s="301">
        <v>0</v>
      </c>
      <c r="M287" s="301">
        <v>0</v>
      </c>
      <c r="N287" s="301">
        <v>0</v>
      </c>
      <c r="O287" s="301">
        <v>0</v>
      </c>
      <c r="P287" s="301">
        <v>0</v>
      </c>
      <c r="Q287" s="301">
        <v>0</v>
      </c>
      <c r="R287" s="301">
        <v>0</v>
      </c>
      <c r="S287" s="301">
        <v>0</v>
      </c>
      <c r="T287" s="301">
        <v>0</v>
      </c>
      <c r="U287" s="301">
        <v>0</v>
      </c>
      <c r="V287" s="301">
        <v>0</v>
      </c>
      <c r="W287" s="301"/>
      <c r="X287" s="287">
        <f t="shared" si="56"/>
        <v>0</v>
      </c>
      <c r="Y287" s="287"/>
      <c r="AF287" s="5"/>
      <c r="AG287" s="5"/>
      <c r="AH287" s="5"/>
    </row>
    <row r="288" spans="1:34" ht="12.2" hidden="1" customHeight="1">
      <c r="A288" s="143">
        <v>521</v>
      </c>
      <c r="B288" s="143" t="s">
        <v>364</v>
      </c>
      <c r="C288" s="301">
        <v>0</v>
      </c>
      <c r="D288" s="301"/>
      <c r="E288" s="301">
        <v>0</v>
      </c>
      <c r="F288" s="301">
        <v>0</v>
      </c>
      <c r="G288" s="301">
        <v>0</v>
      </c>
      <c r="H288" s="301">
        <v>0</v>
      </c>
      <c r="I288" s="301">
        <v>0</v>
      </c>
      <c r="J288" s="301">
        <v>0</v>
      </c>
      <c r="K288" s="301">
        <v>0</v>
      </c>
      <c r="L288" s="301">
        <v>0</v>
      </c>
      <c r="M288" s="301">
        <v>0</v>
      </c>
      <c r="N288" s="301">
        <v>0</v>
      </c>
      <c r="O288" s="301">
        <v>0</v>
      </c>
      <c r="P288" s="301">
        <v>0</v>
      </c>
      <c r="Q288" s="301">
        <v>0</v>
      </c>
      <c r="R288" s="301">
        <v>0</v>
      </c>
      <c r="S288" s="301">
        <v>0</v>
      </c>
      <c r="T288" s="301">
        <v>0</v>
      </c>
      <c r="U288" s="301">
        <v>0</v>
      </c>
      <c r="V288" s="301">
        <v>0</v>
      </c>
      <c r="W288" s="301"/>
      <c r="X288" s="287">
        <f t="shared" si="56"/>
        <v>0</v>
      </c>
      <c r="Y288" s="287"/>
      <c r="AF288" s="5"/>
      <c r="AG288" s="5"/>
      <c r="AH288" s="5"/>
    </row>
    <row r="289" spans="1:34" ht="12.2" customHeight="1">
      <c r="A289" s="143">
        <v>522</v>
      </c>
      <c r="B289" s="143" t="s">
        <v>365</v>
      </c>
      <c r="C289" s="301">
        <v>30939</v>
      </c>
      <c r="D289" s="301"/>
      <c r="E289" s="301">
        <v>0</v>
      </c>
      <c r="F289" s="301">
        <v>0</v>
      </c>
      <c r="G289" s="301">
        <v>0</v>
      </c>
      <c r="H289" s="301">
        <v>0</v>
      </c>
      <c r="I289" s="301">
        <v>0</v>
      </c>
      <c r="J289" s="301">
        <v>0</v>
      </c>
      <c r="K289" s="301">
        <v>0</v>
      </c>
      <c r="L289" s="301">
        <v>0</v>
      </c>
      <c r="M289" s="301">
        <v>0</v>
      </c>
      <c r="N289" s="301">
        <v>0</v>
      </c>
      <c r="O289" s="301">
        <v>0</v>
      </c>
      <c r="P289" s="301">
        <v>0</v>
      </c>
      <c r="Q289" s="301">
        <v>0</v>
      </c>
      <c r="R289" s="301">
        <v>0</v>
      </c>
      <c r="S289" s="301">
        <v>0</v>
      </c>
      <c r="T289" s="301">
        <v>0</v>
      </c>
      <c r="U289" s="301">
        <v>0</v>
      </c>
      <c r="V289" s="301">
        <v>0</v>
      </c>
      <c r="W289" s="301"/>
      <c r="X289" s="287">
        <f t="shared" si="56"/>
        <v>30939</v>
      </c>
      <c r="Y289" s="287"/>
      <c r="AF289" s="5"/>
      <c r="AG289" s="5"/>
      <c r="AH289" s="5"/>
    </row>
    <row r="290" spans="1:34" ht="12.2" hidden="1" customHeight="1">
      <c r="A290" s="143">
        <v>523</v>
      </c>
      <c r="B290" s="143" t="s">
        <v>366</v>
      </c>
      <c r="C290" s="301">
        <v>0</v>
      </c>
      <c r="D290" s="301"/>
      <c r="E290" s="301">
        <v>0</v>
      </c>
      <c r="F290" s="301">
        <v>0</v>
      </c>
      <c r="G290" s="301">
        <v>0</v>
      </c>
      <c r="H290" s="301">
        <v>0</v>
      </c>
      <c r="I290" s="301">
        <v>0</v>
      </c>
      <c r="J290" s="301">
        <v>0</v>
      </c>
      <c r="K290" s="301">
        <v>0</v>
      </c>
      <c r="L290" s="301">
        <v>0</v>
      </c>
      <c r="M290" s="301">
        <v>0</v>
      </c>
      <c r="N290" s="301">
        <v>0</v>
      </c>
      <c r="O290" s="301">
        <v>0</v>
      </c>
      <c r="P290" s="301">
        <v>0</v>
      </c>
      <c r="Q290" s="301">
        <v>0</v>
      </c>
      <c r="R290" s="301">
        <v>0</v>
      </c>
      <c r="S290" s="301">
        <v>0</v>
      </c>
      <c r="T290" s="301">
        <v>0</v>
      </c>
      <c r="U290" s="301">
        <v>0</v>
      </c>
      <c r="V290" s="301">
        <v>0</v>
      </c>
      <c r="W290" s="301"/>
      <c r="X290" s="287">
        <f t="shared" si="56"/>
        <v>0</v>
      </c>
      <c r="Y290" s="287"/>
      <c r="AF290" s="5"/>
      <c r="AG290" s="5"/>
      <c r="AH290" s="5"/>
    </row>
    <row r="291" spans="1:34" ht="12.2" hidden="1" customHeight="1">
      <c r="A291" s="143">
        <v>530</v>
      </c>
      <c r="B291" s="143" t="s">
        <v>367</v>
      </c>
      <c r="C291" s="301">
        <v>0</v>
      </c>
      <c r="D291" s="301"/>
      <c r="E291" s="301">
        <v>0</v>
      </c>
      <c r="F291" s="301">
        <v>0</v>
      </c>
      <c r="G291" s="301">
        <v>0</v>
      </c>
      <c r="H291" s="301">
        <v>0</v>
      </c>
      <c r="I291" s="301">
        <v>0</v>
      </c>
      <c r="J291" s="301">
        <v>0</v>
      </c>
      <c r="K291" s="301">
        <v>0</v>
      </c>
      <c r="L291" s="301">
        <v>0</v>
      </c>
      <c r="M291" s="301">
        <v>0</v>
      </c>
      <c r="N291" s="301">
        <v>0</v>
      </c>
      <c r="O291" s="301">
        <v>0</v>
      </c>
      <c r="P291" s="301">
        <v>0</v>
      </c>
      <c r="Q291" s="301">
        <v>0</v>
      </c>
      <c r="R291" s="301">
        <v>0</v>
      </c>
      <c r="S291" s="301">
        <v>0</v>
      </c>
      <c r="T291" s="301">
        <v>0</v>
      </c>
      <c r="U291" s="301">
        <v>0</v>
      </c>
      <c r="V291" s="301">
        <v>0</v>
      </c>
      <c r="W291" s="301"/>
      <c r="X291" s="287">
        <f t="shared" si="56"/>
        <v>0</v>
      </c>
      <c r="Y291" s="287"/>
      <c r="AF291" s="5"/>
      <c r="AG291" s="5"/>
      <c r="AH291" s="5"/>
    </row>
    <row r="292" spans="1:34" ht="12.2" customHeight="1">
      <c r="A292" s="143">
        <v>531</v>
      </c>
      <c r="B292" s="143" t="s">
        <v>368</v>
      </c>
      <c r="C292" s="301">
        <v>500</v>
      </c>
      <c r="D292" s="301"/>
      <c r="E292" s="301">
        <v>0</v>
      </c>
      <c r="F292" s="301">
        <v>0</v>
      </c>
      <c r="G292" s="301">
        <v>0</v>
      </c>
      <c r="H292" s="301">
        <v>0</v>
      </c>
      <c r="I292" s="301">
        <v>0</v>
      </c>
      <c r="J292" s="301">
        <v>0</v>
      </c>
      <c r="K292" s="301">
        <v>0</v>
      </c>
      <c r="L292" s="301">
        <v>0</v>
      </c>
      <c r="M292" s="301">
        <v>0</v>
      </c>
      <c r="N292" s="301">
        <v>0</v>
      </c>
      <c r="O292" s="301">
        <v>0</v>
      </c>
      <c r="P292" s="301">
        <v>0</v>
      </c>
      <c r="Q292" s="301">
        <v>0</v>
      </c>
      <c r="R292" s="301">
        <v>0</v>
      </c>
      <c r="S292" s="301">
        <v>0</v>
      </c>
      <c r="T292" s="301">
        <v>0</v>
      </c>
      <c r="U292" s="301">
        <v>0</v>
      </c>
      <c r="V292" s="301">
        <v>0</v>
      </c>
      <c r="W292" s="301"/>
      <c r="X292" s="287">
        <f t="shared" si="56"/>
        <v>500</v>
      </c>
      <c r="Y292" s="287"/>
      <c r="AF292" s="5"/>
      <c r="AG292" s="5"/>
      <c r="AH292" s="5"/>
    </row>
    <row r="293" spans="1:34" ht="12.2" hidden="1" customHeight="1">
      <c r="A293" s="143">
        <v>532</v>
      </c>
      <c r="B293" s="143" t="s">
        <v>369</v>
      </c>
      <c r="C293" s="301">
        <v>0</v>
      </c>
      <c r="D293" s="301"/>
      <c r="E293" s="301">
        <v>0</v>
      </c>
      <c r="F293" s="301">
        <v>0</v>
      </c>
      <c r="G293" s="301">
        <v>0</v>
      </c>
      <c r="H293" s="301">
        <v>0</v>
      </c>
      <c r="I293" s="301">
        <v>0</v>
      </c>
      <c r="J293" s="301">
        <v>0</v>
      </c>
      <c r="K293" s="301">
        <v>0</v>
      </c>
      <c r="L293" s="301">
        <v>0</v>
      </c>
      <c r="M293" s="301">
        <v>0</v>
      </c>
      <c r="N293" s="301">
        <v>0</v>
      </c>
      <c r="O293" s="301">
        <v>0</v>
      </c>
      <c r="P293" s="301">
        <v>0</v>
      </c>
      <c r="Q293" s="301">
        <v>0</v>
      </c>
      <c r="R293" s="301">
        <v>0</v>
      </c>
      <c r="S293" s="301">
        <v>0</v>
      </c>
      <c r="T293" s="301">
        <v>0</v>
      </c>
      <c r="U293" s="301">
        <v>0</v>
      </c>
      <c r="V293" s="301">
        <v>0</v>
      </c>
      <c r="W293" s="301"/>
      <c r="X293" s="287">
        <f t="shared" si="56"/>
        <v>0</v>
      </c>
      <c r="Y293" s="287"/>
      <c r="AF293" s="5"/>
      <c r="AG293" s="5"/>
      <c r="AH293" s="5"/>
    </row>
    <row r="294" spans="1:34" ht="12.2" customHeight="1">
      <c r="A294" s="143">
        <v>533</v>
      </c>
      <c r="B294" s="143" t="s">
        <v>370</v>
      </c>
      <c r="C294" s="301">
        <v>2527.62</v>
      </c>
      <c r="D294" s="301"/>
      <c r="E294" s="301">
        <v>0</v>
      </c>
      <c r="F294" s="301">
        <v>0</v>
      </c>
      <c r="G294" s="301">
        <v>0</v>
      </c>
      <c r="H294" s="301">
        <v>0</v>
      </c>
      <c r="I294" s="301">
        <v>0</v>
      </c>
      <c r="J294" s="301">
        <v>0</v>
      </c>
      <c r="K294" s="301">
        <v>0</v>
      </c>
      <c r="L294" s="301">
        <v>0</v>
      </c>
      <c r="M294" s="301">
        <v>0</v>
      </c>
      <c r="N294" s="301">
        <v>0</v>
      </c>
      <c r="O294" s="301">
        <v>0</v>
      </c>
      <c r="P294" s="301">
        <v>0</v>
      </c>
      <c r="Q294" s="301">
        <v>0</v>
      </c>
      <c r="R294" s="301">
        <v>0</v>
      </c>
      <c r="S294" s="301">
        <v>0</v>
      </c>
      <c r="T294" s="301">
        <v>0</v>
      </c>
      <c r="U294" s="301">
        <v>0</v>
      </c>
      <c r="V294" s="301">
        <v>0</v>
      </c>
      <c r="W294" s="301"/>
      <c r="X294" s="287">
        <f t="shared" si="56"/>
        <v>2527.62</v>
      </c>
      <c r="Y294" s="287"/>
      <c r="AF294" s="5"/>
      <c r="AG294" s="5"/>
      <c r="AH294" s="5"/>
    </row>
    <row r="295" spans="1:34" ht="12.2" hidden="1" customHeight="1">
      <c r="A295" s="143">
        <v>534</v>
      </c>
      <c r="B295" s="143" t="s">
        <v>371</v>
      </c>
      <c r="C295" s="301">
        <v>0</v>
      </c>
      <c r="D295" s="301"/>
      <c r="E295" s="301">
        <v>0</v>
      </c>
      <c r="F295" s="301">
        <v>0</v>
      </c>
      <c r="G295" s="301">
        <v>0</v>
      </c>
      <c r="H295" s="301">
        <v>0</v>
      </c>
      <c r="I295" s="301">
        <v>0</v>
      </c>
      <c r="J295" s="301">
        <v>0</v>
      </c>
      <c r="K295" s="301">
        <v>0</v>
      </c>
      <c r="L295" s="301">
        <v>0</v>
      </c>
      <c r="M295" s="301">
        <v>0</v>
      </c>
      <c r="N295" s="301">
        <v>0</v>
      </c>
      <c r="O295" s="301">
        <v>0</v>
      </c>
      <c r="P295" s="301">
        <v>0</v>
      </c>
      <c r="Q295" s="301">
        <v>0</v>
      </c>
      <c r="R295" s="301">
        <v>0</v>
      </c>
      <c r="S295" s="301">
        <v>0</v>
      </c>
      <c r="T295" s="301">
        <v>0</v>
      </c>
      <c r="U295" s="301">
        <v>0</v>
      </c>
      <c r="V295" s="301">
        <v>0</v>
      </c>
      <c r="W295" s="301"/>
      <c r="X295" s="287">
        <f t="shared" si="56"/>
        <v>0</v>
      </c>
      <c r="Y295" s="287"/>
      <c r="AF295" s="5"/>
      <c r="AG295" s="5"/>
      <c r="AH295" s="5"/>
    </row>
    <row r="296" spans="1:34" ht="12.2" customHeight="1">
      <c r="A296" s="143">
        <v>535</v>
      </c>
      <c r="B296" s="143" t="s">
        <v>372</v>
      </c>
      <c r="C296" s="301">
        <v>5636.16</v>
      </c>
      <c r="D296" s="301"/>
      <c r="E296" s="301">
        <v>0</v>
      </c>
      <c r="F296" s="301">
        <v>0</v>
      </c>
      <c r="G296" s="301">
        <v>0</v>
      </c>
      <c r="H296" s="301">
        <v>0</v>
      </c>
      <c r="I296" s="301">
        <v>0</v>
      </c>
      <c r="J296" s="301">
        <v>0</v>
      </c>
      <c r="K296" s="301">
        <v>0</v>
      </c>
      <c r="L296" s="301">
        <v>0</v>
      </c>
      <c r="M296" s="301">
        <v>0</v>
      </c>
      <c r="N296" s="301">
        <v>0</v>
      </c>
      <c r="O296" s="301">
        <v>0</v>
      </c>
      <c r="P296" s="301">
        <v>0</v>
      </c>
      <c r="Q296" s="301">
        <v>0</v>
      </c>
      <c r="R296" s="301">
        <v>0</v>
      </c>
      <c r="S296" s="301">
        <v>0</v>
      </c>
      <c r="T296" s="301">
        <v>0</v>
      </c>
      <c r="U296" s="301">
        <v>0</v>
      </c>
      <c r="V296" s="301">
        <v>0</v>
      </c>
      <c r="W296" s="301"/>
      <c r="X296" s="287">
        <f t="shared" si="56"/>
        <v>5636.16</v>
      </c>
      <c r="Y296" s="287"/>
      <c r="AF296" s="5"/>
      <c r="AG296" s="5"/>
      <c r="AH296" s="5"/>
    </row>
    <row r="297" spans="1:34" ht="12.2" hidden="1" customHeight="1">
      <c r="A297" s="143">
        <v>536</v>
      </c>
      <c r="B297" s="143" t="s">
        <v>373</v>
      </c>
      <c r="C297" s="301">
        <v>0</v>
      </c>
      <c r="D297" s="301"/>
      <c r="E297" s="301">
        <v>0</v>
      </c>
      <c r="F297" s="301">
        <v>0</v>
      </c>
      <c r="G297" s="301">
        <v>0</v>
      </c>
      <c r="H297" s="301">
        <v>0</v>
      </c>
      <c r="I297" s="301">
        <v>0</v>
      </c>
      <c r="J297" s="301">
        <v>0</v>
      </c>
      <c r="K297" s="301">
        <v>0</v>
      </c>
      <c r="L297" s="301">
        <v>0</v>
      </c>
      <c r="M297" s="301">
        <v>0</v>
      </c>
      <c r="N297" s="301">
        <v>0</v>
      </c>
      <c r="O297" s="301">
        <v>0</v>
      </c>
      <c r="P297" s="301">
        <v>0</v>
      </c>
      <c r="Q297" s="301">
        <v>0</v>
      </c>
      <c r="R297" s="301">
        <v>0</v>
      </c>
      <c r="S297" s="301">
        <v>0</v>
      </c>
      <c r="T297" s="301">
        <v>0</v>
      </c>
      <c r="U297" s="301">
        <v>0</v>
      </c>
      <c r="V297" s="301">
        <v>0</v>
      </c>
      <c r="W297" s="301"/>
      <c r="X297" s="287">
        <f t="shared" si="56"/>
        <v>0</v>
      </c>
      <c r="Y297" s="287"/>
      <c r="AF297" s="5"/>
      <c r="AG297" s="5"/>
      <c r="AH297" s="5"/>
    </row>
    <row r="298" spans="1:34" ht="12.2" customHeight="1">
      <c r="A298" s="143">
        <v>540</v>
      </c>
      <c r="B298" s="143" t="s">
        <v>374</v>
      </c>
      <c r="C298" s="301">
        <v>6000</v>
      </c>
      <c r="D298" s="301"/>
      <c r="E298" s="301">
        <v>0</v>
      </c>
      <c r="F298" s="301">
        <v>0</v>
      </c>
      <c r="G298" s="301">
        <v>0</v>
      </c>
      <c r="H298" s="301">
        <v>0</v>
      </c>
      <c r="I298" s="301">
        <v>0</v>
      </c>
      <c r="J298" s="301">
        <v>0</v>
      </c>
      <c r="K298" s="301">
        <v>0</v>
      </c>
      <c r="L298" s="301">
        <v>0</v>
      </c>
      <c r="M298" s="301">
        <v>0</v>
      </c>
      <c r="N298" s="301">
        <v>0</v>
      </c>
      <c r="O298" s="301">
        <v>0</v>
      </c>
      <c r="P298" s="301">
        <v>0</v>
      </c>
      <c r="Q298" s="301">
        <v>0</v>
      </c>
      <c r="R298" s="301">
        <v>0</v>
      </c>
      <c r="S298" s="301">
        <v>0</v>
      </c>
      <c r="T298" s="301">
        <v>0</v>
      </c>
      <c r="U298" s="301">
        <v>0</v>
      </c>
      <c r="V298" s="301">
        <v>0</v>
      </c>
      <c r="W298" s="301"/>
      <c r="X298" s="287">
        <f t="shared" si="56"/>
        <v>6000</v>
      </c>
      <c r="Y298" s="287"/>
      <c r="AF298" s="5"/>
      <c r="AG298" s="5"/>
      <c r="AH298" s="5"/>
    </row>
    <row r="299" spans="1:34" ht="12.2" customHeight="1">
      <c r="A299" s="143">
        <v>550</v>
      </c>
      <c r="B299" s="143" t="s">
        <v>375</v>
      </c>
      <c r="C299" s="301">
        <v>2601</v>
      </c>
      <c r="D299" s="301"/>
      <c r="E299" s="301">
        <v>0</v>
      </c>
      <c r="F299" s="301">
        <v>0</v>
      </c>
      <c r="G299" s="301">
        <v>0</v>
      </c>
      <c r="H299" s="301">
        <v>0</v>
      </c>
      <c r="I299" s="301">
        <v>0</v>
      </c>
      <c r="J299" s="301">
        <v>0</v>
      </c>
      <c r="K299" s="301">
        <v>0</v>
      </c>
      <c r="L299" s="301">
        <v>0</v>
      </c>
      <c r="M299" s="301">
        <v>0</v>
      </c>
      <c r="N299" s="301">
        <v>0</v>
      </c>
      <c r="O299" s="301">
        <v>0</v>
      </c>
      <c r="P299" s="301">
        <v>0</v>
      </c>
      <c r="Q299" s="301">
        <v>0</v>
      </c>
      <c r="R299" s="301">
        <v>0</v>
      </c>
      <c r="S299" s="301">
        <v>0</v>
      </c>
      <c r="T299" s="301">
        <v>0</v>
      </c>
      <c r="U299" s="301">
        <v>0</v>
      </c>
      <c r="V299" s="301">
        <v>0</v>
      </c>
      <c r="W299" s="301"/>
      <c r="X299" s="287">
        <f t="shared" si="56"/>
        <v>2601</v>
      </c>
      <c r="Y299" s="287"/>
      <c r="AF299" s="5"/>
      <c r="AG299" s="5"/>
      <c r="AH299" s="5"/>
    </row>
    <row r="300" spans="1:34" ht="12.2" customHeight="1">
      <c r="A300" s="143">
        <v>570</v>
      </c>
      <c r="B300" s="143" t="s">
        <v>376</v>
      </c>
      <c r="C300" s="301">
        <v>9600</v>
      </c>
      <c r="D300" s="301"/>
      <c r="E300" s="301">
        <v>0</v>
      </c>
      <c r="F300" s="301">
        <v>0</v>
      </c>
      <c r="G300" s="301">
        <v>0</v>
      </c>
      <c r="H300" s="301">
        <v>0</v>
      </c>
      <c r="I300" s="301">
        <v>0</v>
      </c>
      <c r="J300" s="301">
        <v>0</v>
      </c>
      <c r="K300" s="301">
        <v>0</v>
      </c>
      <c r="L300" s="301">
        <v>0</v>
      </c>
      <c r="M300" s="301">
        <v>0</v>
      </c>
      <c r="N300" s="301">
        <v>0</v>
      </c>
      <c r="O300" s="301">
        <v>0</v>
      </c>
      <c r="P300" s="301">
        <v>0</v>
      </c>
      <c r="Q300" s="301">
        <v>0</v>
      </c>
      <c r="R300" s="301">
        <v>0</v>
      </c>
      <c r="S300" s="301">
        <v>0</v>
      </c>
      <c r="T300" s="301">
        <v>9600</v>
      </c>
      <c r="U300" s="301">
        <v>0</v>
      </c>
      <c r="V300" s="301">
        <v>0</v>
      </c>
      <c r="W300" s="301"/>
      <c r="X300" s="287">
        <f t="shared" si="56"/>
        <v>0</v>
      </c>
      <c r="Y300" s="287"/>
      <c r="AF300" s="5"/>
      <c r="AG300" s="5"/>
      <c r="AH300" s="5"/>
    </row>
    <row r="301" spans="1:34" ht="12.2" customHeight="1">
      <c r="A301" s="143">
        <v>580</v>
      </c>
      <c r="B301" s="143" t="s">
        <v>377</v>
      </c>
      <c r="C301" s="301">
        <v>15901</v>
      </c>
      <c r="D301" s="301"/>
      <c r="E301" s="301">
        <v>0</v>
      </c>
      <c r="F301" s="301">
        <v>0</v>
      </c>
      <c r="G301" s="301">
        <v>0</v>
      </c>
      <c r="H301" s="301">
        <v>0</v>
      </c>
      <c r="I301" s="301">
        <v>0</v>
      </c>
      <c r="J301" s="301">
        <v>0</v>
      </c>
      <c r="K301" s="301">
        <v>0</v>
      </c>
      <c r="L301" s="301">
        <v>0</v>
      </c>
      <c r="M301" s="301">
        <v>0</v>
      </c>
      <c r="N301" s="301">
        <v>0</v>
      </c>
      <c r="O301" s="301">
        <v>0</v>
      </c>
      <c r="P301" s="301">
        <v>0</v>
      </c>
      <c r="Q301" s="301">
        <v>0</v>
      </c>
      <c r="R301" s="301">
        <v>0</v>
      </c>
      <c r="S301" s="301">
        <v>0</v>
      </c>
      <c r="T301" s="301">
        <v>0</v>
      </c>
      <c r="U301" s="301">
        <v>0</v>
      </c>
      <c r="V301" s="301">
        <v>0</v>
      </c>
      <c r="W301" s="301"/>
      <c r="X301" s="287">
        <f t="shared" si="56"/>
        <v>15901</v>
      </c>
      <c r="Y301" s="287"/>
      <c r="AF301" s="5"/>
      <c r="AG301" s="5"/>
      <c r="AH301" s="5"/>
    </row>
    <row r="302" spans="1:34" ht="12.2" hidden="1" customHeight="1">
      <c r="A302" s="143">
        <v>581</v>
      </c>
      <c r="B302" s="143" t="s">
        <v>378</v>
      </c>
      <c r="C302" s="301">
        <v>0</v>
      </c>
      <c r="D302" s="301"/>
      <c r="E302" s="301">
        <v>0</v>
      </c>
      <c r="F302" s="301">
        <v>0</v>
      </c>
      <c r="G302" s="301">
        <v>0</v>
      </c>
      <c r="H302" s="301">
        <v>0</v>
      </c>
      <c r="I302" s="301">
        <v>0</v>
      </c>
      <c r="J302" s="301">
        <v>0</v>
      </c>
      <c r="K302" s="301">
        <v>0</v>
      </c>
      <c r="L302" s="301">
        <v>0</v>
      </c>
      <c r="M302" s="301">
        <v>0</v>
      </c>
      <c r="N302" s="301">
        <v>0</v>
      </c>
      <c r="O302" s="301">
        <v>0</v>
      </c>
      <c r="P302" s="301">
        <v>0</v>
      </c>
      <c r="Q302" s="301">
        <v>0</v>
      </c>
      <c r="R302" s="301">
        <v>0</v>
      </c>
      <c r="S302" s="301">
        <v>0</v>
      </c>
      <c r="T302" s="301">
        <v>0</v>
      </c>
      <c r="U302" s="301">
        <v>0</v>
      </c>
      <c r="V302" s="301">
        <v>0</v>
      </c>
      <c r="W302" s="301"/>
      <c r="X302" s="287">
        <f t="shared" si="56"/>
        <v>0</v>
      </c>
      <c r="Y302" s="287"/>
      <c r="AF302" s="5"/>
      <c r="AG302" s="5"/>
      <c r="AH302" s="5"/>
    </row>
    <row r="303" spans="1:34" ht="12.2" hidden="1" customHeight="1">
      <c r="A303" s="143">
        <v>582</v>
      </c>
      <c r="B303" s="143" t="s">
        <v>379</v>
      </c>
      <c r="C303" s="301">
        <v>0</v>
      </c>
      <c r="D303" s="301"/>
      <c r="E303" s="301">
        <v>0</v>
      </c>
      <c r="F303" s="301">
        <v>0</v>
      </c>
      <c r="G303" s="301">
        <v>0</v>
      </c>
      <c r="H303" s="301">
        <v>0</v>
      </c>
      <c r="I303" s="301">
        <v>0</v>
      </c>
      <c r="J303" s="301">
        <v>0</v>
      </c>
      <c r="K303" s="301">
        <v>0</v>
      </c>
      <c r="L303" s="301">
        <v>0</v>
      </c>
      <c r="M303" s="301">
        <v>0</v>
      </c>
      <c r="N303" s="301">
        <v>0</v>
      </c>
      <c r="O303" s="301">
        <v>0</v>
      </c>
      <c r="P303" s="301">
        <v>0</v>
      </c>
      <c r="Q303" s="301">
        <v>0</v>
      </c>
      <c r="R303" s="301">
        <v>0</v>
      </c>
      <c r="S303" s="301">
        <v>0</v>
      </c>
      <c r="T303" s="301">
        <v>0</v>
      </c>
      <c r="U303" s="301">
        <v>0</v>
      </c>
      <c r="V303" s="301">
        <v>0</v>
      </c>
      <c r="W303" s="301"/>
      <c r="X303" s="287">
        <f t="shared" si="56"/>
        <v>0</v>
      </c>
      <c r="Y303" s="287"/>
      <c r="AF303" s="5"/>
      <c r="AG303" s="5"/>
      <c r="AH303" s="5"/>
    </row>
    <row r="304" spans="1:34" ht="12.2" hidden="1" customHeight="1">
      <c r="A304" s="143">
        <v>583</v>
      </c>
      <c r="B304" s="143" t="s">
        <v>380</v>
      </c>
      <c r="C304" s="301">
        <v>0</v>
      </c>
      <c r="D304" s="301"/>
      <c r="E304" s="301">
        <v>0</v>
      </c>
      <c r="F304" s="301">
        <v>0</v>
      </c>
      <c r="G304" s="301">
        <v>0</v>
      </c>
      <c r="H304" s="301">
        <v>0</v>
      </c>
      <c r="I304" s="301">
        <v>0</v>
      </c>
      <c r="J304" s="301">
        <v>0</v>
      </c>
      <c r="K304" s="301">
        <v>0</v>
      </c>
      <c r="L304" s="301">
        <v>0</v>
      </c>
      <c r="M304" s="301">
        <v>0</v>
      </c>
      <c r="N304" s="301">
        <v>0</v>
      </c>
      <c r="O304" s="301">
        <v>0</v>
      </c>
      <c r="P304" s="301">
        <v>0</v>
      </c>
      <c r="Q304" s="301">
        <v>0</v>
      </c>
      <c r="R304" s="301">
        <v>0</v>
      </c>
      <c r="S304" s="301">
        <v>0</v>
      </c>
      <c r="T304" s="301">
        <v>0</v>
      </c>
      <c r="U304" s="301">
        <v>0</v>
      </c>
      <c r="V304" s="301">
        <v>0</v>
      </c>
      <c r="W304" s="301"/>
      <c r="X304" s="287">
        <f t="shared" si="56"/>
        <v>0</v>
      </c>
      <c r="Y304" s="287"/>
      <c r="AF304" s="5"/>
      <c r="AG304" s="5"/>
      <c r="AH304" s="5"/>
    </row>
    <row r="305" spans="1:34" ht="12.2" hidden="1" customHeight="1">
      <c r="A305" s="143">
        <v>584</v>
      </c>
      <c r="B305" s="143" t="s">
        <v>381</v>
      </c>
      <c r="C305" s="301">
        <v>0</v>
      </c>
      <c r="D305" s="301"/>
      <c r="E305" s="301">
        <v>0</v>
      </c>
      <c r="F305" s="301">
        <v>0</v>
      </c>
      <c r="G305" s="301">
        <v>0</v>
      </c>
      <c r="H305" s="301">
        <v>0</v>
      </c>
      <c r="I305" s="301">
        <v>0</v>
      </c>
      <c r="J305" s="301">
        <v>0</v>
      </c>
      <c r="K305" s="301">
        <v>0</v>
      </c>
      <c r="L305" s="301">
        <v>0</v>
      </c>
      <c r="M305" s="301">
        <v>0</v>
      </c>
      <c r="N305" s="301">
        <v>0</v>
      </c>
      <c r="O305" s="301">
        <v>0</v>
      </c>
      <c r="P305" s="301">
        <v>0</v>
      </c>
      <c r="Q305" s="301">
        <v>0</v>
      </c>
      <c r="R305" s="301">
        <v>0</v>
      </c>
      <c r="S305" s="301">
        <v>0</v>
      </c>
      <c r="T305" s="301">
        <v>0</v>
      </c>
      <c r="U305" s="301">
        <v>0</v>
      </c>
      <c r="V305" s="301">
        <v>0</v>
      </c>
      <c r="W305" s="301"/>
      <c r="X305" s="287">
        <f t="shared" si="56"/>
        <v>0</v>
      </c>
      <c r="Y305" s="287"/>
      <c r="AF305" s="5"/>
      <c r="AG305" s="5"/>
      <c r="AH305" s="5"/>
    </row>
    <row r="306" spans="1:34" ht="12.2" hidden="1" customHeight="1">
      <c r="A306" s="143">
        <v>585</v>
      </c>
      <c r="B306" s="143" t="s">
        <v>382</v>
      </c>
      <c r="C306" s="301">
        <v>0</v>
      </c>
      <c r="D306" s="301"/>
      <c r="E306" s="301">
        <v>0</v>
      </c>
      <c r="F306" s="301">
        <v>0</v>
      </c>
      <c r="G306" s="301">
        <v>0</v>
      </c>
      <c r="H306" s="301">
        <v>0</v>
      </c>
      <c r="I306" s="301">
        <v>0</v>
      </c>
      <c r="J306" s="301">
        <v>0</v>
      </c>
      <c r="K306" s="301">
        <v>0</v>
      </c>
      <c r="L306" s="301">
        <v>0</v>
      </c>
      <c r="M306" s="301">
        <v>0</v>
      </c>
      <c r="N306" s="301">
        <v>0</v>
      </c>
      <c r="O306" s="301">
        <v>0</v>
      </c>
      <c r="P306" s="301">
        <v>0</v>
      </c>
      <c r="Q306" s="301">
        <v>0</v>
      </c>
      <c r="R306" s="301">
        <v>0</v>
      </c>
      <c r="S306" s="301">
        <v>0</v>
      </c>
      <c r="T306" s="301">
        <v>0</v>
      </c>
      <c r="U306" s="301">
        <v>0</v>
      </c>
      <c r="V306" s="301">
        <v>0</v>
      </c>
      <c r="W306" s="301"/>
      <c r="X306" s="287">
        <f t="shared" si="56"/>
        <v>0</v>
      </c>
      <c r="Y306" s="287"/>
      <c r="AF306" s="5"/>
      <c r="AG306" s="5"/>
      <c r="AH306" s="5"/>
    </row>
    <row r="307" spans="1:34" ht="12.2" hidden="1" customHeight="1">
      <c r="A307" s="143">
        <v>586</v>
      </c>
      <c r="B307" s="143" t="s">
        <v>383</v>
      </c>
      <c r="C307" s="301">
        <v>0</v>
      </c>
      <c r="D307" s="301"/>
      <c r="E307" s="301">
        <v>0</v>
      </c>
      <c r="F307" s="301">
        <v>0</v>
      </c>
      <c r="G307" s="301">
        <v>0</v>
      </c>
      <c r="H307" s="301">
        <v>0</v>
      </c>
      <c r="I307" s="301">
        <v>0</v>
      </c>
      <c r="J307" s="301">
        <v>0</v>
      </c>
      <c r="K307" s="301">
        <v>0</v>
      </c>
      <c r="L307" s="301">
        <v>0</v>
      </c>
      <c r="M307" s="301">
        <v>0</v>
      </c>
      <c r="N307" s="301">
        <v>0</v>
      </c>
      <c r="O307" s="301">
        <v>0</v>
      </c>
      <c r="P307" s="301">
        <v>0</v>
      </c>
      <c r="Q307" s="301">
        <v>0</v>
      </c>
      <c r="R307" s="301">
        <v>0</v>
      </c>
      <c r="S307" s="301">
        <v>0</v>
      </c>
      <c r="T307" s="301">
        <v>0</v>
      </c>
      <c r="U307" s="301">
        <v>0</v>
      </c>
      <c r="V307" s="301">
        <v>0</v>
      </c>
      <c r="W307" s="301"/>
      <c r="X307" s="287">
        <f t="shared" si="56"/>
        <v>0</v>
      </c>
      <c r="Y307" s="287"/>
      <c r="AF307" s="5"/>
      <c r="AG307" s="5"/>
      <c r="AH307" s="5"/>
    </row>
    <row r="308" spans="1:34" ht="12.2" hidden="1" customHeight="1">
      <c r="A308" s="143">
        <v>587</v>
      </c>
      <c r="B308" s="143" t="s">
        <v>384</v>
      </c>
      <c r="C308" s="301">
        <v>0</v>
      </c>
      <c r="D308" s="301"/>
      <c r="E308" s="301">
        <v>0</v>
      </c>
      <c r="F308" s="301">
        <v>0</v>
      </c>
      <c r="G308" s="301">
        <v>0</v>
      </c>
      <c r="H308" s="301">
        <v>0</v>
      </c>
      <c r="I308" s="301">
        <v>0</v>
      </c>
      <c r="J308" s="301">
        <v>0</v>
      </c>
      <c r="K308" s="301">
        <v>0</v>
      </c>
      <c r="L308" s="301">
        <v>0</v>
      </c>
      <c r="M308" s="301">
        <v>0</v>
      </c>
      <c r="N308" s="301">
        <v>0</v>
      </c>
      <c r="O308" s="301">
        <v>0</v>
      </c>
      <c r="P308" s="301">
        <v>0</v>
      </c>
      <c r="Q308" s="301">
        <v>0</v>
      </c>
      <c r="R308" s="301">
        <v>0</v>
      </c>
      <c r="S308" s="301">
        <v>0</v>
      </c>
      <c r="T308" s="301">
        <v>0</v>
      </c>
      <c r="U308" s="301">
        <v>0</v>
      </c>
      <c r="V308" s="301">
        <v>0</v>
      </c>
      <c r="W308" s="301"/>
      <c r="X308" s="287">
        <f t="shared" si="56"/>
        <v>0</v>
      </c>
      <c r="Y308" s="287"/>
      <c r="AF308" s="5"/>
      <c r="AG308" s="5"/>
      <c r="AH308" s="5"/>
    </row>
    <row r="309" spans="1:34" ht="12.2" hidden="1" customHeight="1">
      <c r="A309" s="143">
        <v>588</v>
      </c>
      <c r="B309" s="143" t="s">
        <v>385</v>
      </c>
      <c r="C309" s="301">
        <v>0</v>
      </c>
      <c r="D309" s="301"/>
      <c r="E309" s="301">
        <v>0</v>
      </c>
      <c r="F309" s="301">
        <v>0</v>
      </c>
      <c r="G309" s="301">
        <v>0</v>
      </c>
      <c r="H309" s="301">
        <v>0</v>
      </c>
      <c r="I309" s="301">
        <v>0</v>
      </c>
      <c r="J309" s="301">
        <v>0</v>
      </c>
      <c r="K309" s="301">
        <v>0</v>
      </c>
      <c r="L309" s="301">
        <v>0</v>
      </c>
      <c r="M309" s="301">
        <v>0</v>
      </c>
      <c r="N309" s="301">
        <v>0</v>
      </c>
      <c r="O309" s="301">
        <v>0</v>
      </c>
      <c r="P309" s="301">
        <v>0</v>
      </c>
      <c r="Q309" s="301">
        <v>0</v>
      </c>
      <c r="R309" s="301">
        <v>0</v>
      </c>
      <c r="S309" s="301">
        <v>0</v>
      </c>
      <c r="T309" s="301">
        <v>0</v>
      </c>
      <c r="U309" s="301">
        <v>0</v>
      </c>
      <c r="V309" s="301">
        <v>0</v>
      </c>
      <c r="W309" s="301"/>
      <c r="X309" s="287">
        <f t="shared" si="56"/>
        <v>0</v>
      </c>
      <c r="Y309" s="287"/>
      <c r="AF309" s="5"/>
      <c r="AG309" s="5"/>
      <c r="AH309" s="5"/>
    </row>
    <row r="310" spans="1:34" ht="12.2" hidden="1" customHeight="1">
      <c r="A310" s="143">
        <v>589</v>
      </c>
      <c r="B310" s="143" t="s">
        <v>386</v>
      </c>
      <c r="C310" s="301">
        <v>0</v>
      </c>
      <c r="D310" s="301"/>
      <c r="E310" s="301">
        <v>0</v>
      </c>
      <c r="F310" s="301">
        <v>0</v>
      </c>
      <c r="G310" s="301">
        <v>0</v>
      </c>
      <c r="H310" s="301">
        <v>0</v>
      </c>
      <c r="I310" s="301">
        <v>0</v>
      </c>
      <c r="J310" s="301">
        <v>0</v>
      </c>
      <c r="K310" s="301">
        <v>0</v>
      </c>
      <c r="L310" s="301">
        <v>0</v>
      </c>
      <c r="M310" s="301">
        <v>0</v>
      </c>
      <c r="N310" s="301">
        <v>0</v>
      </c>
      <c r="O310" s="301">
        <v>0</v>
      </c>
      <c r="P310" s="301">
        <v>0</v>
      </c>
      <c r="Q310" s="301">
        <v>0</v>
      </c>
      <c r="R310" s="301">
        <v>0</v>
      </c>
      <c r="S310" s="301">
        <v>0</v>
      </c>
      <c r="T310" s="301">
        <v>0</v>
      </c>
      <c r="U310" s="301">
        <v>0</v>
      </c>
      <c r="V310" s="301">
        <v>0</v>
      </c>
      <c r="W310" s="301"/>
      <c r="X310" s="287">
        <f t="shared" si="56"/>
        <v>0</v>
      </c>
      <c r="Y310" s="287"/>
      <c r="AF310" s="5"/>
      <c r="AG310" s="5"/>
      <c r="AH310" s="5"/>
    </row>
    <row r="311" spans="1:34" ht="12.2" customHeight="1">
      <c r="A311" s="143">
        <v>591</v>
      </c>
      <c r="B311" s="143" t="s">
        <v>387</v>
      </c>
      <c r="C311" s="301">
        <v>43195.9</v>
      </c>
      <c r="D311" s="301"/>
      <c r="E311" s="301">
        <v>0</v>
      </c>
      <c r="F311" s="301">
        <v>0</v>
      </c>
      <c r="G311" s="301">
        <v>0</v>
      </c>
      <c r="H311" s="301">
        <v>0</v>
      </c>
      <c r="I311" s="301">
        <v>0</v>
      </c>
      <c r="J311" s="301">
        <v>0</v>
      </c>
      <c r="K311" s="301">
        <v>0</v>
      </c>
      <c r="L311" s="301">
        <v>0</v>
      </c>
      <c r="M311" s="301">
        <v>0</v>
      </c>
      <c r="N311" s="301">
        <v>0</v>
      </c>
      <c r="O311" s="301">
        <v>0</v>
      </c>
      <c r="P311" s="301">
        <v>0</v>
      </c>
      <c r="Q311" s="301">
        <v>0</v>
      </c>
      <c r="R311" s="301">
        <v>0</v>
      </c>
      <c r="S311" s="301">
        <v>0</v>
      </c>
      <c r="T311" s="301">
        <v>0</v>
      </c>
      <c r="U311" s="301">
        <v>0</v>
      </c>
      <c r="V311" s="301">
        <v>0</v>
      </c>
      <c r="W311" s="301"/>
      <c r="X311" s="287">
        <f t="shared" si="56"/>
        <v>43195.9</v>
      </c>
      <c r="Y311" s="287"/>
      <c r="AF311" s="5"/>
      <c r="AG311" s="5"/>
      <c r="AH311" s="5"/>
    </row>
    <row r="312" spans="1:34" ht="12.2" hidden="1" customHeight="1">
      <c r="A312" s="143">
        <v>595</v>
      </c>
      <c r="B312" s="143" t="s">
        <v>199</v>
      </c>
      <c r="C312" s="301">
        <v>0</v>
      </c>
      <c r="D312" s="301"/>
      <c r="E312" s="301">
        <v>0</v>
      </c>
      <c r="F312" s="301">
        <v>0</v>
      </c>
      <c r="G312" s="301">
        <v>0</v>
      </c>
      <c r="H312" s="301">
        <v>0</v>
      </c>
      <c r="I312" s="301">
        <v>0</v>
      </c>
      <c r="J312" s="301">
        <v>0</v>
      </c>
      <c r="K312" s="301">
        <v>0</v>
      </c>
      <c r="L312" s="301">
        <v>0</v>
      </c>
      <c r="M312" s="301">
        <v>0</v>
      </c>
      <c r="N312" s="301">
        <v>0</v>
      </c>
      <c r="O312" s="301">
        <v>0</v>
      </c>
      <c r="P312" s="301">
        <v>0</v>
      </c>
      <c r="Q312" s="301">
        <v>0</v>
      </c>
      <c r="R312" s="301">
        <v>0</v>
      </c>
      <c r="S312" s="301">
        <v>0</v>
      </c>
      <c r="T312" s="301">
        <v>0</v>
      </c>
      <c r="U312" s="301">
        <v>0</v>
      </c>
      <c r="V312" s="301">
        <v>0</v>
      </c>
      <c r="W312" s="301"/>
      <c r="X312" s="287">
        <f t="shared" si="56"/>
        <v>0</v>
      </c>
      <c r="Y312" s="287"/>
      <c r="AF312" s="5"/>
      <c r="AG312" s="5"/>
      <c r="AH312" s="5"/>
    </row>
    <row r="313" spans="1:34" ht="12.2" customHeight="1">
      <c r="A313" s="143"/>
      <c r="B313" s="133"/>
      <c r="C313" s="140"/>
      <c r="D313" s="140"/>
      <c r="E313" s="140"/>
      <c r="F313" s="140"/>
      <c r="G313" s="140"/>
      <c r="H313" s="140"/>
      <c r="I313" s="140"/>
      <c r="J313" s="140"/>
      <c r="K313" s="140"/>
      <c r="L313" s="140"/>
      <c r="M313" s="140"/>
      <c r="N313" s="140"/>
      <c r="O313" s="140"/>
      <c r="P313" s="140"/>
      <c r="Q313" s="140"/>
      <c r="R313" s="140"/>
      <c r="S313" s="140"/>
      <c r="T313" s="140"/>
      <c r="U313" s="140"/>
      <c r="V313" s="140"/>
      <c r="W313" s="140"/>
      <c r="X313" s="287"/>
      <c r="Y313" s="287"/>
      <c r="AF313" s="5"/>
      <c r="AG313" s="5"/>
      <c r="AH313" s="5"/>
    </row>
    <row r="314" spans="1:34" ht="12.2" customHeight="1">
      <c r="A314" s="146"/>
      <c r="B314" s="299" t="s">
        <v>1101</v>
      </c>
      <c r="C314" s="302">
        <f>SUM(C282:C313)</f>
        <v>232955.68</v>
      </c>
      <c r="D314" s="302">
        <f>SUM(D282:D313)</f>
        <v>0</v>
      </c>
      <c r="E314" s="302">
        <f t="shared" ref="E314:V314" si="57">SUM(E282:E313)</f>
        <v>0</v>
      </c>
      <c r="F314" s="302">
        <f t="shared" si="57"/>
        <v>0</v>
      </c>
      <c r="G314" s="302">
        <f t="shared" si="57"/>
        <v>0</v>
      </c>
      <c r="H314" s="302">
        <f t="shared" si="57"/>
        <v>0</v>
      </c>
      <c r="I314" s="302">
        <f t="shared" si="57"/>
        <v>0</v>
      </c>
      <c r="J314" s="302">
        <f t="shared" si="57"/>
        <v>105755</v>
      </c>
      <c r="K314" s="302">
        <f t="shared" si="57"/>
        <v>0</v>
      </c>
      <c r="L314" s="302">
        <f t="shared" si="57"/>
        <v>0</v>
      </c>
      <c r="M314" s="302">
        <f t="shared" si="57"/>
        <v>0</v>
      </c>
      <c r="N314" s="302">
        <f t="shared" si="57"/>
        <v>0</v>
      </c>
      <c r="O314" s="302">
        <f t="shared" si="57"/>
        <v>0</v>
      </c>
      <c r="P314" s="302">
        <f t="shared" si="57"/>
        <v>0</v>
      </c>
      <c r="Q314" s="302">
        <f t="shared" si="57"/>
        <v>0</v>
      </c>
      <c r="R314" s="302">
        <f t="shared" si="57"/>
        <v>0</v>
      </c>
      <c r="S314" s="302">
        <f t="shared" si="57"/>
        <v>0</v>
      </c>
      <c r="T314" s="302">
        <f t="shared" si="57"/>
        <v>9600</v>
      </c>
      <c r="U314" s="302">
        <f t="shared" si="57"/>
        <v>0</v>
      </c>
      <c r="V314" s="302">
        <f t="shared" si="57"/>
        <v>0</v>
      </c>
      <c r="W314" s="302"/>
      <c r="X314" s="302">
        <f>SUM(X282:X313)</f>
        <v>117600.68</v>
      </c>
      <c r="Y314" s="303"/>
      <c r="AF314" s="5"/>
      <c r="AG314" s="5"/>
      <c r="AH314" s="5"/>
    </row>
    <row r="315" spans="1:34" ht="12.2" customHeight="1">
      <c r="A315" s="146"/>
      <c r="B315" s="146"/>
      <c r="C315" s="304"/>
      <c r="D315" s="304"/>
      <c r="E315" s="304"/>
      <c r="F315" s="304"/>
      <c r="G315" s="304"/>
      <c r="H315" s="304"/>
      <c r="I315" s="304"/>
      <c r="J315" s="304"/>
      <c r="K315" s="304"/>
      <c r="L315" s="304"/>
      <c r="M315" s="304"/>
      <c r="N315" s="304"/>
      <c r="O315" s="304"/>
      <c r="P315" s="304"/>
      <c r="Q315" s="304"/>
      <c r="R315" s="304"/>
      <c r="S315" s="304"/>
      <c r="T315" s="304"/>
      <c r="U315" s="304"/>
      <c r="V315" s="304"/>
      <c r="W315" s="304"/>
      <c r="X315" s="287"/>
      <c r="Y315" s="287"/>
      <c r="AF315" s="5"/>
      <c r="AG315" s="5"/>
      <c r="AH315" s="5"/>
    </row>
    <row r="316" spans="1:34" ht="12.2" customHeight="1">
      <c r="A316" s="146" t="s">
        <v>118</v>
      </c>
      <c r="B316" s="146"/>
      <c r="C316" s="140"/>
      <c r="D316" s="140"/>
      <c r="E316" s="140"/>
      <c r="F316" s="140"/>
      <c r="G316" s="140"/>
      <c r="H316" s="140"/>
      <c r="I316" s="140"/>
      <c r="J316" s="140"/>
      <c r="K316" s="140"/>
      <c r="L316" s="140"/>
      <c r="M316" s="140"/>
      <c r="N316" s="140"/>
      <c r="O316" s="140"/>
      <c r="P316" s="140"/>
      <c r="Q316" s="140"/>
      <c r="R316" s="140"/>
      <c r="S316" s="140"/>
      <c r="T316" s="140"/>
      <c r="U316" s="140"/>
      <c r="V316" s="140"/>
      <c r="W316" s="140"/>
      <c r="X316" s="287"/>
      <c r="Y316" s="287"/>
      <c r="AF316" s="5"/>
      <c r="AG316" s="5"/>
      <c r="AH316" s="5"/>
    </row>
    <row r="317" spans="1:34" ht="12.2" hidden="1" customHeight="1">
      <c r="A317" s="143" t="s">
        <v>29</v>
      </c>
      <c r="B317" s="143"/>
      <c r="C317" s="301"/>
      <c r="D317" s="301"/>
      <c r="E317" s="301"/>
      <c r="F317" s="301"/>
      <c r="G317" s="301"/>
      <c r="H317" s="301"/>
      <c r="I317" s="301"/>
      <c r="J317" s="301"/>
      <c r="K317" s="301"/>
      <c r="L317" s="301"/>
      <c r="M317" s="301"/>
      <c r="N317" s="301"/>
      <c r="O317" s="301"/>
      <c r="P317" s="301"/>
      <c r="Q317" s="301"/>
      <c r="R317" s="301"/>
      <c r="S317" s="301"/>
      <c r="T317" s="301"/>
      <c r="U317" s="301"/>
      <c r="V317" s="301"/>
      <c r="W317" s="301"/>
      <c r="X317" s="287">
        <f t="shared" ref="X317:X329" si="58">$C317-SUM(D317:W317)</f>
        <v>0</v>
      </c>
      <c r="Y317" s="287"/>
      <c r="AF317" s="5"/>
      <c r="AG317" s="5"/>
      <c r="AH317" s="5"/>
    </row>
    <row r="318" spans="1:34" ht="12.2" hidden="1" customHeight="1">
      <c r="A318" s="143">
        <v>600</v>
      </c>
      <c r="B318" s="143" t="s">
        <v>118</v>
      </c>
      <c r="C318" s="301">
        <v>0</v>
      </c>
      <c r="D318" s="301"/>
      <c r="E318" s="301">
        <v>0</v>
      </c>
      <c r="F318" s="301">
        <v>0</v>
      </c>
      <c r="G318" s="301">
        <v>0</v>
      </c>
      <c r="H318" s="301">
        <v>0</v>
      </c>
      <c r="I318" s="301">
        <v>0</v>
      </c>
      <c r="J318" s="301">
        <v>0</v>
      </c>
      <c r="K318" s="301">
        <v>0</v>
      </c>
      <c r="L318" s="301">
        <v>0</v>
      </c>
      <c r="M318" s="301">
        <v>0</v>
      </c>
      <c r="N318" s="301">
        <v>0</v>
      </c>
      <c r="O318" s="301">
        <v>0</v>
      </c>
      <c r="P318" s="301">
        <v>0</v>
      </c>
      <c r="Q318" s="301">
        <v>0</v>
      </c>
      <c r="R318" s="301">
        <v>0</v>
      </c>
      <c r="S318" s="301">
        <v>0</v>
      </c>
      <c r="T318" s="301">
        <v>0</v>
      </c>
      <c r="U318" s="301">
        <v>0</v>
      </c>
      <c r="V318" s="301">
        <v>0</v>
      </c>
      <c r="W318" s="301"/>
      <c r="X318" s="287">
        <f t="shared" si="58"/>
        <v>0</v>
      </c>
      <c r="Y318" s="287"/>
      <c r="AF318" s="5"/>
      <c r="AG318" s="5"/>
      <c r="AH318" s="5"/>
    </row>
    <row r="319" spans="1:34" ht="12.2" customHeight="1">
      <c r="A319" s="143">
        <v>610</v>
      </c>
      <c r="B319" s="143" t="s">
        <v>388</v>
      </c>
      <c r="C319" s="301">
        <v>67963.877600048407</v>
      </c>
      <c r="D319" s="301"/>
      <c r="E319" s="301">
        <v>0</v>
      </c>
      <c r="F319" s="301">
        <v>0</v>
      </c>
      <c r="G319" s="301">
        <v>0</v>
      </c>
      <c r="H319" s="301">
        <v>0</v>
      </c>
      <c r="I319" s="301">
        <v>0</v>
      </c>
      <c r="J319" s="301">
        <v>0</v>
      </c>
      <c r="K319" s="301">
        <v>1060.9000000000001</v>
      </c>
      <c r="L319" s="301">
        <v>0</v>
      </c>
      <c r="M319" s="301">
        <v>0</v>
      </c>
      <c r="N319" s="301">
        <v>0</v>
      </c>
      <c r="O319" s="301">
        <v>0</v>
      </c>
      <c r="P319" s="301">
        <v>0</v>
      </c>
      <c r="Q319" s="301">
        <v>0</v>
      </c>
      <c r="R319" s="301">
        <v>0</v>
      </c>
      <c r="S319" s="301">
        <v>0</v>
      </c>
      <c r="T319" s="301">
        <v>0</v>
      </c>
      <c r="U319" s="301">
        <v>0</v>
      </c>
      <c r="V319" s="301">
        <v>0</v>
      </c>
      <c r="W319" s="301"/>
      <c r="X319" s="287">
        <f t="shared" si="58"/>
        <v>66902.977600048413</v>
      </c>
      <c r="Y319" s="287"/>
      <c r="AF319" s="5"/>
      <c r="AG319" s="5"/>
      <c r="AH319" s="5"/>
    </row>
    <row r="320" spans="1:34" ht="12.2" customHeight="1">
      <c r="A320" s="143">
        <v>612</v>
      </c>
      <c r="B320" s="143" t="s">
        <v>389</v>
      </c>
      <c r="C320" s="301">
        <v>7000</v>
      </c>
      <c r="D320" s="301"/>
      <c r="E320" s="301">
        <v>0</v>
      </c>
      <c r="F320" s="301">
        <v>0</v>
      </c>
      <c r="G320" s="301">
        <v>0</v>
      </c>
      <c r="H320" s="301">
        <v>0</v>
      </c>
      <c r="I320" s="301">
        <v>0</v>
      </c>
      <c r="J320" s="301">
        <v>0</v>
      </c>
      <c r="K320" s="301">
        <v>0</v>
      </c>
      <c r="L320" s="301">
        <v>0</v>
      </c>
      <c r="M320" s="301">
        <v>0</v>
      </c>
      <c r="N320" s="301">
        <v>0</v>
      </c>
      <c r="O320" s="301">
        <v>0</v>
      </c>
      <c r="P320" s="301">
        <v>0</v>
      </c>
      <c r="Q320" s="301">
        <v>0</v>
      </c>
      <c r="R320" s="301">
        <v>0</v>
      </c>
      <c r="S320" s="301">
        <v>0</v>
      </c>
      <c r="T320" s="301">
        <v>0</v>
      </c>
      <c r="U320" s="301">
        <v>0</v>
      </c>
      <c r="V320" s="301">
        <v>0</v>
      </c>
      <c r="W320" s="301"/>
      <c r="X320" s="287">
        <f t="shared" si="58"/>
        <v>7000</v>
      </c>
      <c r="Y320" s="287"/>
      <c r="AF320" s="5"/>
      <c r="AG320" s="5"/>
      <c r="AH320" s="5"/>
    </row>
    <row r="321" spans="1:34" ht="12.2" hidden="1" customHeight="1">
      <c r="A321" s="143">
        <v>626</v>
      </c>
      <c r="B321" s="143" t="s">
        <v>390</v>
      </c>
      <c r="C321" s="301">
        <v>0</v>
      </c>
      <c r="D321" s="301"/>
      <c r="E321" s="301">
        <v>0</v>
      </c>
      <c r="F321" s="301">
        <v>0</v>
      </c>
      <c r="G321" s="301">
        <v>0</v>
      </c>
      <c r="H321" s="301">
        <v>0</v>
      </c>
      <c r="I321" s="301">
        <v>0</v>
      </c>
      <c r="J321" s="301">
        <v>0</v>
      </c>
      <c r="K321" s="301">
        <v>0</v>
      </c>
      <c r="L321" s="301">
        <v>0</v>
      </c>
      <c r="M321" s="301">
        <v>0</v>
      </c>
      <c r="N321" s="301">
        <v>0</v>
      </c>
      <c r="O321" s="301">
        <v>0</v>
      </c>
      <c r="P321" s="301">
        <v>0</v>
      </c>
      <c r="Q321" s="301">
        <v>0</v>
      </c>
      <c r="R321" s="301">
        <v>0</v>
      </c>
      <c r="S321" s="301">
        <v>0</v>
      </c>
      <c r="T321" s="301">
        <v>0</v>
      </c>
      <c r="U321" s="301">
        <v>0</v>
      </c>
      <c r="V321" s="301">
        <v>0</v>
      </c>
      <c r="W321" s="301"/>
      <c r="X321" s="287">
        <f t="shared" si="58"/>
        <v>0</v>
      </c>
      <c r="Y321" s="287"/>
      <c r="AF321" s="5"/>
      <c r="AG321" s="5"/>
      <c r="AH321" s="5"/>
    </row>
    <row r="322" spans="1:34" ht="12.2" hidden="1" customHeight="1">
      <c r="A322" s="143">
        <v>629</v>
      </c>
      <c r="B322" s="143" t="s">
        <v>391</v>
      </c>
      <c r="C322" s="301">
        <v>0</v>
      </c>
      <c r="D322" s="301"/>
      <c r="E322" s="301">
        <v>0</v>
      </c>
      <c r="F322" s="301">
        <v>0</v>
      </c>
      <c r="G322" s="301">
        <v>0</v>
      </c>
      <c r="H322" s="301">
        <v>0</v>
      </c>
      <c r="I322" s="301">
        <v>0</v>
      </c>
      <c r="J322" s="301">
        <v>0</v>
      </c>
      <c r="K322" s="301">
        <v>0</v>
      </c>
      <c r="L322" s="301">
        <v>0</v>
      </c>
      <c r="M322" s="301">
        <v>0</v>
      </c>
      <c r="N322" s="301">
        <v>0</v>
      </c>
      <c r="O322" s="301">
        <v>0</v>
      </c>
      <c r="P322" s="301">
        <v>0</v>
      </c>
      <c r="Q322" s="301">
        <v>0</v>
      </c>
      <c r="R322" s="301">
        <v>0</v>
      </c>
      <c r="S322" s="301">
        <v>0</v>
      </c>
      <c r="T322" s="301">
        <v>0</v>
      </c>
      <c r="U322" s="301">
        <v>0</v>
      </c>
      <c r="V322" s="301">
        <v>0</v>
      </c>
      <c r="W322" s="301"/>
      <c r="X322" s="287">
        <f t="shared" si="58"/>
        <v>0</v>
      </c>
      <c r="Y322" s="287"/>
      <c r="AF322" s="5"/>
      <c r="AG322" s="5"/>
      <c r="AH322" s="5"/>
    </row>
    <row r="323" spans="1:34" ht="12.2" customHeight="1">
      <c r="A323" s="143">
        <v>630</v>
      </c>
      <c r="B323" s="143" t="s">
        <v>392</v>
      </c>
      <c r="C323" s="301">
        <v>164147.72697527401</v>
      </c>
      <c r="D323" s="301"/>
      <c r="E323" s="301">
        <v>0</v>
      </c>
      <c r="F323" s="301">
        <v>0</v>
      </c>
      <c r="G323" s="301">
        <v>0</v>
      </c>
      <c r="H323" s="301">
        <v>0</v>
      </c>
      <c r="I323" s="301">
        <v>0</v>
      </c>
      <c r="J323" s="301">
        <v>0</v>
      </c>
      <c r="K323" s="301">
        <v>0</v>
      </c>
      <c r="L323" s="301">
        <v>0</v>
      </c>
      <c r="M323" s="301">
        <v>0</v>
      </c>
      <c r="N323" s="301">
        <v>0</v>
      </c>
      <c r="O323" s="301">
        <v>0</v>
      </c>
      <c r="P323" s="301">
        <v>0</v>
      </c>
      <c r="Q323" s="301">
        <v>0</v>
      </c>
      <c r="R323" s="301">
        <v>0</v>
      </c>
      <c r="S323" s="301">
        <v>0</v>
      </c>
      <c r="T323" s="301">
        <v>164147.72697527401</v>
      </c>
      <c r="U323" s="301">
        <v>0</v>
      </c>
      <c r="V323" s="301">
        <v>0</v>
      </c>
      <c r="W323" s="301"/>
      <c r="X323" s="287">
        <f t="shared" si="58"/>
        <v>0</v>
      </c>
      <c r="Y323" s="287"/>
      <c r="AF323" s="5"/>
      <c r="AG323" s="5"/>
      <c r="AH323" s="5"/>
    </row>
    <row r="324" spans="1:34" ht="12.2" hidden="1" customHeight="1">
      <c r="A324" s="143">
        <v>640</v>
      </c>
      <c r="B324" s="143" t="s">
        <v>393</v>
      </c>
      <c r="C324" s="301">
        <v>0</v>
      </c>
      <c r="D324" s="301"/>
      <c r="E324" s="301">
        <v>0</v>
      </c>
      <c r="F324" s="301">
        <v>0</v>
      </c>
      <c r="G324" s="301">
        <v>0</v>
      </c>
      <c r="H324" s="301">
        <v>0</v>
      </c>
      <c r="I324" s="301">
        <v>0</v>
      </c>
      <c r="J324" s="301">
        <v>0</v>
      </c>
      <c r="K324" s="301">
        <v>0</v>
      </c>
      <c r="L324" s="301">
        <v>0</v>
      </c>
      <c r="M324" s="301">
        <v>0</v>
      </c>
      <c r="N324" s="301">
        <v>0</v>
      </c>
      <c r="O324" s="301">
        <v>0</v>
      </c>
      <c r="P324" s="301">
        <v>0</v>
      </c>
      <c r="Q324" s="301">
        <v>0</v>
      </c>
      <c r="R324" s="301">
        <v>0</v>
      </c>
      <c r="S324" s="301">
        <v>0</v>
      </c>
      <c r="T324" s="301">
        <v>0</v>
      </c>
      <c r="U324" s="301">
        <v>0</v>
      </c>
      <c r="V324" s="301">
        <v>0</v>
      </c>
      <c r="W324" s="301"/>
      <c r="X324" s="287">
        <f t="shared" si="58"/>
        <v>0</v>
      </c>
      <c r="Y324" s="287"/>
      <c r="AF324" s="5"/>
      <c r="AG324" s="5"/>
      <c r="AH324" s="5"/>
    </row>
    <row r="325" spans="1:34" ht="12.2" customHeight="1">
      <c r="A325" s="143">
        <v>641</v>
      </c>
      <c r="B325" s="143" t="s">
        <v>394</v>
      </c>
      <c r="C325" s="301">
        <v>75851.44</v>
      </c>
      <c r="D325" s="301"/>
      <c r="E325" s="301">
        <v>0</v>
      </c>
      <c r="F325" s="301">
        <v>0</v>
      </c>
      <c r="G325" s="301">
        <v>0</v>
      </c>
      <c r="H325" s="301">
        <v>5156.4262859025703</v>
      </c>
      <c r="I325" s="301">
        <v>0</v>
      </c>
      <c r="J325" s="301">
        <v>0</v>
      </c>
      <c r="K325" s="301">
        <v>0</v>
      </c>
      <c r="L325" s="301">
        <v>0</v>
      </c>
      <c r="M325" s="301">
        <v>0</v>
      </c>
      <c r="N325" s="301">
        <v>0</v>
      </c>
      <c r="O325" s="301">
        <v>0</v>
      </c>
      <c r="P325" s="301">
        <v>4386.0096000000003</v>
      </c>
      <c r="Q325" s="301">
        <v>0</v>
      </c>
      <c r="R325" s="301">
        <v>0</v>
      </c>
      <c r="S325" s="301">
        <v>0</v>
      </c>
      <c r="T325" s="301">
        <v>0</v>
      </c>
      <c r="U325" s="301">
        <v>0</v>
      </c>
      <c r="V325" s="301">
        <v>0</v>
      </c>
      <c r="W325" s="301"/>
      <c r="X325" s="287">
        <f t="shared" si="58"/>
        <v>66309.004114097435</v>
      </c>
      <c r="Y325" s="287"/>
      <c r="AF325" s="5"/>
      <c r="AG325" s="5"/>
      <c r="AH325" s="5"/>
    </row>
    <row r="326" spans="1:34" ht="12.2" customHeight="1">
      <c r="A326" s="143">
        <v>650</v>
      </c>
      <c r="B326" s="143" t="s">
        <v>395</v>
      </c>
      <c r="C326" s="301">
        <v>5000</v>
      </c>
      <c r="D326" s="301"/>
      <c r="E326" s="301">
        <v>0</v>
      </c>
      <c r="F326" s="301">
        <v>0</v>
      </c>
      <c r="G326" s="301">
        <v>0</v>
      </c>
      <c r="H326" s="301">
        <v>0</v>
      </c>
      <c r="I326" s="301">
        <v>0</v>
      </c>
      <c r="J326" s="301">
        <v>0</v>
      </c>
      <c r="K326" s="301">
        <v>0</v>
      </c>
      <c r="L326" s="301">
        <v>0</v>
      </c>
      <c r="M326" s="301">
        <v>0</v>
      </c>
      <c r="N326" s="301">
        <v>0</v>
      </c>
      <c r="O326" s="301">
        <v>0</v>
      </c>
      <c r="P326" s="301">
        <v>1326</v>
      </c>
      <c r="Q326" s="301">
        <v>0</v>
      </c>
      <c r="R326" s="301">
        <v>0</v>
      </c>
      <c r="S326" s="301">
        <v>0</v>
      </c>
      <c r="T326" s="301">
        <v>0</v>
      </c>
      <c r="U326" s="301">
        <v>0</v>
      </c>
      <c r="V326" s="301">
        <v>0</v>
      </c>
      <c r="W326" s="301"/>
      <c r="X326" s="287">
        <f t="shared" si="58"/>
        <v>3674</v>
      </c>
      <c r="Y326" s="287"/>
      <c r="AF326" s="5"/>
      <c r="AG326" s="5"/>
      <c r="AH326" s="5"/>
    </row>
    <row r="327" spans="1:34" ht="12.2" customHeight="1">
      <c r="A327" s="143">
        <v>651</v>
      </c>
      <c r="B327" s="143" t="s">
        <v>396</v>
      </c>
      <c r="C327" s="301">
        <v>7287</v>
      </c>
      <c r="D327" s="301"/>
      <c r="E327" s="301">
        <v>0</v>
      </c>
      <c r="F327" s="301">
        <v>0</v>
      </c>
      <c r="G327" s="301">
        <v>0</v>
      </c>
      <c r="H327" s="301">
        <v>0</v>
      </c>
      <c r="I327" s="301">
        <v>0</v>
      </c>
      <c r="J327" s="301">
        <v>0</v>
      </c>
      <c r="K327" s="301">
        <v>0</v>
      </c>
      <c r="L327" s="301">
        <v>0</v>
      </c>
      <c r="M327" s="301">
        <v>0</v>
      </c>
      <c r="N327" s="301">
        <v>0</v>
      </c>
      <c r="O327" s="301">
        <v>0</v>
      </c>
      <c r="P327" s="301">
        <v>0</v>
      </c>
      <c r="Q327" s="301">
        <v>0</v>
      </c>
      <c r="R327" s="301">
        <v>0</v>
      </c>
      <c r="S327" s="301">
        <v>0</v>
      </c>
      <c r="T327" s="301">
        <v>0</v>
      </c>
      <c r="U327" s="301">
        <v>0</v>
      </c>
      <c r="V327" s="301">
        <v>0</v>
      </c>
      <c r="W327" s="301"/>
      <c r="X327" s="287">
        <f t="shared" si="58"/>
        <v>7287</v>
      </c>
      <c r="Y327" s="287"/>
      <c r="AF327" s="5"/>
      <c r="AG327" s="5"/>
      <c r="AH327" s="5"/>
    </row>
    <row r="328" spans="1:34" ht="12.2" customHeight="1">
      <c r="A328" s="143">
        <v>652</v>
      </c>
      <c r="B328" s="143" t="s">
        <v>397</v>
      </c>
      <c r="C328" s="301">
        <v>15540</v>
      </c>
      <c r="D328" s="301"/>
      <c r="E328" s="301">
        <v>0</v>
      </c>
      <c r="F328" s="301">
        <v>0</v>
      </c>
      <c r="G328" s="301">
        <v>0</v>
      </c>
      <c r="H328" s="301">
        <v>0</v>
      </c>
      <c r="I328" s="301">
        <v>0</v>
      </c>
      <c r="J328" s="301">
        <v>0</v>
      </c>
      <c r="K328" s="301">
        <v>13545</v>
      </c>
      <c r="L328" s="301">
        <v>0</v>
      </c>
      <c r="M328" s="301">
        <v>0</v>
      </c>
      <c r="N328" s="301">
        <v>0</v>
      </c>
      <c r="O328" s="301">
        <v>0</v>
      </c>
      <c r="P328" s="301">
        <v>1995</v>
      </c>
      <c r="Q328" s="301">
        <v>0</v>
      </c>
      <c r="R328" s="301">
        <v>0</v>
      </c>
      <c r="S328" s="301">
        <v>0</v>
      </c>
      <c r="T328" s="301">
        <v>0</v>
      </c>
      <c r="U328" s="301">
        <v>0</v>
      </c>
      <c r="V328" s="301">
        <v>0</v>
      </c>
      <c r="W328" s="301"/>
      <c r="X328" s="287">
        <f t="shared" si="58"/>
        <v>0</v>
      </c>
      <c r="Y328" s="287"/>
      <c r="AF328" s="5"/>
      <c r="AG328" s="5"/>
      <c r="AH328" s="5"/>
    </row>
    <row r="329" spans="1:34" ht="12.2" customHeight="1">
      <c r="A329" s="143">
        <v>653</v>
      </c>
      <c r="B329" s="143" t="s">
        <v>398</v>
      </c>
      <c r="C329" s="301">
        <v>21784.15</v>
      </c>
      <c r="D329" s="301"/>
      <c r="E329" s="301">
        <v>0</v>
      </c>
      <c r="F329" s="301">
        <v>0</v>
      </c>
      <c r="G329" s="301">
        <v>0</v>
      </c>
      <c r="H329" s="301">
        <v>0</v>
      </c>
      <c r="I329" s="301">
        <v>0</v>
      </c>
      <c r="J329" s="301">
        <v>0</v>
      </c>
      <c r="K329" s="301">
        <v>0</v>
      </c>
      <c r="L329" s="301">
        <v>0</v>
      </c>
      <c r="M329" s="301">
        <v>0</v>
      </c>
      <c r="N329" s="301">
        <v>0</v>
      </c>
      <c r="O329" s="301">
        <v>0</v>
      </c>
      <c r="P329" s="301">
        <v>0</v>
      </c>
      <c r="Q329" s="301">
        <v>0</v>
      </c>
      <c r="R329" s="301">
        <v>0</v>
      </c>
      <c r="S329" s="301">
        <v>0</v>
      </c>
      <c r="T329" s="301">
        <v>0</v>
      </c>
      <c r="U329" s="301">
        <v>0</v>
      </c>
      <c r="V329" s="301">
        <v>0</v>
      </c>
      <c r="W329" s="301"/>
      <c r="X329" s="287">
        <f t="shared" si="58"/>
        <v>21784.15</v>
      </c>
      <c r="Y329" s="287"/>
      <c r="AF329" s="5"/>
      <c r="AG329" s="5"/>
      <c r="AH329" s="5"/>
    </row>
    <row r="330" spans="1:34" ht="12.2" customHeight="1">
      <c r="A330" s="143"/>
      <c r="B330" s="133"/>
      <c r="C330" s="140"/>
      <c r="D330" s="140"/>
      <c r="E330" s="140"/>
      <c r="F330" s="140"/>
      <c r="G330" s="140"/>
      <c r="H330" s="140"/>
      <c r="I330" s="140"/>
      <c r="J330" s="140"/>
      <c r="K330" s="140"/>
      <c r="L330" s="140"/>
      <c r="M330" s="140"/>
      <c r="N330" s="140"/>
      <c r="O330" s="140"/>
      <c r="P330" s="140"/>
      <c r="Q330" s="140"/>
      <c r="R330" s="140"/>
      <c r="S330" s="140"/>
      <c r="T330" s="140"/>
      <c r="U330" s="140"/>
      <c r="V330" s="140"/>
      <c r="W330" s="140"/>
      <c r="X330" s="287"/>
      <c r="Y330" s="287"/>
      <c r="AF330" s="5"/>
      <c r="AG330" s="5"/>
      <c r="AH330" s="5"/>
    </row>
    <row r="331" spans="1:34" ht="12.2" customHeight="1">
      <c r="A331" s="146"/>
      <c r="B331" s="299" t="s">
        <v>1102</v>
      </c>
      <c r="C331" s="302">
        <f>SUM(C316:C330)</f>
        <v>364574.19457532244</v>
      </c>
      <c r="D331" s="302">
        <f>SUM(D316:D330)</f>
        <v>0</v>
      </c>
      <c r="E331" s="302">
        <f t="shared" ref="E331:V331" si="59">SUM(E316:E330)</f>
        <v>0</v>
      </c>
      <c r="F331" s="302">
        <f t="shared" si="59"/>
        <v>0</v>
      </c>
      <c r="G331" s="302">
        <f t="shared" si="59"/>
        <v>0</v>
      </c>
      <c r="H331" s="302">
        <f t="shared" si="59"/>
        <v>5156.4262859025703</v>
      </c>
      <c r="I331" s="302">
        <f t="shared" si="59"/>
        <v>0</v>
      </c>
      <c r="J331" s="302">
        <f t="shared" si="59"/>
        <v>0</v>
      </c>
      <c r="K331" s="302">
        <f t="shared" si="59"/>
        <v>14605.9</v>
      </c>
      <c r="L331" s="302">
        <f t="shared" si="59"/>
        <v>0</v>
      </c>
      <c r="M331" s="302">
        <f t="shared" si="59"/>
        <v>0</v>
      </c>
      <c r="N331" s="302">
        <f t="shared" si="59"/>
        <v>0</v>
      </c>
      <c r="O331" s="302">
        <f t="shared" si="59"/>
        <v>0</v>
      </c>
      <c r="P331" s="302">
        <f t="shared" si="59"/>
        <v>7707.0096000000003</v>
      </c>
      <c r="Q331" s="302">
        <f t="shared" si="59"/>
        <v>0</v>
      </c>
      <c r="R331" s="302">
        <f t="shared" si="59"/>
        <v>0</v>
      </c>
      <c r="S331" s="302">
        <f t="shared" si="59"/>
        <v>0</v>
      </c>
      <c r="T331" s="302">
        <f t="shared" si="59"/>
        <v>164147.72697527401</v>
      </c>
      <c r="U331" s="302">
        <f t="shared" si="59"/>
        <v>0</v>
      </c>
      <c r="V331" s="302">
        <f t="shared" si="59"/>
        <v>0</v>
      </c>
      <c r="W331" s="302"/>
      <c r="X331" s="302">
        <f>SUM(X316:X330)</f>
        <v>172957.13171414586</v>
      </c>
      <c r="Y331" s="303"/>
      <c r="AF331" s="5"/>
      <c r="AG331" s="5"/>
      <c r="AH331" s="5"/>
    </row>
    <row r="332" spans="1:34" ht="12.2" customHeight="1">
      <c r="A332" s="146"/>
      <c r="B332" s="146"/>
      <c r="C332" s="304"/>
      <c r="D332" s="304"/>
      <c r="E332" s="304"/>
      <c r="F332" s="304"/>
      <c r="G332" s="304"/>
      <c r="H332" s="304"/>
      <c r="I332" s="304"/>
      <c r="J332" s="304"/>
      <c r="K332" s="304"/>
      <c r="L332" s="304"/>
      <c r="M332" s="304"/>
      <c r="N332" s="304"/>
      <c r="O332" s="304"/>
      <c r="P332" s="304"/>
      <c r="Q332" s="304"/>
      <c r="R332" s="304"/>
      <c r="S332" s="304"/>
      <c r="T332" s="304"/>
      <c r="U332" s="304"/>
      <c r="V332" s="304"/>
      <c r="W332" s="304"/>
      <c r="X332" s="287"/>
      <c r="Y332" s="287"/>
      <c r="AF332" s="5"/>
      <c r="AG332" s="5"/>
      <c r="AH332" s="5"/>
    </row>
    <row r="333" spans="1:34" ht="12.2" customHeight="1">
      <c r="A333" s="146" t="s">
        <v>122</v>
      </c>
      <c r="B333" s="146"/>
      <c r="C333" s="140"/>
      <c r="D333" s="140"/>
      <c r="E333" s="140"/>
      <c r="F333" s="140"/>
      <c r="G333" s="140"/>
      <c r="H333" s="140"/>
      <c r="I333" s="140"/>
      <c r="J333" s="140"/>
      <c r="K333" s="140"/>
      <c r="L333" s="140"/>
      <c r="M333" s="140"/>
      <c r="N333" s="140"/>
      <c r="O333" s="140"/>
      <c r="P333" s="140"/>
      <c r="Q333" s="140"/>
      <c r="R333" s="140"/>
      <c r="S333" s="140"/>
      <c r="T333" s="140"/>
      <c r="U333" s="140"/>
      <c r="V333" s="140"/>
      <c r="W333" s="140"/>
      <c r="X333" s="287"/>
      <c r="Y333" s="287"/>
      <c r="AF333" s="5"/>
      <c r="AG333" s="5"/>
      <c r="AH333" s="5"/>
    </row>
    <row r="334" spans="1:34" ht="12.2" hidden="1" customHeight="1">
      <c r="A334" s="143" t="s">
        <v>29</v>
      </c>
      <c r="B334" s="143"/>
      <c r="C334" s="301"/>
      <c r="D334" s="301"/>
      <c r="E334" s="301"/>
      <c r="F334" s="301"/>
      <c r="G334" s="301"/>
      <c r="H334" s="301"/>
      <c r="I334" s="301"/>
      <c r="J334" s="301"/>
      <c r="K334" s="301"/>
      <c r="L334" s="301"/>
      <c r="M334" s="301"/>
      <c r="N334" s="301"/>
      <c r="O334" s="301"/>
      <c r="P334" s="301"/>
      <c r="Q334" s="301"/>
      <c r="R334" s="301"/>
      <c r="S334" s="301"/>
      <c r="T334" s="301"/>
      <c r="U334" s="301"/>
      <c r="V334" s="301"/>
      <c r="W334" s="301"/>
      <c r="X334" s="287">
        <f t="shared" ref="X334:X347" si="60">$C334-SUM(D334:W334)</f>
        <v>0</v>
      </c>
      <c r="Y334" s="287"/>
      <c r="AF334" s="5"/>
      <c r="AG334" s="5"/>
      <c r="AH334" s="5"/>
    </row>
    <row r="335" spans="1:34" ht="12.2" hidden="1" customHeight="1">
      <c r="A335" s="143">
        <v>700</v>
      </c>
      <c r="B335" s="143" t="s">
        <v>399</v>
      </c>
      <c r="C335" s="301">
        <v>0</v>
      </c>
      <c r="D335" s="301"/>
      <c r="E335" s="301">
        <v>0</v>
      </c>
      <c r="F335" s="301">
        <v>0</v>
      </c>
      <c r="G335" s="301">
        <v>0</v>
      </c>
      <c r="H335" s="301">
        <v>0</v>
      </c>
      <c r="I335" s="301">
        <v>0</v>
      </c>
      <c r="J335" s="301">
        <v>0</v>
      </c>
      <c r="K335" s="301">
        <v>0</v>
      </c>
      <c r="L335" s="301">
        <v>0</v>
      </c>
      <c r="M335" s="301">
        <v>0</v>
      </c>
      <c r="N335" s="301">
        <v>0</v>
      </c>
      <c r="O335" s="301">
        <v>0</v>
      </c>
      <c r="P335" s="301">
        <v>0</v>
      </c>
      <c r="Q335" s="301">
        <v>0</v>
      </c>
      <c r="R335" s="301">
        <v>0</v>
      </c>
      <c r="S335" s="301">
        <v>0</v>
      </c>
      <c r="T335" s="301">
        <v>0</v>
      </c>
      <c r="U335" s="301">
        <v>0</v>
      </c>
      <c r="V335" s="301">
        <v>0</v>
      </c>
      <c r="W335" s="301"/>
      <c r="X335" s="287">
        <f t="shared" si="60"/>
        <v>0</v>
      </c>
      <c r="Y335" s="287"/>
      <c r="AF335" s="5"/>
      <c r="AG335" s="5"/>
      <c r="AH335" s="5"/>
    </row>
    <row r="336" spans="1:34" ht="12.2" hidden="1" customHeight="1">
      <c r="A336" s="143">
        <v>710</v>
      </c>
      <c r="B336" s="143" t="s">
        <v>400</v>
      </c>
      <c r="C336" s="301">
        <v>0</v>
      </c>
      <c r="D336" s="301"/>
      <c r="E336" s="301">
        <v>0</v>
      </c>
      <c r="F336" s="301">
        <v>0</v>
      </c>
      <c r="G336" s="301">
        <v>0</v>
      </c>
      <c r="H336" s="301">
        <v>0</v>
      </c>
      <c r="I336" s="301">
        <v>0</v>
      </c>
      <c r="J336" s="301">
        <v>0</v>
      </c>
      <c r="K336" s="301">
        <v>0</v>
      </c>
      <c r="L336" s="301">
        <v>0</v>
      </c>
      <c r="M336" s="301">
        <v>0</v>
      </c>
      <c r="N336" s="301">
        <v>0</v>
      </c>
      <c r="O336" s="301">
        <v>0</v>
      </c>
      <c r="P336" s="301">
        <v>0</v>
      </c>
      <c r="Q336" s="301">
        <v>0</v>
      </c>
      <c r="R336" s="301">
        <v>0</v>
      </c>
      <c r="S336" s="301">
        <v>0</v>
      </c>
      <c r="T336" s="301">
        <v>0</v>
      </c>
      <c r="U336" s="301">
        <v>0</v>
      </c>
      <c r="V336" s="301">
        <v>0</v>
      </c>
      <c r="W336" s="301"/>
      <c r="X336" s="287">
        <f t="shared" si="60"/>
        <v>0</v>
      </c>
      <c r="Y336" s="287"/>
      <c r="AF336" s="5"/>
      <c r="AG336" s="5"/>
      <c r="AH336" s="5"/>
    </row>
    <row r="337" spans="1:34" ht="12.2" customHeight="1">
      <c r="A337" s="143">
        <v>720</v>
      </c>
      <c r="B337" s="143" t="s">
        <v>401</v>
      </c>
      <c r="C337" s="301">
        <v>112500</v>
      </c>
      <c r="D337" s="301"/>
      <c r="E337" s="301">
        <v>0</v>
      </c>
      <c r="F337" s="301">
        <v>0</v>
      </c>
      <c r="G337" s="301">
        <v>0</v>
      </c>
      <c r="H337" s="301">
        <v>0</v>
      </c>
      <c r="I337" s="301">
        <v>0</v>
      </c>
      <c r="J337" s="301">
        <v>0</v>
      </c>
      <c r="K337" s="301">
        <v>0</v>
      </c>
      <c r="L337" s="301">
        <v>0</v>
      </c>
      <c r="M337" s="301">
        <v>0</v>
      </c>
      <c r="N337" s="301">
        <v>0</v>
      </c>
      <c r="O337" s="301">
        <v>0</v>
      </c>
      <c r="P337" s="301">
        <v>0</v>
      </c>
      <c r="Q337" s="301">
        <v>0</v>
      </c>
      <c r="R337" s="301">
        <v>0</v>
      </c>
      <c r="S337" s="301">
        <v>0</v>
      </c>
      <c r="T337" s="301">
        <v>0</v>
      </c>
      <c r="U337" s="301">
        <v>0</v>
      </c>
      <c r="V337" s="301">
        <v>0</v>
      </c>
      <c r="W337" s="301"/>
      <c r="X337" s="287">
        <f t="shared" si="60"/>
        <v>112500</v>
      </c>
      <c r="Y337" s="287"/>
      <c r="AF337" s="5"/>
      <c r="AG337" s="5"/>
      <c r="AH337" s="5"/>
    </row>
    <row r="338" spans="1:34" ht="12.2" hidden="1" customHeight="1">
      <c r="A338" s="143">
        <v>730</v>
      </c>
      <c r="B338" s="143" t="s">
        <v>402</v>
      </c>
      <c r="C338" s="301">
        <v>0</v>
      </c>
      <c r="D338" s="301"/>
      <c r="E338" s="301">
        <v>0</v>
      </c>
      <c r="F338" s="301">
        <v>0</v>
      </c>
      <c r="G338" s="301">
        <v>0</v>
      </c>
      <c r="H338" s="301">
        <v>0</v>
      </c>
      <c r="I338" s="301">
        <v>0</v>
      </c>
      <c r="J338" s="301">
        <v>0</v>
      </c>
      <c r="K338" s="301">
        <v>0</v>
      </c>
      <c r="L338" s="301">
        <v>0</v>
      </c>
      <c r="M338" s="301">
        <v>0</v>
      </c>
      <c r="N338" s="301">
        <v>0</v>
      </c>
      <c r="O338" s="301">
        <v>0</v>
      </c>
      <c r="P338" s="301">
        <v>0</v>
      </c>
      <c r="Q338" s="301">
        <v>0</v>
      </c>
      <c r="R338" s="301">
        <v>0</v>
      </c>
      <c r="S338" s="301">
        <v>0</v>
      </c>
      <c r="T338" s="301">
        <v>0</v>
      </c>
      <c r="U338" s="301">
        <v>0</v>
      </c>
      <c r="V338" s="301">
        <v>0</v>
      </c>
      <c r="W338" s="301"/>
      <c r="X338" s="287">
        <f t="shared" si="60"/>
        <v>0</v>
      </c>
      <c r="Y338" s="287"/>
      <c r="AF338" s="5"/>
      <c r="AG338" s="5"/>
      <c r="AH338" s="5"/>
    </row>
    <row r="339" spans="1:34" ht="12.2" hidden="1" customHeight="1">
      <c r="A339" s="143">
        <v>732</v>
      </c>
      <c r="B339" s="143" t="s">
        <v>403</v>
      </c>
      <c r="C339" s="301">
        <v>0</v>
      </c>
      <c r="D339" s="301"/>
      <c r="E339" s="301">
        <v>0</v>
      </c>
      <c r="F339" s="301">
        <v>0</v>
      </c>
      <c r="G339" s="301">
        <v>0</v>
      </c>
      <c r="H339" s="301">
        <v>0</v>
      </c>
      <c r="I339" s="301">
        <v>0</v>
      </c>
      <c r="J339" s="301">
        <v>0</v>
      </c>
      <c r="K339" s="301">
        <v>0</v>
      </c>
      <c r="L339" s="301">
        <v>0</v>
      </c>
      <c r="M339" s="301">
        <v>0</v>
      </c>
      <c r="N339" s="301">
        <v>0</v>
      </c>
      <c r="O339" s="301">
        <v>0</v>
      </c>
      <c r="P339" s="301">
        <v>0</v>
      </c>
      <c r="Q339" s="301">
        <v>0</v>
      </c>
      <c r="R339" s="301">
        <v>0</v>
      </c>
      <c r="S339" s="301">
        <v>0</v>
      </c>
      <c r="T339" s="301">
        <v>0</v>
      </c>
      <c r="U339" s="301">
        <v>0</v>
      </c>
      <c r="V339" s="301">
        <v>0</v>
      </c>
      <c r="W339" s="301"/>
      <c r="X339" s="287">
        <f t="shared" si="60"/>
        <v>0</v>
      </c>
      <c r="Y339" s="287"/>
      <c r="AF339" s="5"/>
      <c r="AG339" s="5"/>
      <c r="AH339" s="5"/>
    </row>
    <row r="340" spans="1:34" ht="12.2" hidden="1" customHeight="1">
      <c r="A340" s="143">
        <v>733</v>
      </c>
      <c r="B340" s="143" t="s">
        <v>404</v>
      </c>
      <c r="C340" s="301">
        <v>0</v>
      </c>
      <c r="D340" s="301"/>
      <c r="E340" s="301">
        <v>0</v>
      </c>
      <c r="F340" s="301">
        <v>0</v>
      </c>
      <c r="G340" s="301">
        <v>0</v>
      </c>
      <c r="H340" s="301">
        <v>0</v>
      </c>
      <c r="I340" s="301">
        <v>0</v>
      </c>
      <c r="J340" s="301">
        <v>0</v>
      </c>
      <c r="K340" s="301">
        <v>0</v>
      </c>
      <c r="L340" s="301">
        <v>0</v>
      </c>
      <c r="M340" s="301">
        <v>0</v>
      </c>
      <c r="N340" s="301">
        <v>0</v>
      </c>
      <c r="O340" s="301">
        <v>0</v>
      </c>
      <c r="P340" s="301">
        <v>0</v>
      </c>
      <c r="Q340" s="301">
        <v>0</v>
      </c>
      <c r="R340" s="301">
        <v>0</v>
      </c>
      <c r="S340" s="301">
        <v>0</v>
      </c>
      <c r="T340" s="301">
        <v>0</v>
      </c>
      <c r="U340" s="301">
        <v>0</v>
      </c>
      <c r="V340" s="301">
        <v>0</v>
      </c>
      <c r="W340" s="301"/>
      <c r="X340" s="287">
        <f t="shared" si="60"/>
        <v>0</v>
      </c>
      <c r="Y340" s="287"/>
      <c r="AF340" s="5"/>
      <c r="AG340" s="5"/>
      <c r="AH340" s="5"/>
    </row>
    <row r="341" spans="1:34" ht="12.2" hidden="1" customHeight="1">
      <c r="A341" s="143">
        <v>734</v>
      </c>
      <c r="B341" s="143" t="s">
        <v>405</v>
      </c>
      <c r="C341" s="301">
        <v>0</v>
      </c>
      <c r="D341" s="301"/>
      <c r="E341" s="301">
        <v>0</v>
      </c>
      <c r="F341" s="301">
        <v>0</v>
      </c>
      <c r="G341" s="301">
        <v>0</v>
      </c>
      <c r="H341" s="301">
        <v>0</v>
      </c>
      <c r="I341" s="301">
        <v>0</v>
      </c>
      <c r="J341" s="301">
        <v>0</v>
      </c>
      <c r="K341" s="301">
        <v>0</v>
      </c>
      <c r="L341" s="301">
        <v>0</v>
      </c>
      <c r="M341" s="301">
        <v>0</v>
      </c>
      <c r="N341" s="301">
        <v>0</v>
      </c>
      <c r="O341" s="301">
        <v>0</v>
      </c>
      <c r="P341" s="301">
        <v>0</v>
      </c>
      <c r="Q341" s="301">
        <v>0</v>
      </c>
      <c r="R341" s="301">
        <v>0</v>
      </c>
      <c r="S341" s="301">
        <v>0</v>
      </c>
      <c r="T341" s="301">
        <v>0</v>
      </c>
      <c r="U341" s="301">
        <v>0</v>
      </c>
      <c r="V341" s="301">
        <v>0</v>
      </c>
      <c r="W341" s="301"/>
      <c r="X341" s="287">
        <f t="shared" si="60"/>
        <v>0</v>
      </c>
      <c r="Y341" s="287"/>
      <c r="AF341" s="5"/>
      <c r="AG341" s="5"/>
      <c r="AH341" s="5"/>
    </row>
    <row r="342" spans="1:34" ht="12.2" hidden="1" customHeight="1">
      <c r="A342" s="143">
        <v>735</v>
      </c>
      <c r="B342" s="143" t="s">
        <v>406</v>
      </c>
      <c r="C342" s="301">
        <v>0</v>
      </c>
      <c r="D342" s="301"/>
      <c r="E342" s="301">
        <v>0</v>
      </c>
      <c r="F342" s="301">
        <v>0</v>
      </c>
      <c r="G342" s="301">
        <v>0</v>
      </c>
      <c r="H342" s="301">
        <v>0</v>
      </c>
      <c r="I342" s="301">
        <v>0</v>
      </c>
      <c r="J342" s="301">
        <v>0</v>
      </c>
      <c r="K342" s="301">
        <v>0</v>
      </c>
      <c r="L342" s="301">
        <v>0</v>
      </c>
      <c r="M342" s="301">
        <v>0</v>
      </c>
      <c r="N342" s="301">
        <v>0</v>
      </c>
      <c r="O342" s="301">
        <v>0</v>
      </c>
      <c r="P342" s="301">
        <v>0</v>
      </c>
      <c r="Q342" s="301">
        <v>0</v>
      </c>
      <c r="R342" s="301">
        <v>0</v>
      </c>
      <c r="S342" s="301">
        <v>0</v>
      </c>
      <c r="T342" s="301">
        <v>0</v>
      </c>
      <c r="U342" s="301">
        <v>0</v>
      </c>
      <c r="V342" s="301">
        <v>0</v>
      </c>
      <c r="W342" s="301"/>
      <c r="X342" s="287">
        <f t="shared" si="60"/>
        <v>0</v>
      </c>
      <c r="Y342" s="287"/>
      <c r="AF342" s="5"/>
      <c r="AG342" s="5"/>
      <c r="AH342" s="5"/>
    </row>
    <row r="343" spans="1:34" ht="12.2" hidden="1" customHeight="1">
      <c r="A343" s="143">
        <v>739</v>
      </c>
      <c r="B343" s="143" t="s">
        <v>407</v>
      </c>
      <c r="C343" s="301">
        <v>0</v>
      </c>
      <c r="D343" s="301"/>
      <c r="E343" s="301">
        <v>0</v>
      </c>
      <c r="F343" s="301">
        <v>0</v>
      </c>
      <c r="G343" s="301">
        <v>0</v>
      </c>
      <c r="H343" s="301">
        <v>0</v>
      </c>
      <c r="I343" s="301">
        <v>0</v>
      </c>
      <c r="J343" s="301">
        <v>0</v>
      </c>
      <c r="K343" s="301">
        <v>0</v>
      </c>
      <c r="L343" s="301">
        <v>0</v>
      </c>
      <c r="M343" s="301">
        <v>0</v>
      </c>
      <c r="N343" s="301">
        <v>0</v>
      </c>
      <c r="O343" s="301">
        <v>0</v>
      </c>
      <c r="P343" s="301">
        <v>0</v>
      </c>
      <c r="Q343" s="301">
        <v>0</v>
      </c>
      <c r="R343" s="301">
        <v>0</v>
      </c>
      <c r="S343" s="301">
        <v>0</v>
      </c>
      <c r="T343" s="301">
        <v>0</v>
      </c>
      <c r="U343" s="301">
        <v>0</v>
      </c>
      <c r="V343" s="301">
        <v>0</v>
      </c>
      <c r="W343" s="301"/>
      <c r="X343" s="287">
        <f t="shared" si="60"/>
        <v>0</v>
      </c>
      <c r="Y343" s="287"/>
      <c r="AF343" s="5"/>
      <c r="AG343" s="5"/>
      <c r="AH343" s="5"/>
    </row>
    <row r="344" spans="1:34" ht="12.2" hidden="1" customHeight="1">
      <c r="A344" s="143">
        <v>772</v>
      </c>
      <c r="B344" s="143" t="s">
        <v>408</v>
      </c>
      <c r="C344" s="301">
        <v>0</v>
      </c>
      <c r="D344" s="301"/>
      <c r="E344" s="301">
        <v>0</v>
      </c>
      <c r="F344" s="301">
        <v>0</v>
      </c>
      <c r="G344" s="301">
        <v>0</v>
      </c>
      <c r="H344" s="301">
        <v>0</v>
      </c>
      <c r="I344" s="301">
        <v>0</v>
      </c>
      <c r="J344" s="301">
        <v>0</v>
      </c>
      <c r="K344" s="301">
        <v>0</v>
      </c>
      <c r="L344" s="301">
        <v>0</v>
      </c>
      <c r="M344" s="301">
        <v>0</v>
      </c>
      <c r="N344" s="301">
        <v>0</v>
      </c>
      <c r="O344" s="301">
        <v>0</v>
      </c>
      <c r="P344" s="301">
        <v>0</v>
      </c>
      <c r="Q344" s="301">
        <v>0</v>
      </c>
      <c r="R344" s="301">
        <v>0</v>
      </c>
      <c r="S344" s="301">
        <v>0</v>
      </c>
      <c r="T344" s="301">
        <v>0</v>
      </c>
      <c r="U344" s="301">
        <v>0</v>
      </c>
      <c r="V344" s="301">
        <v>0</v>
      </c>
      <c r="W344" s="301"/>
      <c r="X344" s="287">
        <f t="shared" si="60"/>
        <v>0</v>
      </c>
      <c r="Y344" s="287"/>
      <c r="AF344" s="5"/>
      <c r="AG344" s="5"/>
      <c r="AH344" s="5"/>
    </row>
    <row r="345" spans="1:34" ht="12.2" hidden="1" customHeight="1">
      <c r="A345" s="143">
        <v>774</v>
      </c>
      <c r="B345" s="143" t="s">
        <v>409</v>
      </c>
      <c r="C345" s="301">
        <v>0</v>
      </c>
      <c r="D345" s="301"/>
      <c r="E345" s="301">
        <v>0</v>
      </c>
      <c r="F345" s="301">
        <v>0</v>
      </c>
      <c r="G345" s="301">
        <v>0</v>
      </c>
      <c r="H345" s="301">
        <v>0</v>
      </c>
      <c r="I345" s="301">
        <v>0</v>
      </c>
      <c r="J345" s="301">
        <v>0</v>
      </c>
      <c r="K345" s="301">
        <v>0</v>
      </c>
      <c r="L345" s="301">
        <v>0</v>
      </c>
      <c r="M345" s="301">
        <v>0</v>
      </c>
      <c r="N345" s="301">
        <v>0</v>
      </c>
      <c r="O345" s="301">
        <v>0</v>
      </c>
      <c r="P345" s="301">
        <v>0</v>
      </c>
      <c r="Q345" s="301">
        <v>0</v>
      </c>
      <c r="R345" s="301">
        <v>0</v>
      </c>
      <c r="S345" s="301">
        <v>0</v>
      </c>
      <c r="T345" s="301">
        <v>0</v>
      </c>
      <c r="U345" s="301">
        <v>0</v>
      </c>
      <c r="V345" s="301">
        <v>0</v>
      </c>
      <c r="W345" s="301"/>
      <c r="X345" s="287">
        <f t="shared" si="60"/>
        <v>0</v>
      </c>
      <c r="Y345" s="287"/>
      <c r="AF345" s="5"/>
      <c r="AG345" s="5"/>
      <c r="AH345" s="5"/>
    </row>
    <row r="346" spans="1:34" ht="12.2" hidden="1" customHeight="1">
      <c r="A346" s="143">
        <v>776</v>
      </c>
      <c r="B346" s="143" t="s">
        <v>410</v>
      </c>
      <c r="C346" s="301">
        <v>0</v>
      </c>
      <c r="D346" s="301"/>
      <c r="E346" s="301">
        <v>0</v>
      </c>
      <c r="F346" s="301">
        <v>0</v>
      </c>
      <c r="G346" s="301">
        <v>0</v>
      </c>
      <c r="H346" s="301">
        <v>0</v>
      </c>
      <c r="I346" s="301">
        <v>0</v>
      </c>
      <c r="J346" s="301">
        <v>0</v>
      </c>
      <c r="K346" s="301">
        <v>0</v>
      </c>
      <c r="L346" s="301">
        <v>0</v>
      </c>
      <c r="M346" s="301">
        <v>0</v>
      </c>
      <c r="N346" s="301">
        <v>0</v>
      </c>
      <c r="O346" s="301">
        <v>0</v>
      </c>
      <c r="P346" s="301">
        <v>0</v>
      </c>
      <c r="Q346" s="301">
        <v>0</v>
      </c>
      <c r="R346" s="301">
        <v>0</v>
      </c>
      <c r="S346" s="301">
        <v>0</v>
      </c>
      <c r="T346" s="301">
        <v>0</v>
      </c>
      <c r="U346" s="301">
        <v>0</v>
      </c>
      <c r="V346" s="301">
        <v>0</v>
      </c>
      <c r="W346" s="301"/>
      <c r="X346" s="287">
        <f t="shared" si="60"/>
        <v>0</v>
      </c>
      <c r="Y346" s="287"/>
      <c r="AF346" s="5"/>
      <c r="AG346" s="5"/>
      <c r="AH346" s="5"/>
    </row>
    <row r="347" spans="1:34" ht="12.2" customHeight="1">
      <c r="A347" s="143">
        <v>790</v>
      </c>
      <c r="B347" s="143" t="s">
        <v>411</v>
      </c>
      <c r="C347" s="301">
        <v>41313</v>
      </c>
      <c r="D347" s="301"/>
      <c r="E347" s="301">
        <v>0</v>
      </c>
      <c r="F347" s="301">
        <v>0</v>
      </c>
      <c r="G347" s="301">
        <v>0</v>
      </c>
      <c r="H347" s="301">
        <v>0</v>
      </c>
      <c r="I347" s="301">
        <v>0</v>
      </c>
      <c r="J347" s="301">
        <v>0</v>
      </c>
      <c r="K347" s="301">
        <v>0</v>
      </c>
      <c r="L347" s="301">
        <v>0</v>
      </c>
      <c r="M347" s="301">
        <v>0</v>
      </c>
      <c r="N347" s="301">
        <v>0</v>
      </c>
      <c r="O347" s="301">
        <v>0</v>
      </c>
      <c r="P347" s="301">
        <v>0</v>
      </c>
      <c r="Q347" s="301">
        <v>0</v>
      </c>
      <c r="R347" s="301">
        <v>0</v>
      </c>
      <c r="S347" s="301">
        <v>0</v>
      </c>
      <c r="T347" s="301">
        <v>0</v>
      </c>
      <c r="U347" s="301">
        <v>0</v>
      </c>
      <c r="V347" s="301">
        <v>0</v>
      </c>
      <c r="W347" s="301"/>
      <c r="X347" s="287">
        <f t="shared" si="60"/>
        <v>41313</v>
      </c>
      <c r="Y347" s="287"/>
      <c r="AF347" s="5"/>
      <c r="AG347" s="5"/>
      <c r="AH347" s="5"/>
    </row>
    <row r="348" spans="1:34" ht="12.2" customHeight="1">
      <c r="A348" s="143"/>
      <c r="B348" s="133"/>
      <c r="C348" s="140"/>
      <c r="D348" s="140"/>
      <c r="E348" s="140"/>
      <c r="F348" s="140"/>
      <c r="G348" s="140"/>
      <c r="H348" s="140"/>
      <c r="I348" s="140"/>
      <c r="J348" s="140"/>
      <c r="K348" s="140"/>
      <c r="L348" s="140"/>
      <c r="M348" s="140"/>
      <c r="N348" s="140"/>
      <c r="O348" s="140"/>
      <c r="P348" s="140"/>
      <c r="Q348" s="140"/>
      <c r="R348" s="140"/>
      <c r="S348" s="140"/>
      <c r="T348" s="140"/>
      <c r="U348" s="140"/>
      <c r="V348" s="140"/>
      <c r="W348" s="140"/>
      <c r="X348" s="140"/>
      <c r="Y348" s="287"/>
      <c r="AF348" s="5"/>
      <c r="AG348" s="5"/>
      <c r="AH348" s="5"/>
    </row>
    <row r="349" spans="1:34" ht="12.2" customHeight="1">
      <c r="A349" s="146"/>
      <c r="B349" s="299" t="s">
        <v>1103</v>
      </c>
      <c r="C349" s="302">
        <f>SUM(C333:C348)</f>
        <v>153813</v>
      </c>
      <c r="D349" s="302">
        <f>SUM(D333:D348)</f>
        <v>0</v>
      </c>
      <c r="E349" s="302">
        <f t="shared" ref="E349:V349" si="61">SUM(E333:E348)</f>
        <v>0</v>
      </c>
      <c r="F349" s="302">
        <f t="shared" si="61"/>
        <v>0</v>
      </c>
      <c r="G349" s="302">
        <f t="shared" si="61"/>
        <v>0</v>
      </c>
      <c r="H349" s="302">
        <f t="shared" si="61"/>
        <v>0</v>
      </c>
      <c r="I349" s="302">
        <f t="shared" si="61"/>
        <v>0</v>
      </c>
      <c r="J349" s="302">
        <f t="shared" si="61"/>
        <v>0</v>
      </c>
      <c r="K349" s="302">
        <f t="shared" si="61"/>
        <v>0</v>
      </c>
      <c r="L349" s="302">
        <f t="shared" si="61"/>
        <v>0</v>
      </c>
      <c r="M349" s="302">
        <f t="shared" si="61"/>
        <v>0</v>
      </c>
      <c r="N349" s="302">
        <f t="shared" si="61"/>
        <v>0</v>
      </c>
      <c r="O349" s="302">
        <f t="shared" si="61"/>
        <v>0</v>
      </c>
      <c r="P349" s="302">
        <f t="shared" si="61"/>
        <v>0</v>
      </c>
      <c r="Q349" s="302">
        <f t="shared" si="61"/>
        <v>0</v>
      </c>
      <c r="R349" s="302">
        <f t="shared" si="61"/>
        <v>0</v>
      </c>
      <c r="S349" s="302">
        <f t="shared" si="61"/>
        <v>0</v>
      </c>
      <c r="T349" s="302">
        <f t="shared" si="61"/>
        <v>0</v>
      </c>
      <c r="U349" s="302">
        <f t="shared" si="61"/>
        <v>0</v>
      </c>
      <c r="V349" s="302">
        <f t="shared" si="61"/>
        <v>0</v>
      </c>
      <c r="W349" s="302"/>
      <c r="X349" s="302">
        <f>SUM(X333:X348)</f>
        <v>153813</v>
      </c>
      <c r="Y349" s="303"/>
      <c r="AF349" s="5"/>
      <c r="AG349" s="5"/>
      <c r="AH349" s="5"/>
    </row>
    <row r="350" spans="1:34" ht="12.2" customHeight="1">
      <c r="A350" s="143"/>
      <c r="B350" s="143"/>
      <c r="C350" s="301"/>
      <c r="D350" s="301"/>
      <c r="E350" s="301"/>
      <c r="F350" s="301"/>
      <c r="G350" s="301"/>
      <c r="H350" s="301"/>
      <c r="I350" s="301"/>
      <c r="J350" s="301"/>
      <c r="K350" s="301"/>
      <c r="L350" s="301"/>
      <c r="M350" s="301"/>
      <c r="N350" s="301"/>
      <c r="O350" s="301"/>
      <c r="P350" s="301"/>
      <c r="Q350" s="301"/>
      <c r="R350" s="301"/>
      <c r="S350" s="301"/>
      <c r="T350" s="301"/>
      <c r="U350" s="301"/>
      <c r="V350" s="301"/>
      <c r="W350" s="301"/>
      <c r="X350" s="287"/>
      <c r="Y350" s="287"/>
      <c r="AF350" s="5"/>
      <c r="AG350" s="5"/>
      <c r="AH350" s="5"/>
    </row>
    <row r="351" spans="1:34" ht="12.2" customHeight="1">
      <c r="A351" s="146" t="s">
        <v>119</v>
      </c>
      <c r="B351" s="146"/>
      <c r="C351" s="140"/>
      <c r="D351" s="140"/>
      <c r="E351" s="140"/>
      <c r="F351" s="140"/>
      <c r="G351" s="140"/>
      <c r="H351" s="140"/>
      <c r="I351" s="140"/>
      <c r="J351" s="140"/>
      <c r="K351" s="140"/>
      <c r="L351" s="140"/>
      <c r="M351" s="140"/>
      <c r="N351" s="140"/>
      <c r="O351" s="140"/>
      <c r="P351" s="140"/>
      <c r="Q351" s="140"/>
      <c r="R351" s="140"/>
      <c r="S351" s="140"/>
      <c r="T351" s="140"/>
      <c r="U351" s="140"/>
      <c r="V351" s="140"/>
      <c r="W351" s="140"/>
      <c r="X351" s="287"/>
      <c r="Y351" s="287"/>
      <c r="AF351" s="5"/>
      <c r="AG351" s="5"/>
      <c r="AH351" s="5"/>
    </row>
    <row r="352" spans="1:34" ht="12.2" hidden="1" customHeight="1">
      <c r="A352" s="143" t="s">
        <v>29</v>
      </c>
      <c r="B352" s="143"/>
      <c r="C352" s="301"/>
      <c r="D352" s="301"/>
      <c r="E352" s="301"/>
      <c r="F352" s="301"/>
      <c r="G352" s="301"/>
      <c r="H352" s="301"/>
      <c r="I352" s="301"/>
      <c r="J352" s="301"/>
      <c r="K352" s="301"/>
      <c r="L352" s="301"/>
      <c r="M352" s="301"/>
      <c r="N352" s="301"/>
      <c r="O352" s="301"/>
      <c r="P352" s="301"/>
      <c r="Q352" s="301"/>
      <c r="R352" s="301"/>
      <c r="S352" s="301"/>
      <c r="T352" s="301"/>
      <c r="U352" s="301"/>
      <c r="V352" s="301"/>
      <c r="W352" s="301"/>
      <c r="X352" s="287">
        <f t="shared" ref="X352:X366" si="62">$C352-SUM(D352:W352)</f>
        <v>0</v>
      </c>
      <c r="Y352" s="287"/>
      <c r="AF352" s="5"/>
      <c r="AG352" s="5"/>
      <c r="AH352" s="5"/>
    </row>
    <row r="353" spans="1:34" ht="12.2" hidden="1" customHeight="1">
      <c r="A353" s="143">
        <v>800</v>
      </c>
      <c r="B353" s="143" t="s">
        <v>119</v>
      </c>
      <c r="C353" s="301">
        <v>0</v>
      </c>
      <c r="D353" s="301"/>
      <c r="E353" s="301">
        <v>0</v>
      </c>
      <c r="F353" s="301">
        <v>0</v>
      </c>
      <c r="G353" s="301">
        <v>0</v>
      </c>
      <c r="H353" s="301">
        <v>0</v>
      </c>
      <c r="I353" s="301">
        <v>0</v>
      </c>
      <c r="J353" s="301">
        <v>0</v>
      </c>
      <c r="K353" s="301">
        <v>0</v>
      </c>
      <c r="L353" s="301">
        <v>0</v>
      </c>
      <c r="M353" s="301">
        <v>0</v>
      </c>
      <c r="N353" s="301">
        <v>0</v>
      </c>
      <c r="O353" s="301">
        <v>0</v>
      </c>
      <c r="P353" s="301">
        <v>0</v>
      </c>
      <c r="Q353" s="301">
        <v>0</v>
      </c>
      <c r="R353" s="301">
        <v>0</v>
      </c>
      <c r="S353" s="301">
        <v>0</v>
      </c>
      <c r="T353" s="301">
        <v>0</v>
      </c>
      <c r="U353" s="301">
        <v>0</v>
      </c>
      <c r="V353" s="301">
        <v>0</v>
      </c>
      <c r="W353" s="301"/>
      <c r="X353" s="287">
        <f t="shared" si="62"/>
        <v>0</v>
      </c>
      <c r="Y353" s="287"/>
      <c r="AF353" s="5"/>
      <c r="AG353" s="5"/>
      <c r="AH353" s="5"/>
    </row>
    <row r="354" spans="1:34" ht="12.2" customHeight="1">
      <c r="A354" s="143">
        <v>810</v>
      </c>
      <c r="B354" s="143" t="s">
        <v>412</v>
      </c>
      <c r="C354" s="301">
        <v>2913.1534574811999</v>
      </c>
      <c r="D354" s="301"/>
      <c r="E354" s="301">
        <v>0</v>
      </c>
      <c r="F354" s="301">
        <v>0</v>
      </c>
      <c r="G354" s="301">
        <v>0</v>
      </c>
      <c r="H354" s="301">
        <v>0</v>
      </c>
      <c r="I354" s="301">
        <v>0</v>
      </c>
      <c r="J354" s="301">
        <v>0</v>
      </c>
      <c r="K354" s="301">
        <v>0</v>
      </c>
      <c r="L354" s="301">
        <v>0</v>
      </c>
      <c r="M354" s="301">
        <v>0</v>
      </c>
      <c r="N354" s="301">
        <v>0</v>
      </c>
      <c r="O354" s="301">
        <v>0</v>
      </c>
      <c r="P354" s="301">
        <v>0</v>
      </c>
      <c r="Q354" s="301">
        <v>0</v>
      </c>
      <c r="R354" s="301">
        <v>0</v>
      </c>
      <c r="S354" s="301">
        <v>0</v>
      </c>
      <c r="T354" s="301">
        <v>0</v>
      </c>
      <c r="U354" s="301">
        <v>0</v>
      </c>
      <c r="V354" s="301">
        <v>0</v>
      </c>
      <c r="W354" s="301"/>
      <c r="X354" s="287">
        <f t="shared" si="62"/>
        <v>2913.1534574811999</v>
      </c>
      <c r="Y354" s="287"/>
      <c r="AF354" s="5"/>
      <c r="AG354" s="5"/>
      <c r="AH354" s="5"/>
    </row>
    <row r="355" spans="1:34" ht="12.2" hidden="1" customHeight="1">
      <c r="A355" s="143">
        <v>830</v>
      </c>
      <c r="B355" s="143" t="s">
        <v>413</v>
      </c>
      <c r="C355" s="301">
        <v>0</v>
      </c>
      <c r="D355" s="301"/>
      <c r="E355" s="301">
        <v>0</v>
      </c>
      <c r="F355" s="301">
        <v>0</v>
      </c>
      <c r="G355" s="301">
        <v>0</v>
      </c>
      <c r="H355" s="301">
        <v>0</v>
      </c>
      <c r="I355" s="301">
        <v>0</v>
      </c>
      <c r="J355" s="301">
        <v>0</v>
      </c>
      <c r="K355" s="301">
        <v>0</v>
      </c>
      <c r="L355" s="301">
        <v>0</v>
      </c>
      <c r="M355" s="301">
        <v>0</v>
      </c>
      <c r="N355" s="301">
        <v>0</v>
      </c>
      <c r="O355" s="301">
        <v>0</v>
      </c>
      <c r="P355" s="301">
        <v>0</v>
      </c>
      <c r="Q355" s="301">
        <v>0</v>
      </c>
      <c r="R355" s="301">
        <v>0</v>
      </c>
      <c r="S355" s="301">
        <v>0</v>
      </c>
      <c r="T355" s="301">
        <v>0</v>
      </c>
      <c r="U355" s="301">
        <v>0</v>
      </c>
      <c r="V355" s="301">
        <v>0</v>
      </c>
      <c r="W355" s="301"/>
      <c r="X355" s="287">
        <f t="shared" si="62"/>
        <v>0</v>
      </c>
      <c r="Y355" s="287"/>
      <c r="AF355" s="5"/>
      <c r="AG355" s="5"/>
      <c r="AH355" s="5"/>
    </row>
    <row r="356" spans="1:34" ht="12.2" hidden="1" customHeight="1">
      <c r="A356" s="143">
        <v>832</v>
      </c>
      <c r="B356" s="143" t="s">
        <v>414</v>
      </c>
      <c r="C356" s="301">
        <v>0</v>
      </c>
      <c r="D356" s="301"/>
      <c r="E356" s="301">
        <v>0</v>
      </c>
      <c r="F356" s="301">
        <v>0</v>
      </c>
      <c r="G356" s="301">
        <v>0</v>
      </c>
      <c r="H356" s="301">
        <v>0</v>
      </c>
      <c r="I356" s="301">
        <v>0</v>
      </c>
      <c r="J356" s="301">
        <v>0</v>
      </c>
      <c r="K356" s="301">
        <v>0</v>
      </c>
      <c r="L356" s="301">
        <v>0</v>
      </c>
      <c r="M356" s="301">
        <v>0</v>
      </c>
      <c r="N356" s="301">
        <v>0</v>
      </c>
      <c r="O356" s="301">
        <v>0</v>
      </c>
      <c r="P356" s="301">
        <v>0</v>
      </c>
      <c r="Q356" s="301">
        <v>0</v>
      </c>
      <c r="R356" s="301">
        <v>0</v>
      </c>
      <c r="S356" s="301">
        <v>0</v>
      </c>
      <c r="T356" s="301">
        <v>0</v>
      </c>
      <c r="U356" s="301">
        <v>0</v>
      </c>
      <c r="V356" s="301">
        <v>0</v>
      </c>
      <c r="W356" s="301"/>
      <c r="X356" s="287">
        <f t="shared" si="62"/>
        <v>0</v>
      </c>
      <c r="Y356" s="287"/>
      <c r="AF356" s="5"/>
      <c r="AG356" s="5"/>
      <c r="AH356" s="5"/>
    </row>
    <row r="357" spans="1:34" ht="12.2" hidden="1" customHeight="1">
      <c r="A357" s="143">
        <v>832.1</v>
      </c>
      <c r="B357" s="143" t="s">
        <v>415</v>
      </c>
      <c r="C357" s="301">
        <v>0</v>
      </c>
      <c r="D357" s="301"/>
      <c r="E357" s="301">
        <v>0</v>
      </c>
      <c r="F357" s="301">
        <v>0</v>
      </c>
      <c r="G357" s="301">
        <v>0</v>
      </c>
      <c r="H357" s="301">
        <v>0</v>
      </c>
      <c r="I357" s="301">
        <v>0</v>
      </c>
      <c r="J357" s="301">
        <v>0</v>
      </c>
      <c r="K357" s="301">
        <v>0</v>
      </c>
      <c r="L357" s="301">
        <v>0</v>
      </c>
      <c r="M357" s="301">
        <v>0</v>
      </c>
      <c r="N357" s="301">
        <v>0</v>
      </c>
      <c r="O357" s="301">
        <v>0</v>
      </c>
      <c r="P357" s="301">
        <v>0</v>
      </c>
      <c r="Q357" s="301">
        <v>0</v>
      </c>
      <c r="R357" s="301">
        <v>0</v>
      </c>
      <c r="S357" s="301">
        <v>0</v>
      </c>
      <c r="T357" s="301">
        <v>0</v>
      </c>
      <c r="U357" s="301">
        <v>0</v>
      </c>
      <c r="V357" s="301">
        <v>0</v>
      </c>
      <c r="W357" s="301"/>
      <c r="X357" s="287">
        <f t="shared" si="62"/>
        <v>0</v>
      </c>
      <c r="Y357" s="287"/>
      <c r="AF357" s="5"/>
      <c r="AG357" s="5"/>
      <c r="AH357" s="5"/>
    </row>
    <row r="358" spans="1:34" ht="12.2" hidden="1" customHeight="1">
      <c r="A358" s="143">
        <v>832.2</v>
      </c>
      <c r="B358" s="143" t="s">
        <v>416</v>
      </c>
      <c r="C358" s="301">
        <v>0</v>
      </c>
      <c r="D358" s="301"/>
      <c r="E358" s="301">
        <v>0</v>
      </c>
      <c r="F358" s="301">
        <v>0</v>
      </c>
      <c r="G358" s="301">
        <v>0</v>
      </c>
      <c r="H358" s="301">
        <v>0</v>
      </c>
      <c r="I358" s="301">
        <v>0</v>
      </c>
      <c r="J358" s="301">
        <v>0</v>
      </c>
      <c r="K358" s="301">
        <v>0</v>
      </c>
      <c r="L358" s="301">
        <v>0</v>
      </c>
      <c r="M358" s="301">
        <v>0</v>
      </c>
      <c r="N358" s="301">
        <v>0</v>
      </c>
      <c r="O358" s="301">
        <v>0</v>
      </c>
      <c r="P358" s="301">
        <v>0</v>
      </c>
      <c r="Q358" s="301">
        <v>0</v>
      </c>
      <c r="R358" s="301">
        <v>0</v>
      </c>
      <c r="S358" s="301">
        <v>0</v>
      </c>
      <c r="T358" s="301">
        <v>0</v>
      </c>
      <c r="U358" s="301">
        <v>0</v>
      </c>
      <c r="V358" s="301">
        <v>0</v>
      </c>
      <c r="W358" s="301"/>
      <c r="X358" s="287">
        <f t="shared" si="62"/>
        <v>0</v>
      </c>
      <c r="Y358" s="287"/>
      <c r="AF358" s="5"/>
      <c r="AG358" s="5"/>
      <c r="AH358" s="5"/>
    </row>
    <row r="359" spans="1:34" ht="12.2" hidden="1" customHeight="1">
      <c r="A359" s="143">
        <v>833</v>
      </c>
      <c r="B359" s="143" t="s">
        <v>417</v>
      </c>
      <c r="C359" s="301">
        <v>0</v>
      </c>
      <c r="D359" s="301"/>
      <c r="E359" s="301">
        <v>0</v>
      </c>
      <c r="F359" s="301">
        <v>0</v>
      </c>
      <c r="G359" s="301">
        <v>0</v>
      </c>
      <c r="H359" s="301">
        <v>0</v>
      </c>
      <c r="I359" s="301">
        <v>0</v>
      </c>
      <c r="J359" s="301">
        <v>0</v>
      </c>
      <c r="K359" s="301">
        <v>0</v>
      </c>
      <c r="L359" s="301">
        <v>0</v>
      </c>
      <c r="M359" s="301">
        <v>0</v>
      </c>
      <c r="N359" s="301">
        <v>0</v>
      </c>
      <c r="O359" s="301">
        <v>0</v>
      </c>
      <c r="P359" s="301">
        <v>0</v>
      </c>
      <c r="Q359" s="301">
        <v>0</v>
      </c>
      <c r="R359" s="301">
        <v>0</v>
      </c>
      <c r="S359" s="301">
        <v>0</v>
      </c>
      <c r="T359" s="301">
        <v>0</v>
      </c>
      <c r="U359" s="301">
        <v>0</v>
      </c>
      <c r="V359" s="301">
        <v>0</v>
      </c>
      <c r="W359" s="301"/>
      <c r="X359" s="287">
        <f t="shared" si="62"/>
        <v>0</v>
      </c>
      <c r="Y359" s="287"/>
      <c r="AF359" s="5"/>
      <c r="AG359" s="5"/>
      <c r="AH359" s="5"/>
    </row>
    <row r="360" spans="1:34" ht="12.2" customHeight="1">
      <c r="A360" s="143">
        <v>890</v>
      </c>
      <c r="B360" s="143" t="s">
        <v>418</v>
      </c>
      <c r="C360" s="301">
        <v>424.36</v>
      </c>
      <c r="D360" s="301"/>
      <c r="E360" s="301">
        <v>0</v>
      </c>
      <c r="F360" s="301">
        <v>0</v>
      </c>
      <c r="G360" s="301">
        <v>0</v>
      </c>
      <c r="H360" s="301">
        <v>0</v>
      </c>
      <c r="I360" s="301">
        <v>0</v>
      </c>
      <c r="J360" s="301">
        <v>0</v>
      </c>
      <c r="K360" s="301">
        <v>0</v>
      </c>
      <c r="L360" s="301">
        <v>0</v>
      </c>
      <c r="M360" s="301">
        <v>0</v>
      </c>
      <c r="N360" s="301">
        <v>0</v>
      </c>
      <c r="O360" s="301">
        <v>0</v>
      </c>
      <c r="P360" s="301">
        <v>0</v>
      </c>
      <c r="Q360" s="301">
        <v>0</v>
      </c>
      <c r="R360" s="301">
        <v>0</v>
      </c>
      <c r="S360" s="301">
        <v>0</v>
      </c>
      <c r="T360" s="301">
        <v>0</v>
      </c>
      <c r="U360" s="301">
        <v>0</v>
      </c>
      <c r="V360" s="301">
        <v>0</v>
      </c>
      <c r="W360" s="301"/>
      <c r="X360" s="287">
        <f t="shared" si="62"/>
        <v>424.36</v>
      </c>
      <c r="Y360" s="287"/>
      <c r="AF360" s="5"/>
      <c r="AG360" s="5"/>
      <c r="AH360" s="5"/>
    </row>
    <row r="361" spans="1:34" ht="12.2" hidden="1" customHeight="1">
      <c r="A361" s="143">
        <v>890.1</v>
      </c>
      <c r="B361" s="143" t="s">
        <v>419</v>
      </c>
      <c r="C361" s="301">
        <v>0</v>
      </c>
      <c r="D361" s="301"/>
      <c r="E361" s="301">
        <v>0</v>
      </c>
      <c r="F361" s="301">
        <v>0</v>
      </c>
      <c r="G361" s="301">
        <v>0</v>
      </c>
      <c r="H361" s="301">
        <v>0</v>
      </c>
      <c r="I361" s="301">
        <v>0</v>
      </c>
      <c r="J361" s="301">
        <v>0</v>
      </c>
      <c r="K361" s="301">
        <v>0</v>
      </c>
      <c r="L361" s="301">
        <v>0</v>
      </c>
      <c r="M361" s="301">
        <v>0</v>
      </c>
      <c r="N361" s="301">
        <v>0</v>
      </c>
      <c r="O361" s="301">
        <v>0</v>
      </c>
      <c r="P361" s="301">
        <v>0</v>
      </c>
      <c r="Q361" s="301">
        <v>0</v>
      </c>
      <c r="R361" s="301">
        <v>0</v>
      </c>
      <c r="S361" s="301">
        <v>0</v>
      </c>
      <c r="T361" s="301">
        <v>0</v>
      </c>
      <c r="U361" s="301">
        <v>0</v>
      </c>
      <c r="V361" s="301">
        <v>0</v>
      </c>
      <c r="W361" s="301"/>
      <c r="X361" s="287">
        <f t="shared" si="62"/>
        <v>0</v>
      </c>
      <c r="Y361" s="287"/>
      <c r="AF361" s="5"/>
      <c r="AG361" s="5"/>
      <c r="AH361" s="5"/>
    </row>
    <row r="362" spans="1:34" ht="12.2" hidden="1" customHeight="1">
      <c r="A362" s="143">
        <v>892</v>
      </c>
      <c r="B362" s="143" t="s">
        <v>420</v>
      </c>
      <c r="C362" s="301">
        <v>0</v>
      </c>
      <c r="D362" s="301"/>
      <c r="E362" s="301">
        <v>0</v>
      </c>
      <c r="F362" s="301">
        <v>0</v>
      </c>
      <c r="G362" s="301">
        <v>0</v>
      </c>
      <c r="H362" s="301">
        <v>0</v>
      </c>
      <c r="I362" s="301">
        <v>0</v>
      </c>
      <c r="J362" s="301">
        <v>0</v>
      </c>
      <c r="K362" s="301">
        <v>0</v>
      </c>
      <c r="L362" s="301">
        <v>0</v>
      </c>
      <c r="M362" s="301">
        <v>0</v>
      </c>
      <c r="N362" s="301">
        <v>0</v>
      </c>
      <c r="O362" s="301">
        <v>0</v>
      </c>
      <c r="P362" s="301">
        <v>0</v>
      </c>
      <c r="Q362" s="301">
        <v>0</v>
      </c>
      <c r="R362" s="301">
        <v>0</v>
      </c>
      <c r="S362" s="301">
        <v>0</v>
      </c>
      <c r="T362" s="301">
        <v>0</v>
      </c>
      <c r="U362" s="301">
        <v>0</v>
      </c>
      <c r="V362" s="301">
        <v>0</v>
      </c>
      <c r="W362" s="301"/>
      <c r="X362" s="287">
        <f t="shared" si="62"/>
        <v>0</v>
      </c>
      <c r="Y362" s="287"/>
      <c r="AF362" s="5"/>
      <c r="AG362" s="5"/>
      <c r="AH362" s="5"/>
    </row>
    <row r="363" spans="1:34" ht="12.2" hidden="1" customHeight="1">
      <c r="A363" s="143">
        <v>893</v>
      </c>
      <c r="B363" s="143" t="s">
        <v>421</v>
      </c>
      <c r="C363" s="301">
        <v>0</v>
      </c>
      <c r="D363" s="301"/>
      <c r="E363" s="301">
        <v>0</v>
      </c>
      <c r="F363" s="301">
        <v>0</v>
      </c>
      <c r="G363" s="301">
        <v>0</v>
      </c>
      <c r="H363" s="301">
        <v>0</v>
      </c>
      <c r="I363" s="301">
        <v>0</v>
      </c>
      <c r="J363" s="301">
        <v>0</v>
      </c>
      <c r="K363" s="301">
        <v>0</v>
      </c>
      <c r="L363" s="301">
        <v>0</v>
      </c>
      <c r="M363" s="301">
        <v>0</v>
      </c>
      <c r="N363" s="301">
        <v>0</v>
      </c>
      <c r="O363" s="301">
        <v>0</v>
      </c>
      <c r="P363" s="301">
        <v>0</v>
      </c>
      <c r="Q363" s="301">
        <v>0</v>
      </c>
      <c r="R363" s="301">
        <v>0</v>
      </c>
      <c r="S363" s="301">
        <v>0</v>
      </c>
      <c r="T363" s="301">
        <v>0</v>
      </c>
      <c r="U363" s="301">
        <v>0</v>
      </c>
      <c r="V363" s="301">
        <v>0</v>
      </c>
      <c r="W363" s="301"/>
      <c r="X363" s="287">
        <f t="shared" si="62"/>
        <v>0</v>
      </c>
      <c r="Y363" s="287"/>
      <c r="AF363" s="5"/>
      <c r="AG363" s="5"/>
      <c r="AH363" s="5"/>
    </row>
    <row r="364" spans="1:34" ht="12.2" hidden="1" customHeight="1">
      <c r="A364" s="143">
        <v>894</v>
      </c>
      <c r="B364" s="143" t="s">
        <v>422</v>
      </c>
      <c r="C364" s="301">
        <v>0</v>
      </c>
      <c r="D364" s="301"/>
      <c r="E364" s="301">
        <v>0</v>
      </c>
      <c r="F364" s="301">
        <v>0</v>
      </c>
      <c r="G364" s="301">
        <v>0</v>
      </c>
      <c r="H364" s="301">
        <v>0</v>
      </c>
      <c r="I364" s="301">
        <v>0</v>
      </c>
      <c r="J364" s="301">
        <v>0</v>
      </c>
      <c r="K364" s="301">
        <v>0</v>
      </c>
      <c r="L364" s="301">
        <v>0</v>
      </c>
      <c r="M364" s="301">
        <v>0</v>
      </c>
      <c r="N364" s="301">
        <v>0</v>
      </c>
      <c r="O364" s="301">
        <v>0</v>
      </c>
      <c r="P364" s="301">
        <v>0</v>
      </c>
      <c r="Q364" s="301">
        <v>0</v>
      </c>
      <c r="R364" s="301">
        <v>0</v>
      </c>
      <c r="S364" s="301">
        <v>0</v>
      </c>
      <c r="T364" s="301">
        <v>0</v>
      </c>
      <c r="U364" s="301">
        <v>0</v>
      </c>
      <c r="V364" s="301">
        <v>0</v>
      </c>
      <c r="W364" s="301"/>
      <c r="X364" s="287">
        <f t="shared" si="62"/>
        <v>0</v>
      </c>
      <c r="Y364" s="287"/>
      <c r="AF364" s="5"/>
      <c r="AG364" s="5"/>
      <c r="AH364" s="5"/>
    </row>
    <row r="365" spans="1:34" ht="12.2" hidden="1" customHeight="1">
      <c r="A365" s="143">
        <v>898</v>
      </c>
      <c r="B365" s="143" t="s">
        <v>423</v>
      </c>
      <c r="C365" s="301">
        <v>0</v>
      </c>
      <c r="D365" s="301"/>
      <c r="E365" s="301">
        <v>0</v>
      </c>
      <c r="F365" s="301">
        <v>0</v>
      </c>
      <c r="G365" s="301">
        <v>0</v>
      </c>
      <c r="H365" s="301">
        <v>0</v>
      </c>
      <c r="I365" s="301">
        <v>0</v>
      </c>
      <c r="J365" s="301">
        <v>0</v>
      </c>
      <c r="K365" s="301">
        <v>0</v>
      </c>
      <c r="L365" s="301">
        <v>0</v>
      </c>
      <c r="M365" s="301">
        <v>0</v>
      </c>
      <c r="N365" s="301">
        <v>0</v>
      </c>
      <c r="O365" s="301">
        <v>0</v>
      </c>
      <c r="P365" s="301">
        <v>0</v>
      </c>
      <c r="Q365" s="301">
        <v>0</v>
      </c>
      <c r="R365" s="301">
        <v>0</v>
      </c>
      <c r="S365" s="301">
        <v>0</v>
      </c>
      <c r="T365" s="301">
        <v>0</v>
      </c>
      <c r="U365" s="301">
        <v>0</v>
      </c>
      <c r="V365" s="301">
        <v>0</v>
      </c>
      <c r="W365" s="301"/>
      <c r="X365" s="287">
        <f t="shared" si="62"/>
        <v>0</v>
      </c>
      <c r="Y365" s="287"/>
      <c r="AF365" s="5"/>
      <c r="AG365" s="5"/>
      <c r="AH365" s="5"/>
    </row>
    <row r="366" spans="1:34" ht="12.2" hidden="1" customHeight="1">
      <c r="A366" s="143">
        <v>899</v>
      </c>
      <c r="B366" s="143" t="s">
        <v>424</v>
      </c>
      <c r="C366" s="301">
        <v>0</v>
      </c>
      <c r="D366" s="301"/>
      <c r="E366" s="301">
        <v>0</v>
      </c>
      <c r="F366" s="301">
        <v>0</v>
      </c>
      <c r="G366" s="301">
        <v>0</v>
      </c>
      <c r="H366" s="301">
        <v>0</v>
      </c>
      <c r="I366" s="301">
        <v>0</v>
      </c>
      <c r="J366" s="301">
        <v>0</v>
      </c>
      <c r="K366" s="301">
        <v>0</v>
      </c>
      <c r="L366" s="301">
        <v>0</v>
      </c>
      <c r="M366" s="301">
        <v>0</v>
      </c>
      <c r="N366" s="301">
        <v>0</v>
      </c>
      <c r="O366" s="301">
        <v>0</v>
      </c>
      <c r="P366" s="301">
        <v>0</v>
      </c>
      <c r="Q366" s="301">
        <v>0</v>
      </c>
      <c r="R366" s="301">
        <v>0</v>
      </c>
      <c r="S366" s="301">
        <v>0</v>
      </c>
      <c r="T366" s="301">
        <v>0</v>
      </c>
      <c r="U366" s="301">
        <v>0</v>
      </c>
      <c r="V366" s="301">
        <v>0</v>
      </c>
      <c r="W366" s="301"/>
      <c r="X366" s="287">
        <f t="shared" si="62"/>
        <v>0</v>
      </c>
      <c r="Y366" s="287"/>
      <c r="AF366" s="5"/>
      <c r="AG366" s="5"/>
      <c r="AH366" s="5"/>
    </row>
    <row r="367" spans="1:34" ht="12.2" customHeight="1">
      <c r="A367" s="143"/>
      <c r="B367" s="133"/>
      <c r="C367" s="140"/>
      <c r="D367" s="140"/>
      <c r="E367" s="140"/>
      <c r="F367" s="140"/>
      <c r="G367" s="140"/>
      <c r="H367" s="140"/>
      <c r="I367" s="140"/>
      <c r="J367" s="140"/>
      <c r="K367" s="140"/>
      <c r="L367" s="140"/>
      <c r="M367" s="140"/>
      <c r="N367" s="140"/>
      <c r="O367" s="140"/>
      <c r="P367" s="140"/>
      <c r="Q367" s="140"/>
      <c r="R367" s="140"/>
      <c r="S367" s="140"/>
      <c r="T367" s="140"/>
      <c r="U367" s="140"/>
      <c r="V367" s="140"/>
      <c r="W367" s="140"/>
      <c r="X367" s="287"/>
      <c r="Y367" s="287"/>
      <c r="AF367" s="5"/>
      <c r="AG367" s="5"/>
      <c r="AH367" s="5"/>
    </row>
    <row r="368" spans="1:34" ht="12.2" customHeight="1">
      <c r="A368" s="146"/>
      <c r="B368" s="299" t="s">
        <v>1104</v>
      </c>
      <c r="C368" s="302">
        <f>SUM(C351:C367)</f>
        <v>3337.5134574812</v>
      </c>
      <c r="D368" s="302">
        <f>SUM(D351:D367)</f>
        <v>0</v>
      </c>
      <c r="E368" s="302">
        <f t="shared" ref="E368:V368" si="63">SUM(E351:E367)</f>
        <v>0</v>
      </c>
      <c r="F368" s="302">
        <f t="shared" si="63"/>
        <v>0</v>
      </c>
      <c r="G368" s="302">
        <f t="shared" si="63"/>
        <v>0</v>
      </c>
      <c r="H368" s="302">
        <f t="shared" si="63"/>
        <v>0</v>
      </c>
      <c r="I368" s="302">
        <f t="shared" si="63"/>
        <v>0</v>
      </c>
      <c r="J368" s="302">
        <f t="shared" si="63"/>
        <v>0</v>
      </c>
      <c r="K368" s="302">
        <f t="shared" si="63"/>
        <v>0</v>
      </c>
      <c r="L368" s="302">
        <f t="shared" si="63"/>
        <v>0</v>
      </c>
      <c r="M368" s="302">
        <f t="shared" si="63"/>
        <v>0</v>
      </c>
      <c r="N368" s="302">
        <f t="shared" si="63"/>
        <v>0</v>
      </c>
      <c r="O368" s="302">
        <f t="shared" si="63"/>
        <v>0</v>
      </c>
      <c r="P368" s="302">
        <f t="shared" si="63"/>
        <v>0</v>
      </c>
      <c r="Q368" s="302">
        <f t="shared" si="63"/>
        <v>0</v>
      </c>
      <c r="R368" s="302">
        <f t="shared" si="63"/>
        <v>0</v>
      </c>
      <c r="S368" s="302">
        <f t="shared" si="63"/>
        <v>0</v>
      </c>
      <c r="T368" s="302">
        <f t="shared" si="63"/>
        <v>0</v>
      </c>
      <c r="U368" s="302">
        <f t="shared" si="63"/>
        <v>0</v>
      </c>
      <c r="V368" s="302">
        <f t="shared" si="63"/>
        <v>0</v>
      </c>
      <c r="W368" s="302"/>
      <c r="X368" s="302">
        <f>SUM(X351:X367)</f>
        <v>3337.5134574812</v>
      </c>
      <c r="Y368" s="303"/>
      <c r="AF368" s="5"/>
      <c r="AG368" s="5"/>
      <c r="AH368" s="5"/>
    </row>
    <row r="369" spans="1:34" ht="12.2" customHeight="1">
      <c r="A369" s="146"/>
      <c r="B369" s="299"/>
      <c r="C369" s="303"/>
      <c r="D369" s="303"/>
      <c r="E369" s="303"/>
      <c r="F369" s="303"/>
      <c r="G369" s="303"/>
      <c r="H369" s="303"/>
      <c r="I369" s="303"/>
      <c r="J369" s="303"/>
      <c r="K369" s="303"/>
      <c r="L369" s="303"/>
      <c r="M369" s="303"/>
      <c r="N369" s="303"/>
      <c r="O369" s="303"/>
      <c r="P369" s="303"/>
      <c r="Q369" s="303"/>
      <c r="R369" s="303"/>
      <c r="S369" s="303"/>
      <c r="T369" s="303"/>
      <c r="U369" s="303"/>
      <c r="V369" s="303"/>
      <c r="W369" s="303"/>
      <c r="X369" s="303"/>
      <c r="Y369" s="303"/>
      <c r="AF369" s="5"/>
      <c r="AG369" s="5"/>
      <c r="AH369" s="5"/>
    </row>
    <row r="370" spans="1:34" ht="12.2" customHeight="1">
      <c r="A370" s="146" t="s">
        <v>120</v>
      </c>
      <c r="B370" s="146"/>
      <c r="C370" s="140"/>
      <c r="D370" s="140"/>
      <c r="E370" s="140"/>
      <c r="F370" s="140"/>
      <c r="G370" s="140"/>
      <c r="H370" s="140"/>
      <c r="I370" s="140"/>
      <c r="J370" s="140"/>
      <c r="K370" s="140"/>
      <c r="L370" s="140"/>
      <c r="M370" s="140"/>
      <c r="N370" s="140"/>
      <c r="O370" s="140"/>
      <c r="P370" s="140"/>
      <c r="Q370" s="140"/>
      <c r="R370" s="140"/>
      <c r="S370" s="140"/>
      <c r="T370" s="140"/>
      <c r="U370" s="140"/>
      <c r="V370" s="140"/>
      <c r="W370" s="140"/>
      <c r="X370" s="287"/>
      <c r="Y370" s="287"/>
      <c r="AF370" s="5"/>
      <c r="AG370" s="5"/>
      <c r="AH370" s="5"/>
    </row>
    <row r="371" spans="1:34" ht="12.2" hidden="1" customHeight="1">
      <c r="A371" s="143" t="s">
        <v>29</v>
      </c>
      <c r="B371" s="143"/>
      <c r="C371" s="301"/>
      <c r="D371" s="301"/>
      <c r="E371" s="301"/>
      <c r="F371" s="301"/>
      <c r="G371" s="301"/>
      <c r="H371" s="301"/>
      <c r="I371" s="301"/>
      <c r="J371" s="301"/>
      <c r="K371" s="301"/>
      <c r="L371" s="301"/>
      <c r="M371" s="301"/>
      <c r="N371" s="301"/>
      <c r="O371" s="301"/>
      <c r="P371" s="301"/>
      <c r="Q371" s="301"/>
      <c r="R371" s="301"/>
      <c r="S371" s="301"/>
      <c r="T371" s="301"/>
      <c r="U371" s="301"/>
      <c r="V371" s="301"/>
      <c r="W371" s="301"/>
      <c r="X371" s="287">
        <f>$C371-SUM(D371:W371)</f>
        <v>0</v>
      </c>
      <c r="Y371" s="287"/>
      <c r="AF371" s="5"/>
      <c r="AG371" s="5"/>
      <c r="AH371" s="5"/>
    </row>
    <row r="372" spans="1:34" ht="12.2" hidden="1" customHeight="1">
      <c r="A372" s="143">
        <v>900</v>
      </c>
      <c r="B372" s="143" t="s">
        <v>120</v>
      </c>
      <c r="C372" s="301">
        <v>0</v>
      </c>
      <c r="D372" s="301"/>
      <c r="E372" s="301">
        <v>0</v>
      </c>
      <c r="F372" s="301">
        <v>0</v>
      </c>
      <c r="G372" s="301">
        <v>0</v>
      </c>
      <c r="H372" s="301">
        <v>0</v>
      </c>
      <c r="I372" s="301">
        <v>0</v>
      </c>
      <c r="J372" s="301">
        <v>0</v>
      </c>
      <c r="K372" s="301">
        <v>0</v>
      </c>
      <c r="L372" s="301">
        <v>0</v>
      </c>
      <c r="M372" s="301">
        <v>0</v>
      </c>
      <c r="N372" s="301">
        <v>0</v>
      </c>
      <c r="O372" s="301">
        <v>0</v>
      </c>
      <c r="P372" s="301">
        <v>0</v>
      </c>
      <c r="Q372" s="301">
        <v>0</v>
      </c>
      <c r="R372" s="301">
        <v>0</v>
      </c>
      <c r="S372" s="301">
        <v>0</v>
      </c>
      <c r="T372" s="301">
        <v>0</v>
      </c>
      <c r="U372" s="301">
        <v>0</v>
      </c>
      <c r="V372" s="301">
        <v>0</v>
      </c>
      <c r="W372" s="301"/>
      <c r="X372" s="287">
        <f>$C372-SUM(D372:W372)</f>
        <v>0</v>
      </c>
      <c r="Y372" s="287"/>
      <c r="AF372" s="5"/>
      <c r="AG372" s="5"/>
      <c r="AH372" s="5"/>
    </row>
    <row r="373" spans="1:34" ht="12.2" hidden="1" customHeight="1">
      <c r="A373" s="143">
        <v>910</v>
      </c>
      <c r="B373" s="143" t="s">
        <v>425</v>
      </c>
      <c r="C373" s="301">
        <v>0</v>
      </c>
      <c r="D373" s="301"/>
      <c r="E373" s="301">
        <v>0</v>
      </c>
      <c r="F373" s="301">
        <v>0</v>
      </c>
      <c r="G373" s="301">
        <v>0</v>
      </c>
      <c r="H373" s="301">
        <v>0</v>
      </c>
      <c r="I373" s="301">
        <v>0</v>
      </c>
      <c r="J373" s="301">
        <v>0</v>
      </c>
      <c r="K373" s="301">
        <v>0</v>
      </c>
      <c r="L373" s="301">
        <v>0</v>
      </c>
      <c r="M373" s="301">
        <v>0</v>
      </c>
      <c r="N373" s="301">
        <v>0</v>
      </c>
      <c r="O373" s="301">
        <v>0</v>
      </c>
      <c r="P373" s="301">
        <v>0</v>
      </c>
      <c r="Q373" s="301">
        <v>0</v>
      </c>
      <c r="R373" s="301">
        <v>0</v>
      </c>
      <c r="S373" s="301">
        <v>0</v>
      </c>
      <c r="T373" s="301">
        <v>0</v>
      </c>
      <c r="U373" s="301">
        <v>0</v>
      </c>
      <c r="V373" s="301">
        <v>0</v>
      </c>
      <c r="W373" s="301"/>
      <c r="X373" s="287">
        <f>$C373-SUM(D373:W373)</f>
        <v>0</v>
      </c>
      <c r="Y373" s="287"/>
      <c r="AF373" s="5"/>
      <c r="AG373" s="5"/>
      <c r="AH373" s="5"/>
    </row>
    <row r="374" spans="1:34" ht="12.2" hidden="1" customHeight="1">
      <c r="A374" s="143">
        <v>940</v>
      </c>
      <c r="B374" s="143" t="s">
        <v>426</v>
      </c>
      <c r="C374" s="301">
        <v>0</v>
      </c>
      <c r="D374" s="301"/>
      <c r="E374" s="301">
        <v>0</v>
      </c>
      <c r="F374" s="301">
        <v>0</v>
      </c>
      <c r="G374" s="301">
        <v>0</v>
      </c>
      <c r="H374" s="301">
        <v>0</v>
      </c>
      <c r="I374" s="301">
        <v>0</v>
      </c>
      <c r="J374" s="301">
        <v>0</v>
      </c>
      <c r="K374" s="301">
        <v>0</v>
      </c>
      <c r="L374" s="301">
        <v>0</v>
      </c>
      <c r="M374" s="301">
        <v>0</v>
      </c>
      <c r="N374" s="301">
        <v>0</v>
      </c>
      <c r="O374" s="301">
        <v>0</v>
      </c>
      <c r="P374" s="301">
        <v>0</v>
      </c>
      <c r="Q374" s="301">
        <v>0</v>
      </c>
      <c r="R374" s="301">
        <v>0</v>
      </c>
      <c r="S374" s="301">
        <v>0</v>
      </c>
      <c r="T374" s="301">
        <v>0</v>
      </c>
      <c r="U374" s="301">
        <v>0</v>
      </c>
      <c r="V374" s="301">
        <v>0</v>
      </c>
      <c r="W374" s="301"/>
      <c r="X374" s="287">
        <f>$C374-SUM(D374:W374)</f>
        <v>0</v>
      </c>
      <c r="Y374" s="287"/>
      <c r="AF374" s="5"/>
      <c r="AG374" s="5"/>
      <c r="AH374" s="5"/>
    </row>
    <row r="375" spans="1:34" ht="12.2" hidden="1" customHeight="1">
      <c r="A375" s="143">
        <v>999.1</v>
      </c>
      <c r="B375" s="143" t="s">
        <v>427</v>
      </c>
      <c r="C375" s="301">
        <v>0</v>
      </c>
      <c r="D375" s="301"/>
      <c r="E375" s="301">
        <v>0</v>
      </c>
      <c r="F375" s="301">
        <v>0</v>
      </c>
      <c r="G375" s="301">
        <v>0</v>
      </c>
      <c r="H375" s="301">
        <v>0</v>
      </c>
      <c r="I375" s="301">
        <v>0</v>
      </c>
      <c r="J375" s="301">
        <v>0</v>
      </c>
      <c r="K375" s="301">
        <v>0</v>
      </c>
      <c r="L375" s="301">
        <v>0</v>
      </c>
      <c r="M375" s="301">
        <v>0</v>
      </c>
      <c r="N375" s="301">
        <v>0</v>
      </c>
      <c r="O375" s="301">
        <v>0</v>
      </c>
      <c r="P375" s="301">
        <v>0</v>
      </c>
      <c r="Q375" s="301">
        <v>0</v>
      </c>
      <c r="R375" s="301">
        <v>0</v>
      </c>
      <c r="S375" s="301">
        <v>0</v>
      </c>
      <c r="T375" s="301">
        <v>0</v>
      </c>
      <c r="U375" s="301">
        <v>0</v>
      </c>
      <c r="V375" s="301">
        <v>0</v>
      </c>
      <c r="W375" s="301"/>
      <c r="X375" s="287">
        <f>$C375-SUM(D375:W375)</f>
        <v>0</v>
      </c>
      <c r="Y375" s="287"/>
      <c r="AF375" s="5"/>
      <c r="AG375" s="5"/>
      <c r="AH375" s="5"/>
    </row>
    <row r="376" spans="1:34" ht="12.2" customHeight="1">
      <c r="A376" s="143"/>
      <c r="B376" s="133"/>
      <c r="C376" s="140"/>
      <c r="D376" s="140"/>
      <c r="E376" s="140"/>
      <c r="F376" s="140"/>
      <c r="G376" s="140"/>
      <c r="H376" s="140"/>
      <c r="I376" s="140"/>
      <c r="J376" s="140"/>
      <c r="K376" s="140"/>
      <c r="L376" s="140"/>
      <c r="M376" s="140"/>
      <c r="N376" s="140"/>
      <c r="O376" s="140"/>
      <c r="P376" s="140"/>
      <c r="Q376" s="140"/>
      <c r="R376" s="140"/>
      <c r="S376" s="140"/>
      <c r="T376" s="140"/>
      <c r="U376" s="140"/>
      <c r="V376" s="140"/>
      <c r="W376" s="140"/>
      <c r="X376" s="287"/>
      <c r="Y376" s="287"/>
      <c r="AF376" s="5"/>
      <c r="AG376" s="5"/>
      <c r="AH376" s="5"/>
    </row>
    <row r="377" spans="1:34" ht="12.2" customHeight="1">
      <c r="A377" s="146"/>
      <c r="B377" s="299" t="s">
        <v>1105</v>
      </c>
      <c r="C377" s="302">
        <f>SUM(C370:C376)</f>
        <v>0</v>
      </c>
      <c r="D377" s="302">
        <f>SUM(D370:D376)</f>
        <v>0</v>
      </c>
      <c r="E377" s="302">
        <f t="shared" ref="E377:V377" si="64">SUM(E370:E376)</f>
        <v>0</v>
      </c>
      <c r="F377" s="302">
        <f t="shared" si="64"/>
        <v>0</v>
      </c>
      <c r="G377" s="302">
        <f t="shared" si="64"/>
        <v>0</v>
      </c>
      <c r="H377" s="302">
        <f t="shared" si="64"/>
        <v>0</v>
      </c>
      <c r="I377" s="302">
        <f t="shared" si="64"/>
        <v>0</v>
      </c>
      <c r="J377" s="302">
        <f t="shared" si="64"/>
        <v>0</v>
      </c>
      <c r="K377" s="302">
        <f t="shared" si="64"/>
        <v>0</v>
      </c>
      <c r="L377" s="302">
        <f t="shared" si="64"/>
        <v>0</v>
      </c>
      <c r="M377" s="302">
        <f t="shared" si="64"/>
        <v>0</v>
      </c>
      <c r="N377" s="302">
        <f t="shared" si="64"/>
        <v>0</v>
      </c>
      <c r="O377" s="302">
        <f t="shared" si="64"/>
        <v>0</v>
      </c>
      <c r="P377" s="302">
        <f t="shared" si="64"/>
        <v>0</v>
      </c>
      <c r="Q377" s="302">
        <f t="shared" si="64"/>
        <v>0</v>
      </c>
      <c r="R377" s="302">
        <f t="shared" si="64"/>
        <v>0</v>
      </c>
      <c r="S377" s="302">
        <f t="shared" si="64"/>
        <v>0</v>
      </c>
      <c r="T377" s="302">
        <f t="shared" si="64"/>
        <v>0</v>
      </c>
      <c r="U377" s="302">
        <f t="shared" si="64"/>
        <v>0</v>
      </c>
      <c r="V377" s="302">
        <f t="shared" si="64"/>
        <v>0</v>
      </c>
      <c r="W377" s="302"/>
      <c r="X377" s="302">
        <f>SUM(X370:X376)</f>
        <v>0</v>
      </c>
      <c r="Y377" s="303"/>
      <c r="AF377" s="5"/>
      <c r="AG377" s="5"/>
      <c r="AH377" s="5"/>
    </row>
    <row r="378" spans="1:34" ht="12.2" customHeight="1">
      <c r="A378" s="146"/>
      <c r="B378" s="146"/>
      <c r="C378" s="304"/>
      <c r="D378" s="304"/>
      <c r="E378" s="304"/>
      <c r="F378" s="304"/>
      <c r="G378" s="304"/>
      <c r="H378" s="304"/>
      <c r="I378" s="304"/>
      <c r="J378" s="304"/>
      <c r="K378" s="304"/>
      <c r="L378" s="304"/>
      <c r="M378" s="304"/>
      <c r="N378" s="304"/>
      <c r="O378" s="304"/>
      <c r="P378" s="304"/>
      <c r="Q378" s="304"/>
      <c r="R378" s="304"/>
      <c r="S378" s="304"/>
      <c r="T378" s="304"/>
      <c r="U378" s="304"/>
      <c r="V378" s="304"/>
      <c r="W378" s="304"/>
      <c r="X378" s="287"/>
      <c r="Y378" s="287"/>
      <c r="AF378" s="5"/>
      <c r="AG378" s="5"/>
      <c r="AH378" s="5"/>
    </row>
    <row r="379" spans="1:34" ht="12.2" customHeight="1">
      <c r="A379" s="146" t="s">
        <v>69</v>
      </c>
      <c r="B379" s="146"/>
      <c r="C379" s="302">
        <f>SUM(C217,C349,C233,C258,C280,C314,C331,C368,C377)</f>
        <v>4962922.7712587314</v>
      </c>
      <c r="D379" s="302">
        <f>SUM(D217,D349,D233,D258,D280,D314,D331,D368,D377)</f>
        <v>0</v>
      </c>
      <c r="E379" s="302">
        <f t="shared" ref="E379:V379" si="65">SUM(E217,E349,E233,E258,E280,E314,E331,E368,E377)</f>
        <v>0</v>
      </c>
      <c r="F379" s="302">
        <f t="shared" si="65"/>
        <v>354569.21693806018</v>
      </c>
      <c r="G379" s="302">
        <f t="shared" si="65"/>
        <v>334052.99999999994</v>
      </c>
      <c r="H379" s="302">
        <f t="shared" si="65"/>
        <v>148302.99999999997</v>
      </c>
      <c r="I379" s="302">
        <f t="shared" si="65"/>
        <v>3294.9999999999964</v>
      </c>
      <c r="J379" s="302">
        <f t="shared" si="65"/>
        <v>170755.00000000009</v>
      </c>
      <c r="K379" s="302">
        <f t="shared" si="65"/>
        <v>127360.00000000003</v>
      </c>
      <c r="L379" s="302">
        <f t="shared" si="65"/>
        <v>35588</v>
      </c>
      <c r="M379" s="302">
        <f t="shared" si="65"/>
        <v>6246.0000000000036</v>
      </c>
      <c r="N379" s="302">
        <f t="shared" si="65"/>
        <v>0</v>
      </c>
      <c r="O379" s="302">
        <f t="shared" si="65"/>
        <v>12265</v>
      </c>
      <c r="P379" s="302">
        <f t="shared" si="65"/>
        <v>7707.0096000000003</v>
      </c>
      <c r="Q379" s="302">
        <f t="shared" si="65"/>
        <v>0</v>
      </c>
      <c r="R379" s="302">
        <f t="shared" si="65"/>
        <v>0</v>
      </c>
      <c r="S379" s="302">
        <f t="shared" si="65"/>
        <v>0</v>
      </c>
      <c r="T379" s="302">
        <f t="shared" si="65"/>
        <v>245338.0876952309</v>
      </c>
      <c r="U379" s="302">
        <f t="shared" si="65"/>
        <v>0</v>
      </c>
      <c r="V379" s="302">
        <f t="shared" si="65"/>
        <v>0</v>
      </c>
      <c r="W379" s="302"/>
      <c r="X379" s="302">
        <f>SUM(X217,X349,X233,X258,X280,X314,X331,X368,X377)</f>
        <v>3517443.4570254413</v>
      </c>
      <c r="Y379" s="303"/>
      <c r="AF379" s="5"/>
      <c r="AG379" s="5"/>
      <c r="AH379" s="5"/>
    </row>
    <row r="380" spans="1:34" ht="16.5" customHeight="1">
      <c r="A380" s="146"/>
      <c r="B380" s="297"/>
      <c r="C380" s="297"/>
      <c r="D380" s="297"/>
      <c r="E380" s="297"/>
      <c r="F380" s="297"/>
      <c r="G380" s="297"/>
      <c r="H380" s="297"/>
      <c r="I380" s="297"/>
      <c r="J380" s="297"/>
      <c r="K380" s="297"/>
      <c r="L380" s="297"/>
      <c r="M380" s="297"/>
      <c r="N380" s="297"/>
      <c r="O380" s="297"/>
      <c r="P380" s="297"/>
      <c r="Q380" s="297"/>
      <c r="R380" s="297"/>
      <c r="S380" s="297"/>
      <c r="T380" s="297"/>
      <c r="U380" s="297"/>
      <c r="V380" s="297"/>
      <c r="W380" s="297"/>
      <c r="X380" s="287"/>
      <c r="Y380" s="287"/>
      <c r="AF380" s="5"/>
      <c r="AG380" s="5"/>
      <c r="AH380" s="5"/>
    </row>
    <row r="381" spans="1:34">
      <c r="C381" s="291"/>
      <c r="D381" s="291"/>
      <c r="E381" s="291"/>
      <c r="F381" s="291"/>
      <c r="G381" s="291"/>
      <c r="H381" s="291"/>
      <c r="I381" s="291"/>
      <c r="J381" s="291"/>
      <c r="K381" s="291"/>
      <c r="L381" s="291"/>
      <c r="M381" s="291"/>
      <c r="N381" s="291"/>
      <c r="O381" s="291"/>
      <c r="P381" s="291"/>
      <c r="Q381" s="291"/>
      <c r="R381" s="291"/>
      <c r="S381" s="291"/>
      <c r="T381" s="291"/>
      <c r="U381" s="291"/>
      <c r="V381" s="291"/>
      <c r="W381" s="291"/>
      <c r="X381" s="291"/>
      <c r="Y381" s="291"/>
      <c r="AF381" s="5"/>
      <c r="AG381" s="5"/>
      <c r="AH381" s="5"/>
    </row>
    <row r="382" spans="1:34">
      <c r="C382" s="291"/>
      <c r="D382" s="291"/>
      <c r="E382" s="291"/>
      <c r="F382" s="291"/>
      <c r="G382" s="291"/>
      <c r="H382" s="291"/>
      <c r="I382" s="291"/>
      <c r="J382" s="291"/>
      <c r="K382" s="291"/>
      <c r="L382" s="291"/>
      <c r="M382" s="291"/>
      <c r="N382" s="291"/>
      <c r="O382" s="291"/>
      <c r="P382" s="291"/>
      <c r="Q382" s="291"/>
      <c r="R382" s="291"/>
      <c r="S382" s="291"/>
      <c r="T382" s="291"/>
      <c r="U382" s="291"/>
      <c r="V382" s="291"/>
      <c r="W382" s="291"/>
      <c r="X382" s="291"/>
      <c r="Y382" s="291"/>
      <c r="AF382" s="5"/>
      <c r="AG382" s="5"/>
      <c r="AH382" s="5"/>
    </row>
  </sheetData>
  <sheetProtection formatColumns="0" deleteRows="0" sort="0"/>
  <conditionalFormatting sqref="X43:X379">
    <cfRule type="cellIs" dxfId="2" priority="67" operator="lessThan">
      <formula>0</formula>
    </cfRule>
  </conditionalFormatting>
  <pageMargins left="0.7" right="0.7" top="0.75" bottom="0.75" header="0.3" footer="0.3"/>
  <pageSetup fitToHeight="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theme="5"/>
    <pageSetUpPr fitToPage="1"/>
  </sheetPr>
  <dimension ref="A1:AQ374"/>
  <sheetViews>
    <sheetView showGridLines="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39" sqref="B339"/>
    </sheetView>
  </sheetViews>
  <sheetFormatPr defaultColWidth="8.7109375" defaultRowHeight="12"/>
  <cols>
    <col min="1" max="1" width="11.42578125" style="126" customWidth="1" collapsed="1"/>
    <col min="2" max="2" width="46.5703125" style="22" customWidth="1" collapsed="1"/>
    <col min="3" max="16" width="12.42578125" style="22" customWidth="1" collapsed="1"/>
    <col min="17" max="17" width="8.7109375" style="22" collapsed="1"/>
    <col min="18" max="43" width="8.7109375" style="22"/>
    <col min="44" max="16384" width="8.7109375" style="22" collapsed="1"/>
  </cols>
  <sheetData>
    <row r="1" spans="1:16" ht="15.75">
      <c r="A1" s="120" t="s">
        <v>550</v>
      </c>
      <c r="C1" s="22" t="s">
        <v>29</v>
      </c>
      <c r="D1" s="22" t="s">
        <v>29</v>
      </c>
      <c r="E1" s="22" t="s">
        <v>29</v>
      </c>
      <c r="F1" s="22" t="s">
        <v>29</v>
      </c>
      <c r="G1" s="22" t="s">
        <v>29</v>
      </c>
      <c r="H1" s="22" t="s">
        <v>29</v>
      </c>
      <c r="I1" s="22" t="s">
        <v>29</v>
      </c>
      <c r="J1" s="22" t="s">
        <v>29</v>
      </c>
      <c r="K1" s="22" t="s">
        <v>29</v>
      </c>
      <c r="L1" s="22" t="s">
        <v>29</v>
      </c>
      <c r="M1" s="22" t="s">
        <v>29</v>
      </c>
      <c r="N1" s="22" t="s">
        <v>29</v>
      </c>
      <c r="O1" s="22" t="s">
        <v>29</v>
      </c>
      <c r="P1" s="22" t="s">
        <v>29</v>
      </c>
    </row>
    <row r="2" spans="1:16" ht="12.75" customHeight="1">
      <c r="A2" s="121" t="s">
        <v>51</v>
      </c>
      <c r="D2" s="22" t="s">
        <v>29</v>
      </c>
      <c r="E2" s="22" t="s">
        <v>29</v>
      </c>
      <c r="F2" s="22" t="s">
        <v>29</v>
      </c>
      <c r="G2" s="22" t="s">
        <v>29</v>
      </c>
      <c r="H2" s="22" t="s">
        <v>29</v>
      </c>
      <c r="I2" s="22" t="s">
        <v>29</v>
      </c>
      <c r="J2" s="22" t="s">
        <v>29</v>
      </c>
      <c r="K2" s="22" t="s">
        <v>29</v>
      </c>
      <c r="L2" s="22" t="s">
        <v>29</v>
      </c>
      <c r="M2" s="22" t="s">
        <v>29</v>
      </c>
      <c r="N2" s="22" t="s">
        <v>29</v>
      </c>
      <c r="O2" s="22" t="s">
        <v>29</v>
      </c>
      <c r="P2" s="22" t="s">
        <v>29</v>
      </c>
    </row>
    <row r="3" spans="1:16" ht="12.75">
      <c r="A3" s="121" t="s">
        <v>551</v>
      </c>
      <c r="D3" s="22" t="s">
        <v>29</v>
      </c>
      <c r="E3" s="22" t="s">
        <v>29</v>
      </c>
      <c r="F3" s="22" t="s">
        <v>29</v>
      </c>
      <c r="G3" s="22" t="s">
        <v>29</v>
      </c>
      <c r="H3" s="22" t="s">
        <v>29</v>
      </c>
      <c r="I3" s="22" t="s">
        <v>29</v>
      </c>
      <c r="J3" s="22" t="s">
        <v>29</v>
      </c>
      <c r="K3" s="22" t="s">
        <v>29</v>
      </c>
      <c r="L3" s="22" t="s">
        <v>29</v>
      </c>
      <c r="M3" s="22" t="s">
        <v>29</v>
      </c>
      <c r="N3" s="22" t="s">
        <v>29</v>
      </c>
      <c r="O3" s="22" t="s">
        <v>29</v>
      </c>
      <c r="P3" s="22" t="s">
        <v>29</v>
      </c>
    </row>
    <row r="4" spans="1:16" ht="12.75">
      <c r="A4" s="121"/>
    </row>
    <row r="5" spans="1:16" ht="12.2" customHeight="1">
      <c r="A5" s="122" t="s">
        <v>29</v>
      </c>
      <c r="B5" s="25" t="s">
        <v>29</v>
      </c>
      <c r="C5" s="455" t="s">
        <v>1090</v>
      </c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5"/>
      <c r="P5" s="456"/>
    </row>
    <row r="6" spans="1:16" ht="12.2" customHeight="1">
      <c r="A6" s="35" t="s">
        <v>29</v>
      </c>
      <c r="B6" s="22" t="s">
        <v>29</v>
      </c>
      <c r="C6" s="457" t="s">
        <v>70</v>
      </c>
      <c r="D6" s="457"/>
      <c r="E6" s="457"/>
      <c r="F6" s="457"/>
      <c r="G6" s="457"/>
      <c r="H6" s="457"/>
      <c r="I6" s="457"/>
      <c r="J6" s="457"/>
      <c r="K6" s="457"/>
      <c r="L6" s="457"/>
      <c r="M6" s="457"/>
      <c r="N6" s="457"/>
      <c r="O6" s="457"/>
      <c r="P6" s="458"/>
    </row>
    <row r="7" spans="1:16" ht="12.2" customHeight="1">
      <c r="A7" s="34" t="s">
        <v>29</v>
      </c>
      <c r="B7" s="26" t="s">
        <v>29</v>
      </c>
      <c r="C7" s="27" t="s">
        <v>2</v>
      </c>
      <c r="D7" s="27" t="s">
        <v>3</v>
      </c>
      <c r="E7" s="27" t="s">
        <v>4</v>
      </c>
      <c r="F7" s="27" t="s">
        <v>5</v>
      </c>
      <c r="G7" s="27" t="s">
        <v>6</v>
      </c>
      <c r="H7" s="27" t="s">
        <v>7</v>
      </c>
      <c r="I7" s="27" t="s">
        <v>8</v>
      </c>
      <c r="J7" s="27" t="s">
        <v>9</v>
      </c>
      <c r="K7" s="27" t="s">
        <v>10</v>
      </c>
      <c r="L7" s="27" t="s">
        <v>11</v>
      </c>
      <c r="M7" s="27" t="s">
        <v>12</v>
      </c>
      <c r="N7" s="27" t="s">
        <v>13</v>
      </c>
      <c r="O7" s="27" t="s">
        <v>17</v>
      </c>
      <c r="P7" s="28" t="s">
        <v>52</v>
      </c>
    </row>
    <row r="8" spans="1:16" ht="12.2" customHeight="1">
      <c r="A8" s="34" t="s">
        <v>29</v>
      </c>
      <c r="B8" s="26" t="s">
        <v>29</v>
      </c>
      <c r="C8" s="29" t="s">
        <v>22</v>
      </c>
      <c r="D8" s="29" t="s">
        <v>22</v>
      </c>
      <c r="E8" s="29" t="s">
        <v>22</v>
      </c>
      <c r="F8" s="29" t="s">
        <v>22</v>
      </c>
      <c r="G8" s="29" t="s">
        <v>17</v>
      </c>
      <c r="H8" s="29" t="s">
        <v>17</v>
      </c>
      <c r="I8" s="29" t="s">
        <v>17</v>
      </c>
      <c r="J8" s="29" t="s">
        <v>17</v>
      </c>
      <c r="K8" s="29" t="s">
        <v>17</v>
      </c>
      <c r="L8" s="29" t="s">
        <v>17</v>
      </c>
      <c r="M8" s="29" t="s">
        <v>17</v>
      </c>
      <c r="N8" s="29" t="s">
        <v>17</v>
      </c>
      <c r="O8" s="30"/>
      <c r="P8" s="31" t="s">
        <v>53</v>
      </c>
    </row>
    <row r="9" spans="1:16" ht="12.2" customHeight="1">
      <c r="A9" s="34" t="s">
        <v>29</v>
      </c>
      <c r="B9" s="26" t="s">
        <v>29</v>
      </c>
      <c r="C9" s="32" t="s">
        <v>29</v>
      </c>
      <c r="D9" s="32" t="s">
        <v>29</v>
      </c>
      <c r="E9" s="32" t="s">
        <v>29</v>
      </c>
      <c r="F9" s="32" t="s">
        <v>29</v>
      </c>
      <c r="G9" s="32" t="s">
        <v>29</v>
      </c>
      <c r="H9" s="32" t="s">
        <v>29</v>
      </c>
      <c r="I9" s="32" t="s">
        <v>29</v>
      </c>
      <c r="J9" s="32" t="s">
        <v>29</v>
      </c>
      <c r="K9" s="32" t="s">
        <v>29</v>
      </c>
      <c r="L9" s="32" t="s">
        <v>29</v>
      </c>
      <c r="M9" s="32" t="s">
        <v>29</v>
      </c>
      <c r="N9" s="32" t="s">
        <v>29</v>
      </c>
      <c r="O9" s="26" t="s">
        <v>29</v>
      </c>
      <c r="P9" s="33" t="s">
        <v>29</v>
      </c>
    </row>
    <row r="10" spans="1:16" ht="12.2" customHeight="1">
      <c r="A10" s="34" t="s">
        <v>54</v>
      </c>
      <c r="B10" s="26"/>
      <c r="C10" s="48">
        <v>3746828.51</v>
      </c>
      <c r="D10" s="235">
        <f>C372</f>
        <v>3592109.09</v>
      </c>
      <c r="E10" s="235">
        <f t="shared" ref="E10:N10" si="0">D372</f>
        <v>3489019.44</v>
      </c>
      <c r="F10" s="235">
        <f t="shared" si="0"/>
        <v>3434828.33</v>
      </c>
      <c r="G10" s="235">
        <f t="shared" si="0"/>
        <v>3325378.2800000003</v>
      </c>
      <c r="H10" s="235">
        <f t="shared" si="0"/>
        <v>3476511.5932110245</v>
      </c>
      <c r="I10" s="235">
        <f t="shared" si="0"/>
        <v>3439243.4031959972</v>
      </c>
      <c r="J10" s="235">
        <f t="shared" si="0"/>
        <v>3539729.9424968995</v>
      </c>
      <c r="K10" s="235">
        <f t="shared" si="0"/>
        <v>3620250.6723839557</v>
      </c>
      <c r="L10" s="235">
        <f t="shared" si="0"/>
        <v>3688207.8022710118</v>
      </c>
      <c r="M10" s="235">
        <f t="shared" si="0"/>
        <v>3757998.2321580681</v>
      </c>
      <c r="N10" s="235">
        <f t="shared" si="0"/>
        <v>3875942.9620451243</v>
      </c>
      <c r="O10" s="235" t="s">
        <v>29</v>
      </c>
      <c r="P10" s="236" t="s">
        <v>29</v>
      </c>
    </row>
    <row r="11" spans="1:16" ht="12.2" customHeight="1">
      <c r="A11" s="34" t="s">
        <v>29</v>
      </c>
      <c r="B11" s="26" t="s">
        <v>29</v>
      </c>
      <c r="C11" s="49" t="s">
        <v>29</v>
      </c>
      <c r="D11" s="49" t="s">
        <v>29</v>
      </c>
      <c r="E11" s="49" t="s">
        <v>29</v>
      </c>
      <c r="F11" s="49" t="s">
        <v>29</v>
      </c>
      <c r="G11" s="49" t="s">
        <v>29</v>
      </c>
      <c r="H11" s="49" t="s">
        <v>29</v>
      </c>
      <c r="I11" s="49" t="s">
        <v>29</v>
      </c>
      <c r="J11" s="49" t="s">
        <v>29</v>
      </c>
      <c r="K11" s="49" t="s">
        <v>29</v>
      </c>
      <c r="L11" s="49" t="s">
        <v>29</v>
      </c>
      <c r="M11" s="49" t="s">
        <v>29</v>
      </c>
      <c r="N11" s="49" t="s">
        <v>29</v>
      </c>
      <c r="O11" s="49" t="s">
        <v>29</v>
      </c>
      <c r="P11" s="50" t="s">
        <v>29</v>
      </c>
    </row>
    <row r="12" spans="1:16" ht="12.2" customHeight="1">
      <c r="A12" s="34" t="s">
        <v>43</v>
      </c>
      <c r="C12" s="37" t="s">
        <v>29</v>
      </c>
      <c r="D12" s="37" t="s">
        <v>29</v>
      </c>
      <c r="E12" s="37" t="s">
        <v>29</v>
      </c>
      <c r="F12" s="37" t="s">
        <v>29</v>
      </c>
      <c r="G12" s="37" t="s">
        <v>29</v>
      </c>
      <c r="H12" s="37" t="s">
        <v>29</v>
      </c>
      <c r="I12" s="37" t="s">
        <v>29</v>
      </c>
      <c r="J12" s="37" t="s">
        <v>29</v>
      </c>
      <c r="K12" s="37" t="s">
        <v>29</v>
      </c>
      <c r="L12" s="37" t="s">
        <v>29</v>
      </c>
      <c r="M12" s="37" t="s">
        <v>29</v>
      </c>
      <c r="N12" s="37" t="s">
        <v>29</v>
      </c>
      <c r="O12" s="37" t="s">
        <v>29</v>
      </c>
      <c r="P12" s="38" t="s">
        <v>29</v>
      </c>
    </row>
    <row r="13" spans="1:16" ht="12.2" hidden="1" customHeight="1">
      <c r="A13" s="34"/>
      <c r="B13" s="22" t="s">
        <v>29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8"/>
    </row>
    <row r="14" spans="1:16" ht="12.2" hidden="1" customHeight="1">
      <c r="A14" s="123" t="s">
        <v>107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8"/>
    </row>
    <row r="15" spans="1:16" ht="12.2" hidden="1" customHeight="1">
      <c r="A15" s="127" t="s">
        <v>29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>
        <v>0</v>
      </c>
      <c r="P15" s="52">
        <f t="shared" ref="P15:P31" si="1">O15-SUM(C15:N15)</f>
        <v>0</v>
      </c>
    </row>
    <row r="16" spans="1:16" ht="12.2" hidden="1" customHeight="1">
      <c r="A16" s="127" t="s">
        <v>835</v>
      </c>
      <c r="B16" s="22" t="s">
        <v>107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2">
        <f t="shared" ref="P16:P29" si="2">O16-SUM(C16:N16)</f>
        <v>0</v>
      </c>
    </row>
    <row r="17" spans="1:16" ht="12.2" hidden="1" customHeight="1">
      <c r="A17" s="127" t="s">
        <v>836</v>
      </c>
      <c r="B17" s="22" t="s">
        <v>187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2">
        <f t="shared" si="2"/>
        <v>0</v>
      </c>
    </row>
    <row r="18" spans="1:16" ht="12.2" hidden="1" customHeight="1">
      <c r="A18" s="127" t="s">
        <v>837</v>
      </c>
      <c r="B18" s="22" t="s">
        <v>188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2">
        <f t="shared" si="2"/>
        <v>0</v>
      </c>
    </row>
    <row r="19" spans="1:16" ht="12.2" hidden="1" customHeight="1">
      <c r="A19" s="127" t="s">
        <v>838</v>
      </c>
      <c r="B19" s="22" t="s">
        <v>189</v>
      </c>
      <c r="C19" s="51">
        <v>1505.86</v>
      </c>
      <c r="D19" s="51">
        <v>1620.81</v>
      </c>
      <c r="E19" s="51">
        <v>1483.5</v>
      </c>
      <c r="F19" s="51">
        <v>0</v>
      </c>
      <c r="G19" s="51">
        <v>2020.5833333333301</v>
      </c>
      <c r="H19" s="51">
        <v>2020.5833333333301</v>
      </c>
      <c r="I19" s="51">
        <v>2020.5833333333301</v>
      </c>
      <c r="J19" s="51">
        <v>2020.5833333333301</v>
      </c>
      <c r="K19" s="51">
        <v>2020.5833333333301</v>
      </c>
      <c r="L19" s="51">
        <v>2020.5833333333301</v>
      </c>
      <c r="M19" s="51">
        <v>2020.5833333333301</v>
      </c>
      <c r="N19" s="51">
        <v>5492.7466666666696</v>
      </c>
      <c r="O19" s="51">
        <v>24247</v>
      </c>
      <c r="P19" s="52">
        <f t="shared" si="2"/>
        <v>0</v>
      </c>
    </row>
    <row r="20" spans="1:16" ht="12.2" hidden="1" customHeight="1">
      <c r="A20" s="127" t="s">
        <v>839</v>
      </c>
      <c r="B20" s="22" t="s">
        <v>190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2">
        <f t="shared" si="2"/>
        <v>0</v>
      </c>
    </row>
    <row r="21" spans="1:16" ht="12.2" hidden="1" customHeight="1">
      <c r="A21" s="127" t="s">
        <v>840</v>
      </c>
      <c r="B21" s="22" t="s">
        <v>191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2">
        <f t="shared" si="2"/>
        <v>0</v>
      </c>
    </row>
    <row r="22" spans="1:16" ht="12.2" hidden="1" customHeight="1">
      <c r="A22" s="127" t="s">
        <v>841</v>
      </c>
      <c r="B22" s="22" t="s">
        <v>192</v>
      </c>
      <c r="C22" s="51">
        <v>0</v>
      </c>
      <c r="D22" s="51">
        <v>9235</v>
      </c>
      <c r="E22" s="51">
        <v>1040</v>
      </c>
      <c r="F22" s="51">
        <v>918.34</v>
      </c>
      <c r="G22" s="51">
        <v>1757.1283333333299</v>
      </c>
      <c r="H22" s="51">
        <v>1757.1283333333299</v>
      </c>
      <c r="I22" s="51">
        <v>1757.1283333333299</v>
      </c>
      <c r="J22" s="51">
        <v>1757.1283333333299</v>
      </c>
      <c r="K22" s="51">
        <v>1757.1283333333299</v>
      </c>
      <c r="L22" s="51">
        <v>1757.1283333333299</v>
      </c>
      <c r="M22" s="51">
        <v>1757.1283333333299</v>
      </c>
      <c r="N22" s="51">
        <v>1757.1283333333299</v>
      </c>
      <c r="O22" s="51">
        <v>21085.54</v>
      </c>
      <c r="P22" s="52">
        <f t="shared" si="2"/>
        <v>-4164.8266666666423</v>
      </c>
    </row>
    <row r="23" spans="1:16" ht="12.2" hidden="1" customHeight="1">
      <c r="A23" s="127" t="s">
        <v>842</v>
      </c>
      <c r="B23" s="22" t="s">
        <v>193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2">
        <f t="shared" si="2"/>
        <v>0</v>
      </c>
    </row>
    <row r="24" spans="1:16" ht="12.2" hidden="1" customHeight="1">
      <c r="A24" s="127" t="s">
        <v>843</v>
      </c>
      <c r="B24" s="22" t="s">
        <v>194</v>
      </c>
      <c r="C24" s="51">
        <v>21490</v>
      </c>
      <c r="D24" s="51">
        <v>200</v>
      </c>
      <c r="E24" s="51">
        <v>715</v>
      </c>
      <c r="F24" s="51">
        <v>0</v>
      </c>
      <c r="G24" s="51">
        <v>5800</v>
      </c>
      <c r="H24" s="51">
        <v>5800</v>
      </c>
      <c r="I24" s="51">
        <v>5800</v>
      </c>
      <c r="J24" s="51">
        <v>5800</v>
      </c>
      <c r="K24" s="51">
        <v>5800</v>
      </c>
      <c r="L24" s="51">
        <v>5800</v>
      </c>
      <c r="M24" s="51">
        <v>5800</v>
      </c>
      <c r="N24" s="51">
        <v>-5005</v>
      </c>
      <c r="O24" s="51">
        <v>58000</v>
      </c>
      <c r="P24" s="52">
        <f t="shared" si="2"/>
        <v>0</v>
      </c>
    </row>
    <row r="25" spans="1:16" ht="12.2" hidden="1" customHeight="1">
      <c r="A25" s="127" t="s">
        <v>844</v>
      </c>
      <c r="B25" s="22" t="s">
        <v>195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2">
        <f t="shared" si="2"/>
        <v>0</v>
      </c>
    </row>
    <row r="26" spans="1:16" ht="12.2" hidden="1" customHeight="1">
      <c r="A26" s="127" t="s">
        <v>845</v>
      </c>
      <c r="B26" s="22" t="s">
        <v>196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2">
        <f t="shared" si="2"/>
        <v>0</v>
      </c>
    </row>
    <row r="27" spans="1:16" ht="12.2" hidden="1" customHeight="1">
      <c r="A27" s="127" t="s">
        <v>846</v>
      </c>
      <c r="B27" s="22" t="s">
        <v>197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2">
        <f t="shared" si="2"/>
        <v>0</v>
      </c>
    </row>
    <row r="28" spans="1:16" ht="12.2" hidden="1" customHeight="1">
      <c r="A28" s="127" t="s">
        <v>847</v>
      </c>
      <c r="B28" s="22" t="s">
        <v>198</v>
      </c>
      <c r="C28" s="51">
        <v>0</v>
      </c>
      <c r="D28" s="51">
        <v>0</v>
      </c>
      <c r="E28" s="51">
        <v>0</v>
      </c>
      <c r="F28" s="51">
        <v>11795.04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-11795.04</v>
      </c>
      <c r="O28" s="51">
        <v>0</v>
      </c>
      <c r="P28" s="52">
        <f t="shared" si="2"/>
        <v>0</v>
      </c>
    </row>
    <row r="29" spans="1:16" ht="12.2" hidden="1" customHeight="1">
      <c r="A29" s="127" t="s">
        <v>848</v>
      </c>
      <c r="B29" s="22" t="s">
        <v>199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2">
        <f t="shared" si="2"/>
        <v>0</v>
      </c>
    </row>
    <row r="30" spans="1:16" ht="12.2" hidden="1" customHeight="1">
      <c r="A30" s="127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2"/>
    </row>
    <row r="31" spans="1:16" ht="12.2" customHeight="1">
      <c r="A31" s="35"/>
      <c r="B31" s="1" t="s">
        <v>107</v>
      </c>
      <c r="C31" s="51">
        <f t="shared" ref="C31:O31" si="3">SUM(C15:C30)</f>
        <v>22995.86</v>
      </c>
      <c r="D31" s="51">
        <f t="shared" si="3"/>
        <v>11055.81</v>
      </c>
      <c r="E31" s="51">
        <f t="shared" si="3"/>
        <v>3238.5</v>
      </c>
      <c r="F31" s="51">
        <f t="shared" si="3"/>
        <v>12713.380000000001</v>
      </c>
      <c r="G31" s="51">
        <f t="shared" si="3"/>
        <v>9577.7116666666589</v>
      </c>
      <c r="H31" s="51">
        <f t="shared" si="3"/>
        <v>9577.7116666666589</v>
      </c>
      <c r="I31" s="51">
        <f t="shared" si="3"/>
        <v>9577.7116666666589</v>
      </c>
      <c r="J31" s="51">
        <f t="shared" si="3"/>
        <v>9577.7116666666589</v>
      </c>
      <c r="K31" s="51">
        <f t="shared" si="3"/>
        <v>9577.7116666666589</v>
      </c>
      <c r="L31" s="51">
        <f t="shared" si="3"/>
        <v>9577.7116666666589</v>
      </c>
      <c r="M31" s="51">
        <f t="shared" si="3"/>
        <v>9577.7116666666589</v>
      </c>
      <c r="N31" s="51">
        <f t="shared" si="3"/>
        <v>-9550.1650000000009</v>
      </c>
      <c r="O31" s="51">
        <f t="shared" si="3"/>
        <v>103332.54000000001</v>
      </c>
      <c r="P31" s="52">
        <f t="shared" si="1"/>
        <v>-4164.8266666665731</v>
      </c>
    </row>
    <row r="32" spans="1:16" ht="12.2" hidden="1" customHeight="1">
      <c r="A32" s="35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2"/>
    </row>
    <row r="33" spans="1:16" ht="12.2" hidden="1" customHeight="1">
      <c r="A33" s="123" t="s">
        <v>108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</row>
    <row r="34" spans="1:16" ht="12.2" hidden="1" customHeight="1">
      <c r="A34" s="127" t="s">
        <v>29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>
        <v>0</v>
      </c>
      <c r="P34" s="52">
        <f t="shared" ref="P34" si="4">O34-SUM(C34:N34)</f>
        <v>0</v>
      </c>
    </row>
    <row r="35" spans="1:16" ht="12.2" hidden="1" customHeight="1">
      <c r="A35" s="127" t="s">
        <v>849</v>
      </c>
      <c r="B35" s="22" t="s">
        <v>108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2">
        <f t="shared" ref="P35:P38" si="5">O35-SUM(C35:N35)</f>
        <v>0</v>
      </c>
    </row>
    <row r="36" spans="1:16" ht="12.2" hidden="1" customHeight="1">
      <c r="A36" s="127" t="s">
        <v>850</v>
      </c>
      <c r="B36" s="22" t="s">
        <v>200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2">
        <f t="shared" si="5"/>
        <v>0</v>
      </c>
    </row>
    <row r="37" spans="1:16" ht="12.2" hidden="1" customHeight="1">
      <c r="A37" s="127" t="s">
        <v>851</v>
      </c>
      <c r="B37" s="22" t="s">
        <v>201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2">
        <f t="shared" si="5"/>
        <v>0</v>
      </c>
    </row>
    <row r="38" spans="1:16" ht="12.2" hidden="1" customHeight="1">
      <c r="A38" s="127" t="s">
        <v>852</v>
      </c>
      <c r="B38" s="22" t="s">
        <v>202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2">
        <f t="shared" si="5"/>
        <v>0</v>
      </c>
    </row>
    <row r="39" spans="1:16" ht="12.2" hidden="1" customHeight="1">
      <c r="A39" s="127"/>
      <c r="B39" s="36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2"/>
    </row>
    <row r="40" spans="1:16" ht="12.2" customHeight="1">
      <c r="A40" s="124"/>
      <c r="B40" s="1" t="s">
        <v>108</v>
      </c>
      <c r="C40" s="51">
        <f t="shared" ref="C40:O40" si="6">SUM(C34:C39)</f>
        <v>0</v>
      </c>
      <c r="D40" s="51">
        <f t="shared" si="6"/>
        <v>0</v>
      </c>
      <c r="E40" s="51">
        <f t="shared" si="6"/>
        <v>0</v>
      </c>
      <c r="F40" s="51">
        <f t="shared" si="6"/>
        <v>0</v>
      </c>
      <c r="G40" s="51">
        <f t="shared" si="6"/>
        <v>0</v>
      </c>
      <c r="H40" s="51">
        <f t="shared" si="6"/>
        <v>0</v>
      </c>
      <c r="I40" s="51">
        <f t="shared" si="6"/>
        <v>0</v>
      </c>
      <c r="J40" s="51">
        <f t="shared" si="6"/>
        <v>0</v>
      </c>
      <c r="K40" s="51">
        <f t="shared" si="6"/>
        <v>0</v>
      </c>
      <c r="L40" s="51">
        <f t="shared" si="6"/>
        <v>0</v>
      </c>
      <c r="M40" s="51">
        <f t="shared" si="6"/>
        <v>0</v>
      </c>
      <c r="N40" s="51">
        <f t="shared" si="6"/>
        <v>0</v>
      </c>
      <c r="O40" s="51">
        <f t="shared" si="6"/>
        <v>0</v>
      </c>
      <c r="P40" s="52">
        <f t="shared" ref="P40" si="7">O40-SUM(C40:N40)</f>
        <v>0</v>
      </c>
    </row>
    <row r="41" spans="1:16" ht="12.2" hidden="1" customHeight="1">
      <c r="A41" s="124"/>
      <c r="B41" s="36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2"/>
    </row>
    <row r="42" spans="1:16" ht="12.2" hidden="1" customHeight="1">
      <c r="A42" s="57" t="s">
        <v>109</v>
      </c>
      <c r="C42" s="51" t="s">
        <v>29</v>
      </c>
      <c r="D42" s="51" t="s">
        <v>29</v>
      </c>
      <c r="E42" s="51" t="s">
        <v>29</v>
      </c>
      <c r="F42" s="51" t="s">
        <v>29</v>
      </c>
      <c r="G42" s="51" t="s">
        <v>29</v>
      </c>
      <c r="H42" s="51" t="s">
        <v>29</v>
      </c>
      <c r="I42" s="51" t="s">
        <v>29</v>
      </c>
      <c r="J42" s="51" t="s">
        <v>29</v>
      </c>
      <c r="K42" s="51" t="s">
        <v>29</v>
      </c>
      <c r="L42" s="51" t="s">
        <v>29</v>
      </c>
      <c r="M42" s="51" t="s">
        <v>29</v>
      </c>
      <c r="N42" s="51" t="s">
        <v>29</v>
      </c>
      <c r="O42" s="51" t="s">
        <v>29</v>
      </c>
      <c r="P42" s="52" t="s">
        <v>29</v>
      </c>
    </row>
    <row r="43" spans="1:16" ht="12.2" hidden="1" customHeight="1">
      <c r="A43" s="127" t="s">
        <v>29</v>
      </c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>
        <v>0</v>
      </c>
      <c r="P43" s="52">
        <f t="shared" ref="P43" si="8">O43-SUM(C43:N43)</f>
        <v>0</v>
      </c>
    </row>
    <row r="44" spans="1:16" ht="12.2" hidden="1" customHeight="1">
      <c r="A44" s="127" t="s">
        <v>853</v>
      </c>
      <c r="B44" s="22" t="s">
        <v>109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2">
        <f t="shared" ref="P44:P61" si="9">O44-SUM(C44:N44)</f>
        <v>0</v>
      </c>
    </row>
    <row r="45" spans="1:16" ht="12.2" hidden="1" customHeight="1">
      <c r="A45" s="127" t="s">
        <v>854</v>
      </c>
      <c r="B45" s="22" t="s">
        <v>203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2">
        <f t="shared" si="9"/>
        <v>0</v>
      </c>
    </row>
    <row r="46" spans="1:16" ht="12.2" hidden="1" customHeight="1">
      <c r="A46" s="127" t="s">
        <v>855</v>
      </c>
      <c r="B46" s="22" t="s">
        <v>204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2">
        <f t="shared" si="9"/>
        <v>0</v>
      </c>
    </row>
    <row r="47" spans="1:16" ht="12.2" hidden="1" customHeight="1">
      <c r="A47" s="127" t="s">
        <v>856</v>
      </c>
      <c r="B47" s="22" t="s">
        <v>205</v>
      </c>
      <c r="C47" s="51">
        <v>279615.96999999997</v>
      </c>
      <c r="D47" s="51">
        <v>279615.96999999997</v>
      </c>
      <c r="E47" s="51">
        <v>279615.96999999997</v>
      </c>
      <c r="F47" s="51">
        <v>0</v>
      </c>
      <c r="G47" s="51">
        <v>323969.25</v>
      </c>
      <c r="H47" s="51">
        <v>323969.25</v>
      </c>
      <c r="I47" s="51">
        <v>323969.25</v>
      </c>
      <c r="J47" s="51">
        <v>323969.25</v>
      </c>
      <c r="K47" s="51">
        <v>323969.25</v>
      </c>
      <c r="L47" s="51">
        <v>323969.25</v>
      </c>
      <c r="M47" s="51">
        <v>323969.25</v>
      </c>
      <c r="N47" s="51">
        <v>323969.25</v>
      </c>
      <c r="O47" s="51">
        <v>3455672</v>
      </c>
      <c r="P47" s="52">
        <f t="shared" si="9"/>
        <v>25070.089999999851</v>
      </c>
    </row>
    <row r="48" spans="1:16" ht="12.2" hidden="1" customHeight="1">
      <c r="A48" s="127" t="s">
        <v>857</v>
      </c>
      <c r="B48" s="22" t="s">
        <v>206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2">
        <f t="shared" si="9"/>
        <v>0</v>
      </c>
    </row>
    <row r="49" spans="1:16" ht="12.2" hidden="1" customHeight="1">
      <c r="A49" s="127" t="s">
        <v>858</v>
      </c>
      <c r="B49" s="22" t="s">
        <v>207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2">
        <f t="shared" si="9"/>
        <v>0</v>
      </c>
    </row>
    <row r="50" spans="1:16" ht="12.2" hidden="1" customHeight="1">
      <c r="A50" s="127" t="s">
        <v>859</v>
      </c>
      <c r="B50" s="22" t="s">
        <v>208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2">
        <f t="shared" si="9"/>
        <v>0</v>
      </c>
    </row>
    <row r="51" spans="1:16" ht="12.2" hidden="1" customHeight="1">
      <c r="A51" s="127" t="s">
        <v>860</v>
      </c>
      <c r="B51" s="22" t="s">
        <v>209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2">
        <f t="shared" si="9"/>
        <v>0</v>
      </c>
    </row>
    <row r="52" spans="1:16" ht="12.2" hidden="1" customHeight="1">
      <c r="A52" s="127" t="s">
        <v>861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2">
        <f t="shared" si="9"/>
        <v>0</v>
      </c>
    </row>
    <row r="53" spans="1:16" ht="12.2" hidden="1" customHeight="1">
      <c r="A53" s="127" t="s">
        <v>862</v>
      </c>
      <c r="B53" s="22" t="s">
        <v>210</v>
      </c>
      <c r="C53" s="51">
        <v>27837.75</v>
      </c>
      <c r="D53" s="51">
        <v>27837.75</v>
      </c>
      <c r="E53" s="51">
        <v>27837.75</v>
      </c>
      <c r="F53" s="51">
        <v>0</v>
      </c>
      <c r="G53" s="51">
        <v>55675.5</v>
      </c>
      <c r="H53" s="51">
        <v>27837.75</v>
      </c>
      <c r="I53" s="51">
        <v>27837.75</v>
      </c>
      <c r="J53" s="51">
        <v>27837.75</v>
      </c>
      <c r="K53" s="51">
        <v>27837.75</v>
      </c>
      <c r="L53" s="51">
        <v>27837.75</v>
      </c>
      <c r="M53" s="51">
        <v>27837.75</v>
      </c>
      <c r="N53" s="51">
        <v>27837.75</v>
      </c>
      <c r="O53" s="51">
        <v>334053</v>
      </c>
      <c r="P53" s="52">
        <f t="shared" si="9"/>
        <v>0</v>
      </c>
    </row>
    <row r="54" spans="1:16" ht="12.2" hidden="1" customHeight="1">
      <c r="A54" s="127" t="s">
        <v>863</v>
      </c>
      <c r="B54" s="22" t="s">
        <v>211</v>
      </c>
      <c r="C54" s="51">
        <v>0</v>
      </c>
      <c r="D54" s="51">
        <v>4378.8599999999997</v>
      </c>
      <c r="E54" s="51">
        <v>6635.28</v>
      </c>
      <c r="F54" s="51">
        <v>0</v>
      </c>
      <c r="G54" s="51">
        <v>60133.776666666701</v>
      </c>
      <c r="H54" s="51">
        <v>14229.583333333299</v>
      </c>
      <c r="I54" s="51">
        <v>14229.583333333299</v>
      </c>
      <c r="J54" s="51">
        <v>14229.583333333299</v>
      </c>
      <c r="K54" s="51">
        <v>14229.583333333299</v>
      </c>
      <c r="L54" s="51">
        <v>14229.583333333299</v>
      </c>
      <c r="M54" s="51">
        <v>14229.583333333299</v>
      </c>
      <c r="N54" s="51">
        <v>14229.583333333299</v>
      </c>
      <c r="O54" s="51">
        <v>170755</v>
      </c>
      <c r="P54" s="52">
        <f t="shared" si="9"/>
        <v>0</v>
      </c>
    </row>
    <row r="55" spans="1:16" ht="12.2" hidden="1" customHeight="1">
      <c r="A55" s="127" t="s">
        <v>864</v>
      </c>
      <c r="B55" s="22" t="s">
        <v>212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2">
        <f t="shared" si="9"/>
        <v>0</v>
      </c>
    </row>
    <row r="56" spans="1:16" ht="12.2" hidden="1" customHeight="1">
      <c r="A56" s="127" t="s">
        <v>865</v>
      </c>
      <c r="B56" s="22" t="s">
        <v>213</v>
      </c>
      <c r="C56" s="51">
        <v>12358.58</v>
      </c>
      <c r="D56" s="51">
        <v>12358.58</v>
      </c>
      <c r="E56" s="51">
        <v>12358.58</v>
      </c>
      <c r="F56" s="51">
        <v>0</v>
      </c>
      <c r="G56" s="51">
        <v>13903.407499999999</v>
      </c>
      <c r="H56" s="51">
        <v>13903.407499999999</v>
      </c>
      <c r="I56" s="51">
        <v>13903.407499999999</v>
      </c>
      <c r="J56" s="51">
        <v>13903.407499999999</v>
      </c>
      <c r="K56" s="51">
        <v>13903.407499999999</v>
      </c>
      <c r="L56" s="51">
        <v>13903.407499999999</v>
      </c>
      <c r="M56" s="51">
        <v>13903.407499999999</v>
      </c>
      <c r="N56" s="51">
        <v>13903.407499999999</v>
      </c>
      <c r="O56" s="51">
        <v>148303</v>
      </c>
      <c r="P56" s="52">
        <f t="shared" si="9"/>
        <v>0</v>
      </c>
    </row>
    <row r="57" spans="1:16" ht="12.2" hidden="1" customHeight="1">
      <c r="A57" s="127" t="s">
        <v>866</v>
      </c>
      <c r="B57" s="22" t="s">
        <v>214</v>
      </c>
      <c r="C57" s="51">
        <v>274.58</v>
      </c>
      <c r="D57" s="51">
        <v>274.58</v>
      </c>
      <c r="E57" s="51">
        <v>274.58</v>
      </c>
      <c r="F57" s="51">
        <v>0</v>
      </c>
      <c r="G57" s="51">
        <v>308.90750000000003</v>
      </c>
      <c r="H57" s="51">
        <v>308.90750000000003</v>
      </c>
      <c r="I57" s="51">
        <v>308.90750000000003</v>
      </c>
      <c r="J57" s="51">
        <v>308.90750000000003</v>
      </c>
      <c r="K57" s="51">
        <v>308.90750000000003</v>
      </c>
      <c r="L57" s="51">
        <v>308.90750000000003</v>
      </c>
      <c r="M57" s="51">
        <v>308.90750000000003</v>
      </c>
      <c r="N57" s="51">
        <v>308.90750000000003</v>
      </c>
      <c r="O57" s="51">
        <v>3295</v>
      </c>
      <c r="P57" s="52">
        <f t="shared" si="9"/>
        <v>0</v>
      </c>
    </row>
    <row r="58" spans="1:16" ht="12.2" hidden="1" customHeight="1">
      <c r="A58" s="127" t="s">
        <v>867</v>
      </c>
      <c r="B58" s="22" t="s">
        <v>215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2">
        <f t="shared" si="9"/>
        <v>0</v>
      </c>
    </row>
    <row r="59" spans="1:16" ht="12.2" hidden="1" customHeight="1">
      <c r="A59" s="127" t="s">
        <v>868</v>
      </c>
      <c r="B59" s="22" t="s">
        <v>216</v>
      </c>
      <c r="C59" s="51">
        <v>33607.300000000003</v>
      </c>
      <c r="D59" s="51">
        <v>0</v>
      </c>
      <c r="E59" s="51">
        <v>956.06</v>
      </c>
      <c r="F59" s="51">
        <v>0</v>
      </c>
      <c r="G59" s="51">
        <v>0</v>
      </c>
      <c r="H59" s="51">
        <v>0</v>
      </c>
      <c r="I59" s="51">
        <v>33607</v>
      </c>
      <c r="J59" s="51">
        <v>0</v>
      </c>
      <c r="K59" s="51">
        <v>0</v>
      </c>
      <c r="L59" s="51">
        <v>0</v>
      </c>
      <c r="M59" s="51">
        <v>37424</v>
      </c>
      <c r="N59" s="51">
        <v>0</v>
      </c>
      <c r="O59" s="51">
        <v>138245.32</v>
      </c>
      <c r="P59" s="52">
        <f t="shared" si="9"/>
        <v>32650.960000000006</v>
      </c>
    </row>
    <row r="60" spans="1:16" ht="12.2" hidden="1" customHeight="1">
      <c r="A60" s="127" t="s">
        <v>869</v>
      </c>
      <c r="B60" s="22" t="s">
        <v>217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17100</v>
      </c>
      <c r="J60" s="51">
        <v>17100</v>
      </c>
      <c r="K60" s="51">
        <v>17100</v>
      </c>
      <c r="L60" s="51">
        <v>17100</v>
      </c>
      <c r="M60" s="51">
        <v>17100</v>
      </c>
      <c r="N60" s="51">
        <v>17100</v>
      </c>
      <c r="O60" s="51">
        <v>102600</v>
      </c>
      <c r="P60" s="52">
        <f t="shared" si="9"/>
        <v>0</v>
      </c>
    </row>
    <row r="61" spans="1:16" ht="12.2" hidden="1" customHeight="1">
      <c r="A61" s="127" t="s">
        <v>870</v>
      </c>
      <c r="B61" s="22" t="s">
        <v>218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2">
        <f t="shared" si="9"/>
        <v>0</v>
      </c>
    </row>
    <row r="62" spans="1:16" ht="12.2" hidden="1" customHeight="1">
      <c r="A62" s="127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2"/>
    </row>
    <row r="63" spans="1:16" ht="12.2" customHeight="1">
      <c r="A63" s="35"/>
      <c r="B63" s="1" t="s">
        <v>109</v>
      </c>
      <c r="C63" s="51">
        <f t="shared" ref="C63:O63" si="10">SUM(C43:C62)</f>
        <v>353694.18</v>
      </c>
      <c r="D63" s="51">
        <f t="shared" si="10"/>
        <v>324465.74</v>
      </c>
      <c r="E63" s="51">
        <f t="shared" si="10"/>
        <v>327678.22000000003</v>
      </c>
      <c r="F63" s="51">
        <f t="shared" si="10"/>
        <v>0</v>
      </c>
      <c r="G63" s="51">
        <f t="shared" si="10"/>
        <v>453990.84166666667</v>
      </c>
      <c r="H63" s="51">
        <f t="shared" si="10"/>
        <v>380248.89833333326</v>
      </c>
      <c r="I63" s="51">
        <f t="shared" si="10"/>
        <v>430955.89833333326</v>
      </c>
      <c r="J63" s="51">
        <f t="shared" si="10"/>
        <v>397348.89833333326</v>
      </c>
      <c r="K63" s="51">
        <f t="shared" si="10"/>
        <v>397348.89833333326</v>
      </c>
      <c r="L63" s="51">
        <f t="shared" si="10"/>
        <v>397348.89833333326</v>
      </c>
      <c r="M63" s="51">
        <f t="shared" si="10"/>
        <v>434772.89833333326</v>
      </c>
      <c r="N63" s="51">
        <f t="shared" si="10"/>
        <v>397348.89833333326</v>
      </c>
      <c r="O63" s="51">
        <f t="shared" si="10"/>
        <v>4352923.32</v>
      </c>
      <c r="P63" s="52">
        <f t="shared" ref="P63:P109" si="11">O63-SUM(C63:N63)</f>
        <v>57721.050000000745</v>
      </c>
    </row>
    <row r="64" spans="1:16" ht="12.2" hidden="1" customHeight="1">
      <c r="A64" s="35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2"/>
    </row>
    <row r="65" spans="1:16" ht="12.2" hidden="1" customHeight="1">
      <c r="A65" s="57" t="s">
        <v>110</v>
      </c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2"/>
    </row>
    <row r="66" spans="1:16" ht="12.2" hidden="1" customHeight="1">
      <c r="A66" s="127" t="s">
        <v>29</v>
      </c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>
        <v>0</v>
      </c>
      <c r="P66" s="52">
        <f t="shared" ref="P66" si="12">O66-SUM(C66:N66)</f>
        <v>0</v>
      </c>
    </row>
    <row r="67" spans="1:16" ht="12.2" hidden="1" customHeight="1">
      <c r="A67" s="127" t="s">
        <v>871</v>
      </c>
      <c r="B67" s="22" t="s">
        <v>110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  <c r="O67" s="51">
        <v>0</v>
      </c>
      <c r="P67" s="52">
        <f t="shared" ref="P67:P107" si="13">O67-SUM(C67:N67)</f>
        <v>0</v>
      </c>
    </row>
    <row r="68" spans="1:16" ht="12.2" hidden="1" customHeight="1">
      <c r="A68" s="127" t="s">
        <v>872</v>
      </c>
      <c r="B68" s="22" t="s">
        <v>219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52">
        <f t="shared" si="13"/>
        <v>0</v>
      </c>
    </row>
    <row r="69" spans="1:16" ht="12.2" hidden="1" customHeight="1">
      <c r="A69" s="127" t="s">
        <v>873</v>
      </c>
      <c r="B69" s="22" t="s">
        <v>220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2">
        <f t="shared" si="13"/>
        <v>0</v>
      </c>
    </row>
    <row r="70" spans="1:16" ht="12.2" hidden="1" customHeight="1">
      <c r="A70" s="127" t="s">
        <v>874</v>
      </c>
      <c r="B70" s="22" t="s">
        <v>221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  <c r="N70" s="51">
        <v>0</v>
      </c>
      <c r="O70" s="51">
        <v>0</v>
      </c>
      <c r="P70" s="52">
        <f t="shared" si="13"/>
        <v>0</v>
      </c>
    </row>
    <row r="71" spans="1:16" ht="12.2" hidden="1" customHeight="1">
      <c r="A71" s="127" t="s">
        <v>875</v>
      </c>
      <c r="B71" s="22" t="s">
        <v>222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  <c r="N71" s="51">
        <v>0</v>
      </c>
      <c r="O71" s="51">
        <v>0</v>
      </c>
      <c r="P71" s="52">
        <f t="shared" si="13"/>
        <v>0</v>
      </c>
    </row>
    <row r="72" spans="1:16" ht="12.2" hidden="1" customHeight="1">
      <c r="A72" s="127" t="s">
        <v>876</v>
      </c>
      <c r="B72" s="22" t="s">
        <v>223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1">
        <v>0</v>
      </c>
      <c r="M72" s="51">
        <v>0</v>
      </c>
      <c r="N72" s="51">
        <v>0</v>
      </c>
      <c r="O72" s="51">
        <v>0</v>
      </c>
      <c r="P72" s="52">
        <f t="shared" si="13"/>
        <v>0</v>
      </c>
    </row>
    <row r="73" spans="1:16" ht="12.2" hidden="1" customHeight="1">
      <c r="A73" s="127" t="s">
        <v>877</v>
      </c>
      <c r="B73" s="22" t="s">
        <v>224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  <c r="N73" s="51">
        <v>0</v>
      </c>
      <c r="O73" s="51">
        <v>0</v>
      </c>
      <c r="P73" s="52">
        <f t="shared" si="13"/>
        <v>0</v>
      </c>
    </row>
    <row r="74" spans="1:16" ht="12.2" hidden="1" customHeight="1">
      <c r="A74" s="127" t="s">
        <v>878</v>
      </c>
      <c r="B74" s="22" t="s">
        <v>225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1">
        <v>0</v>
      </c>
      <c r="M74" s="51">
        <v>0</v>
      </c>
      <c r="N74" s="51">
        <v>0</v>
      </c>
      <c r="O74" s="51">
        <v>0</v>
      </c>
      <c r="P74" s="52">
        <f t="shared" si="13"/>
        <v>0</v>
      </c>
    </row>
    <row r="75" spans="1:16" ht="12.2" hidden="1" customHeight="1">
      <c r="A75" s="127" t="s">
        <v>879</v>
      </c>
      <c r="B75" s="22" t="s">
        <v>226</v>
      </c>
      <c r="C75" s="51">
        <v>6643.91</v>
      </c>
      <c r="D75" s="51">
        <v>12716.46</v>
      </c>
      <c r="E75" s="51">
        <v>7740</v>
      </c>
      <c r="F75" s="51">
        <v>0</v>
      </c>
      <c r="G75" s="51">
        <v>15333.0967045455</v>
      </c>
      <c r="H75" s="51">
        <v>15333.0967045455</v>
      </c>
      <c r="I75" s="51">
        <v>15333.0967045455</v>
      </c>
      <c r="J75" s="51">
        <v>15333.0967045455</v>
      </c>
      <c r="K75" s="51">
        <v>15333.0967045455</v>
      </c>
      <c r="L75" s="51">
        <v>15333.0967045455</v>
      </c>
      <c r="M75" s="51">
        <v>15333.0967045455</v>
      </c>
      <c r="N75" s="51">
        <v>15937.088522727299</v>
      </c>
      <c r="O75" s="51">
        <v>148557.07</v>
      </c>
      <c r="P75" s="52">
        <f t="shared" si="13"/>
        <v>-1812.0654545458092</v>
      </c>
    </row>
    <row r="76" spans="1:16" ht="12.2" hidden="1" customHeight="1">
      <c r="A76" s="127" t="s">
        <v>880</v>
      </c>
      <c r="B76" s="22" t="s">
        <v>227</v>
      </c>
      <c r="C76" s="51">
        <v>0</v>
      </c>
      <c r="D76" s="51">
        <v>0</v>
      </c>
      <c r="E76" s="51">
        <v>7257</v>
      </c>
      <c r="F76" s="51">
        <v>0</v>
      </c>
      <c r="G76" s="51">
        <v>7989.875</v>
      </c>
      <c r="H76" s="51">
        <v>-907.125</v>
      </c>
      <c r="I76" s="51">
        <v>-907.125</v>
      </c>
      <c r="J76" s="51">
        <v>7989.875</v>
      </c>
      <c r="K76" s="51">
        <v>-907.125</v>
      </c>
      <c r="L76" s="51">
        <v>-907.125</v>
      </c>
      <c r="M76" s="51">
        <v>7989.875</v>
      </c>
      <c r="N76" s="51">
        <v>-907.125</v>
      </c>
      <c r="O76" s="51">
        <v>35588</v>
      </c>
      <c r="P76" s="52">
        <f t="shared" si="13"/>
        <v>8897</v>
      </c>
    </row>
    <row r="77" spans="1:16" ht="12.2" hidden="1" customHeight="1">
      <c r="A77" s="127" t="s">
        <v>881</v>
      </c>
      <c r="B77" s="22" t="s">
        <v>228</v>
      </c>
      <c r="C77" s="51">
        <v>0</v>
      </c>
      <c r="D77" s="51">
        <v>3485</v>
      </c>
      <c r="E77" s="51">
        <v>0</v>
      </c>
      <c r="F77" s="51">
        <v>0</v>
      </c>
      <c r="G77" s="51">
        <v>782.62400000000002</v>
      </c>
      <c r="H77" s="51">
        <v>782.62400000000002</v>
      </c>
      <c r="I77" s="51">
        <v>782.62400000000002</v>
      </c>
      <c r="J77" s="51">
        <v>782.62400000000002</v>
      </c>
      <c r="K77" s="51">
        <v>782.62400000000002</v>
      </c>
      <c r="L77" s="51">
        <v>782.62400000000002</v>
      </c>
      <c r="M77" s="51">
        <v>782.62400000000002</v>
      </c>
      <c r="N77" s="51">
        <v>-2702.3760000000002</v>
      </c>
      <c r="O77" s="51">
        <v>7826.24</v>
      </c>
      <c r="P77" s="52">
        <f t="shared" si="13"/>
        <v>1565.2480000000014</v>
      </c>
    </row>
    <row r="78" spans="1:16" ht="12.2" hidden="1" customHeight="1">
      <c r="A78" s="127" t="s">
        <v>882</v>
      </c>
      <c r="B78" s="22" t="s">
        <v>229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  <c r="N78" s="51">
        <v>0</v>
      </c>
      <c r="O78" s="51">
        <v>0</v>
      </c>
      <c r="P78" s="52">
        <f t="shared" si="13"/>
        <v>0</v>
      </c>
    </row>
    <row r="79" spans="1:16" ht="12.2" hidden="1" customHeight="1">
      <c r="A79" s="127" t="s">
        <v>883</v>
      </c>
      <c r="B79" s="22" t="s">
        <v>230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1">
        <v>0</v>
      </c>
      <c r="M79" s="51">
        <v>0</v>
      </c>
      <c r="N79" s="51">
        <v>0</v>
      </c>
      <c r="O79" s="51">
        <v>0</v>
      </c>
      <c r="P79" s="52">
        <f t="shared" si="13"/>
        <v>0</v>
      </c>
    </row>
    <row r="80" spans="1:16" ht="12.2" hidden="1" customHeight="1">
      <c r="A80" s="127" t="s">
        <v>884</v>
      </c>
      <c r="B80" s="22" t="s">
        <v>231</v>
      </c>
      <c r="C80" s="51">
        <v>0</v>
      </c>
      <c r="D80" s="51">
        <v>0</v>
      </c>
      <c r="E80" s="51">
        <v>0</v>
      </c>
      <c r="F80" s="51">
        <v>0</v>
      </c>
      <c r="G80" s="51">
        <v>0</v>
      </c>
      <c r="H80" s="51">
        <v>0</v>
      </c>
      <c r="I80" s="51">
        <v>0</v>
      </c>
      <c r="J80" s="51">
        <v>0</v>
      </c>
      <c r="K80" s="51">
        <v>0</v>
      </c>
      <c r="L80" s="51">
        <v>0</v>
      </c>
      <c r="M80" s="51">
        <v>0</v>
      </c>
      <c r="N80" s="51">
        <v>0</v>
      </c>
      <c r="O80" s="51">
        <v>0</v>
      </c>
      <c r="P80" s="52">
        <f t="shared" si="13"/>
        <v>0</v>
      </c>
    </row>
    <row r="81" spans="1:16" ht="12.2" hidden="1" customHeight="1">
      <c r="A81" s="127" t="s">
        <v>885</v>
      </c>
      <c r="B81" s="22" t="s">
        <v>232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1">
        <v>0</v>
      </c>
      <c r="N81" s="51">
        <v>0</v>
      </c>
      <c r="O81" s="51">
        <v>0</v>
      </c>
      <c r="P81" s="52">
        <f t="shared" si="13"/>
        <v>0</v>
      </c>
    </row>
    <row r="82" spans="1:16" ht="12.2" hidden="1" customHeight="1">
      <c r="A82" s="127" t="s">
        <v>886</v>
      </c>
      <c r="B82" s="22" t="s">
        <v>233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1">
        <v>0</v>
      </c>
      <c r="N82" s="51">
        <v>0</v>
      </c>
      <c r="O82" s="51">
        <v>0</v>
      </c>
      <c r="P82" s="52">
        <f t="shared" si="13"/>
        <v>0</v>
      </c>
    </row>
    <row r="83" spans="1:16" ht="12.2" hidden="1" customHeight="1">
      <c r="A83" s="127" t="s">
        <v>887</v>
      </c>
      <c r="B83" s="22" t="s">
        <v>234</v>
      </c>
      <c r="C83" s="51">
        <v>0</v>
      </c>
      <c r="D83" s="51">
        <v>0</v>
      </c>
      <c r="E83" s="51">
        <v>0</v>
      </c>
      <c r="F83" s="51">
        <v>0</v>
      </c>
      <c r="G83" s="51">
        <v>1533.125</v>
      </c>
      <c r="H83" s="51">
        <v>1533.125</v>
      </c>
      <c r="I83" s="51">
        <v>1533.125</v>
      </c>
      <c r="J83" s="51">
        <v>1533.125</v>
      </c>
      <c r="K83" s="51">
        <v>1533.125</v>
      </c>
      <c r="L83" s="51">
        <v>1533.125</v>
      </c>
      <c r="M83" s="51">
        <v>1533.125</v>
      </c>
      <c r="N83" s="51">
        <v>1533.125</v>
      </c>
      <c r="O83" s="51">
        <v>12265</v>
      </c>
      <c r="P83" s="52">
        <f t="shared" si="13"/>
        <v>0</v>
      </c>
    </row>
    <row r="84" spans="1:16" ht="12.2" hidden="1" customHeight="1">
      <c r="A84" s="127" t="s">
        <v>888</v>
      </c>
      <c r="B84" s="22" t="s">
        <v>235</v>
      </c>
      <c r="C84" s="51">
        <v>0</v>
      </c>
      <c r="D84" s="51">
        <v>0</v>
      </c>
      <c r="E84" s="51">
        <v>0</v>
      </c>
      <c r="F84" s="51">
        <v>0</v>
      </c>
      <c r="G84" s="51">
        <v>1105.8</v>
      </c>
      <c r="H84" s="51">
        <v>1105.8</v>
      </c>
      <c r="I84" s="51">
        <v>1105.8</v>
      </c>
      <c r="J84" s="51">
        <v>1105.8</v>
      </c>
      <c r="K84" s="51">
        <v>1105.8</v>
      </c>
      <c r="L84" s="51">
        <v>1105.8</v>
      </c>
      <c r="M84" s="51">
        <v>1105.8</v>
      </c>
      <c r="N84" s="51">
        <v>1105.8</v>
      </c>
      <c r="O84" s="51">
        <v>11058</v>
      </c>
      <c r="P84" s="52">
        <f t="shared" si="13"/>
        <v>2211.6000000000004</v>
      </c>
    </row>
    <row r="85" spans="1:16" ht="12.2" hidden="1" customHeight="1">
      <c r="A85" s="127" t="s">
        <v>889</v>
      </c>
      <c r="B85" s="22" t="s">
        <v>236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1">
        <v>0</v>
      </c>
      <c r="M85" s="51">
        <v>0</v>
      </c>
      <c r="N85" s="51">
        <v>0</v>
      </c>
      <c r="O85" s="51">
        <v>0</v>
      </c>
      <c r="P85" s="52">
        <f t="shared" si="13"/>
        <v>0</v>
      </c>
    </row>
    <row r="86" spans="1:16" ht="12.2" hidden="1" customHeight="1">
      <c r="A86" s="127" t="s">
        <v>890</v>
      </c>
      <c r="B86" s="22" t="s">
        <v>237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1">
        <v>0</v>
      </c>
      <c r="M86" s="51">
        <v>0</v>
      </c>
      <c r="N86" s="51">
        <v>0</v>
      </c>
      <c r="O86" s="51">
        <v>0</v>
      </c>
      <c r="P86" s="52">
        <f t="shared" si="13"/>
        <v>0</v>
      </c>
    </row>
    <row r="87" spans="1:16" ht="12.2" hidden="1" customHeight="1">
      <c r="A87" s="127" t="s">
        <v>891</v>
      </c>
      <c r="B87" s="22" t="s">
        <v>238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1">
        <v>0</v>
      </c>
      <c r="M87" s="51">
        <v>0</v>
      </c>
      <c r="N87" s="51">
        <v>0</v>
      </c>
      <c r="O87" s="51">
        <v>0</v>
      </c>
      <c r="P87" s="52">
        <f t="shared" si="13"/>
        <v>0</v>
      </c>
    </row>
    <row r="88" spans="1:16" ht="12.2" hidden="1" customHeight="1">
      <c r="A88" s="127" t="s">
        <v>892</v>
      </c>
      <c r="B88" s="22" t="s">
        <v>239</v>
      </c>
      <c r="C88" s="51">
        <v>0</v>
      </c>
      <c r="D88" s="51">
        <v>0</v>
      </c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1">
        <v>0</v>
      </c>
      <c r="K88" s="51">
        <v>0</v>
      </c>
      <c r="L88" s="51">
        <v>0</v>
      </c>
      <c r="M88" s="51">
        <v>0</v>
      </c>
      <c r="N88" s="51">
        <v>0</v>
      </c>
      <c r="O88" s="51">
        <v>0</v>
      </c>
      <c r="P88" s="52">
        <f t="shared" si="13"/>
        <v>0</v>
      </c>
    </row>
    <row r="89" spans="1:16" ht="12.2" hidden="1" customHeight="1">
      <c r="A89" s="127" t="s">
        <v>893</v>
      </c>
      <c r="B89" s="22" t="s">
        <v>179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1">
        <v>0</v>
      </c>
      <c r="M89" s="51">
        <v>0</v>
      </c>
      <c r="N89" s="51">
        <v>0</v>
      </c>
      <c r="O89" s="51">
        <v>0</v>
      </c>
      <c r="P89" s="52">
        <f t="shared" si="13"/>
        <v>0</v>
      </c>
    </row>
    <row r="90" spans="1:16" ht="12.2" hidden="1" customHeight="1">
      <c r="A90" s="127" t="s">
        <v>894</v>
      </c>
      <c r="B90" s="22" t="s">
        <v>240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2">
        <f t="shared" si="13"/>
        <v>0</v>
      </c>
    </row>
    <row r="91" spans="1:16" ht="12.2" hidden="1" customHeight="1">
      <c r="A91" s="127" t="s">
        <v>895</v>
      </c>
      <c r="B91" s="22" t="s">
        <v>241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0</v>
      </c>
      <c r="L91" s="51">
        <v>0</v>
      </c>
      <c r="M91" s="51">
        <v>0</v>
      </c>
      <c r="N91" s="51">
        <v>0</v>
      </c>
      <c r="O91" s="51">
        <v>0</v>
      </c>
      <c r="P91" s="52">
        <f t="shared" si="13"/>
        <v>0</v>
      </c>
    </row>
    <row r="92" spans="1:16" ht="12.2" hidden="1" customHeight="1">
      <c r="A92" s="127" t="s">
        <v>896</v>
      </c>
      <c r="B92" s="22" t="s">
        <v>242</v>
      </c>
      <c r="C92" s="51">
        <v>0</v>
      </c>
      <c r="D92" s="51">
        <v>0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2">
        <f t="shared" si="13"/>
        <v>0</v>
      </c>
    </row>
    <row r="93" spans="1:16" ht="12.2" hidden="1" customHeight="1">
      <c r="A93" s="127" t="s">
        <v>897</v>
      </c>
      <c r="B93" s="22" t="s">
        <v>243</v>
      </c>
      <c r="C93" s="51">
        <v>0</v>
      </c>
      <c r="D93" s="51"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2">
        <f t="shared" si="13"/>
        <v>0</v>
      </c>
    </row>
    <row r="94" spans="1:16" ht="12.2" hidden="1" customHeight="1">
      <c r="A94" s="127" t="s">
        <v>898</v>
      </c>
      <c r="B94" s="22" t="s">
        <v>244</v>
      </c>
      <c r="C94" s="51">
        <v>0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2">
        <f t="shared" si="13"/>
        <v>0</v>
      </c>
    </row>
    <row r="95" spans="1:16" ht="12.2" hidden="1" customHeight="1">
      <c r="A95" s="127" t="s">
        <v>899</v>
      </c>
      <c r="B95" s="22" t="s">
        <v>245</v>
      </c>
      <c r="C95" s="51">
        <v>0</v>
      </c>
      <c r="D95" s="51">
        <v>0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1">
        <v>0</v>
      </c>
      <c r="K95" s="51">
        <v>0</v>
      </c>
      <c r="L95" s="51">
        <v>0</v>
      </c>
      <c r="M95" s="51">
        <v>0</v>
      </c>
      <c r="N95" s="51">
        <v>0</v>
      </c>
      <c r="O95" s="51">
        <v>0</v>
      </c>
      <c r="P95" s="52">
        <f t="shared" si="13"/>
        <v>0</v>
      </c>
    </row>
    <row r="96" spans="1:16" ht="12.2" hidden="1" customHeight="1">
      <c r="A96" s="127" t="s">
        <v>900</v>
      </c>
      <c r="B96" s="22" t="s">
        <v>246</v>
      </c>
      <c r="C96" s="51">
        <v>0</v>
      </c>
      <c r="D96" s="51">
        <v>0</v>
      </c>
      <c r="E96" s="51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2">
        <f t="shared" si="13"/>
        <v>0</v>
      </c>
    </row>
    <row r="97" spans="1:16" ht="12.2" hidden="1" customHeight="1">
      <c r="A97" s="127" t="s">
        <v>901</v>
      </c>
      <c r="B97" s="22" t="s">
        <v>247</v>
      </c>
      <c r="C97" s="51">
        <v>0</v>
      </c>
      <c r="D97" s="51">
        <v>0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2">
        <f t="shared" si="13"/>
        <v>0</v>
      </c>
    </row>
    <row r="98" spans="1:16" ht="12.2" hidden="1" customHeight="1">
      <c r="A98" s="127" t="s">
        <v>902</v>
      </c>
      <c r="B98" s="22" t="s">
        <v>248</v>
      </c>
      <c r="C98" s="51">
        <v>0</v>
      </c>
      <c r="D98" s="51">
        <v>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1">
        <v>0</v>
      </c>
      <c r="M98" s="51">
        <v>0</v>
      </c>
      <c r="N98" s="51">
        <v>0</v>
      </c>
      <c r="O98" s="51">
        <v>0</v>
      </c>
      <c r="P98" s="52">
        <f t="shared" si="13"/>
        <v>0</v>
      </c>
    </row>
    <row r="99" spans="1:16" ht="12.2" hidden="1" customHeight="1">
      <c r="A99" s="127" t="s">
        <v>903</v>
      </c>
      <c r="B99" s="22" t="s">
        <v>249</v>
      </c>
      <c r="C99" s="51">
        <v>0</v>
      </c>
      <c r="D99" s="51">
        <v>4097.6400000000003</v>
      </c>
      <c r="E99" s="51">
        <v>587.66</v>
      </c>
      <c r="F99" s="51">
        <v>0</v>
      </c>
      <c r="G99" s="51">
        <v>22351.837500000001</v>
      </c>
      <c r="H99" s="51">
        <v>22351.837500000001</v>
      </c>
      <c r="I99" s="51">
        <v>22351.837500000001</v>
      </c>
      <c r="J99" s="51">
        <v>22351.837500000001</v>
      </c>
      <c r="K99" s="51">
        <v>22351.837500000001</v>
      </c>
      <c r="L99" s="51">
        <v>22351.837500000001</v>
      </c>
      <c r="M99" s="51">
        <v>22351.837500000001</v>
      </c>
      <c r="N99" s="51">
        <v>22351.837500000001</v>
      </c>
      <c r="O99" s="51">
        <v>183500</v>
      </c>
      <c r="P99" s="52">
        <f t="shared" si="13"/>
        <v>0</v>
      </c>
    </row>
    <row r="100" spans="1:16" ht="12.2" hidden="1" customHeight="1">
      <c r="A100" s="127" t="s">
        <v>904</v>
      </c>
      <c r="B100" s="22" t="s">
        <v>250</v>
      </c>
      <c r="C100" s="51">
        <v>0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2">
        <f t="shared" si="13"/>
        <v>0</v>
      </c>
    </row>
    <row r="101" spans="1:16" ht="12.2" hidden="1" customHeight="1">
      <c r="A101" s="127" t="s">
        <v>905</v>
      </c>
      <c r="B101" s="22" t="s">
        <v>251</v>
      </c>
      <c r="C101" s="51">
        <v>0</v>
      </c>
      <c r="D101" s="51">
        <v>0</v>
      </c>
      <c r="E101" s="51">
        <v>0</v>
      </c>
      <c r="F101" s="51">
        <v>0</v>
      </c>
      <c r="G101" s="51">
        <v>0</v>
      </c>
      <c r="H101" s="51">
        <v>0</v>
      </c>
      <c r="I101" s="51">
        <v>0</v>
      </c>
      <c r="J101" s="51">
        <v>0</v>
      </c>
      <c r="K101" s="51">
        <v>0</v>
      </c>
      <c r="L101" s="51">
        <v>0</v>
      </c>
      <c r="M101" s="51">
        <v>0</v>
      </c>
      <c r="N101" s="51">
        <v>0</v>
      </c>
      <c r="O101" s="51">
        <v>0</v>
      </c>
      <c r="P101" s="52">
        <f t="shared" si="13"/>
        <v>0</v>
      </c>
    </row>
    <row r="102" spans="1:16" ht="12.2" hidden="1" customHeight="1">
      <c r="A102" s="127" t="s">
        <v>906</v>
      </c>
      <c r="B102" s="22" t="s">
        <v>252</v>
      </c>
      <c r="C102" s="51">
        <v>0</v>
      </c>
      <c r="D102" s="51">
        <v>0</v>
      </c>
      <c r="E102" s="51">
        <v>0</v>
      </c>
      <c r="F102" s="51">
        <v>0</v>
      </c>
      <c r="G102" s="51">
        <v>0</v>
      </c>
      <c r="H102" s="51">
        <v>0</v>
      </c>
      <c r="I102" s="51">
        <v>0</v>
      </c>
      <c r="J102" s="51">
        <v>0</v>
      </c>
      <c r="K102" s="51">
        <v>0</v>
      </c>
      <c r="L102" s="51">
        <v>0</v>
      </c>
      <c r="M102" s="51">
        <v>0</v>
      </c>
      <c r="N102" s="51">
        <v>0</v>
      </c>
      <c r="O102" s="51">
        <v>0</v>
      </c>
      <c r="P102" s="52">
        <f t="shared" si="13"/>
        <v>0</v>
      </c>
    </row>
    <row r="103" spans="1:16" ht="12.2" hidden="1" customHeight="1">
      <c r="A103" s="127" t="s">
        <v>907</v>
      </c>
      <c r="B103" s="22" t="s">
        <v>253</v>
      </c>
      <c r="C103" s="51">
        <v>0</v>
      </c>
      <c r="D103" s="51">
        <v>0</v>
      </c>
      <c r="E103" s="51">
        <v>0</v>
      </c>
      <c r="F103" s="51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0</v>
      </c>
      <c r="L103" s="51">
        <v>0</v>
      </c>
      <c r="M103" s="51">
        <v>0</v>
      </c>
      <c r="N103" s="51">
        <v>0</v>
      </c>
      <c r="O103" s="51">
        <v>0</v>
      </c>
      <c r="P103" s="52">
        <f t="shared" si="13"/>
        <v>0</v>
      </c>
    </row>
    <row r="104" spans="1:16" ht="12.2" hidden="1" customHeight="1">
      <c r="A104" s="127" t="s">
        <v>908</v>
      </c>
      <c r="B104" s="22" t="s">
        <v>254</v>
      </c>
      <c r="C104" s="51">
        <v>0</v>
      </c>
      <c r="D104" s="51">
        <v>0</v>
      </c>
      <c r="E104" s="51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2">
        <f t="shared" si="13"/>
        <v>0</v>
      </c>
    </row>
    <row r="105" spans="1:16" ht="12.2" hidden="1" customHeight="1">
      <c r="A105" s="127" t="s">
        <v>909</v>
      </c>
      <c r="B105" s="22" t="s">
        <v>255</v>
      </c>
      <c r="C105" s="5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0</v>
      </c>
      <c r="L105" s="51">
        <v>0</v>
      </c>
      <c r="M105" s="51">
        <v>0</v>
      </c>
      <c r="N105" s="51">
        <v>0</v>
      </c>
      <c r="O105" s="51">
        <v>0</v>
      </c>
      <c r="P105" s="52">
        <f t="shared" si="13"/>
        <v>0</v>
      </c>
    </row>
    <row r="106" spans="1:16" ht="12.2" hidden="1" customHeight="1">
      <c r="A106" s="127" t="s">
        <v>910</v>
      </c>
      <c r="B106" s="22" t="s">
        <v>256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2">
        <f t="shared" si="13"/>
        <v>0</v>
      </c>
    </row>
    <row r="107" spans="1:16" ht="12.2" hidden="1" customHeight="1">
      <c r="A107" s="127" t="s">
        <v>911</v>
      </c>
      <c r="B107" s="22" t="s">
        <v>257</v>
      </c>
      <c r="C107" s="51">
        <v>0</v>
      </c>
      <c r="D107" s="51">
        <v>0</v>
      </c>
      <c r="E107" s="51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2">
        <f t="shared" si="13"/>
        <v>0</v>
      </c>
    </row>
    <row r="108" spans="1:16" ht="12.2" hidden="1" customHeight="1">
      <c r="A108" s="127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2"/>
    </row>
    <row r="109" spans="1:16" ht="12.2" customHeight="1">
      <c r="A109" s="35"/>
      <c r="B109" s="1" t="s">
        <v>110</v>
      </c>
      <c r="C109" s="51">
        <f t="shared" ref="C109:O109" si="14">SUM(C66:C108)</f>
        <v>6643.91</v>
      </c>
      <c r="D109" s="51">
        <f t="shared" si="14"/>
        <v>20299.099999999999</v>
      </c>
      <c r="E109" s="51">
        <f t="shared" si="14"/>
        <v>15584.66</v>
      </c>
      <c r="F109" s="51">
        <f t="shared" si="14"/>
        <v>0</v>
      </c>
      <c r="G109" s="51">
        <f t="shared" si="14"/>
        <v>49096.358204545497</v>
      </c>
      <c r="H109" s="51">
        <f t="shared" si="14"/>
        <v>40199.358204545497</v>
      </c>
      <c r="I109" s="51">
        <f t="shared" si="14"/>
        <v>40199.358204545497</v>
      </c>
      <c r="J109" s="51">
        <f t="shared" si="14"/>
        <v>49096.358204545497</v>
      </c>
      <c r="K109" s="51">
        <f t="shared" si="14"/>
        <v>40199.358204545497</v>
      </c>
      <c r="L109" s="51">
        <f t="shared" si="14"/>
        <v>40199.358204545497</v>
      </c>
      <c r="M109" s="51">
        <f t="shared" si="14"/>
        <v>49096.358204545497</v>
      </c>
      <c r="N109" s="51">
        <f t="shared" si="14"/>
        <v>37318.350022727303</v>
      </c>
      <c r="O109" s="51">
        <f t="shared" si="14"/>
        <v>398794.31</v>
      </c>
      <c r="P109" s="52">
        <f t="shared" si="11"/>
        <v>10861.78254545416</v>
      </c>
    </row>
    <row r="110" spans="1:16" ht="12.2" hidden="1" customHeight="1">
      <c r="A110" s="35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2"/>
    </row>
    <row r="111" spans="1:16" ht="12.2" hidden="1" customHeight="1">
      <c r="A111" s="57" t="s">
        <v>111</v>
      </c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2"/>
    </row>
    <row r="112" spans="1:16" ht="12.2" hidden="1" customHeight="1">
      <c r="A112" s="127" t="s">
        <v>29</v>
      </c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>
        <v>0</v>
      </c>
      <c r="P112" s="52">
        <f t="shared" ref="P112" si="15">O112-SUM(C112:N112)</f>
        <v>0</v>
      </c>
    </row>
    <row r="113" spans="1:16" ht="12.2" hidden="1" customHeight="1">
      <c r="A113" s="127" t="s">
        <v>912</v>
      </c>
      <c r="B113" s="22" t="s">
        <v>111</v>
      </c>
      <c r="C113" s="51">
        <v>0</v>
      </c>
      <c r="D113" s="51">
        <v>0</v>
      </c>
      <c r="E113" s="51">
        <v>0</v>
      </c>
      <c r="F113" s="51">
        <v>0</v>
      </c>
      <c r="G113" s="51">
        <v>0</v>
      </c>
      <c r="H113" s="51">
        <v>0</v>
      </c>
      <c r="I113" s="51">
        <v>0</v>
      </c>
      <c r="J113" s="51">
        <v>0</v>
      </c>
      <c r="K113" s="51">
        <v>0</v>
      </c>
      <c r="L113" s="51">
        <v>0</v>
      </c>
      <c r="M113" s="51">
        <v>0</v>
      </c>
      <c r="N113" s="51">
        <v>0</v>
      </c>
      <c r="O113" s="51">
        <v>0</v>
      </c>
      <c r="P113" s="52">
        <f t="shared" ref="P113:P115" si="16">O113-SUM(C113:N113)</f>
        <v>0</v>
      </c>
    </row>
    <row r="114" spans="1:16" ht="12.2" hidden="1" customHeight="1">
      <c r="A114" s="127" t="s">
        <v>913</v>
      </c>
      <c r="B114" s="22" t="s">
        <v>258</v>
      </c>
      <c r="C114" s="51">
        <v>0</v>
      </c>
      <c r="D114" s="51">
        <v>0</v>
      </c>
      <c r="E114" s="51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2">
        <f t="shared" si="16"/>
        <v>0</v>
      </c>
    </row>
    <row r="115" spans="1:16" ht="12.2" hidden="1" customHeight="1">
      <c r="A115" s="127" t="s">
        <v>914</v>
      </c>
      <c r="B115" s="22" t="s">
        <v>259</v>
      </c>
      <c r="C115" s="51">
        <v>0</v>
      </c>
      <c r="D115" s="51">
        <v>0</v>
      </c>
      <c r="E115" s="51">
        <v>0</v>
      </c>
      <c r="F115" s="51">
        <v>0</v>
      </c>
      <c r="G115" s="51">
        <v>0</v>
      </c>
      <c r="H115" s="51">
        <v>0</v>
      </c>
      <c r="I115" s="51">
        <v>0</v>
      </c>
      <c r="J115" s="51">
        <v>0</v>
      </c>
      <c r="K115" s="51">
        <v>0</v>
      </c>
      <c r="L115" s="51">
        <v>0</v>
      </c>
      <c r="M115" s="51">
        <v>0</v>
      </c>
      <c r="N115" s="51">
        <v>0</v>
      </c>
      <c r="O115" s="51">
        <v>0</v>
      </c>
      <c r="P115" s="52">
        <f t="shared" si="16"/>
        <v>0</v>
      </c>
    </row>
    <row r="116" spans="1:16" ht="12.2" hidden="1" customHeight="1">
      <c r="A116" s="127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2"/>
    </row>
    <row r="117" spans="1:16" ht="12.2" customHeight="1">
      <c r="A117" s="35"/>
      <c r="B117" s="1" t="s">
        <v>111</v>
      </c>
      <c r="C117" s="51">
        <f t="shared" ref="C117:O117" si="17">SUM(C112:C116)</f>
        <v>0</v>
      </c>
      <c r="D117" s="51">
        <f t="shared" si="17"/>
        <v>0</v>
      </c>
      <c r="E117" s="51">
        <f t="shared" si="17"/>
        <v>0</v>
      </c>
      <c r="F117" s="51">
        <f t="shared" si="17"/>
        <v>0</v>
      </c>
      <c r="G117" s="51">
        <f t="shared" si="17"/>
        <v>0</v>
      </c>
      <c r="H117" s="51">
        <f t="shared" si="17"/>
        <v>0</v>
      </c>
      <c r="I117" s="51">
        <f t="shared" si="17"/>
        <v>0</v>
      </c>
      <c r="J117" s="51">
        <f t="shared" si="17"/>
        <v>0</v>
      </c>
      <c r="K117" s="51">
        <f t="shared" si="17"/>
        <v>0</v>
      </c>
      <c r="L117" s="51">
        <f t="shared" si="17"/>
        <v>0</v>
      </c>
      <c r="M117" s="51">
        <f t="shared" si="17"/>
        <v>0</v>
      </c>
      <c r="N117" s="51">
        <f t="shared" si="17"/>
        <v>0</v>
      </c>
      <c r="O117" s="51">
        <f t="shared" si="17"/>
        <v>0</v>
      </c>
      <c r="P117" s="52">
        <f t="shared" ref="P117:P125" si="18">O117-SUM(C117:N117)</f>
        <v>0</v>
      </c>
    </row>
    <row r="118" spans="1:16" ht="12.2" hidden="1" customHeight="1">
      <c r="A118" s="35"/>
      <c r="B118" s="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2"/>
    </row>
    <row r="119" spans="1:16" ht="12.2" hidden="1" customHeight="1">
      <c r="A119" s="57" t="s">
        <v>112</v>
      </c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2"/>
    </row>
    <row r="120" spans="1:16" ht="12.2" hidden="1" customHeight="1">
      <c r="A120" s="127" t="s">
        <v>29</v>
      </c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>
        <v>0</v>
      </c>
      <c r="P120" s="52">
        <f t="shared" ref="P120" si="19">O120-SUM(C120:N120)</f>
        <v>0</v>
      </c>
    </row>
    <row r="121" spans="1:16" ht="12.2" hidden="1" customHeight="1">
      <c r="A121" s="127" t="s">
        <v>915</v>
      </c>
      <c r="B121" s="22" t="s">
        <v>112</v>
      </c>
      <c r="C121" s="51">
        <v>0</v>
      </c>
      <c r="D121" s="51">
        <v>0</v>
      </c>
      <c r="E121" s="51">
        <v>0</v>
      </c>
      <c r="F121" s="51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0</v>
      </c>
      <c r="L121" s="51">
        <v>0</v>
      </c>
      <c r="M121" s="51">
        <v>0</v>
      </c>
      <c r="N121" s="51">
        <v>0</v>
      </c>
      <c r="O121" s="51">
        <v>0</v>
      </c>
      <c r="P121" s="52">
        <f t="shared" ref="P121" si="20">O121-SUM(C121:N121)</f>
        <v>0</v>
      </c>
    </row>
    <row r="122" spans="1:16" ht="12.2" hidden="1" customHeight="1">
      <c r="A122" s="127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2"/>
    </row>
    <row r="123" spans="1:16" ht="12.2" customHeight="1">
      <c r="A123" s="35"/>
      <c r="B123" s="1" t="s">
        <v>112</v>
      </c>
      <c r="C123" s="51">
        <f t="shared" ref="C123:O123" si="21">SUM(C120:C122)</f>
        <v>0</v>
      </c>
      <c r="D123" s="51">
        <f t="shared" si="21"/>
        <v>0</v>
      </c>
      <c r="E123" s="51">
        <f t="shared" si="21"/>
        <v>0</v>
      </c>
      <c r="F123" s="51">
        <f t="shared" si="21"/>
        <v>0</v>
      </c>
      <c r="G123" s="51">
        <f t="shared" si="21"/>
        <v>0</v>
      </c>
      <c r="H123" s="51">
        <f t="shared" si="21"/>
        <v>0</v>
      </c>
      <c r="I123" s="51">
        <f t="shared" si="21"/>
        <v>0</v>
      </c>
      <c r="J123" s="51">
        <f t="shared" si="21"/>
        <v>0</v>
      </c>
      <c r="K123" s="51">
        <f t="shared" si="21"/>
        <v>0</v>
      </c>
      <c r="L123" s="51">
        <f t="shared" si="21"/>
        <v>0</v>
      </c>
      <c r="M123" s="51">
        <f t="shared" si="21"/>
        <v>0</v>
      </c>
      <c r="N123" s="51">
        <f t="shared" si="21"/>
        <v>0</v>
      </c>
      <c r="O123" s="51">
        <f t="shared" si="21"/>
        <v>0</v>
      </c>
      <c r="P123" s="52">
        <f t="shared" ref="P123" si="22">O123-SUM(C123:N123)</f>
        <v>0</v>
      </c>
    </row>
    <row r="124" spans="1:16" ht="12.2" customHeight="1">
      <c r="A124" s="35"/>
      <c r="B124" s="58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2"/>
    </row>
    <row r="125" spans="1:16" ht="12.2" customHeight="1">
      <c r="A125" s="35"/>
      <c r="B125" s="237" t="s">
        <v>44</v>
      </c>
      <c r="C125" s="235">
        <f t="shared" ref="C125:O125" si="23">SUM(C31, C40, C63, C109,C117,C123)</f>
        <v>383333.94999999995</v>
      </c>
      <c r="D125" s="235">
        <f t="shared" si="23"/>
        <v>355820.64999999997</v>
      </c>
      <c r="E125" s="235">
        <f t="shared" si="23"/>
        <v>346501.38</v>
      </c>
      <c r="F125" s="235">
        <f t="shared" si="23"/>
        <v>12713.380000000001</v>
      </c>
      <c r="G125" s="235">
        <f t="shared" si="23"/>
        <v>512664.91153787886</v>
      </c>
      <c r="H125" s="235">
        <f t="shared" si="23"/>
        <v>430025.96820454544</v>
      </c>
      <c r="I125" s="235">
        <f t="shared" si="23"/>
        <v>480732.96820454544</v>
      </c>
      <c r="J125" s="235">
        <f t="shared" si="23"/>
        <v>456022.96820454544</v>
      </c>
      <c r="K125" s="235">
        <f t="shared" si="23"/>
        <v>447125.96820454544</v>
      </c>
      <c r="L125" s="235">
        <f t="shared" si="23"/>
        <v>447125.96820454544</v>
      </c>
      <c r="M125" s="235">
        <f t="shared" si="23"/>
        <v>493446.96820454544</v>
      </c>
      <c r="N125" s="235">
        <f t="shared" si="23"/>
        <v>425117.08335606055</v>
      </c>
      <c r="O125" s="235">
        <f t="shared" si="23"/>
        <v>4855050.17</v>
      </c>
      <c r="P125" s="59">
        <f t="shared" si="18"/>
        <v>64418.005878787488</v>
      </c>
    </row>
    <row r="126" spans="1:16" ht="12.2" customHeight="1">
      <c r="A126" s="35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2"/>
    </row>
    <row r="127" spans="1:16" ht="12.2" customHeight="1">
      <c r="A127" s="34" t="s">
        <v>45</v>
      </c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2"/>
    </row>
    <row r="128" spans="1:16" ht="12.2" hidden="1" customHeight="1">
      <c r="A128" s="35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2"/>
    </row>
    <row r="129" spans="1:17" ht="12.2" hidden="1" customHeight="1">
      <c r="A129" s="57" t="s">
        <v>113</v>
      </c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2"/>
    </row>
    <row r="130" spans="1:17" ht="12.2" hidden="1" customHeight="1">
      <c r="A130" s="127" t="s">
        <v>29</v>
      </c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>
        <v>0</v>
      </c>
      <c r="P130" s="52">
        <f t="shared" ref="P130" si="24">O130-SUM(C130:N130)</f>
        <v>0</v>
      </c>
      <c r="Q130" s="108"/>
    </row>
    <row r="131" spans="1:17" ht="12.2" hidden="1" customHeight="1">
      <c r="A131" s="127" t="s">
        <v>916</v>
      </c>
      <c r="B131" s="22" t="s">
        <v>113</v>
      </c>
      <c r="C131" s="51">
        <v>0</v>
      </c>
      <c r="D131" s="51">
        <v>0</v>
      </c>
      <c r="E131" s="51">
        <v>0</v>
      </c>
      <c r="F131" s="51">
        <v>0</v>
      </c>
      <c r="G131" s="51">
        <v>0</v>
      </c>
      <c r="H131" s="51">
        <v>0</v>
      </c>
      <c r="I131" s="51">
        <v>0</v>
      </c>
      <c r="J131" s="51">
        <v>0</v>
      </c>
      <c r="K131" s="51">
        <v>0</v>
      </c>
      <c r="L131" s="51">
        <v>0</v>
      </c>
      <c r="M131" s="51">
        <v>0</v>
      </c>
      <c r="N131" s="51">
        <v>0</v>
      </c>
      <c r="O131" s="51">
        <v>0</v>
      </c>
      <c r="P131" s="52">
        <f t="shared" ref="P131:P186" si="25">O131-SUM(C131:N131)</f>
        <v>0</v>
      </c>
      <c r="Q131" s="108"/>
    </row>
    <row r="132" spans="1:17" ht="12.2" hidden="1" customHeight="1">
      <c r="A132" s="127" t="s">
        <v>917</v>
      </c>
      <c r="B132" s="22" t="s">
        <v>260</v>
      </c>
      <c r="C132" s="51">
        <v>42426.94</v>
      </c>
      <c r="D132" s="51">
        <v>63421.26</v>
      </c>
      <c r="E132" s="51">
        <v>82818.149999999994</v>
      </c>
      <c r="F132" s="51">
        <v>86371.15</v>
      </c>
      <c r="G132" s="51">
        <v>83141.208333333401</v>
      </c>
      <c r="H132" s="51">
        <v>121426.375</v>
      </c>
      <c r="I132" s="51">
        <v>82453.036290322605</v>
      </c>
      <c r="J132" s="51">
        <v>83057.875</v>
      </c>
      <c r="K132" s="51">
        <v>83057.875</v>
      </c>
      <c r="L132" s="51">
        <v>83057.875</v>
      </c>
      <c r="M132" s="51">
        <v>83057.875</v>
      </c>
      <c r="N132" s="51">
        <v>125176.375</v>
      </c>
      <c r="O132" s="51">
        <v>1062217.8279569901</v>
      </c>
      <c r="P132" s="52">
        <f t="shared" si="25"/>
        <v>42751.833333334187</v>
      </c>
      <c r="Q132" s="108"/>
    </row>
    <row r="133" spans="1:17" ht="12.2" hidden="1" customHeight="1">
      <c r="A133" s="127" t="s">
        <v>918</v>
      </c>
      <c r="B133" s="22" t="s">
        <v>261</v>
      </c>
      <c r="C133" s="51">
        <v>27163.72</v>
      </c>
      <c r="D133" s="51">
        <v>20986.98</v>
      </c>
      <c r="E133" s="51">
        <v>27647.34</v>
      </c>
      <c r="F133" s="51">
        <v>28685.34</v>
      </c>
      <c r="G133" s="51">
        <v>33493.494166666598</v>
      </c>
      <c r="H133" s="51">
        <v>33493.494166666598</v>
      </c>
      <c r="I133" s="51">
        <v>33493.494166666598</v>
      </c>
      <c r="J133" s="51">
        <v>33493.494166666598</v>
      </c>
      <c r="K133" s="51">
        <v>33493.494166666598</v>
      </c>
      <c r="L133" s="51">
        <v>33493.494166666598</v>
      </c>
      <c r="M133" s="51">
        <v>33493.494166666598</v>
      </c>
      <c r="N133" s="51">
        <v>33493.494166666598</v>
      </c>
      <c r="O133" s="51">
        <v>388624</v>
      </c>
      <c r="P133" s="52">
        <f t="shared" si="25"/>
        <v>16192.666666667326</v>
      </c>
      <c r="Q133" s="108"/>
    </row>
    <row r="134" spans="1:17" ht="12.2" hidden="1" customHeight="1">
      <c r="A134" s="127" t="s">
        <v>919</v>
      </c>
      <c r="B134" s="22" t="s">
        <v>262</v>
      </c>
      <c r="C134" s="51">
        <v>7984.84</v>
      </c>
      <c r="D134" s="51">
        <v>4381.62</v>
      </c>
      <c r="E134" s="51">
        <v>6240</v>
      </c>
      <c r="F134" s="51">
        <v>6240</v>
      </c>
      <c r="G134" s="51">
        <v>5864.1925000000001</v>
      </c>
      <c r="H134" s="51">
        <v>5864.1925000000001</v>
      </c>
      <c r="I134" s="51">
        <v>5864.1925000000001</v>
      </c>
      <c r="J134" s="51">
        <v>5864.1925000000001</v>
      </c>
      <c r="K134" s="51">
        <v>5864.1925000000001</v>
      </c>
      <c r="L134" s="51">
        <v>5864.1925000000001</v>
      </c>
      <c r="M134" s="51">
        <v>5864.1925000000001</v>
      </c>
      <c r="N134" s="51">
        <v>5864.1925000000001</v>
      </c>
      <c r="O134" s="51">
        <v>74880</v>
      </c>
      <c r="P134" s="52">
        <f t="shared" si="25"/>
        <v>3120</v>
      </c>
      <c r="Q134" s="108"/>
    </row>
    <row r="135" spans="1:17" ht="12.2" hidden="1" customHeight="1">
      <c r="A135" s="127" t="s">
        <v>920</v>
      </c>
      <c r="B135" s="22" t="s">
        <v>263</v>
      </c>
      <c r="C135" s="51">
        <v>47028.72</v>
      </c>
      <c r="D135" s="51">
        <v>47803.12</v>
      </c>
      <c r="E135" s="51">
        <v>47415.92</v>
      </c>
      <c r="F135" s="51">
        <v>47415.92</v>
      </c>
      <c r="G135" s="51">
        <v>33039.2691666666</v>
      </c>
      <c r="H135" s="51">
        <v>33039.2691666666</v>
      </c>
      <c r="I135" s="51">
        <v>33039.2691666666</v>
      </c>
      <c r="J135" s="51">
        <v>33039.2691666666</v>
      </c>
      <c r="K135" s="51">
        <v>33039.2691666666</v>
      </c>
      <c r="L135" s="51">
        <v>33039.2691666666</v>
      </c>
      <c r="M135" s="51">
        <v>33039.2691666666</v>
      </c>
      <c r="N135" s="51">
        <v>33039.2691666666</v>
      </c>
      <c r="O135" s="51">
        <v>473716</v>
      </c>
      <c r="P135" s="52">
        <f t="shared" si="25"/>
        <v>19738.166666667152</v>
      </c>
      <c r="Q135" s="108"/>
    </row>
    <row r="136" spans="1:17" ht="12.2" hidden="1" customHeight="1">
      <c r="A136" s="127" t="s">
        <v>921</v>
      </c>
      <c r="B136" s="22" t="s">
        <v>264</v>
      </c>
      <c r="C136" s="51">
        <v>6972.9</v>
      </c>
      <c r="D136" s="51">
        <v>3868.97</v>
      </c>
      <c r="E136" s="51">
        <v>5500</v>
      </c>
      <c r="F136" s="51">
        <v>5500</v>
      </c>
      <c r="G136" s="51">
        <v>16589.167291666599</v>
      </c>
      <c r="H136" s="51">
        <v>16589.167291666599</v>
      </c>
      <c r="I136" s="51">
        <v>16589.167291666599</v>
      </c>
      <c r="J136" s="51">
        <v>16589.167291666599</v>
      </c>
      <c r="K136" s="51">
        <v>16589.167291666599</v>
      </c>
      <c r="L136" s="51">
        <v>16589.167291666599</v>
      </c>
      <c r="M136" s="51">
        <v>16589.167291666599</v>
      </c>
      <c r="N136" s="51">
        <v>16589.167291666599</v>
      </c>
      <c r="O136" s="51">
        <v>161275</v>
      </c>
      <c r="P136" s="52">
        <f t="shared" si="25"/>
        <v>6719.7916666672099</v>
      </c>
      <c r="Q136" s="108"/>
    </row>
    <row r="137" spans="1:17" ht="12.2" hidden="1" customHeight="1">
      <c r="A137" s="127" t="s">
        <v>922</v>
      </c>
      <c r="B137" s="22" t="s">
        <v>265</v>
      </c>
      <c r="C137" s="51">
        <v>6972.9</v>
      </c>
      <c r="D137" s="51">
        <v>3868.97</v>
      </c>
      <c r="E137" s="51">
        <v>5500</v>
      </c>
      <c r="F137" s="51">
        <v>5500</v>
      </c>
      <c r="G137" s="51">
        <v>5176.0162499999997</v>
      </c>
      <c r="H137" s="51">
        <v>5176.0162499999997</v>
      </c>
      <c r="I137" s="51">
        <v>5176.0162499999997</v>
      </c>
      <c r="J137" s="51">
        <v>5176.0162499999997</v>
      </c>
      <c r="K137" s="51">
        <v>5176.0162499999997</v>
      </c>
      <c r="L137" s="51">
        <v>5176.0162499999997</v>
      </c>
      <c r="M137" s="51">
        <v>5176.0162499999997</v>
      </c>
      <c r="N137" s="51">
        <v>5176.0162499999997</v>
      </c>
      <c r="O137" s="51">
        <v>66000</v>
      </c>
      <c r="P137" s="52">
        <f t="shared" si="25"/>
        <v>2750</v>
      </c>
      <c r="Q137" s="108"/>
    </row>
    <row r="138" spans="1:17" ht="12.2" hidden="1" customHeight="1">
      <c r="A138" s="127" t="s">
        <v>923</v>
      </c>
      <c r="B138" s="22" t="s">
        <v>266</v>
      </c>
      <c r="C138" s="51">
        <v>12625.28</v>
      </c>
      <c r="D138" s="51">
        <v>12167.15</v>
      </c>
      <c r="E138" s="51">
        <v>14505.84</v>
      </c>
      <c r="F138" s="51">
        <v>12166.67</v>
      </c>
      <c r="G138" s="51">
        <v>6127.0387499999997</v>
      </c>
      <c r="H138" s="51">
        <v>4127.0387499999997</v>
      </c>
      <c r="I138" s="51">
        <v>4127.0387499999997</v>
      </c>
      <c r="J138" s="51">
        <v>4127.0387499999997</v>
      </c>
      <c r="K138" s="51">
        <v>4127.0387499999997</v>
      </c>
      <c r="L138" s="51">
        <v>4127.0387499999997</v>
      </c>
      <c r="M138" s="51">
        <v>4127.0387499999997</v>
      </c>
      <c r="N138" s="51">
        <v>4127.0387499999997</v>
      </c>
      <c r="O138" s="51">
        <v>90850</v>
      </c>
      <c r="P138" s="52">
        <f t="shared" si="25"/>
        <v>4368.7499999999709</v>
      </c>
      <c r="Q138" s="108"/>
    </row>
    <row r="139" spans="1:17" ht="12.2" hidden="1" customHeight="1">
      <c r="A139" s="127" t="s">
        <v>924</v>
      </c>
      <c r="B139" s="22" t="s">
        <v>267</v>
      </c>
      <c r="C139" s="51">
        <v>0</v>
      </c>
      <c r="D139" s="51">
        <v>0</v>
      </c>
      <c r="E139" s="51">
        <v>0</v>
      </c>
      <c r="F139" s="51">
        <v>0</v>
      </c>
      <c r="G139" s="51">
        <v>0</v>
      </c>
      <c r="H139" s="51">
        <v>0</v>
      </c>
      <c r="I139" s="51">
        <v>0</v>
      </c>
      <c r="J139" s="51">
        <v>0</v>
      </c>
      <c r="K139" s="51">
        <v>0</v>
      </c>
      <c r="L139" s="51">
        <v>0</v>
      </c>
      <c r="M139" s="51">
        <v>0</v>
      </c>
      <c r="N139" s="51">
        <v>0</v>
      </c>
      <c r="O139" s="51">
        <v>0</v>
      </c>
      <c r="P139" s="52">
        <f t="shared" si="25"/>
        <v>0</v>
      </c>
      <c r="Q139" s="108"/>
    </row>
    <row r="140" spans="1:17" ht="12.2" hidden="1" customHeight="1">
      <c r="A140" s="127" t="s">
        <v>925</v>
      </c>
      <c r="B140" s="22" t="s">
        <v>268</v>
      </c>
      <c r="C140" s="51">
        <v>0</v>
      </c>
      <c r="D140" s="51">
        <v>0</v>
      </c>
      <c r="E140" s="51">
        <v>0</v>
      </c>
      <c r="F140" s="51">
        <v>0</v>
      </c>
      <c r="G140" s="51">
        <v>0</v>
      </c>
      <c r="H140" s="51">
        <v>0</v>
      </c>
      <c r="I140" s="51">
        <v>0</v>
      </c>
      <c r="J140" s="51">
        <v>0</v>
      </c>
      <c r="K140" s="51">
        <v>0</v>
      </c>
      <c r="L140" s="51">
        <v>0</v>
      </c>
      <c r="M140" s="51">
        <v>0</v>
      </c>
      <c r="N140" s="51">
        <v>0</v>
      </c>
      <c r="O140" s="51">
        <v>0</v>
      </c>
      <c r="P140" s="52">
        <f t="shared" si="25"/>
        <v>0</v>
      </c>
      <c r="Q140" s="108"/>
    </row>
    <row r="141" spans="1:17" ht="12.2" hidden="1" customHeight="1">
      <c r="A141" s="127" t="s">
        <v>926</v>
      </c>
      <c r="B141" s="22" t="s">
        <v>269</v>
      </c>
      <c r="C141" s="51">
        <v>0</v>
      </c>
      <c r="D141" s="51">
        <v>0</v>
      </c>
      <c r="E141" s="51">
        <v>0</v>
      </c>
      <c r="F141" s="51">
        <v>0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1">
        <v>0</v>
      </c>
      <c r="M141" s="51">
        <v>0</v>
      </c>
      <c r="N141" s="51">
        <v>0</v>
      </c>
      <c r="O141" s="51">
        <v>0</v>
      </c>
      <c r="P141" s="52">
        <f t="shared" si="25"/>
        <v>0</v>
      </c>
      <c r="Q141" s="108"/>
    </row>
    <row r="142" spans="1:17" ht="12.2" hidden="1" customHeight="1">
      <c r="A142" s="127" t="s">
        <v>927</v>
      </c>
      <c r="B142" s="22" t="s">
        <v>270</v>
      </c>
      <c r="C142" s="51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1">
        <v>0</v>
      </c>
      <c r="M142" s="51">
        <v>0</v>
      </c>
      <c r="N142" s="51">
        <v>0</v>
      </c>
      <c r="O142" s="51">
        <v>0</v>
      </c>
      <c r="P142" s="52">
        <f t="shared" si="25"/>
        <v>0</v>
      </c>
      <c r="Q142" s="108"/>
    </row>
    <row r="143" spans="1:17" ht="12.2" hidden="1" customHeight="1">
      <c r="A143" s="127" t="s">
        <v>928</v>
      </c>
      <c r="B143" s="22" t="s">
        <v>271</v>
      </c>
      <c r="C143" s="51">
        <v>0</v>
      </c>
      <c r="D143" s="51">
        <v>0</v>
      </c>
      <c r="E143" s="51">
        <v>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0</v>
      </c>
      <c r="L143" s="51">
        <v>0</v>
      </c>
      <c r="M143" s="51">
        <v>0</v>
      </c>
      <c r="N143" s="51">
        <v>0</v>
      </c>
      <c r="O143" s="51">
        <v>0</v>
      </c>
      <c r="P143" s="52">
        <f t="shared" si="25"/>
        <v>0</v>
      </c>
      <c r="Q143" s="108"/>
    </row>
    <row r="144" spans="1:17" ht="12.2" hidden="1" customHeight="1">
      <c r="A144" s="127" t="s">
        <v>929</v>
      </c>
      <c r="B144" s="22" t="s">
        <v>272</v>
      </c>
      <c r="C144" s="51">
        <v>0</v>
      </c>
      <c r="D144" s="51">
        <v>0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1">
        <v>0</v>
      </c>
      <c r="K144" s="51">
        <v>0</v>
      </c>
      <c r="L144" s="51">
        <v>0</v>
      </c>
      <c r="M144" s="51">
        <v>0</v>
      </c>
      <c r="N144" s="51">
        <v>0</v>
      </c>
      <c r="O144" s="51">
        <v>0</v>
      </c>
      <c r="P144" s="52">
        <f t="shared" si="25"/>
        <v>0</v>
      </c>
      <c r="Q144" s="108"/>
    </row>
    <row r="145" spans="1:17" ht="12.2" hidden="1" customHeight="1">
      <c r="A145" s="127" t="s">
        <v>930</v>
      </c>
      <c r="B145" s="22" t="s">
        <v>273</v>
      </c>
      <c r="C145" s="51">
        <v>0</v>
      </c>
      <c r="D145" s="51">
        <v>0</v>
      </c>
      <c r="E145" s="51">
        <v>0</v>
      </c>
      <c r="F145" s="51">
        <v>0</v>
      </c>
      <c r="G145" s="51">
        <v>0</v>
      </c>
      <c r="H145" s="51">
        <v>0</v>
      </c>
      <c r="I145" s="51">
        <v>0</v>
      </c>
      <c r="J145" s="51">
        <v>0</v>
      </c>
      <c r="K145" s="51">
        <v>0</v>
      </c>
      <c r="L145" s="51">
        <v>0</v>
      </c>
      <c r="M145" s="51">
        <v>0</v>
      </c>
      <c r="N145" s="51">
        <v>0</v>
      </c>
      <c r="O145" s="51">
        <v>0</v>
      </c>
      <c r="P145" s="52">
        <f t="shared" si="25"/>
        <v>0</v>
      </c>
      <c r="Q145" s="108"/>
    </row>
    <row r="146" spans="1:17" ht="12.2" hidden="1" customHeight="1">
      <c r="A146" s="127" t="s">
        <v>931</v>
      </c>
      <c r="B146" s="22" t="s">
        <v>274</v>
      </c>
      <c r="C146" s="51">
        <v>0</v>
      </c>
      <c r="D146" s="51">
        <v>0</v>
      </c>
      <c r="E146" s="51">
        <v>0</v>
      </c>
      <c r="F146" s="51">
        <v>0</v>
      </c>
      <c r="G146" s="51">
        <v>0</v>
      </c>
      <c r="H146" s="51">
        <v>0</v>
      </c>
      <c r="I146" s="51">
        <v>0</v>
      </c>
      <c r="J146" s="51">
        <v>0</v>
      </c>
      <c r="K146" s="51">
        <v>0</v>
      </c>
      <c r="L146" s="51">
        <v>0</v>
      </c>
      <c r="M146" s="51">
        <v>0</v>
      </c>
      <c r="N146" s="51">
        <v>0</v>
      </c>
      <c r="O146" s="51">
        <v>0</v>
      </c>
      <c r="P146" s="52">
        <f t="shared" si="25"/>
        <v>0</v>
      </c>
      <c r="Q146" s="108"/>
    </row>
    <row r="147" spans="1:17" ht="12.2" hidden="1" customHeight="1">
      <c r="A147" s="127" t="s">
        <v>932</v>
      </c>
      <c r="B147" s="22" t="s">
        <v>275</v>
      </c>
      <c r="C147" s="51">
        <v>0</v>
      </c>
      <c r="D147" s="51">
        <v>0</v>
      </c>
      <c r="E147" s="51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0</v>
      </c>
      <c r="K147" s="51">
        <v>0</v>
      </c>
      <c r="L147" s="51">
        <v>0</v>
      </c>
      <c r="M147" s="51">
        <v>0</v>
      </c>
      <c r="N147" s="51">
        <v>0</v>
      </c>
      <c r="O147" s="51">
        <v>0</v>
      </c>
      <c r="P147" s="52">
        <f t="shared" si="25"/>
        <v>0</v>
      </c>
      <c r="Q147" s="108"/>
    </row>
    <row r="148" spans="1:17" ht="12.2" hidden="1" customHeight="1">
      <c r="A148" s="127" t="s">
        <v>933</v>
      </c>
      <c r="B148" s="22" t="s">
        <v>276</v>
      </c>
      <c r="C148" s="51">
        <v>0</v>
      </c>
      <c r="D148" s="51">
        <v>0</v>
      </c>
      <c r="E148" s="51">
        <v>0</v>
      </c>
      <c r="F148" s="51">
        <v>0</v>
      </c>
      <c r="G148" s="51">
        <v>0</v>
      </c>
      <c r="H148" s="51">
        <v>0</v>
      </c>
      <c r="I148" s="51">
        <v>0</v>
      </c>
      <c r="J148" s="51">
        <v>0</v>
      </c>
      <c r="K148" s="51">
        <v>0</v>
      </c>
      <c r="L148" s="51">
        <v>0</v>
      </c>
      <c r="M148" s="51">
        <v>0</v>
      </c>
      <c r="N148" s="51">
        <v>0</v>
      </c>
      <c r="O148" s="51">
        <v>0</v>
      </c>
      <c r="P148" s="52">
        <f t="shared" si="25"/>
        <v>0</v>
      </c>
      <c r="Q148" s="108"/>
    </row>
    <row r="149" spans="1:17" ht="12.2" hidden="1" customHeight="1">
      <c r="A149" s="127" t="s">
        <v>934</v>
      </c>
      <c r="B149" s="22" t="s">
        <v>277</v>
      </c>
      <c r="C149" s="51">
        <v>0</v>
      </c>
      <c r="D149" s="51">
        <v>0</v>
      </c>
      <c r="E149" s="51">
        <v>0</v>
      </c>
      <c r="F149" s="51">
        <v>0</v>
      </c>
      <c r="G149" s="51">
        <v>0</v>
      </c>
      <c r="H149" s="51">
        <v>0</v>
      </c>
      <c r="I149" s="51">
        <v>0</v>
      </c>
      <c r="J149" s="51">
        <v>0</v>
      </c>
      <c r="K149" s="51">
        <v>0</v>
      </c>
      <c r="L149" s="51">
        <v>0</v>
      </c>
      <c r="M149" s="51">
        <v>0</v>
      </c>
      <c r="N149" s="51">
        <v>0</v>
      </c>
      <c r="O149" s="51">
        <v>0</v>
      </c>
      <c r="P149" s="52">
        <f t="shared" si="25"/>
        <v>0</v>
      </c>
      <c r="Q149" s="108"/>
    </row>
    <row r="150" spans="1:17" ht="12.2" hidden="1" customHeight="1">
      <c r="A150" s="127" t="s">
        <v>935</v>
      </c>
      <c r="B150" s="22" t="s">
        <v>278</v>
      </c>
      <c r="C150" s="51">
        <v>0</v>
      </c>
      <c r="D150" s="51">
        <v>0</v>
      </c>
      <c r="E150" s="51">
        <v>0</v>
      </c>
      <c r="F150" s="51">
        <v>0</v>
      </c>
      <c r="G150" s="51">
        <v>0</v>
      </c>
      <c r="H150" s="51">
        <v>0</v>
      </c>
      <c r="I150" s="51">
        <v>0</v>
      </c>
      <c r="J150" s="51">
        <v>0</v>
      </c>
      <c r="K150" s="51">
        <v>0</v>
      </c>
      <c r="L150" s="51">
        <v>0</v>
      </c>
      <c r="M150" s="51">
        <v>0</v>
      </c>
      <c r="N150" s="51">
        <v>0</v>
      </c>
      <c r="O150" s="51">
        <v>0</v>
      </c>
      <c r="P150" s="52">
        <f t="shared" si="25"/>
        <v>0</v>
      </c>
      <c r="Q150" s="108"/>
    </row>
    <row r="151" spans="1:17" ht="12.2" hidden="1" customHeight="1">
      <c r="A151" s="127" t="s">
        <v>936</v>
      </c>
      <c r="B151" s="22" t="s">
        <v>279</v>
      </c>
      <c r="C151" s="51">
        <v>0</v>
      </c>
      <c r="D151" s="51">
        <v>0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1">
        <v>0</v>
      </c>
      <c r="K151" s="51">
        <v>0</v>
      </c>
      <c r="L151" s="51">
        <v>0</v>
      </c>
      <c r="M151" s="51">
        <v>0</v>
      </c>
      <c r="N151" s="51">
        <v>0</v>
      </c>
      <c r="O151" s="51">
        <v>0</v>
      </c>
      <c r="P151" s="52">
        <f t="shared" si="25"/>
        <v>0</v>
      </c>
      <c r="Q151" s="108"/>
    </row>
    <row r="152" spans="1:17" ht="12.2" hidden="1" customHeight="1">
      <c r="A152" s="127" t="s">
        <v>937</v>
      </c>
      <c r="B152" s="22" t="s">
        <v>280</v>
      </c>
      <c r="C152" s="51">
        <v>0</v>
      </c>
      <c r="D152" s="51">
        <v>0</v>
      </c>
      <c r="E152" s="51">
        <v>0</v>
      </c>
      <c r="F152" s="51">
        <v>0</v>
      </c>
      <c r="G152" s="51">
        <v>0</v>
      </c>
      <c r="H152" s="51">
        <v>0</v>
      </c>
      <c r="I152" s="51">
        <v>0</v>
      </c>
      <c r="J152" s="51">
        <v>0</v>
      </c>
      <c r="K152" s="51">
        <v>0</v>
      </c>
      <c r="L152" s="51">
        <v>0</v>
      </c>
      <c r="M152" s="51">
        <v>0</v>
      </c>
      <c r="N152" s="51">
        <v>0</v>
      </c>
      <c r="O152" s="51">
        <v>0</v>
      </c>
      <c r="P152" s="52">
        <f t="shared" si="25"/>
        <v>0</v>
      </c>
      <c r="Q152" s="108"/>
    </row>
    <row r="153" spans="1:17" ht="12.2" hidden="1" customHeight="1">
      <c r="A153" s="127" t="s">
        <v>938</v>
      </c>
      <c r="B153" s="22" t="s">
        <v>281</v>
      </c>
      <c r="C153" s="51">
        <v>0</v>
      </c>
      <c r="D153" s="51">
        <v>0</v>
      </c>
      <c r="E153" s="51">
        <v>0</v>
      </c>
      <c r="F153" s="51">
        <v>0</v>
      </c>
      <c r="G153" s="51">
        <v>0</v>
      </c>
      <c r="H153" s="51">
        <v>0</v>
      </c>
      <c r="I153" s="51">
        <v>0</v>
      </c>
      <c r="J153" s="51">
        <v>0</v>
      </c>
      <c r="K153" s="51">
        <v>0</v>
      </c>
      <c r="L153" s="51">
        <v>0</v>
      </c>
      <c r="M153" s="51">
        <v>0</v>
      </c>
      <c r="N153" s="51">
        <v>0</v>
      </c>
      <c r="O153" s="51">
        <v>0</v>
      </c>
      <c r="P153" s="52">
        <f t="shared" si="25"/>
        <v>0</v>
      </c>
      <c r="Q153" s="108"/>
    </row>
    <row r="154" spans="1:17" ht="12.2" hidden="1" customHeight="1">
      <c r="A154" s="127" t="s">
        <v>939</v>
      </c>
      <c r="B154" s="22" t="s">
        <v>282</v>
      </c>
      <c r="C154" s="51">
        <v>0</v>
      </c>
      <c r="D154" s="51">
        <v>0</v>
      </c>
      <c r="E154" s="51">
        <v>0</v>
      </c>
      <c r="F154" s="51">
        <v>0</v>
      </c>
      <c r="G154" s="51">
        <v>0</v>
      </c>
      <c r="H154" s="51">
        <v>0</v>
      </c>
      <c r="I154" s="51">
        <v>0</v>
      </c>
      <c r="J154" s="51">
        <v>0</v>
      </c>
      <c r="K154" s="51">
        <v>0</v>
      </c>
      <c r="L154" s="51">
        <v>0</v>
      </c>
      <c r="M154" s="51">
        <v>0</v>
      </c>
      <c r="N154" s="51">
        <v>0</v>
      </c>
      <c r="O154" s="51">
        <v>0</v>
      </c>
      <c r="P154" s="52">
        <f t="shared" si="25"/>
        <v>0</v>
      </c>
      <c r="Q154" s="108"/>
    </row>
    <row r="155" spans="1:17" ht="12.2" hidden="1" customHeight="1">
      <c r="A155" s="127" t="s">
        <v>940</v>
      </c>
      <c r="B155" s="22" t="s">
        <v>283</v>
      </c>
      <c r="C155" s="51">
        <v>0</v>
      </c>
      <c r="D155" s="51"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1">
        <v>0</v>
      </c>
      <c r="M155" s="51">
        <v>0</v>
      </c>
      <c r="N155" s="51">
        <v>0</v>
      </c>
      <c r="O155" s="51">
        <v>0</v>
      </c>
      <c r="P155" s="52">
        <f t="shared" si="25"/>
        <v>0</v>
      </c>
      <c r="Q155" s="108"/>
    </row>
    <row r="156" spans="1:17" ht="12.2" hidden="1" customHeight="1">
      <c r="A156" s="127" t="s">
        <v>941</v>
      </c>
      <c r="B156" s="22" t="s">
        <v>284</v>
      </c>
      <c r="C156" s="51">
        <v>0</v>
      </c>
      <c r="D156" s="51">
        <v>0</v>
      </c>
      <c r="E156" s="51">
        <v>0</v>
      </c>
      <c r="F156" s="51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0</v>
      </c>
      <c r="L156" s="51">
        <v>0</v>
      </c>
      <c r="M156" s="51">
        <v>0</v>
      </c>
      <c r="N156" s="51">
        <v>0</v>
      </c>
      <c r="O156" s="51">
        <v>0</v>
      </c>
      <c r="P156" s="52">
        <f t="shared" si="25"/>
        <v>0</v>
      </c>
      <c r="Q156" s="108"/>
    </row>
    <row r="157" spans="1:17" ht="12.2" hidden="1" customHeight="1">
      <c r="A157" s="127" t="s">
        <v>942</v>
      </c>
      <c r="B157" s="22" t="s">
        <v>285</v>
      </c>
      <c r="C157" s="51">
        <v>0</v>
      </c>
      <c r="D157" s="51">
        <v>0</v>
      </c>
      <c r="E157" s="51">
        <v>0</v>
      </c>
      <c r="F157" s="51">
        <v>0</v>
      </c>
      <c r="G157" s="51">
        <v>0</v>
      </c>
      <c r="H157" s="51">
        <v>0</v>
      </c>
      <c r="I157" s="51">
        <v>0</v>
      </c>
      <c r="J157" s="51">
        <v>0</v>
      </c>
      <c r="K157" s="51">
        <v>0</v>
      </c>
      <c r="L157" s="51">
        <v>0</v>
      </c>
      <c r="M157" s="51">
        <v>0</v>
      </c>
      <c r="N157" s="51">
        <v>0</v>
      </c>
      <c r="O157" s="51">
        <v>0</v>
      </c>
      <c r="P157" s="52">
        <f t="shared" si="25"/>
        <v>0</v>
      </c>
      <c r="Q157" s="108"/>
    </row>
    <row r="158" spans="1:17" ht="12.2" hidden="1" customHeight="1">
      <c r="A158" s="127" t="s">
        <v>943</v>
      </c>
      <c r="B158" s="22" t="s">
        <v>286</v>
      </c>
      <c r="C158" s="51">
        <v>0</v>
      </c>
      <c r="D158" s="51">
        <v>0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1">
        <v>0</v>
      </c>
      <c r="K158" s="51">
        <v>0</v>
      </c>
      <c r="L158" s="51">
        <v>0</v>
      </c>
      <c r="M158" s="51">
        <v>0</v>
      </c>
      <c r="N158" s="51">
        <v>0</v>
      </c>
      <c r="O158" s="51">
        <v>0</v>
      </c>
      <c r="P158" s="52">
        <f t="shared" si="25"/>
        <v>0</v>
      </c>
      <c r="Q158" s="108"/>
    </row>
    <row r="159" spans="1:17" ht="12.2" hidden="1" customHeight="1">
      <c r="A159" s="127" t="s">
        <v>944</v>
      </c>
      <c r="B159" s="22" t="s">
        <v>287</v>
      </c>
      <c r="C159" s="51">
        <v>0</v>
      </c>
      <c r="D159" s="51">
        <v>0</v>
      </c>
      <c r="E159" s="51">
        <v>0</v>
      </c>
      <c r="F159" s="51">
        <v>0</v>
      </c>
      <c r="G159" s="51">
        <v>0</v>
      </c>
      <c r="H159" s="51">
        <v>0</v>
      </c>
      <c r="I159" s="51">
        <v>0</v>
      </c>
      <c r="J159" s="51">
        <v>0</v>
      </c>
      <c r="K159" s="51">
        <v>0</v>
      </c>
      <c r="L159" s="51">
        <v>0</v>
      </c>
      <c r="M159" s="51">
        <v>0</v>
      </c>
      <c r="N159" s="51">
        <v>0</v>
      </c>
      <c r="O159" s="51">
        <v>0</v>
      </c>
      <c r="P159" s="52">
        <f t="shared" si="25"/>
        <v>0</v>
      </c>
      <c r="Q159" s="108"/>
    </row>
    <row r="160" spans="1:17" ht="12.2" hidden="1" customHeight="1">
      <c r="A160" s="127" t="s">
        <v>945</v>
      </c>
      <c r="B160" s="22" t="s">
        <v>288</v>
      </c>
      <c r="C160" s="51">
        <v>0</v>
      </c>
      <c r="D160" s="51">
        <v>0</v>
      </c>
      <c r="E160" s="51">
        <v>0</v>
      </c>
      <c r="F160" s="51">
        <v>0</v>
      </c>
      <c r="G160" s="51">
        <v>0</v>
      </c>
      <c r="H160" s="51">
        <v>0</v>
      </c>
      <c r="I160" s="51">
        <v>0</v>
      </c>
      <c r="J160" s="51">
        <v>0</v>
      </c>
      <c r="K160" s="51">
        <v>0</v>
      </c>
      <c r="L160" s="51">
        <v>0</v>
      </c>
      <c r="M160" s="51">
        <v>0</v>
      </c>
      <c r="N160" s="51">
        <v>0</v>
      </c>
      <c r="O160" s="51">
        <v>0</v>
      </c>
      <c r="P160" s="52">
        <f t="shared" si="25"/>
        <v>0</v>
      </c>
      <c r="Q160" s="108"/>
    </row>
    <row r="161" spans="1:17" ht="12.2" hidden="1" customHeight="1">
      <c r="A161" s="127" t="s">
        <v>946</v>
      </c>
      <c r="B161" s="22" t="s">
        <v>289</v>
      </c>
      <c r="C161" s="51">
        <v>0</v>
      </c>
      <c r="D161" s="51">
        <v>0</v>
      </c>
      <c r="E161" s="51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0</v>
      </c>
      <c r="L161" s="51">
        <v>0</v>
      </c>
      <c r="M161" s="51">
        <v>0</v>
      </c>
      <c r="N161" s="51">
        <v>0</v>
      </c>
      <c r="O161" s="51">
        <v>0</v>
      </c>
      <c r="P161" s="52">
        <f t="shared" si="25"/>
        <v>0</v>
      </c>
      <c r="Q161" s="108"/>
    </row>
    <row r="162" spans="1:17" ht="12.2" hidden="1" customHeight="1">
      <c r="A162" s="127" t="s">
        <v>947</v>
      </c>
      <c r="B162" s="22" t="s">
        <v>290</v>
      </c>
      <c r="C162" s="51">
        <v>0</v>
      </c>
      <c r="D162" s="51">
        <v>0</v>
      </c>
      <c r="E162" s="51">
        <v>0</v>
      </c>
      <c r="F162" s="51">
        <v>0</v>
      </c>
      <c r="G162" s="51">
        <v>0</v>
      </c>
      <c r="H162" s="51">
        <v>0</v>
      </c>
      <c r="I162" s="51">
        <v>0</v>
      </c>
      <c r="J162" s="51">
        <v>0</v>
      </c>
      <c r="K162" s="51">
        <v>0</v>
      </c>
      <c r="L162" s="51">
        <v>0</v>
      </c>
      <c r="M162" s="51">
        <v>0</v>
      </c>
      <c r="N162" s="51">
        <v>0</v>
      </c>
      <c r="O162" s="51">
        <v>0</v>
      </c>
      <c r="P162" s="52">
        <f t="shared" si="25"/>
        <v>0</v>
      </c>
      <c r="Q162" s="108"/>
    </row>
    <row r="163" spans="1:17" ht="12.2" hidden="1" customHeight="1">
      <c r="A163" s="127" t="s">
        <v>948</v>
      </c>
      <c r="B163" s="22" t="s">
        <v>291</v>
      </c>
      <c r="C163" s="51">
        <v>0</v>
      </c>
      <c r="D163" s="51">
        <v>0</v>
      </c>
      <c r="E163" s="51">
        <v>0</v>
      </c>
      <c r="F163" s="51">
        <v>0</v>
      </c>
      <c r="G163" s="51">
        <v>0</v>
      </c>
      <c r="H163" s="51">
        <v>0</v>
      </c>
      <c r="I163" s="51">
        <v>0</v>
      </c>
      <c r="J163" s="51">
        <v>0</v>
      </c>
      <c r="K163" s="51">
        <v>0</v>
      </c>
      <c r="L163" s="51">
        <v>0</v>
      </c>
      <c r="M163" s="51">
        <v>0</v>
      </c>
      <c r="N163" s="51">
        <v>0</v>
      </c>
      <c r="O163" s="51">
        <v>0</v>
      </c>
      <c r="P163" s="52">
        <f t="shared" si="25"/>
        <v>0</v>
      </c>
      <c r="Q163" s="108"/>
    </row>
    <row r="164" spans="1:17" ht="12.2" hidden="1" customHeight="1">
      <c r="A164" s="127" t="s">
        <v>949</v>
      </c>
      <c r="B164" s="22" t="s">
        <v>292</v>
      </c>
      <c r="C164" s="51">
        <v>0</v>
      </c>
      <c r="D164" s="51">
        <v>0</v>
      </c>
      <c r="E164" s="51">
        <v>0</v>
      </c>
      <c r="F164" s="51">
        <v>0</v>
      </c>
      <c r="G164" s="51">
        <v>0</v>
      </c>
      <c r="H164" s="51">
        <v>0</v>
      </c>
      <c r="I164" s="51">
        <v>0</v>
      </c>
      <c r="J164" s="51">
        <v>0</v>
      </c>
      <c r="K164" s="51">
        <v>0</v>
      </c>
      <c r="L164" s="51">
        <v>0</v>
      </c>
      <c r="M164" s="51">
        <v>0</v>
      </c>
      <c r="N164" s="51">
        <v>0</v>
      </c>
      <c r="O164" s="51">
        <v>0</v>
      </c>
      <c r="P164" s="52">
        <f t="shared" si="25"/>
        <v>0</v>
      </c>
      <c r="Q164" s="108"/>
    </row>
    <row r="165" spans="1:17" ht="12.2" hidden="1" customHeight="1">
      <c r="A165" s="127" t="s">
        <v>950</v>
      </c>
      <c r="B165" s="22" t="s">
        <v>293</v>
      </c>
      <c r="C165" s="51">
        <v>0</v>
      </c>
      <c r="D165" s="51">
        <v>0</v>
      </c>
      <c r="E165" s="51">
        <v>0</v>
      </c>
      <c r="F165" s="51">
        <v>0</v>
      </c>
      <c r="G165" s="51">
        <v>0</v>
      </c>
      <c r="H165" s="51">
        <v>0</v>
      </c>
      <c r="I165" s="51">
        <v>0</v>
      </c>
      <c r="J165" s="51">
        <v>0</v>
      </c>
      <c r="K165" s="51">
        <v>0</v>
      </c>
      <c r="L165" s="51">
        <v>0</v>
      </c>
      <c r="M165" s="51">
        <v>0</v>
      </c>
      <c r="N165" s="51">
        <v>0</v>
      </c>
      <c r="O165" s="51">
        <v>0</v>
      </c>
      <c r="P165" s="52">
        <f t="shared" si="25"/>
        <v>0</v>
      </c>
      <c r="Q165" s="108"/>
    </row>
    <row r="166" spans="1:17" ht="12.2" hidden="1" customHeight="1">
      <c r="A166" s="127" t="s">
        <v>951</v>
      </c>
      <c r="B166" s="22" t="s">
        <v>294</v>
      </c>
      <c r="C166" s="51">
        <v>0</v>
      </c>
      <c r="D166" s="51">
        <v>0</v>
      </c>
      <c r="E166" s="51">
        <v>0</v>
      </c>
      <c r="F166" s="51">
        <v>0</v>
      </c>
      <c r="G166" s="51">
        <v>0</v>
      </c>
      <c r="H166" s="51">
        <v>0</v>
      </c>
      <c r="I166" s="51">
        <v>0</v>
      </c>
      <c r="J166" s="51">
        <v>0</v>
      </c>
      <c r="K166" s="51">
        <v>0</v>
      </c>
      <c r="L166" s="51">
        <v>0</v>
      </c>
      <c r="M166" s="51">
        <v>0</v>
      </c>
      <c r="N166" s="51">
        <v>0</v>
      </c>
      <c r="O166" s="51">
        <v>0</v>
      </c>
      <c r="P166" s="52">
        <f t="shared" si="25"/>
        <v>0</v>
      </c>
      <c r="Q166" s="108"/>
    </row>
    <row r="167" spans="1:17" ht="12.2" hidden="1" customHeight="1">
      <c r="A167" s="127" t="s">
        <v>952</v>
      </c>
      <c r="B167" s="22" t="s">
        <v>295</v>
      </c>
      <c r="C167" s="51">
        <v>0</v>
      </c>
      <c r="D167" s="51">
        <v>0</v>
      </c>
      <c r="E167" s="51">
        <v>0</v>
      </c>
      <c r="F167" s="51">
        <v>0</v>
      </c>
      <c r="G167" s="51">
        <v>0</v>
      </c>
      <c r="H167" s="51">
        <v>0</v>
      </c>
      <c r="I167" s="51">
        <v>0</v>
      </c>
      <c r="J167" s="51">
        <v>0</v>
      </c>
      <c r="K167" s="51">
        <v>0</v>
      </c>
      <c r="L167" s="51">
        <v>0</v>
      </c>
      <c r="M167" s="51">
        <v>0</v>
      </c>
      <c r="N167" s="51">
        <v>0</v>
      </c>
      <c r="O167" s="51">
        <v>0</v>
      </c>
      <c r="P167" s="52">
        <f t="shared" si="25"/>
        <v>0</v>
      </c>
      <c r="Q167" s="108"/>
    </row>
    <row r="168" spans="1:17" ht="12.2" hidden="1" customHeight="1">
      <c r="A168" s="127" t="s">
        <v>953</v>
      </c>
      <c r="B168" s="22" t="s">
        <v>296</v>
      </c>
      <c r="C168" s="51">
        <v>0</v>
      </c>
      <c r="D168" s="51">
        <v>0</v>
      </c>
      <c r="E168" s="51">
        <v>0</v>
      </c>
      <c r="F168" s="51">
        <v>0</v>
      </c>
      <c r="G168" s="51">
        <v>0</v>
      </c>
      <c r="H168" s="51">
        <v>0</v>
      </c>
      <c r="I168" s="51">
        <v>0</v>
      </c>
      <c r="J168" s="51">
        <v>0</v>
      </c>
      <c r="K168" s="51">
        <v>0</v>
      </c>
      <c r="L168" s="51">
        <v>0</v>
      </c>
      <c r="M168" s="51">
        <v>0</v>
      </c>
      <c r="N168" s="51">
        <v>0</v>
      </c>
      <c r="O168" s="51">
        <v>0</v>
      </c>
      <c r="P168" s="52">
        <f t="shared" si="25"/>
        <v>0</v>
      </c>
      <c r="Q168" s="108"/>
    </row>
    <row r="169" spans="1:17" ht="12.2" hidden="1" customHeight="1">
      <c r="A169" s="127" t="s">
        <v>954</v>
      </c>
      <c r="B169" s="22" t="s">
        <v>297</v>
      </c>
      <c r="C169" s="51">
        <v>0</v>
      </c>
      <c r="D169" s="51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1">
        <v>0</v>
      </c>
      <c r="K169" s="51">
        <v>0</v>
      </c>
      <c r="L169" s="51">
        <v>0</v>
      </c>
      <c r="M169" s="51">
        <v>0</v>
      </c>
      <c r="N169" s="51">
        <v>0</v>
      </c>
      <c r="O169" s="51">
        <v>0</v>
      </c>
      <c r="P169" s="52">
        <f t="shared" si="25"/>
        <v>0</v>
      </c>
      <c r="Q169" s="108"/>
    </row>
    <row r="170" spans="1:17" ht="12.2" hidden="1" customHeight="1">
      <c r="A170" s="127" t="s">
        <v>955</v>
      </c>
      <c r="B170" s="22" t="s">
        <v>298</v>
      </c>
      <c r="C170" s="51">
        <v>0</v>
      </c>
      <c r="D170" s="51">
        <v>0</v>
      </c>
      <c r="E170" s="51">
        <v>0</v>
      </c>
      <c r="F170" s="51">
        <v>0</v>
      </c>
      <c r="G170" s="51">
        <v>0</v>
      </c>
      <c r="H170" s="51">
        <v>0</v>
      </c>
      <c r="I170" s="51">
        <v>0</v>
      </c>
      <c r="J170" s="51">
        <v>0</v>
      </c>
      <c r="K170" s="51">
        <v>0</v>
      </c>
      <c r="L170" s="51">
        <v>0</v>
      </c>
      <c r="M170" s="51">
        <v>0</v>
      </c>
      <c r="N170" s="51">
        <v>0</v>
      </c>
      <c r="O170" s="51">
        <v>0</v>
      </c>
      <c r="P170" s="52">
        <f t="shared" si="25"/>
        <v>0</v>
      </c>
      <c r="Q170" s="108"/>
    </row>
    <row r="171" spans="1:17" ht="12.2" hidden="1" customHeight="1">
      <c r="A171" s="127" t="s">
        <v>956</v>
      </c>
      <c r="B171" s="22" t="s">
        <v>299</v>
      </c>
      <c r="C171" s="51">
        <v>0</v>
      </c>
      <c r="D171" s="51"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0</v>
      </c>
      <c r="K171" s="51">
        <v>0</v>
      </c>
      <c r="L171" s="51">
        <v>0</v>
      </c>
      <c r="M171" s="51">
        <v>0</v>
      </c>
      <c r="N171" s="51">
        <v>0</v>
      </c>
      <c r="O171" s="51">
        <v>0</v>
      </c>
      <c r="P171" s="52">
        <f t="shared" si="25"/>
        <v>0</v>
      </c>
      <c r="Q171" s="108"/>
    </row>
    <row r="172" spans="1:17" ht="12.2" hidden="1" customHeight="1">
      <c r="A172" s="127" t="s">
        <v>957</v>
      </c>
      <c r="B172" s="22" t="s">
        <v>300</v>
      </c>
      <c r="C172" s="51">
        <v>0</v>
      </c>
      <c r="D172" s="51">
        <v>0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0</v>
      </c>
      <c r="K172" s="51">
        <v>0</v>
      </c>
      <c r="L172" s="51">
        <v>0</v>
      </c>
      <c r="M172" s="51">
        <v>0</v>
      </c>
      <c r="N172" s="51">
        <v>0</v>
      </c>
      <c r="O172" s="51">
        <v>0</v>
      </c>
      <c r="P172" s="52">
        <f t="shared" si="25"/>
        <v>0</v>
      </c>
      <c r="Q172" s="108"/>
    </row>
    <row r="173" spans="1:17" ht="12.2" hidden="1" customHeight="1">
      <c r="A173" s="127" t="s">
        <v>958</v>
      </c>
      <c r="B173" s="22" t="s">
        <v>301</v>
      </c>
      <c r="C173" s="51">
        <v>0</v>
      </c>
      <c r="D173" s="51">
        <v>0</v>
      </c>
      <c r="E173" s="51">
        <v>0</v>
      </c>
      <c r="F173" s="51">
        <v>0</v>
      </c>
      <c r="G173" s="51">
        <v>0</v>
      </c>
      <c r="H173" s="51">
        <v>0</v>
      </c>
      <c r="I173" s="51">
        <v>0</v>
      </c>
      <c r="J173" s="51">
        <v>0</v>
      </c>
      <c r="K173" s="51">
        <v>0</v>
      </c>
      <c r="L173" s="51">
        <v>0</v>
      </c>
      <c r="M173" s="51">
        <v>0</v>
      </c>
      <c r="N173" s="51">
        <v>0</v>
      </c>
      <c r="O173" s="51">
        <v>0</v>
      </c>
      <c r="P173" s="52">
        <f t="shared" si="25"/>
        <v>0</v>
      </c>
      <c r="Q173" s="108"/>
    </row>
    <row r="174" spans="1:17" ht="12.2" hidden="1" customHeight="1">
      <c r="A174" s="127" t="s">
        <v>959</v>
      </c>
      <c r="B174" s="22" t="s">
        <v>302</v>
      </c>
      <c r="C174" s="51">
        <v>0</v>
      </c>
      <c r="D174" s="51">
        <v>0</v>
      </c>
      <c r="E174" s="51">
        <v>0</v>
      </c>
      <c r="F174" s="51">
        <v>0</v>
      </c>
      <c r="G174" s="51">
        <v>0</v>
      </c>
      <c r="H174" s="51">
        <v>0</v>
      </c>
      <c r="I174" s="51">
        <v>0</v>
      </c>
      <c r="J174" s="51">
        <v>0</v>
      </c>
      <c r="K174" s="51">
        <v>0</v>
      </c>
      <c r="L174" s="51">
        <v>0</v>
      </c>
      <c r="M174" s="51">
        <v>0</v>
      </c>
      <c r="N174" s="51">
        <v>0</v>
      </c>
      <c r="O174" s="51">
        <v>0</v>
      </c>
      <c r="P174" s="52">
        <f t="shared" si="25"/>
        <v>0</v>
      </c>
      <c r="Q174" s="108"/>
    </row>
    <row r="175" spans="1:17" ht="12.2" hidden="1" customHeight="1">
      <c r="A175" s="127" t="s">
        <v>960</v>
      </c>
      <c r="B175" s="22" t="s">
        <v>303</v>
      </c>
      <c r="C175" s="51">
        <v>0</v>
      </c>
      <c r="D175" s="51">
        <v>0</v>
      </c>
      <c r="E175" s="51">
        <v>0</v>
      </c>
      <c r="F175" s="51">
        <v>0</v>
      </c>
      <c r="G175" s="51">
        <v>0</v>
      </c>
      <c r="H175" s="51">
        <v>0</v>
      </c>
      <c r="I175" s="51">
        <v>0</v>
      </c>
      <c r="J175" s="51">
        <v>0</v>
      </c>
      <c r="K175" s="51">
        <v>0</v>
      </c>
      <c r="L175" s="51">
        <v>0</v>
      </c>
      <c r="M175" s="51">
        <v>0</v>
      </c>
      <c r="N175" s="51">
        <v>0</v>
      </c>
      <c r="O175" s="51">
        <v>0</v>
      </c>
      <c r="P175" s="52">
        <f t="shared" si="25"/>
        <v>0</v>
      </c>
      <c r="Q175" s="108"/>
    </row>
    <row r="176" spans="1:17" ht="12.2" hidden="1" customHeight="1">
      <c r="A176" s="127" t="s">
        <v>961</v>
      </c>
      <c r="B176" s="22" t="s">
        <v>304</v>
      </c>
      <c r="C176" s="51">
        <v>0</v>
      </c>
      <c r="D176" s="51">
        <v>0</v>
      </c>
      <c r="E176" s="51">
        <v>0</v>
      </c>
      <c r="F176" s="51">
        <v>0</v>
      </c>
      <c r="G176" s="51">
        <v>0</v>
      </c>
      <c r="H176" s="51">
        <v>0</v>
      </c>
      <c r="I176" s="51">
        <v>0</v>
      </c>
      <c r="J176" s="51">
        <v>0</v>
      </c>
      <c r="K176" s="51">
        <v>0</v>
      </c>
      <c r="L176" s="51">
        <v>0</v>
      </c>
      <c r="M176" s="51">
        <v>0</v>
      </c>
      <c r="N176" s="51">
        <v>0</v>
      </c>
      <c r="O176" s="51">
        <v>0</v>
      </c>
      <c r="P176" s="52">
        <f t="shared" si="25"/>
        <v>0</v>
      </c>
      <c r="Q176" s="108"/>
    </row>
    <row r="177" spans="1:17" ht="12.2" hidden="1" customHeight="1">
      <c r="A177" s="127" t="s">
        <v>962</v>
      </c>
      <c r="B177" s="22" t="s">
        <v>305</v>
      </c>
      <c r="C177" s="51">
        <v>0</v>
      </c>
      <c r="D177" s="51">
        <v>0</v>
      </c>
      <c r="E177" s="51">
        <v>0</v>
      </c>
      <c r="F177" s="51">
        <v>0</v>
      </c>
      <c r="G177" s="51">
        <v>0</v>
      </c>
      <c r="H177" s="51">
        <v>0</v>
      </c>
      <c r="I177" s="51">
        <v>0</v>
      </c>
      <c r="J177" s="51">
        <v>0</v>
      </c>
      <c r="K177" s="51">
        <v>0</v>
      </c>
      <c r="L177" s="51">
        <v>0</v>
      </c>
      <c r="M177" s="51">
        <v>0</v>
      </c>
      <c r="N177" s="51">
        <v>0</v>
      </c>
      <c r="O177" s="51">
        <v>0</v>
      </c>
      <c r="P177" s="52">
        <f t="shared" si="25"/>
        <v>0</v>
      </c>
      <c r="Q177" s="108"/>
    </row>
    <row r="178" spans="1:17" ht="12.2" hidden="1" customHeight="1">
      <c r="A178" s="127" t="s">
        <v>963</v>
      </c>
      <c r="B178" s="22" t="s">
        <v>306</v>
      </c>
      <c r="C178" s="51">
        <v>0</v>
      </c>
      <c r="D178" s="51">
        <v>0</v>
      </c>
      <c r="E178" s="51">
        <v>0</v>
      </c>
      <c r="F178" s="51">
        <v>0</v>
      </c>
      <c r="G178" s="51">
        <v>0</v>
      </c>
      <c r="H178" s="51">
        <v>0</v>
      </c>
      <c r="I178" s="51">
        <v>0</v>
      </c>
      <c r="J178" s="51">
        <v>0</v>
      </c>
      <c r="K178" s="51">
        <v>0</v>
      </c>
      <c r="L178" s="51">
        <v>0</v>
      </c>
      <c r="M178" s="51">
        <v>0</v>
      </c>
      <c r="N178" s="51">
        <v>0</v>
      </c>
      <c r="O178" s="51">
        <v>0</v>
      </c>
      <c r="P178" s="52">
        <f t="shared" si="25"/>
        <v>0</v>
      </c>
      <c r="Q178" s="108"/>
    </row>
    <row r="179" spans="1:17" ht="12.2" hidden="1" customHeight="1">
      <c r="A179" s="127" t="s">
        <v>964</v>
      </c>
      <c r="B179" s="22" t="s">
        <v>307</v>
      </c>
      <c r="C179" s="51">
        <v>0</v>
      </c>
      <c r="D179" s="51">
        <v>0</v>
      </c>
      <c r="E179" s="51">
        <v>0</v>
      </c>
      <c r="F179" s="51">
        <v>0</v>
      </c>
      <c r="G179" s="51">
        <v>0</v>
      </c>
      <c r="H179" s="51">
        <v>21414.3</v>
      </c>
      <c r="I179" s="51">
        <v>0</v>
      </c>
      <c r="J179" s="51">
        <v>0</v>
      </c>
      <c r="K179" s="51">
        <v>0</v>
      </c>
      <c r="L179" s="51">
        <v>0</v>
      </c>
      <c r="M179" s="51">
        <v>0</v>
      </c>
      <c r="N179" s="51">
        <v>0</v>
      </c>
      <c r="O179" s="51">
        <v>21414.3</v>
      </c>
      <c r="P179" s="52">
        <f t="shared" si="25"/>
        <v>0</v>
      </c>
      <c r="Q179" s="108"/>
    </row>
    <row r="180" spans="1:17" ht="12.2" hidden="1" customHeight="1">
      <c r="A180" s="127" t="s">
        <v>965</v>
      </c>
      <c r="B180" s="22" t="s">
        <v>308</v>
      </c>
      <c r="C180" s="51">
        <v>0</v>
      </c>
      <c r="D180" s="51">
        <v>0</v>
      </c>
      <c r="E180" s="51">
        <v>0</v>
      </c>
      <c r="F180" s="51">
        <v>0</v>
      </c>
      <c r="G180" s="51">
        <v>0</v>
      </c>
      <c r="H180" s="51">
        <v>8082.125</v>
      </c>
      <c r="I180" s="51">
        <v>0</v>
      </c>
      <c r="J180" s="51">
        <v>0</v>
      </c>
      <c r="K180" s="51">
        <v>0</v>
      </c>
      <c r="L180" s="51">
        <v>0</v>
      </c>
      <c r="M180" s="51">
        <v>0</v>
      </c>
      <c r="N180" s="51">
        <v>0</v>
      </c>
      <c r="O180" s="51">
        <v>8082.125</v>
      </c>
      <c r="P180" s="52">
        <f t="shared" si="25"/>
        <v>0</v>
      </c>
      <c r="Q180" s="108"/>
    </row>
    <row r="181" spans="1:17" ht="12.2" hidden="1" customHeight="1">
      <c r="A181" s="127" t="s">
        <v>966</v>
      </c>
      <c r="B181" s="22" t="s">
        <v>309</v>
      </c>
      <c r="C181" s="51">
        <v>0</v>
      </c>
      <c r="D181" s="51">
        <v>0</v>
      </c>
      <c r="E181" s="51">
        <v>0</v>
      </c>
      <c r="F181" s="51">
        <v>0</v>
      </c>
      <c r="G181" s="51">
        <v>0</v>
      </c>
      <c r="H181" s="51">
        <v>0</v>
      </c>
      <c r="I181" s="51">
        <v>0</v>
      </c>
      <c r="J181" s="51">
        <v>0</v>
      </c>
      <c r="K181" s="51">
        <v>0</v>
      </c>
      <c r="L181" s="51">
        <v>0</v>
      </c>
      <c r="M181" s="51">
        <v>0</v>
      </c>
      <c r="N181" s="51">
        <v>0</v>
      </c>
      <c r="O181" s="51">
        <v>0</v>
      </c>
      <c r="P181" s="52">
        <f t="shared" si="25"/>
        <v>0</v>
      </c>
      <c r="Q181" s="108"/>
    </row>
    <row r="182" spans="1:17" ht="12.2" hidden="1" customHeight="1">
      <c r="A182" s="127" t="s">
        <v>967</v>
      </c>
      <c r="B182" s="22" t="s">
        <v>310</v>
      </c>
      <c r="C182" s="51">
        <v>0</v>
      </c>
      <c r="D182" s="51">
        <v>0</v>
      </c>
      <c r="E182" s="51">
        <v>0</v>
      </c>
      <c r="F182" s="51">
        <v>0</v>
      </c>
      <c r="G182" s="51">
        <v>0</v>
      </c>
      <c r="H182" s="51">
        <v>0</v>
      </c>
      <c r="I182" s="51">
        <v>0</v>
      </c>
      <c r="J182" s="51">
        <v>0</v>
      </c>
      <c r="K182" s="51">
        <v>0</v>
      </c>
      <c r="L182" s="51">
        <v>0</v>
      </c>
      <c r="M182" s="51">
        <v>0</v>
      </c>
      <c r="N182" s="51">
        <v>0</v>
      </c>
      <c r="O182" s="51">
        <v>0</v>
      </c>
      <c r="P182" s="52">
        <f t="shared" si="25"/>
        <v>0</v>
      </c>
      <c r="Q182" s="108"/>
    </row>
    <row r="183" spans="1:17" ht="12.2" hidden="1" customHeight="1">
      <c r="A183" s="127" t="s">
        <v>968</v>
      </c>
      <c r="B183" s="22" t="s">
        <v>311</v>
      </c>
      <c r="C183" s="51">
        <v>0</v>
      </c>
      <c r="D183" s="51">
        <v>0</v>
      </c>
      <c r="E183" s="51">
        <v>0</v>
      </c>
      <c r="F183" s="51">
        <v>0</v>
      </c>
      <c r="G183" s="51">
        <v>0</v>
      </c>
      <c r="H183" s="51">
        <v>0</v>
      </c>
      <c r="I183" s="51">
        <v>0</v>
      </c>
      <c r="J183" s="51">
        <v>0</v>
      </c>
      <c r="K183" s="51">
        <v>0</v>
      </c>
      <c r="L183" s="51">
        <v>0</v>
      </c>
      <c r="M183" s="51">
        <v>0</v>
      </c>
      <c r="N183" s="51">
        <v>0</v>
      </c>
      <c r="O183" s="51">
        <v>0</v>
      </c>
      <c r="P183" s="52">
        <f t="shared" si="25"/>
        <v>0</v>
      </c>
      <c r="Q183" s="108"/>
    </row>
    <row r="184" spans="1:17" ht="12.2" hidden="1" customHeight="1">
      <c r="A184" s="127" t="s">
        <v>969</v>
      </c>
      <c r="B184" s="22" t="s">
        <v>312</v>
      </c>
      <c r="C184" s="51">
        <v>0</v>
      </c>
      <c r="D184" s="51">
        <v>0</v>
      </c>
      <c r="E184" s="51">
        <v>0</v>
      </c>
      <c r="F184" s="51">
        <v>0</v>
      </c>
      <c r="G184" s="51">
        <v>0</v>
      </c>
      <c r="H184" s="51">
        <v>0</v>
      </c>
      <c r="I184" s="51">
        <v>0</v>
      </c>
      <c r="J184" s="51">
        <v>0</v>
      </c>
      <c r="K184" s="51">
        <v>0</v>
      </c>
      <c r="L184" s="51">
        <v>0</v>
      </c>
      <c r="M184" s="51">
        <v>0</v>
      </c>
      <c r="N184" s="51">
        <v>0</v>
      </c>
      <c r="O184" s="51">
        <v>0</v>
      </c>
      <c r="P184" s="52">
        <f t="shared" si="25"/>
        <v>0</v>
      </c>
      <c r="Q184" s="108"/>
    </row>
    <row r="185" spans="1:17" ht="12.2" hidden="1" customHeight="1">
      <c r="A185" s="127" t="s">
        <v>970</v>
      </c>
      <c r="B185" s="22" t="s">
        <v>313</v>
      </c>
      <c r="C185" s="51">
        <v>0</v>
      </c>
      <c r="D185" s="51">
        <v>0</v>
      </c>
      <c r="E185" s="51">
        <v>0</v>
      </c>
      <c r="F185" s="51">
        <v>0</v>
      </c>
      <c r="G185" s="51">
        <v>0</v>
      </c>
      <c r="H185" s="51">
        <v>0</v>
      </c>
      <c r="I185" s="51">
        <v>934.96912499999996</v>
      </c>
      <c r="J185" s="51">
        <v>934.96912499999996</v>
      </c>
      <c r="K185" s="51">
        <v>934.96912499999996</v>
      </c>
      <c r="L185" s="51">
        <v>934.96912499999996</v>
      </c>
      <c r="M185" s="51">
        <v>934.96912499999996</v>
      </c>
      <c r="N185" s="51">
        <v>934.96912499999996</v>
      </c>
      <c r="O185" s="51">
        <v>5609.8147499999995</v>
      </c>
      <c r="P185" s="52">
        <f t="shared" si="25"/>
        <v>0</v>
      </c>
      <c r="Q185" s="108"/>
    </row>
    <row r="186" spans="1:17" ht="12.2" hidden="1" customHeight="1">
      <c r="A186" s="127" t="s">
        <v>971</v>
      </c>
      <c r="B186" s="22" t="s">
        <v>314</v>
      </c>
      <c r="C186" s="51">
        <v>0</v>
      </c>
      <c r="D186" s="51">
        <v>0</v>
      </c>
      <c r="E186" s="51">
        <v>0</v>
      </c>
      <c r="F186" s="51">
        <v>0</v>
      </c>
      <c r="G186" s="51">
        <v>0</v>
      </c>
      <c r="H186" s="51">
        <v>0</v>
      </c>
      <c r="I186" s="51">
        <v>0</v>
      </c>
      <c r="J186" s="51">
        <v>0</v>
      </c>
      <c r="K186" s="51">
        <v>0</v>
      </c>
      <c r="L186" s="51">
        <v>0</v>
      </c>
      <c r="M186" s="51">
        <v>0</v>
      </c>
      <c r="N186" s="51">
        <v>0</v>
      </c>
      <c r="O186" s="51">
        <v>0</v>
      </c>
      <c r="P186" s="52">
        <f t="shared" si="25"/>
        <v>0</v>
      </c>
      <c r="Q186" s="108"/>
    </row>
    <row r="187" spans="1:17" ht="12.2" hidden="1" customHeight="1">
      <c r="A187" s="127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2"/>
      <c r="Q187" s="108"/>
    </row>
    <row r="188" spans="1:17" ht="12.2" customHeight="1">
      <c r="A188" s="35"/>
      <c r="B188" s="1" t="s">
        <v>113</v>
      </c>
      <c r="C188" s="51">
        <f t="shared" ref="C188:O188" si="26">SUM(C130:C187)</f>
        <v>151175.29999999999</v>
      </c>
      <c r="D188" s="51">
        <f t="shared" si="26"/>
        <v>156498.07</v>
      </c>
      <c r="E188" s="51">
        <f t="shared" si="26"/>
        <v>189627.24999999997</v>
      </c>
      <c r="F188" s="51">
        <f t="shared" si="26"/>
        <v>191879.08</v>
      </c>
      <c r="G188" s="51">
        <f t="shared" si="26"/>
        <v>183430.38645833317</v>
      </c>
      <c r="H188" s="51">
        <f t="shared" si="26"/>
        <v>249211.97812499979</v>
      </c>
      <c r="I188" s="51">
        <f t="shared" si="26"/>
        <v>181677.18354032241</v>
      </c>
      <c r="J188" s="51">
        <f t="shared" si="26"/>
        <v>182282.02224999981</v>
      </c>
      <c r="K188" s="51">
        <f t="shared" si="26"/>
        <v>182282.02224999981</v>
      </c>
      <c r="L188" s="51">
        <f t="shared" si="26"/>
        <v>182282.02224999981</v>
      </c>
      <c r="M188" s="51">
        <f t="shared" si="26"/>
        <v>182282.02224999981</v>
      </c>
      <c r="N188" s="51">
        <f t="shared" si="26"/>
        <v>224400.52224999981</v>
      </c>
      <c r="O188" s="51">
        <f t="shared" si="26"/>
        <v>2352669.0677069901</v>
      </c>
      <c r="P188" s="52">
        <f>O188-SUM(C188:N188)</f>
        <v>95641.208333335351</v>
      </c>
    </row>
    <row r="189" spans="1:17" ht="12.2" hidden="1" customHeight="1">
      <c r="A189" s="35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2"/>
    </row>
    <row r="190" spans="1:17" ht="12.2" hidden="1" customHeight="1">
      <c r="A190" s="57" t="s">
        <v>114</v>
      </c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2"/>
    </row>
    <row r="191" spans="1:17" ht="12.2" hidden="1" customHeight="1">
      <c r="A191" s="127" t="s">
        <v>29</v>
      </c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2">
        <f t="shared" ref="P191" si="27">O191-SUM(C191:N191)</f>
        <v>0</v>
      </c>
    </row>
    <row r="192" spans="1:17" ht="12.2" hidden="1" customHeight="1">
      <c r="A192" s="127" t="s">
        <v>972</v>
      </c>
      <c r="B192" s="22" t="s">
        <v>315</v>
      </c>
      <c r="C192" s="51">
        <v>16573.71</v>
      </c>
      <c r="D192" s="51">
        <v>29880.3</v>
      </c>
      <c r="E192" s="51">
        <v>15846.96</v>
      </c>
      <c r="F192" s="51">
        <v>17528.36</v>
      </c>
      <c r="G192" s="51">
        <v>13960.9669884832</v>
      </c>
      <c r="H192" s="51">
        <v>13960.9669884832</v>
      </c>
      <c r="I192" s="51">
        <v>13960.9669884832</v>
      </c>
      <c r="J192" s="51">
        <v>13960.9669884832</v>
      </c>
      <c r="K192" s="51">
        <v>13960.9669884832</v>
      </c>
      <c r="L192" s="51">
        <v>13960.9669884832</v>
      </c>
      <c r="M192" s="51">
        <v>13960.9669884832</v>
      </c>
      <c r="N192" s="51">
        <v>13960.9669884832</v>
      </c>
      <c r="O192" s="51">
        <v>191517.065907866</v>
      </c>
      <c r="P192" s="52">
        <f t="shared" ref="P192:P202" si="28">O192-SUM(C192:N192)</f>
        <v>3.7834979593753815E-10</v>
      </c>
    </row>
    <row r="193" spans="1:16" ht="12.2" hidden="1" customHeight="1">
      <c r="A193" s="127" t="s">
        <v>973</v>
      </c>
      <c r="B193" s="22" t="s">
        <v>316</v>
      </c>
      <c r="C193" s="51">
        <v>660.19</v>
      </c>
      <c r="D193" s="51">
        <v>887.71</v>
      </c>
      <c r="E193" s="51">
        <v>0</v>
      </c>
      <c r="F193" s="51">
        <v>0</v>
      </c>
      <c r="G193" s="51">
        <v>-193.48750000000001</v>
      </c>
      <c r="H193" s="51">
        <v>-193.48750000000001</v>
      </c>
      <c r="I193" s="51">
        <v>-193.48750000000001</v>
      </c>
      <c r="J193" s="51">
        <v>-193.48750000000001</v>
      </c>
      <c r="K193" s="51">
        <v>-193.48750000000001</v>
      </c>
      <c r="L193" s="51">
        <v>-193.48750000000001</v>
      </c>
      <c r="M193" s="51">
        <v>-193.48750000000001</v>
      </c>
      <c r="N193" s="51">
        <v>-193.48750000000001</v>
      </c>
      <c r="O193" s="51">
        <v>0</v>
      </c>
      <c r="P193" s="52">
        <f t="shared" si="28"/>
        <v>-2.8421709430404007E-13</v>
      </c>
    </row>
    <row r="194" spans="1:16" ht="12.2" hidden="1" customHeight="1">
      <c r="A194" s="127" t="s">
        <v>974</v>
      </c>
      <c r="B194" s="22" t="s">
        <v>317</v>
      </c>
      <c r="C194" s="51">
        <v>34927.980000000003</v>
      </c>
      <c r="D194" s="51">
        <v>40352.89</v>
      </c>
      <c r="E194" s="51">
        <v>47665.62</v>
      </c>
      <c r="F194" s="51">
        <v>47558.34</v>
      </c>
      <c r="G194" s="51">
        <v>42021.398609084303</v>
      </c>
      <c r="H194" s="51">
        <v>57476.097089302501</v>
      </c>
      <c r="I194" s="51">
        <v>41609.501879528201</v>
      </c>
      <c r="J194" s="51">
        <v>41751.602422406497</v>
      </c>
      <c r="K194" s="51">
        <v>41751.602422406497</v>
      </c>
      <c r="L194" s="51">
        <v>41751.602422406497</v>
      </c>
      <c r="M194" s="51">
        <v>41751.602422406497</v>
      </c>
      <c r="N194" s="51">
        <v>51646.904458232901</v>
      </c>
      <c r="O194" s="51">
        <v>552735.04553359502</v>
      </c>
      <c r="P194" s="52">
        <f t="shared" si="28"/>
        <v>22469.903807821102</v>
      </c>
    </row>
    <row r="195" spans="1:16" ht="12.2" hidden="1" customHeight="1">
      <c r="A195" s="127" t="s">
        <v>975</v>
      </c>
      <c r="B195" s="22" t="s">
        <v>318</v>
      </c>
      <c r="C195" s="51">
        <v>3125.51</v>
      </c>
      <c r="D195" s="51">
        <v>2233.3000000000002</v>
      </c>
      <c r="E195" s="51">
        <v>2706.15</v>
      </c>
      <c r="F195" s="51">
        <v>2733.47</v>
      </c>
      <c r="G195" s="51">
        <v>2719.2200416666701</v>
      </c>
      <c r="H195" s="51">
        <v>3673.05312083333</v>
      </c>
      <c r="I195" s="51">
        <v>2693.7985993555099</v>
      </c>
      <c r="J195" s="51">
        <v>2702.56876064583</v>
      </c>
      <c r="K195" s="51">
        <v>2702.56876064583</v>
      </c>
      <c r="L195" s="51">
        <v>2702.56876064583</v>
      </c>
      <c r="M195" s="51">
        <v>2702.56876064583</v>
      </c>
      <c r="N195" s="51">
        <v>2032.12715647917</v>
      </c>
      <c r="O195" s="51">
        <v>34113.701481751297</v>
      </c>
      <c r="P195" s="52">
        <f t="shared" si="28"/>
        <v>1386.7975208332937</v>
      </c>
    </row>
    <row r="196" spans="1:16" ht="12.2" hidden="1" customHeight="1">
      <c r="A196" s="127" t="s">
        <v>976</v>
      </c>
      <c r="B196" s="22" t="s">
        <v>319</v>
      </c>
      <c r="C196" s="51">
        <v>2127.75</v>
      </c>
      <c r="D196" s="51">
        <v>1257.32</v>
      </c>
      <c r="E196" s="51">
        <v>954.28</v>
      </c>
      <c r="F196" s="51">
        <v>710.73</v>
      </c>
      <c r="G196" s="51">
        <v>3696.7808803763401</v>
      </c>
      <c r="H196" s="51">
        <v>3696.7808803763401</v>
      </c>
      <c r="I196" s="51">
        <v>3696.7808803763401</v>
      </c>
      <c r="J196" s="51">
        <v>3696.7808803763401</v>
      </c>
      <c r="K196" s="51">
        <v>3696.7808803763401</v>
      </c>
      <c r="L196" s="51">
        <v>3696.7808803763401</v>
      </c>
      <c r="M196" s="51">
        <v>3696.7808803763401</v>
      </c>
      <c r="N196" s="51">
        <v>13433.8244018817</v>
      </c>
      <c r="O196" s="51">
        <v>44361.370564516103</v>
      </c>
      <c r="P196" s="52">
        <f t="shared" si="28"/>
        <v>0</v>
      </c>
    </row>
    <row r="197" spans="1:16" ht="12.2" hidden="1" customHeight="1">
      <c r="A197" s="127" t="s">
        <v>977</v>
      </c>
      <c r="B197" s="22" t="s">
        <v>320</v>
      </c>
      <c r="C197" s="51">
        <v>1080</v>
      </c>
      <c r="D197" s="51">
        <v>1366</v>
      </c>
      <c r="E197" s="51">
        <v>0</v>
      </c>
      <c r="F197" s="51">
        <v>594</v>
      </c>
      <c r="G197" s="51">
        <v>4280.4252539012105</v>
      </c>
      <c r="H197" s="51">
        <v>4280.4252539012105</v>
      </c>
      <c r="I197" s="51">
        <v>4280.4252539012105</v>
      </c>
      <c r="J197" s="51">
        <v>4280.4252539012105</v>
      </c>
      <c r="K197" s="51">
        <v>4280.4252539012105</v>
      </c>
      <c r="L197" s="51">
        <v>4280.4252539012105</v>
      </c>
      <c r="M197" s="51">
        <v>4280.4252539012105</v>
      </c>
      <c r="N197" s="51">
        <v>4280.4252539012105</v>
      </c>
      <c r="O197" s="51">
        <v>37283.402031209698</v>
      </c>
      <c r="P197" s="52">
        <f t="shared" si="28"/>
        <v>0</v>
      </c>
    </row>
    <row r="198" spans="1:16" ht="12.2" hidden="1" customHeight="1">
      <c r="A198" s="127" t="s">
        <v>978</v>
      </c>
      <c r="B198" s="22" t="s">
        <v>321</v>
      </c>
      <c r="C198" s="51">
        <v>0</v>
      </c>
      <c r="D198" s="51">
        <v>0</v>
      </c>
      <c r="E198" s="51">
        <v>0</v>
      </c>
      <c r="F198" s="51">
        <v>0</v>
      </c>
      <c r="G198" s="51">
        <v>0</v>
      </c>
      <c r="H198" s="51">
        <v>0</v>
      </c>
      <c r="I198" s="51">
        <v>0</v>
      </c>
      <c r="J198" s="51">
        <v>0</v>
      </c>
      <c r="K198" s="51">
        <v>0</v>
      </c>
      <c r="L198" s="51">
        <v>0</v>
      </c>
      <c r="M198" s="51">
        <v>0</v>
      </c>
      <c r="N198" s="51">
        <v>0</v>
      </c>
      <c r="O198" s="51"/>
      <c r="P198" s="52">
        <f t="shared" si="28"/>
        <v>0</v>
      </c>
    </row>
    <row r="199" spans="1:16" ht="12.2" hidden="1" customHeight="1">
      <c r="A199" s="127" t="s">
        <v>979</v>
      </c>
      <c r="B199" s="22" t="s">
        <v>322</v>
      </c>
      <c r="C199" s="51">
        <v>0</v>
      </c>
      <c r="D199" s="51">
        <v>0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  <c r="J199" s="51">
        <v>0</v>
      </c>
      <c r="K199" s="51">
        <v>0</v>
      </c>
      <c r="L199" s="51">
        <v>0</v>
      </c>
      <c r="M199" s="51">
        <v>0</v>
      </c>
      <c r="N199" s="51">
        <v>0</v>
      </c>
      <c r="O199" s="51">
        <v>0</v>
      </c>
      <c r="P199" s="52">
        <f t="shared" si="28"/>
        <v>0</v>
      </c>
    </row>
    <row r="200" spans="1:16" ht="12.2" hidden="1" customHeight="1">
      <c r="A200" s="127" t="s">
        <v>980</v>
      </c>
      <c r="B200" s="22" t="s">
        <v>323</v>
      </c>
      <c r="C200" s="51">
        <v>0</v>
      </c>
      <c r="D200" s="51">
        <v>0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1">
        <v>0</v>
      </c>
      <c r="K200" s="51">
        <v>0</v>
      </c>
      <c r="L200" s="51">
        <v>0</v>
      </c>
      <c r="M200" s="51">
        <v>0</v>
      </c>
      <c r="N200" s="51">
        <v>0</v>
      </c>
      <c r="O200" s="51">
        <v>0</v>
      </c>
      <c r="P200" s="52">
        <f t="shared" si="28"/>
        <v>0</v>
      </c>
    </row>
    <row r="201" spans="1:16" ht="12.2" hidden="1" customHeight="1">
      <c r="A201" s="127" t="s">
        <v>981</v>
      </c>
      <c r="B201" s="22" t="s">
        <v>324</v>
      </c>
      <c r="C201" s="51">
        <v>0</v>
      </c>
      <c r="D201" s="51">
        <v>0</v>
      </c>
      <c r="E201" s="51">
        <v>0</v>
      </c>
      <c r="F201" s="51">
        <v>0</v>
      </c>
      <c r="G201" s="51">
        <v>0</v>
      </c>
      <c r="H201" s="51">
        <v>0</v>
      </c>
      <c r="I201" s="51">
        <v>0</v>
      </c>
      <c r="J201" s="51">
        <v>0</v>
      </c>
      <c r="K201" s="51">
        <v>0</v>
      </c>
      <c r="L201" s="51">
        <v>0</v>
      </c>
      <c r="M201" s="51">
        <v>0</v>
      </c>
      <c r="N201" s="51">
        <v>0</v>
      </c>
      <c r="O201" s="51">
        <v>0</v>
      </c>
      <c r="P201" s="52">
        <f t="shared" si="28"/>
        <v>0</v>
      </c>
    </row>
    <row r="202" spans="1:16" ht="12.2" hidden="1" customHeight="1">
      <c r="A202" s="127" t="s">
        <v>982</v>
      </c>
      <c r="B202" s="22" t="s">
        <v>325</v>
      </c>
      <c r="C202" s="51">
        <v>0</v>
      </c>
      <c r="D202" s="51">
        <v>0</v>
      </c>
      <c r="E202" s="51">
        <v>0</v>
      </c>
      <c r="F202" s="51">
        <v>0</v>
      </c>
      <c r="G202" s="51">
        <v>0</v>
      </c>
      <c r="H202" s="51">
        <v>0</v>
      </c>
      <c r="I202" s="51">
        <v>0</v>
      </c>
      <c r="J202" s="51">
        <v>0</v>
      </c>
      <c r="K202" s="51">
        <v>0</v>
      </c>
      <c r="L202" s="51">
        <v>0</v>
      </c>
      <c r="M202" s="51">
        <v>0</v>
      </c>
      <c r="N202" s="51">
        <v>0</v>
      </c>
      <c r="O202" s="51">
        <v>0</v>
      </c>
      <c r="P202" s="52">
        <f t="shared" si="28"/>
        <v>0</v>
      </c>
    </row>
    <row r="203" spans="1:16" s="39" customFormat="1" ht="12.2" hidden="1" customHeight="1">
      <c r="A203" s="127"/>
      <c r="B203" s="22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2"/>
    </row>
    <row r="204" spans="1:16" s="39" customFormat="1" ht="12.2" customHeight="1">
      <c r="A204" s="35"/>
      <c r="B204" s="1" t="s">
        <v>114</v>
      </c>
      <c r="C204" s="51">
        <f t="shared" ref="C204:O204" si="29">SUM(C191:C203)</f>
        <v>58495.140000000007</v>
      </c>
      <c r="D204" s="51">
        <f t="shared" si="29"/>
        <v>75977.52</v>
      </c>
      <c r="E204" s="51">
        <f t="shared" si="29"/>
        <v>67173.009999999995</v>
      </c>
      <c r="F204" s="51">
        <f t="shared" si="29"/>
        <v>69124.899999999994</v>
      </c>
      <c r="G204" s="51">
        <f t="shared" si="29"/>
        <v>66485.30427351172</v>
      </c>
      <c r="H204" s="51">
        <f t="shared" si="29"/>
        <v>82893.83583289657</v>
      </c>
      <c r="I204" s="51">
        <f t="shared" si="29"/>
        <v>66047.986101644463</v>
      </c>
      <c r="J204" s="51">
        <f t="shared" si="29"/>
        <v>66198.856805813077</v>
      </c>
      <c r="K204" s="51">
        <f t="shared" si="29"/>
        <v>66198.856805813077</v>
      </c>
      <c r="L204" s="51">
        <f t="shared" si="29"/>
        <v>66198.856805813077</v>
      </c>
      <c r="M204" s="51">
        <f t="shared" si="29"/>
        <v>66198.856805813077</v>
      </c>
      <c r="N204" s="51">
        <f t="shared" si="29"/>
        <v>85160.760758978184</v>
      </c>
      <c r="O204" s="51">
        <f t="shared" si="29"/>
        <v>860010.58551893802</v>
      </c>
      <c r="P204" s="52">
        <f t="shared" ref="P204:P229" si="30">O204-SUM(C204:N204)</f>
        <v>23856.70132865489</v>
      </c>
    </row>
    <row r="205" spans="1:16" s="39" customFormat="1" ht="12.2" hidden="1" customHeight="1">
      <c r="A205" s="35"/>
      <c r="B205" s="22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2"/>
    </row>
    <row r="206" spans="1:16" s="39" customFormat="1" ht="12.2" hidden="1" customHeight="1">
      <c r="A206" s="57" t="s">
        <v>115</v>
      </c>
      <c r="B206" s="22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2"/>
    </row>
    <row r="207" spans="1:16" s="39" customFormat="1" ht="12.2" hidden="1" customHeight="1">
      <c r="A207" s="127" t="s">
        <v>29</v>
      </c>
      <c r="B207" s="22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>
        <v>0</v>
      </c>
      <c r="P207" s="52">
        <f t="shared" si="30"/>
        <v>0</v>
      </c>
    </row>
    <row r="208" spans="1:16" s="39" customFormat="1" ht="12.2" hidden="1" customHeight="1">
      <c r="A208" s="127" t="s">
        <v>983</v>
      </c>
      <c r="B208" s="22" t="s">
        <v>115</v>
      </c>
      <c r="C208" s="51">
        <v>0</v>
      </c>
      <c r="D208" s="51">
        <v>0</v>
      </c>
      <c r="E208" s="51">
        <v>0</v>
      </c>
      <c r="F208" s="51">
        <v>0</v>
      </c>
      <c r="G208" s="51">
        <v>0</v>
      </c>
      <c r="H208" s="51">
        <v>0</v>
      </c>
      <c r="I208" s="51">
        <v>0</v>
      </c>
      <c r="J208" s="51">
        <v>0</v>
      </c>
      <c r="K208" s="51">
        <v>0</v>
      </c>
      <c r="L208" s="51">
        <v>0</v>
      </c>
      <c r="M208" s="51">
        <v>0</v>
      </c>
      <c r="N208" s="51">
        <v>0</v>
      </c>
      <c r="O208" s="51">
        <v>0</v>
      </c>
      <c r="P208" s="52">
        <f t="shared" ref="P208:P227" si="31">O208-SUM(C208:N208)</f>
        <v>0</v>
      </c>
    </row>
    <row r="209" spans="1:16" s="39" customFormat="1" ht="12.2" hidden="1" customHeight="1">
      <c r="A209" s="127" t="s">
        <v>984</v>
      </c>
      <c r="B209" s="22" t="s">
        <v>326</v>
      </c>
      <c r="C209" s="51">
        <v>1018.19</v>
      </c>
      <c r="D209" s="51">
        <v>18164.560000000001</v>
      </c>
      <c r="E209" s="51">
        <v>3037.99</v>
      </c>
      <c r="F209" s="51">
        <v>9834.16</v>
      </c>
      <c r="G209" s="51">
        <v>163.38749999999999</v>
      </c>
      <c r="H209" s="51">
        <v>163.38749999999999</v>
      </c>
      <c r="I209" s="51">
        <v>163.38749999999999</v>
      </c>
      <c r="J209" s="51">
        <v>163.38749999999999</v>
      </c>
      <c r="K209" s="51">
        <v>163.38749999999999</v>
      </c>
      <c r="L209" s="51">
        <v>163.38749999999999</v>
      </c>
      <c r="M209" s="51">
        <v>163.38749999999999</v>
      </c>
      <c r="N209" s="51">
        <v>163.38749999999999</v>
      </c>
      <c r="O209" s="51">
        <v>33362</v>
      </c>
      <c r="P209" s="52">
        <f t="shared" si="31"/>
        <v>0</v>
      </c>
    </row>
    <row r="210" spans="1:16" s="39" customFormat="1" ht="12.2" hidden="1" customHeight="1">
      <c r="A210" s="127" t="s">
        <v>985</v>
      </c>
      <c r="B210" s="22" t="s">
        <v>327</v>
      </c>
      <c r="C210" s="51">
        <v>-7050</v>
      </c>
      <c r="D210" s="51">
        <v>7100</v>
      </c>
      <c r="E210" s="51">
        <v>9159</v>
      </c>
      <c r="F210" s="51">
        <v>2032</v>
      </c>
      <c r="G210" s="51">
        <v>10788.090909090901</v>
      </c>
      <c r="H210" s="51">
        <v>10788.090909090901</v>
      </c>
      <c r="I210" s="51">
        <v>10788.090909090901</v>
      </c>
      <c r="J210" s="51">
        <v>10788.090909090901</v>
      </c>
      <c r="K210" s="51">
        <v>10788.090909090901</v>
      </c>
      <c r="L210" s="51">
        <v>10788.090909090901</v>
      </c>
      <c r="M210" s="51">
        <v>10788.090909090901</v>
      </c>
      <c r="N210" s="51">
        <v>31911.3636363636</v>
      </c>
      <c r="O210" s="51">
        <v>118669</v>
      </c>
      <c r="P210" s="52">
        <f t="shared" si="31"/>
        <v>0</v>
      </c>
    </row>
    <row r="211" spans="1:16" s="39" customFormat="1" ht="12.2" hidden="1" customHeight="1">
      <c r="A211" s="127" t="s">
        <v>986</v>
      </c>
      <c r="B211" s="22" t="s">
        <v>328</v>
      </c>
      <c r="C211" s="51">
        <v>0</v>
      </c>
      <c r="D211" s="51">
        <v>0</v>
      </c>
      <c r="E211" s="51">
        <v>1600</v>
      </c>
      <c r="F211" s="51">
        <v>0</v>
      </c>
      <c r="G211" s="51">
        <v>0</v>
      </c>
      <c r="H211" s="51">
        <v>0</v>
      </c>
      <c r="I211" s="51">
        <v>0</v>
      </c>
      <c r="J211" s="51">
        <v>0</v>
      </c>
      <c r="K211" s="51">
        <v>0</v>
      </c>
      <c r="L211" s="51">
        <v>0</v>
      </c>
      <c r="M211" s="51">
        <v>0</v>
      </c>
      <c r="N211" s="51">
        <v>0</v>
      </c>
      <c r="O211" s="51">
        <v>1600</v>
      </c>
      <c r="P211" s="52">
        <f t="shared" si="31"/>
        <v>0</v>
      </c>
    </row>
    <row r="212" spans="1:16" s="39" customFormat="1" ht="12.2" hidden="1" customHeight="1">
      <c r="A212" s="127" t="s">
        <v>987</v>
      </c>
      <c r="B212" s="22" t="s">
        <v>329</v>
      </c>
      <c r="C212" s="51">
        <v>32400</v>
      </c>
      <c r="D212" s="51">
        <v>82.9</v>
      </c>
      <c r="E212" s="51">
        <v>14400</v>
      </c>
      <c r="F212" s="51">
        <v>5000</v>
      </c>
      <c r="G212" s="51">
        <v>8166.9849999999997</v>
      </c>
      <c r="H212" s="51">
        <v>8166.9849999999997</v>
      </c>
      <c r="I212" s="51">
        <v>0</v>
      </c>
      <c r="J212" s="51">
        <v>0</v>
      </c>
      <c r="K212" s="51">
        <v>0</v>
      </c>
      <c r="L212" s="51">
        <v>0</v>
      </c>
      <c r="M212" s="51">
        <v>0</v>
      </c>
      <c r="N212" s="51">
        <v>-19214.96</v>
      </c>
      <c r="O212" s="51">
        <v>49001.91</v>
      </c>
      <c r="P212" s="52">
        <f t="shared" si="31"/>
        <v>0</v>
      </c>
    </row>
    <row r="213" spans="1:16" s="39" customFormat="1" ht="12.2" hidden="1" customHeight="1">
      <c r="A213" s="127" t="s">
        <v>988</v>
      </c>
      <c r="B213" s="22" t="s">
        <v>330</v>
      </c>
      <c r="C213" s="51">
        <v>0</v>
      </c>
      <c r="D213" s="51">
        <v>0</v>
      </c>
      <c r="E213" s="51">
        <v>0</v>
      </c>
      <c r="F213" s="51">
        <v>0</v>
      </c>
      <c r="G213" s="51">
        <v>0</v>
      </c>
      <c r="H213" s="51">
        <v>0</v>
      </c>
      <c r="I213" s="51">
        <v>0</v>
      </c>
      <c r="J213" s="51">
        <v>0</v>
      </c>
      <c r="K213" s="51">
        <v>0</v>
      </c>
      <c r="L213" s="51">
        <v>0</v>
      </c>
      <c r="M213" s="51">
        <v>0</v>
      </c>
      <c r="N213" s="51">
        <v>0</v>
      </c>
      <c r="O213" s="51">
        <v>0</v>
      </c>
      <c r="P213" s="52">
        <f t="shared" si="31"/>
        <v>0</v>
      </c>
    </row>
    <row r="214" spans="1:16" s="39" customFormat="1" ht="12.2" hidden="1" customHeight="1">
      <c r="A214" s="127" t="s">
        <v>989</v>
      </c>
      <c r="B214" s="22" t="s">
        <v>331</v>
      </c>
      <c r="C214" s="51">
        <v>0</v>
      </c>
      <c r="D214" s="51">
        <v>0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1">
        <v>0</v>
      </c>
      <c r="K214" s="51">
        <v>0</v>
      </c>
      <c r="L214" s="51">
        <v>0</v>
      </c>
      <c r="M214" s="51">
        <v>0</v>
      </c>
      <c r="N214" s="51">
        <v>0</v>
      </c>
      <c r="O214" s="51">
        <v>0</v>
      </c>
      <c r="P214" s="52">
        <f t="shared" si="31"/>
        <v>0</v>
      </c>
    </row>
    <row r="215" spans="1:16" s="39" customFormat="1" ht="12.2" hidden="1" customHeight="1">
      <c r="A215" s="127" t="s">
        <v>990</v>
      </c>
      <c r="B215" s="22" t="s">
        <v>332</v>
      </c>
      <c r="C215" s="51">
        <v>0</v>
      </c>
      <c r="D215" s="51">
        <v>0</v>
      </c>
      <c r="E215" s="51">
        <v>0</v>
      </c>
      <c r="F215" s="51">
        <v>0</v>
      </c>
      <c r="G215" s="51">
        <v>0</v>
      </c>
      <c r="H215" s="51">
        <v>0</v>
      </c>
      <c r="I215" s="51">
        <v>0</v>
      </c>
      <c r="J215" s="51">
        <v>0</v>
      </c>
      <c r="K215" s="51">
        <v>0</v>
      </c>
      <c r="L215" s="51">
        <v>0</v>
      </c>
      <c r="M215" s="51">
        <v>0</v>
      </c>
      <c r="N215" s="51">
        <v>0</v>
      </c>
      <c r="O215" s="51">
        <v>0</v>
      </c>
      <c r="P215" s="52">
        <f t="shared" si="31"/>
        <v>0</v>
      </c>
    </row>
    <row r="216" spans="1:16" s="39" customFormat="1" ht="12.2" hidden="1" customHeight="1">
      <c r="A216" s="127" t="s">
        <v>991</v>
      </c>
      <c r="B216" s="22" t="s">
        <v>333</v>
      </c>
      <c r="C216" s="51">
        <v>0</v>
      </c>
      <c r="D216" s="51">
        <v>0</v>
      </c>
      <c r="E216" s="51">
        <v>0</v>
      </c>
      <c r="F216" s="51">
        <v>0</v>
      </c>
      <c r="G216" s="51">
        <v>437.5</v>
      </c>
      <c r="H216" s="51">
        <v>437.5</v>
      </c>
      <c r="I216" s="51">
        <v>437.5</v>
      </c>
      <c r="J216" s="51">
        <v>437.5</v>
      </c>
      <c r="K216" s="51">
        <v>437.5</v>
      </c>
      <c r="L216" s="51">
        <v>437.5</v>
      </c>
      <c r="M216" s="51">
        <v>437.5</v>
      </c>
      <c r="N216" s="51">
        <v>437.5</v>
      </c>
      <c r="O216" s="51">
        <v>3500</v>
      </c>
      <c r="P216" s="52">
        <f t="shared" si="31"/>
        <v>0</v>
      </c>
    </row>
    <row r="217" spans="1:16" s="39" customFormat="1" ht="12.2" hidden="1" customHeight="1">
      <c r="A217" s="127" t="s">
        <v>992</v>
      </c>
      <c r="B217" s="22" t="s">
        <v>334</v>
      </c>
      <c r="C217" s="51">
        <v>0</v>
      </c>
      <c r="D217" s="51">
        <v>0</v>
      </c>
      <c r="E217" s="51">
        <v>0</v>
      </c>
      <c r="F217" s="51">
        <v>0</v>
      </c>
      <c r="G217" s="51">
        <v>0</v>
      </c>
      <c r="H217" s="51">
        <v>0</v>
      </c>
      <c r="I217" s="51">
        <v>0</v>
      </c>
      <c r="J217" s="51">
        <v>0</v>
      </c>
      <c r="K217" s="51">
        <v>0</v>
      </c>
      <c r="L217" s="51">
        <v>0</v>
      </c>
      <c r="M217" s="51">
        <v>0</v>
      </c>
      <c r="N217" s="51">
        <v>0</v>
      </c>
      <c r="O217" s="51">
        <v>0</v>
      </c>
      <c r="P217" s="52">
        <f t="shared" si="31"/>
        <v>0</v>
      </c>
    </row>
    <row r="218" spans="1:16" s="39" customFormat="1" ht="12.2" hidden="1" customHeight="1">
      <c r="A218" s="127" t="s">
        <v>993</v>
      </c>
      <c r="B218" s="22" t="s">
        <v>335</v>
      </c>
      <c r="C218" s="51">
        <v>0</v>
      </c>
      <c r="D218" s="51">
        <v>0</v>
      </c>
      <c r="E218" s="51">
        <v>0</v>
      </c>
      <c r="F218" s="51">
        <v>0</v>
      </c>
      <c r="G218" s="51">
        <v>0</v>
      </c>
      <c r="H218" s="51">
        <v>0</v>
      </c>
      <c r="I218" s="51">
        <v>0</v>
      </c>
      <c r="J218" s="51">
        <v>0</v>
      </c>
      <c r="K218" s="51">
        <v>0</v>
      </c>
      <c r="L218" s="51">
        <v>0</v>
      </c>
      <c r="M218" s="51">
        <v>0</v>
      </c>
      <c r="N218" s="51">
        <v>0</v>
      </c>
      <c r="O218" s="51">
        <v>0</v>
      </c>
      <c r="P218" s="52">
        <f t="shared" si="31"/>
        <v>0</v>
      </c>
    </row>
    <row r="219" spans="1:16" s="39" customFormat="1" ht="12.2" hidden="1" customHeight="1">
      <c r="A219" s="127" t="s">
        <v>994</v>
      </c>
      <c r="B219" s="22" t="s">
        <v>336</v>
      </c>
      <c r="C219" s="51">
        <v>0</v>
      </c>
      <c r="D219" s="51">
        <v>0</v>
      </c>
      <c r="E219" s="51">
        <v>0</v>
      </c>
      <c r="F219" s="51">
        <v>0</v>
      </c>
      <c r="G219" s="51">
        <v>0</v>
      </c>
      <c r="H219" s="51">
        <v>0</v>
      </c>
      <c r="I219" s="51">
        <v>0</v>
      </c>
      <c r="J219" s="51">
        <v>0</v>
      </c>
      <c r="K219" s="51">
        <v>0</v>
      </c>
      <c r="L219" s="51">
        <v>0</v>
      </c>
      <c r="M219" s="51">
        <v>0</v>
      </c>
      <c r="N219" s="51">
        <v>0</v>
      </c>
      <c r="O219" s="51">
        <v>0</v>
      </c>
      <c r="P219" s="52">
        <f t="shared" si="31"/>
        <v>0</v>
      </c>
    </row>
    <row r="220" spans="1:16" s="39" customFormat="1" ht="12.2" hidden="1" customHeight="1">
      <c r="A220" s="127" t="s">
        <v>995</v>
      </c>
      <c r="B220" s="22" t="s">
        <v>337</v>
      </c>
      <c r="C220" s="51">
        <v>0</v>
      </c>
      <c r="D220" s="51">
        <v>0</v>
      </c>
      <c r="E220" s="51">
        <v>0</v>
      </c>
      <c r="F220" s="51">
        <v>0</v>
      </c>
      <c r="G220" s="51">
        <v>0</v>
      </c>
      <c r="H220" s="51">
        <v>0</v>
      </c>
      <c r="I220" s="51">
        <v>0</v>
      </c>
      <c r="J220" s="51">
        <v>0</v>
      </c>
      <c r="K220" s="51">
        <v>0</v>
      </c>
      <c r="L220" s="51">
        <v>0</v>
      </c>
      <c r="M220" s="51">
        <v>0</v>
      </c>
      <c r="N220" s="51">
        <v>0</v>
      </c>
      <c r="O220" s="51">
        <v>0</v>
      </c>
      <c r="P220" s="52">
        <f t="shared" si="31"/>
        <v>0</v>
      </c>
    </row>
    <row r="221" spans="1:16" s="39" customFormat="1" ht="12.2" hidden="1" customHeight="1">
      <c r="A221" s="127" t="s">
        <v>996</v>
      </c>
      <c r="B221" s="22" t="s">
        <v>338</v>
      </c>
      <c r="C221" s="51">
        <v>6500</v>
      </c>
      <c r="D221" s="51">
        <v>0</v>
      </c>
      <c r="E221" s="51">
        <v>11763.5</v>
      </c>
      <c r="F221" s="51">
        <v>0</v>
      </c>
      <c r="G221" s="51">
        <v>587.5625</v>
      </c>
      <c r="H221" s="51">
        <v>587.5625</v>
      </c>
      <c r="I221" s="51">
        <v>587.5625</v>
      </c>
      <c r="J221" s="51">
        <v>587.5625</v>
      </c>
      <c r="K221" s="51">
        <v>587.5625</v>
      </c>
      <c r="L221" s="51">
        <v>587.5625</v>
      </c>
      <c r="M221" s="51">
        <v>587.5625</v>
      </c>
      <c r="N221" s="51">
        <v>587.5625</v>
      </c>
      <c r="O221" s="51">
        <v>22964</v>
      </c>
      <c r="P221" s="52">
        <f t="shared" si="31"/>
        <v>0</v>
      </c>
    </row>
    <row r="222" spans="1:16" s="39" customFormat="1" ht="12.2" hidden="1" customHeight="1">
      <c r="A222" s="127" t="s">
        <v>997</v>
      </c>
      <c r="B222" s="22" t="s">
        <v>339</v>
      </c>
      <c r="C222" s="51">
        <v>6949.38</v>
      </c>
      <c r="D222" s="51">
        <v>6885.42</v>
      </c>
      <c r="E222" s="51">
        <v>6885.42</v>
      </c>
      <c r="F222" s="51">
        <v>6885.42</v>
      </c>
      <c r="G222" s="51">
        <v>7055.1666666666697</v>
      </c>
      <c r="H222" s="51">
        <v>7055.1666666666697</v>
      </c>
      <c r="I222" s="51">
        <v>7055.1666666666697</v>
      </c>
      <c r="J222" s="51">
        <v>7055.1666666666697</v>
      </c>
      <c r="K222" s="51">
        <v>7055.1666666666697</v>
      </c>
      <c r="L222" s="51">
        <v>7055.1666666666697</v>
      </c>
      <c r="M222" s="51">
        <v>7055.1666666666697</v>
      </c>
      <c r="N222" s="51">
        <v>7055.1666666666697</v>
      </c>
      <c r="O222" s="51">
        <v>84662</v>
      </c>
      <c r="P222" s="52">
        <f t="shared" si="31"/>
        <v>615.02666666662844</v>
      </c>
    </row>
    <row r="223" spans="1:16" s="39" customFormat="1" ht="12.2" hidden="1" customHeight="1">
      <c r="A223" s="127" t="s">
        <v>998</v>
      </c>
      <c r="B223" s="22" t="s">
        <v>340</v>
      </c>
      <c r="C223" s="51">
        <v>0</v>
      </c>
      <c r="D223" s="51">
        <v>0</v>
      </c>
      <c r="E223" s="51">
        <v>0</v>
      </c>
      <c r="F223" s="51">
        <v>0</v>
      </c>
      <c r="G223" s="51">
        <v>309</v>
      </c>
      <c r="H223" s="51">
        <v>309</v>
      </c>
      <c r="I223" s="51">
        <v>309</v>
      </c>
      <c r="J223" s="51">
        <v>309</v>
      </c>
      <c r="K223" s="51">
        <v>309</v>
      </c>
      <c r="L223" s="51">
        <v>309</v>
      </c>
      <c r="M223" s="51">
        <v>309</v>
      </c>
      <c r="N223" s="51">
        <v>309</v>
      </c>
      <c r="O223" s="51">
        <v>2472</v>
      </c>
      <c r="P223" s="52">
        <f t="shared" si="31"/>
        <v>0</v>
      </c>
    </row>
    <row r="224" spans="1:16" s="39" customFormat="1" ht="12.2" hidden="1" customHeight="1">
      <c r="A224" s="127" t="s">
        <v>999</v>
      </c>
      <c r="B224" s="22" t="s">
        <v>341</v>
      </c>
      <c r="C224" s="51">
        <v>0</v>
      </c>
      <c r="D224" s="51">
        <v>0</v>
      </c>
      <c r="E224" s="51">
        <v>0</v>
      </c>
      <c r="F224" s="51">
        <v>0</v>
      </c>
      <c r="G224" s="51">
        <v>0</v>
      </c>
      <c r="H224" s="51">
        <v>0</v>
      </c>
      <c r="I224" s="51">
        <v>0</v>
      </c>
      <c r="J224" s="51">
        <v>0</v>
      </c>
      <c r="K224" s="51">
        <v>0</v>
      </c>
      <c r="L224" s="51">
        <v>0</v>
      </c>
      <c r="M224" s="51">
        <v>0</v>
      </c>
      <c r="N224" s="51">
        <v>0</v>
      </c>
      <c r="O224" s="51">
        <v>0</v>
      </c>
      <c r="P224" s="52">
        <f t="shared" si="31"/>
        <v>0</v>
      </c>
    </row>
    <row r="225" spans="1:16" s="39" customFormat="1" ht="12.2" hidden="1" customHeight="1">
      <c r="A225" s="127" t="s">
        <v>1000</v>
      </c>
      <c r="B225" s="22" t="s">
        <v>342</v>
      </c>
      <c r="C225" s="51">
        <v>8500</v>
      </c>
      <c r="D225" s="51">
        <v>0</v>
      </c>
      <c r="E225" s="51">
        <v>0</v>
      </c>
      <c r="F225" s="51">
        <v>6365</v>
      </c>
      <c r="G225" s="51">
        <v>0</v>
      </c>
      <c r="H225" s="51">
        <v>0</v>
      </c>
      <c r="I225" s="51">
        <v>0</v>
      </c>
      <c r="J225" s="51">
        <v>0</v>
      </c>
      <c r="K225" s="51">
        <v>0</v>
      </c>
      <c r="L225" s="51">
        <v>0</v>
      </c>
      <c r="M225" s="51">
        <v>0</v>
      </c>
      <c r="N225" s="51">
        <v>0</v>
      </c>
      <c r="O225" s="51">
        <v>14865</v>
      </c>
      <c r="P225" s="52">
        <f t="shared" si="31"/>
        <v>0</v>
      </c>
    </row>
    <row r="226" spans="1:16" s="39" customFormat="1" ht="12.2" hidden="1" customHeight="1">
      <c r="A226" s="127" t="s">
        <v>1001</v>
      </c>
      <c r="B226" s="22" t="s">
        <v>343</v>
      </c>
      <c r="C226" s="51">
        <v>1443.97</v>
      </c>
      <c r="D226" s="51">
        <v>126.97</v>
      </c>
      <c r="E226" s="51">
        <v>1443.97</v>
      </c>
      <c r="F226" s="51">
        <v>1372</v>
      </c>
      <c r="G226" s="51">
        <v>1896.76125</v>
      </c>
      <c r="H226" s="51">
        <v>1896.76125</v>
      </c>
      <c r="I226" s="51">
        <v>1896.76125</v>
      </c>
      <c r="J226" s="51">
        <v>1896.76125</v>
      </c>
      <c r="K226" s="51">
        <v>1896.76125</v>
      </c>
      <c r="L226" s="51">
        <v>1896.76125</v>
      </c>
      <c r="M226" s="51">
        <v>1896.76125</v>
      </c>
      <c r="N226" s="51">
        <v>1896.76125</v>
      </c>
      <c r="O226" s="51">
        <v>19561</v>
      </c>
      <c r="P226" s="52">
        <f t="shared" si="31"/>
        <v>0</v>
      </c>
    </row>
    <row r="227" spans="1:16" s="39" customFormat="1" ht="12.2" hidden="1" customHeight="1">
      <c r="A227" s="127" t="s">
        <v>1002</v>
      </c>
      <c r="B227" s="22" t="s">
        <v>344</v>
      </c>
      <c r="C227" s="51">
        <v>0</v>
      </c>
      <c r="D227" s="51">
        <v>1666.67</v>
      </c>
      <c r="E227" s="51">
        <v>1666.67</v>
      </c>
      <c r="F227" s="51">
        <v>1666.67</v>
      </c>
      <c r="G227" s="51">
        <v>-3166.71</v>
      </c>
      <c r="H227" s="51">
        <v>0</v>
      </c>
      <c r="I227" s="51">
        <v>5499.9</v>
      </c>
      <c r="J227" s="51">
        <v>0</v>
      </c>
      <c r="K227" s="51">
        <v>3666.6</v>
      </c>
      <c r="L227" s="51">
        <v>1833.3</v>
      </c>
      <c r="M227" s="51">
        <v>0</v>
      </c>
      <c r="N227" s="51">
        <v>5499.9</v>
      </c>
      <c r="O227" s="51">
        <v>18333</v>
      </c>
      <c r="P227" s="52">
        <f t="shared" si="31"/>
        <v>0</v>
      </c>
    </row>
    <row r="228" spans="1:16" ht="12.2" hidden="1" customHeight="1">
      <c r="A228" s="127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2"/>
    </row>
    <row r="229" spans="1:16" ht="12.2" customHeight="1">
      <c r="A229" s="35"/>
      <c r="B229" s="55" t="s">
        <v>115</v>
      </c>
      <c r="C229" s="51">
        <f t="shared" ref="C229:O229" si="32">SUM(C207:C228)</f>
        <v>49761.54</v>
      </c>
      <c r="D229" s="51">
        <f t="shared" si="32"/>
        <v>34026.520000000004</v>
      </c>
      <c r="E229" s="51">
        <f t="shared" si="32"/>
        <v>49956.549999999996</v>
      </c>
      <c r="F229" s="51">
        <f t="shared" si="32"/>
        <v>33155.25</v>
      </c>
      <c r="G229" s="51">
        <f t="shared" si="32"/>
        <v>26237.743825757574</v>
      </c>
      <c r="H229" s="51">
        <f t="shared" si="32"/>
        <v>29404.453825757573</v>
      </c>
      <c r="I229" s="51">
        <f t="shared" si="32"/>
        <v>26737.36882575757</v>
      </c>
      <c r="J229" s="51">
        <f t="shared" si="32"/>
        <v>21237.468825757573</v>
      </c>
      <c r="K229" s="51">
        <f t="shared" si="32"/>
        <v>24904.068825757571</v>
      </c>
      <c r="L229" s="51">
        <f t="shared" si="32"/>
        <v>23070.768825757572</v>
      </c>
      <c r="M229" s="51">
        <f t="shared" si="32"/>
        <v>21237.468825757573</v>
      </c>
      <c r="N229" s="51">
        <f t="shared" si="32"/>
        <v>28645.68155303027</v>
      </c>
      <c r="O229" s="51">
        <f t="shared" si="32"/>
        <v>368989.91000000003</v>
      </c>
      <c r="P229" s="52">
        <f t="shared" si="30"/>
        <v>615.02666666678851</v>
      </c>
    </row>
    <row r="230" spans="1:16" ht="12.2" hidden="1" customHeight="1">
      <c r="A230" s="35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2"/>
    </row>
    <row r="231" spans="1:16" ht="12.2" hidden="1" customHeight="1">
      <c r="A231" s="57" t="s">
        <v>116</v>
      </c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2"/>
    </row>
    <row r="232" spans="1:16" ht="12.2" hidden="1" customHeight="1">
      <c r="A232" s="127" t="s">
        <v>29</v>
      </c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>
        <v>0</v>
      </c>
      <c r="P232" s="52">
        <f t="shared" ref="P232" si="33">O232-SUM(C232:N232)</f>
        <v>0</v>
      </c>
    </row>
    <row r="233" spans="1:16" ht="12.2" hidden="1" customHeight="1">
      <c r="A233" s="127" t="s">
        <v>1003</v>
      </c>
      <c r="B233" s="22" t="s">
        <v>116</v>
      </c>
      <c r="C233" s="51">
        <v>0</v>
      </c>
      <c r="D233" s="51">
        <v>0</v>
      </c>
      <c r="E233" s="51">
        <v>0</v>
      </c>
      <c r="F233" s="51">
        <v>0</v>
      </c>
      <c r="G233" s="51">
        <v>0</v>
      </c>
      <c r="H233" s="51">
        <v>0</v>
      </c>
      <c r="I233" s="51">
        <v>0</v>
      </c>
      <c r="J233" s="51">
        <v>0</v>
      </c>
      <c r="K233" s="51">
        <v>0</v>
      </c>
      <c r="L233" s="51">
        <v>0</v>
      </c>
      <c r="M233" s="51">
        <v>0</v>
      </c>
      <c r="N233" s="51">
        <v>0</v>
      </c>
      <c r="O233" s="51">
        <v>0</v>
      </c>
      <c r="P233" s="52">
        <f t="shared" ref="P233:P249" si="34">O233-SUM(C233:N233)</f>
        <v>0</v>
      </c>
    </row>
    <row r="234" spans="1:16" ht="12.2" hidden="1" customHeight="1">
      <c r="A234" s="127" t="s">
        <v>1004</v>
      </c>
      <c r="B234" s="22" t="s">
        <v>345</v>
      </c>
      <c r="C234" s="51">
        <v>0</v>
      </c>
      <c r="D234" s="51">
        <v>11730.05</v>
      </c>
      <c r="E234" s="51">
        <v>0</v>
      </c>
      <c r="F234" s="51">
        <v>14184.08</v>
      </c>
      <c r="G234" s="51">
        <v>7814.8170833333297</v>
      </c>
      <c r="H234" s="51">
        <v>7814.8170833333297</v>
      </c>
      <c r="I234" s="51">
        <v>7814.8170833333297</v>
      </c>
      <c r="J234" s="51">
        <v>7814.8170833333297</v>
      </c>
      <c r="K234" s="51">
        <v>7814.8170833333297</v>
      </c>
      <c r="L234" s="51">
        <v>7814.8170833333297</v>
      </c>
      <c r="M234" s="51">
        <v>7814.8170833333297</v>
      </c>
      <c r="N234" s="51">
        <v>7814.8170833333297</v>
      </c>
      <c r="O234" s="51">
        <v>96472</v>
      </c>
      <c r="P234" s="52">
        <f t="shared" si="34"/>
        <v>8039.3333333333721</v>
      </c>
    </row>
    <row r="235" spans="1:16" ht="12.2" hidden="1" customHeight="1">
      <c r="A235" s="127" t="s">
        <v>1005</v>
      </c>
      <c r="B235" s="22" t="s">
        <v>346</v>
      </c>
      <c r="C235" s="51">
        <v>0</v>
      </c>
      <c r="D235" s="51">
        <v>0</v>
      </c>
      <c r="E235" s="51">
        <v>0</v>
      </c>
      <c r="F235" s="51">
        <v>0</v>
      </c>
      <c r="G235" s="51">
        <v>0</v>
      </c>
      <c r="H235" s="51">
        <v>0</v>
      </c>
      <c r="I235" s="51">
        <v>0</v>
      </c>
      <c r="J235" s="51">
        <v>0</v>
      </c>
      <c r="K235" s="51">
        <v>0</v>
      </c>
      <c r="L235" s="51">
        <v>0</v>
      </c>
      <c r="M235" s="51">
        <v>0</v>
      </c>
      <c r="N235" s="51">
        <v>0</v>
      </c>
      <c r="O235" s="51">
        <v>0</v>
      </c>
      <c r="P235" s="52">
        <f t="shared" si="34"/>
        <v>0</v>
      </c>
    </row>
    <row r="236" spans="1:16" ht="12.2" hidden="1" customHeight="1">
      <c r="A236" s="127" t="s">
        <v>1006</v>
      </c>
      <c r="B236" s="22" t="s">
        <v>347</v>
      </c>
      <c r="C236" s="51">
        <v>0</v>
      </c>
      <c r="D236" s="51">
        <v>0</v>
      </c>
      <c r="E236" s="51">
        <v>0</v>
      </c>
      <c r="F236" s="51">
        <v>0</v>
      </c>
      <c r="G236" s="51">
        <v>0</v>
      </c>
      <c r="H236" s="51">
        <v>0</v>
      </c>
      <c r="I236" s="51">
        <v>0</v>
      </c>
      <c r="J236" s="51">
        <v>0</v>
      </c>
      <c r="K236" s="51">
        <v>0</v>
      </c>
      <c r="L236" s="51">
        <v>0</v>
      </c>
      <c r="M236" s="51">
        <v>0</v>
      </c>
      <c r="N236" s="51">
        <v>0</v>
      </c>
      <c r="O236" s="51">
        <v>0</v>
      </c>
      <c r="P236" s="52">
        <f t="shared" si="34"/>
        <v>0</v>
      </c>
    </row>
    <row r="237" spans="1:16" ht="12.2" hidden="1" customHeight="1">
      <c r="A237" s="127" t="s">
        <v>1007</v>
      </c>
      <c r="B237" s="22" t="s">
        <v>348</v>
      </c>
      <c r="C237" s="51">
        <v>0</v>
      </c>
      <c r="D237" s="51">
        <v>0</v>
      </c>
      <c r="E237" s="51">
        <v>0</v>
      </c>
      <c r="F237" s="51">
        <v>0</v>
      </c>
      <c r="G237" s="51">
        <v>0</v>
      </c>
      <c r="H237" s="51">
        <v>0</v>
      </c>
      <c r="I237" s="51">
        <v>0</v>
      </c>
      <c r="J237" s="51">
        <v>0</v>
      </c>
      <c r="K237" s="51">
        <v>0</v>
      </c>
      <c r="L237" s="51">
        <v>0</v>
      </c>
      <c r="M237" s="51">
        <v>0</v>
      </c>
      <c r="N237" s="51">
        <v>0</v>
      </c>
      <c r="O237" s="51">
        <v>0</v>
      </c>
      <c r="P237" s="52">
        <f t="shared" si="34"/>
        <v>0</v>
      </c>
    </row>
    <row r="238" spans="1:16" ht="12.2" hidden="1" customHeight="1">
      <c r="A238" s="127" t="s">
        <v>1008</v>
      </c>
      <c r="B238" s="22" t="s">
        <v>349</v>
      </c>
      <c r="C238" s="51">
        <v>0</v>
      </c>
      <c r="D238" s="51">
        <v>3889.52</v>
      </c>
      <c r="E238" s="51">
        <v>3779.04</v>
      </c>
      <c r="F238" s="51">
        <v>1889.52</v>
      </c>
      <c r="G238" s="51">
        <v>1403.33</v>
      </c>
      <c r="H238" s="51">
        <v>1403.33</v>
      </c>
      <c r="I238" s="51">
        <v>1403.33</v>
      </c>
      <c r="J238" s="51">
        <v>1403.33</v>
      </c>
      <c r="K238" s="51">
        <v>1403.33</v>
      </c>
      <c r="L238" s="51">
        <v>1403.33</v>
      </c>
      <c r="M238" s="51">
        <v>1403.33</v>
      </c>
      <c r="N238" s="51">
        <v>1403.33</v>
      </c>
      <c r="O238" s="51">
        <v>22674.240000000002</v>
      </c>
      <c r="P238" s="52">
        <f t="shared" si="34"/>
        <v>1889.5200000000004</v>
      </c>
    </row>
    <row r="239" spans="1:16" ht="12.2" hidden="1" customHeight="1">
      <c r="A239" s="127" t="s">
        <v>1009</v>
      </c>
      <c r="B239" s="22" t="s">
        <v>350</v>
      </c>
      <c r="C239" s="51">
        <v>164.8</v>
      </c>
      <c r="D239" s="51">
        <v>0</v>
      </c>
      <c r="E239" s="51">
        <v>904.6</v>
      </c>
      <c r="F239" s="51">
        <v>164.8</v>
      </c>
      <c r="G239" s="51">
        <v>679.05833333333305</v>
      </c>
      <c r="H239" s="51">
        <v>679.05833333333305</v>
      </c>
      <c r="I239" s="51">
        <v>679.05833333333305</v>
      </c>
      <c r="J239" s="51">
        <v>679.05833333333305</v>
      </c>
      <c r="K239" s="51">
        <v>679.05833333333305</v>
      </c>
      <c r="L239" s="51">
        <v>679.05833333333305</v>
      </c>
      <c r="M239" s="51">
        <v>679.05833333333305</v>
      </c>
      <c r="N239" s="51">
        <v>679.05833333333305</v>
      </c>
      <c r="O239" s="51">
        <v>8000</v>
      </c>
      <c r="P239" s="52">
        <f t="shared" si="34"/>
        <v>1333.3333333333348</v>
      </c>
    </row>
    <row r="240" spans="1:16" ht="12.2" hidden="1" customHeight="1">
      <c r="A240" s="127" t="s">
        <v>1010</v>
      </c>
      <c r="B240" s="22" t="s">
        <v>351</v>
      </c>
      <c r="C240" s="51">
        <v>0</v>
      </c>
      <c r="D240" s="51">
        <v>0</v>
      </c>
      <c r="E240" s="51">
        <v>0</v>
      </c>
      <c r="F240" s="51">
        <v>0</v>
      </c>
      <c r="G240" s="51">
        <v>0</v>
      </c>
      <c r="H240" s="51">
        <v>0</v>
      </c>
      <c r="I240" s="51">
        <v>0</v>
      </c>
      <c r="J240" s="51">
        <v>0</v>
      </c>
      <c r="K240" s="51">
        <v>0</v>
      </c>
      <c r="L240" s="51">
        <v>0</v>
      </c>
      <c r="M240" s="51">
        <v>0</v>
      </c>
      <c r="N240" s="51">
        <v>0</v>
      </c>
      <c r="O240" s="51">
        <v>0</v>
      </c>
      <c r="P240" s="52">
        <f t="shared" si="34"/>
        <v>0</v>
      </c>
    </row>
    <row r="241" spans="1:16" ht="12.2" hidden="1" customHeight="1">
      <c r="A241" s="127" t="s">
        <v>1011</v>
      </c>
      <c r="B241" s="22" t="s">
        <v>352</v>
      </c>
      <c r="C241" s="51">
        <v>0</v>
      </c>
      <c r="D241" s="51">
        <v>0</v>
      </c>
      <c r="E241" s="51">
        <v>0</v>
      </c>
      <c r="F241" s="51">
        <v>0</v>
      </c>
      <c r="G241" s="51">
        <v>0</v>
      </c>
      <c r="H241" s="51">
        <v>0</v>
      </c>
      <c r="I241" s="51">
        <v>0</v>
      </c>
      <c r="J241" s="51">
        <v>0</v>
      </c>
      <c r="K241" s="51">
        <v>0</v>
      </c>
      <c r="L241" s="51">
        <v>0</v>
      </c>
      <c r="M241" s="51">
        <v>0</v>
      </c>
      <c r="N241" s="51">
        <v>0</v>
      </c>
      <c r="O241" s="51">
        <v>0</v>
      </c>
      <c r="P241" s="52">
        <f t="shared" si="34"/>
        <v>0</v>
      </c>
    </row>
    <row r="242" spans="1:16" ht="12.2" hidden="1" customHeight="1">
      <c r="A242" s="127" t="s">
        <v>1012</v>
      </c>
      <c r="B242" s="22" t="s">
        <v>353</v>
      </c>
      <c r="C242" s="51">
        <v>7923.04</v>
      </c>
      <c r="D242" s="51">
        <v>7923.04</v>
      </c>
      <c r="E242" s="51">
        <v>10366.49</v>
      </c>
      <c r="F242" s="51">
        <v>10366.49</v>
      </c>
      <c r="G242" s="51">
        <v>7206.44</v>
      </c>
      <c r="H242" s="51">
        <v>7206.44</v>
      </c>
      <c r="I242" s="51">
        <v>7206.44</v>
      </c>
      <c r="J242" s="51">
        <v>7206.44</v>
      </c>
      <c r="K242" s="51">
        <v>7206.44</v>
      </c>
      <c r="L242" s="51">
        <v>7206.44</v>
      </c>
      <c r="M242" s="51">
        <v>7206.44</v>
      </c>
      <c r="N242" s="51">
        <v>7206.44</v>
      </c>
      <c r="O242" s="51">
        <v>94230.58</v>
      </c>
      <c r="P242" s="52">
        <f t="shared" si="34"/>
        <v>0</v>
      </c>
    </row>
    <row r="243" spans="1:16" ht="12.2" hidden="1" customHeight="1">
      <c r="A243" s="127" t="s">
        <v>1013</v>
      </c>
      <c r="B243" s="22" t="s">
        <v>354</v>
      </c>
      <c r="C243" s="51">
        <v>32033</v>
      </c>
      <c r="D243" s="51">
        <v>32033</v>
      </c>
      <c r="E243" s="51">
        <v>32033</v>
      </c>
      <c r="F243" s="51">
        <v>64066</v>
      </c>
      <c r="G243" s="51">
        <v>0</v>
      </c>
      <c r="H243" s="51">
        <v>32033</v>
      </c>
      <c r="I243" s="51">
        <v>32033</v>
      </c>
      <c r="J243" s="51">
        <v>32033</v>
      </c>
      <c r="K243" s="51">
        <v>32033</v>
      </c>
      <c r="L243" s="51">
        <v>32033</v>
      </c>
      <c r="M243" s="51">
        <v>32033</v>
      </c>
      <c r="N243" s="51">
        <v>32033</v>
      </c>
      <c r="O243" s="51">
        <v>384396</v>
      </c>
      <c r="P243" s="52">
        <f t="shared" si="34"/>
        <v>0</v>
      </c>
    </row>
    <row r="244" spans="1:16" ht="12.2" hidden="1" customHeight="1">
      <c r="A244" s="127" t="s">
        <v>1014</v>
      </c>
      <c r="B244" s="22" t="s">
        <v>355</v>
      </c>
      <c r="C244" s="51">
        <v>0</v>
      </c>
      <c r="D244" s="51">
        <v>0</v>
      </c>
      <c r="E244" s="51">
        <v>0</v>
      </c>
      <c r="F244" s="51">
        <v>0</v>
      </c>
      <c r="G244" s="51">
        <v>0</v>
      </c>
      <c r="H244" s="51">
        <v>0</v>
      </c>
      <c r="I244" s="51">
        <v>0</v>
      </c>
      <c r="J244" s="51">
        <v>0</v>
      </c>
      <c r="K244" s="51">
        <v>0</v>
      </c>
      <c r="L244" s="51">
        <v>0</v>
      </c>
      <c r="M244" s="51">
        <v>0</v>
      </c>
      <c r="N244" s="51">
        <v>0</v>
      </c>
      <c r="O244" s="51">
        <v>0</v>
      </c>
      <c r="P244" s="52">
        <f t="shared" si="34"/>
        <v>0</v>
      </c>
    </row>
    <row r="245" spans="1:16" ht="12.2" hidden="1" customHeight="1">
      <c r="A245" s="127" t="s">
        <v>1015</v>
      </c>
      <c r="B245" s="22" t="s">
        <v>356</v>
      </c>
      <c r="C245" s="51">
        <v>550.26</v>
      </c>
      <c r="D245" s="51">
        <v>1853.95</v>
      </c>
      <c r="E245" s="51">
        <v>1722.09</v>
      </c>
      <c r="F245" s="51">
        <v>0</v>
      </c>
      <c r="G245" s="51">
        <v>2084.2125000000001</v>
      </c>
      <c r="H245" s="51">
        <v>2084.2125000000001</v>
      </c>
      <c r="I245" s="51">
        <v>2084.2125000000001</v>
      </c>
      <c r="J245" s="51">
        <v>2084.2125000000001</v>
      </c>
      <c r="K245" s="51">
        <v>2084.2125000000001</v>
      </c>
      <c r="L245" s="51">
        <v>2084.2125000000001</v>
      </c>
      <c r="M245" s="51">
        <v>2084.2125000000001</v>
      </c>
      <c r="N245" s="51">
        <v>2084.2125000000001</v>
      </c>
      <c r="O245" s="51">
        <v>20800</v>
      </c>
      <c r="P245" s="52">
        <f t="shared" si="34"/>
        <v>0</v>
      </c>
    </row>
    <row r="246" spans="1:16" ht="12.2" hidden="1" customHeight="1">
      <c r="A246" s="127" t="s">
        <v>1016</v>
      </c>
      <c r="B246" s="22" t="s">
        <v>357</v>
      </c>
      <c r="C246" s="51">
        <v>0</v>
      </c>
      <c r="D246" s="51">
        <v>0</v>
      </c>
      <c r="E246" s="51">
        <v>0</v>
      </c>
      <c r="F246" s="51">
        <v>0</v>
      </c>
      <c r="G246" s="51">
        <v>0</v>
      </c>
      <c r="H246" s="51">
        <v>0</v>
      </c>
      <c r="I246" s="51">
        <v>0</v>
      </c>
      <c r="J246" s="51">
        <v>0</v>
      </c>
      <c r="K246" s="51">
        <v>0</v>
      </c>
      <c r="L246" s="51">
        <v>0</v>
      </c>
      <c r="M246" s="51">
        <v>0</v>
      </c>
      <c r="N246" s="51">
        <v>0</v>
      </c>
      <c r="O246" s="51">
        <v>0</v>
      </c>
      <c r="P246" s="52">
        <f t="shared" si="34"/>
        <v>0</v>
      </c>
    </row>
    <row r="247" spans="1:16" ht="12.2" hidden="1" customHeight="1">
      <c r="A247" s="127" t="s">
        <v>159</v>
      </c>
      <c r="B247" s="22" t="s">
        <v>358</v>
      </c>
      <c r="C247" s="51">
        <v>0</v>
      </c>
      <c r="D247" s="51">
        <v>0</v>
      </c>
      <c r="E247" s="51">
        <v>0</v>
      </c>
      <c r="F247" s="51">
        <v>0</v>
      </c>
      <c r="G247" s="51">
        <v>0</v>
      </c>
      <c r="H247" s="51">
        <v>0</v>
      </c>
      <c r="I247" s="51">
        <v>0</v>
      </c>
      <c r="J247" s="51">
        <v>0</v>
      </c>
      <c r="K247" s="51">
        <v>0</v>
      </c>
      <c r="L247" s="51">
        <v>0</v>
      </c>
      <c r="M247" s="51">
        <v>0</v>
      </c>
      <c r="N247" s="51">
        <v>0</v>
      </c>
      <c r="O247" s="51">
        <v>0</v>
      </c>
      <c r="P247" s="52">
        <f t="shared" si="34"/>
        <v>0</v>
      </c>
    </row>
    <row r="248" spans="1:16" ht="12.2" hidden="1" customHeight="1">
      <c r="A248" s="127" t="s">
        <v>1017</v>
      </c>
      <c r="B248" s="22" t="s">
        <v>359</v>
      </c>
      <c r="C248" s="51">
        <v>0</v>
      </c>
      <c r="D248" s="51">
        <v>0</v>
      </c>
      <c r="E248" s="51">
        <v>0</v>
      </c>
      <c r="F248" s="51">
        <v>0</v>
      </c>
      <c r="G248" s="51">
        <v>0</v>
      </c>
      <c r="H248" s="51">
        <v>0</v>
      </c>
      <c r="I248" s="51">
        <v>0</v>
      </c>
      <c r="J248" s="51">
        <v>0</v>
      </c>
      <c r="K248" s="51">
        <v>0</v>
      </c>
      <c r="L248" s="51">
        <v>0</v>
      </c>
      <c r="M248" s="51">
        <v>0</v>
      </c>
      <c r="N248" s="51">
        <v>0</v>
      </c>
      <c r="O248" s="51">
        <v>0</v>
      </c>
      <c r="P248" s="52">
        <f t="shared" si="34"/>
        <v>0</v>
      </c>
    </row>
    <row r="249" spans="1:16" ht="12.2" hidden="1" customHeight="1">
      <c r="A249" s="127" t="s">
        <v>1018</v>
      </c>
      <c r="B249" s="22" t="s">
        <v>360</v>
      </c>
      <c r="C249" s="51">
        <v>0</v>
      </c>
      <c r="D249" s="51">
        <v>0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  <c r="J249" s="51">
        <v>0</v>
      </c>
      <c r="K249" s="51">
        <v>0</v>
      </c>
      <c r="L249" s="51">
        <v>0</v>
      </c>
      <c r="M249" s="51">
        <v>0</v>
      </c>
      <c r="N249" s="51">
        <v>0</v>
      </c>
      <c r="O249" s="51">
        <v>0</v>
      </c>
      <c r="P249" s="52">
        <f t="shared" si="34"/>
        <v>0</v>
      </c>
    </row>
    <row r="250" spans="1:16" ht="12.2" hidden="1" customHeight="1">
      <c r="A250" s="127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2"/>
    </row>
    <row r="251" spans="1:16" ht="12.2" customHeight="1">
      <c r="A251" s="35"/>
      <c r="B251" s="55" t="s">
        <v>116</v>
      </c>
      <c r="C251" s="51">
        <f t="shared" ref="C251:O251" si="35">SUM(C232:C250)</f>
        <v>40671.1</v>
      </c>
      <c r="D251" s="51">
        <f t="shared" si="35"/>
        <v>57429.56</v>
      </c>
      <c r="E251" s="51">
        <f t="shared" si="35"/>
        <v>48805.22</v>
      </c>
      <c r="F251" s="51">
        <f t="shared" si="35"/>
        <v>90670.89</v>
      </c>
      <c r="G251" s="51">
        <f t="shared" si="35"/>
        <v>19187.857916666664</v>
      </c>
      <c r="H251" s="51">
        <f t="shared" si="35"/>
        <v>51220.857916666668</v>
      </c>
      <c r="I251" s="51">
        <f t="shared" si="35"/>
        <v>51220.857916666668</v>
      </c>
      <c r="J251" s="51">
        <f t="shared" si="35"/>
        <v>51220.857916666668</v>
      </c>
      <c r="K251" s="51">
        <f t="shared" si="35"/>
        <v>51220.857916666668</v>
      </c>
      <c r="L251" s="51">
        <f t="shared" si="35"/>
        <v>51220.857916666668</v>
      </c>
      <c r="M251" s="51">
        <f t="shared" si="35"/>
        <v>51220.857916666668</v>
      </c>
      <c r="N251" s="51">
        <f t="shared" si="35"/>
        <v>51220.857916666668</v>
      </c>
      <c r="O251" s="51">
        <f t="shared" si="35"/>
        <v>626572.82000000007</v>
      </c>
      <c r="P251" s="52">
        <f t="shared" ref="P251:P285" si="36">O251-SUM(C251:N251)</f>
        <v>11262.186666666763</v>
      </c>
    </row>
    <row r="252" spans="1:16" ht="12.2" hidden="1" customHeight="1">
      <c r="A252" s="35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2"/>
    </row>
    <row r="253" spans="1:16" ht="12.2" hidden="1" customHeight="1">
      <c r="A253" s="57" t="s">
        <v>117</v>
      </c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2"/>
    </row>
    <row r="254" spans="1:16" ht="12.2" hidden="1" customHeight="1">
      <c r="A254" s="127" t="s">
        <v>29</v>
      </c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>
        <v>0</v>
      </c>
      <c r="P254" s="52">
        <f t="shared" ref="P254" si="37">O254-SUM(C254:N254)</f>
        <v>0</v>
      </c>
    </row>
    <row r="255" spans="1:16" ht="12.2" hidden="1" customHeight="1">
      <c r="A255" s="127" t="s">
        <v>1019</v>
      </c>
      <c r="B255" s="22" t="s">
        <v>117</v>
      </c>
      <c r="C255" s="51">
        <v>0</v>
      </c>
      <c r="D255" s="51">
        <v>0</v>
      </c>
      <c r="E255" s="51">
        <v>0</v>
      </c>
      <c r="F255" s="51">
        <v>0</v>
      </c>
      <c r="G255" s="51">
        <v>0</v>
      </c>
      <c r="H255" s="51">
        <v>0</v>
      </c>
      <c r="I255" s="51">
        <v>0</v>
      </c>
      <c r="J255" s="51">
        <v>0</v>
      </c>
      <c r="K255" s="51">
        <v>0</v>
      </c>
      <c r="L255" s="51">
        <v>0</v>
      </c>
      <c r="M255" s="51">
        <v>0</v>
      </c>
      <c r="N255" s="51">
        <v>0</v>
      </c>
      <c r="O255" s="51">
        <v>0</v>
      </c>
      <c r="P255" s="52">
        <f t="shared" ref="P255:P283" si="38">O255-SUM(C255:N255)</f>
        <v>0</v>
      </c>
    </row>
    <row r="256" spans="1:16" ht="12.2" hidden="1" customHeight="1">
      <c r="A256" s="127" t="s">
        <v>1020</v>
      </c>
      <c r="B256" s="22" t="s">
        <v>361</v>
      </c>
      <c r="C256" s="51">
        <v>0</v>
      </c>
      <c r="D256" s="51">
        <v>0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1">
        <v>0</v>
      </c>
      <c r="K256" s="51">
        <v>0</v>
      </c>
      <c r="L256" s="51">
        <v>0</v>
      </c>
      <c r="M256" s="51">
        <v>0</v>
      </c>
      <c r="N256" s="51">
        <v>0</v>
      </c>
      <c r="O256" s="51">
        <v>0</v>
      </c>
      <c r="P256" s="52">
        <f t="shared" si="38"/>
        <v>0</v>
      </c>
    </row>
    <row r="257" spans="1:16" ht="12.2" hidden="1" customHeight="1">
      <c r="A257" s="127" t="s">
        <v>1021</v>
      </c>
      <c r="B257" s="22" t="s">
        <v>362</v>
      </c>
      <c r="C257" s="51">
        <v>6.29</v>
      </c>
      <c r="D257" s="51">
        <v>0</v>
      </c>
      <c r="E257" s="51">
        <v>2606.11</v>
      </c>
      <c r="F257" s="51">
        <v>8547.83</v>
      </c>
      <c r="G257" s="51">
        <v>11793.039431818201</v>
      </c>
      <c r="H257" s="51">
        <v>11793.039431818201</v>
      </c>
      <c r="I257" s="51">
        <v>11793.039431818201</v>
      </c>
      <c r="J257" s="51">
        <v>11793.039431818201</v>
      </c>
      <c r="K257" s="51">
        <v>11793.039431818201</v>
      </c>
      <c r="L257" s="51">
        <v>11793.039431818201</v>
      </c>
      <c r="M257" s="51">
        <v>11793.039431818201</v>
      </c>
      <c r="N257" s="51">
        <v>11793.039431818201</v>
      </c>
      <c r="O257" s="51">
        <v>116055</v>
      </c>
      <c r="P257" s="52">
        <f t="shared" si="38"/>
        <v>10550.454545454384</v>
      </c>
    </row>
    <row r="258" spans="1:16" ht="12.2" hidden="1" customHeight="1">
      <c r="A258" s="127" t="s">
        <v>1022</v>
      </c>
      <c r="B258" s="22" t="s">
        <v>363</v>
      </c>
      <c r="C258" s="51">
        <v>0</v>
      </c>
      <c r="D258" s="51">
        <v>0</v>
      </c>
      <c r="E258" s="51">
        <v>0</v>
      </c>
      <c r="F258" s="51">
        <v>0</v>
      </c>
      <c r="G258" s="51">
        <v>0</v>
      </c>
      <c r="H258" s="51">
        <v>0</v>
      </c>
      <c r="I258" s="51">
        <v>0</v>
      </c>
      <c r="J258" s="51">
        <v>0</v>
      </c>
      <c r="K258" s="51">
        <v>0</v>
      </c>
      <c r="L258" s="51">
        <v>0</v>
      </c>
      <c r="M258" s="51">
        <v>0</v>
      </c>
      <c r="N258" s="51">
        <v>0</v>
      </c>
      <c r="O258" s="51">
        <v>0</v>
      </c>
      <c r="P258" s="52">
        <f t="shared" si="38"/>
        <v>0</v>
      </c>
    </row>
    <row r="259" spans="1:16" ht="12.2" hidden="1" customHeight="1">
      <c r="A259" s="127" t="s">
        <v>1023</v>
      </c>
      <c r="B259" s="22" t="s">
        <v>364</v>
      </c>
      <c r="C259" s="51">
        <v>0</v>
      </c>
      <c r="D259" s="51">
        <v>0</v>
      </c>
      <c r="E259" s="51">
        <v>0</v>
      </c>
      <c r="F259" s="51">
        <v>0</v>
      </c>
      <c r="G259" s="51">
        <v>0</v>
      </c>
      <c r="H259" s="51">
        <v>0</v>
      </c>
      <c r="I259" s="51">
        <v>0</v>
      </c>
      <c r="J259" s="51">
        <v>0</v>
      </c>
      <c r="K259" s="51">
        <v>0</v>
      </c>
      <c r="L259" s="51">
        <v>0</v>
      </c>
      <c r="M259" s="51">
        <v>0</v>
      </c>
      <c r="N259" s="51">
        <v>0</v>
      </c>
      <c r="O259" s="51">
        <v>0</v>
      </c>
      <c r="P259" s="52">
        <f t="shared" si="38"/>
        <v>0</v>
      </c>
    </row>
    <row r="260" spans="1:16" ht="12.2" hidden="1" customHeight="1">
      <c r="A260" s="127" t="s">
        <v>1024</v>
      </c>
      <c r="B260" s="22" t="s">
        <v>365</v>
      </c>
      <c r="C260" s="51">
        <v>980</v>
      </c>
      <c r="D260" s="51">
        <v>0</v>
      </c>
      <c r="E260" s="51">
        <v>7401.85</v>
      </c>
      <c r="F260" s="51">
        <v>0</v>
      </c>
      <c r="G260" s="51">
        <v>2819.6437500000002</v>
      </c>
      <c r="H260" s="51">
        <v>2819.6437500000002</v>
      </c>
      <c r="I260" s="51">
        <v>2819.6437500000002</v>
      </c>
      <c r="J260" s="51">
        <v>2819.6437500000002</v>
      </c>
      <c r="K260" s="51">
        <v>2819.6437500000002</v>
      </c>
      <c r="L260" s="51">
        <v>2819.6437500000002</v>
      </c>
      <c r="M260" s="51">
        <v>2819.6437500000002</v>
      </c>
      <c r="N260" s="51">
        <v>2819.6437500000002</v>
      </c>
      <c r="O260" s="51">
        <v>30939</v>
      </c>
      <c r="P260" s="52">
        <f t="shared" si="38"/>
        <v>0</v>
      </c>
    </row>
    <row r="261" spans="1:16" ht="12.2" hidden="1" customHeight="1">
      <c r="A261" s="127" t="s">
        <v>1025</v>
      </c>
      <c r="B261" s="22" t="s">
        <v>366</v>
      </c>
      <c r="C261" s="51">
        <v>0</v>
      </c>
      <c r="D261" s="51">
        <v>0</v>
      </c>
      <c r="E261" s="51">
        <v>0</v>
      </c>
      <c r="F261" s="51">
        <v>0</v>
      </c>
      <c r="G261" s="51">
        <v>0</v>
      </c>
      <c r="H261" s="51">
        <v>0</v>
      </c>
      <c r="I261" s="51">
        <v>0</v>
      </c>
      <c r="J261" s="51">
        <v>0</v>
      </c>
      <c r="K261" s="51">
        <v>0</v>
      </c>
      <c r="L261" s="51">
        <v>0</v>
      </c>
      <c r="M261" s="51">
        <v>0</v>
      </c>
      <c r="N261" s="51">
        <v>0</v>
      </c>
      <c r="O261" s="51">
        <v>0</v>
      </c>
      <c r="P261" s="52">
        <f t="shared" si="38"/>
        <v>0</v>
      </c>
    </row>
    <row r="262" spans="1:16" ht="12.2" hidden="1" customHeight="1">
      <c r="A262" s="127" t="s">
        <v>1026</v>
      </c>
      <c r="B262" s="22" t="s">
        <v>367</v>
      </c>
      <c r="C262" s="51">
        <v>0</v>
      </c>
      <c r="D262" s="51">
        <v>0</v>
      </c>
      <c r="E262" s="51">
        <v>0</v>
      </c>
      <c r="F262" s="51">
        <v>0</v>
      </c>
      <c r="G262" s="51">
        <v>0</v>
      </c>
      <c r="H262" s="51">
        <v>0</v>
      </c>
      <c r="I262" s="51">
        <v>0</v>
      </c>
      <c r="J262" s="51">
        <v>0</v>
      </c>
      <c r="K262" s="51">
        <v>0</v>
      </c>
      <c r="L262" s="51">
        <v>0</v>
      </c>
      <c r="M262" s="51">
        <v>0</v>
      </c>
      <c r="N262" s="51">
        <v>0</v>
      </c>
      <c r="O262" s="51">
        <v>0</v>
      </c>
      <c r="P262" s="52">
        <f t="shared" si="38"/>
        <v>0</v>
      </c>
    </row>
    <row r="263" spans="1:16" ht="12.2" hidden="1" customHeight="1">
      <c r="A263" s="127" t="s">
        <v>1027</v>
      </c>
      <c r="B263" s="22" t="s">
        <v>368</v>
      </c>
      <c r="C263" s="51">
        <v>0</v>
      </c>
      <c r="D263" s="51">
        <v>54.38</v>
      </c>
      <c r="E263" s="51">
        <v>228.85</v>
      </c>
      <c r="F263" s="51">
        <v>51.45</v>
      </c>
      <c r="G263" s="51">
        <v>20.664999999999999</v>
      </c>
      <c r="H263" s="51">
        <v>20.664999999999999</v>
      </c>
      <c r="I263" s="51">
        <v>20.664999999999999</v>
      </c>
      <c r="J263" s="51">
        <v>20.664999999999999</v>
      </c>
      <c r="K263" s="51">
        <v>20.664999999999999</v>
      </c>
      <c r="L263" s="51">
        <v>20.664999999999999</v>
      </c>
      <c r="M263" s="51">
        <v>20.664999999999999</v>
      </c>
      <c r="N263" s="51">
        <v>20.664999999999999</v>
      </c>
      <c r="O263" s="51">
        <v>500</v>
      </c>
      <c r="P263" s="52">
        <f t="shared" si="38"/>
        <v>0</v>
      </c>
    </row>
    <row r="264" spans="1:16" ht="12.2" hidden="1" customHeight="1">
      <c r="A264" s="127" t="s">
        <v>1028</v>
      </c>
      <c r="B264" s="22" t="s">
        <v>369</v>
      </c>
      <c r="C264" s="51">
        <v>0</v>
      </c>
      <c r="D264" s="51">
        <v>0</v>
      </c>
      <c r="E264" s="51">
        <v>0</v>
      </c>
      <c r="F264" s="51">
        <v>0</v>
      </c>
      <c r="G264" s="51">
        <v>0</v>
      </c>
      <c r="H264" s="51">
        <v>0</v>
      </c>
      <c r="I264" s="51">
        <v>0</v>
      </c>
      <c r="J264" s="51">
        <v>0</v>
      </c>
      <c r="K264" s="51">
        <v>0</v>
      </c>
      <c r="L264" s="51">
        <v>0</v>
      </c>
      <c r="M264" s="51">
        <v>0</v>
      </c>
      <c r="N264" s="51">
        <v>0</v>
      </c>
      <c r="O264" s="51">
        <v>0</v>
      </c>
      <c r="P264" s="52">
        <f t="shared" si="38"/>
        <v>0</v>
      </c>
    </row>
    <row r="265" spans="1:16" ht="12.2" hidden="1" customHeight="1">
      <c r="A265" s="127" t="s">
        <v>1029</v>
      </c>
      <c r="B265" s="22" t="s">
        <v>370</v>
      </c>
      <c r="C265" s="51">
        <v>0</v>
      </c>
      <c r="D265" s="51">
        <v>224.96</v>
      </c>
      <c r="E265" s="51">
        <v>0</v>
      </c>
      <c r="F265" s="51">
        <v>0</v>
      </c>
      <c r="G265" s="51">
        <v>828.21500000000003</v>
      </c>
      <c r="H265" s="51">
        <v>210.63499999999999</v>
      </c>
      <c r="I265" s="51">
        <v>210.63499999999999</v>
      </c>
      <c r="J265" s="51">
        <v>210.63499999999999</v>
      </c>
      <c r="K265" s="51">
        <v>210.63499999999999</v>
      </c>
      <c r="L265" s="51">
        <v>210.63499999999999</v>
      </c>
      <c r="M265" s="51">
        <v>210.63499999999999</v>
      </c>
      <c r="N265" s="51">
        <v>210.63499999999999</v>
      </c>
      <c r="O265" s="51">
        <v>2527.62</v>
      </c>
      <c r="P265" s="52">
        <f t="shared" si="38"/>
        <v>0</v>
      </c>
    </row>
    <row r="266" spans="1:16" ht="12.2" hidden="1" customHeight="1">
      <c r="A266" s="127" t="s">
        <v>1030</v>
      </c>
      <c r="B266" s="22" t="s">
        <v>371</v>
      </c>
      <c r="C266" s="51">
        <v>0</v>
      </c>
      <c r="D266" s="51">
        <v>0</v>
      </c>
      <c r="E266" s="51">
        <v>0</v>
      </c>
      <c r="F266" s="51">
        <v>0</v>
      </c>
      <c r="G266" s="51">
        <v>0</v>
      </c>
      <c r="H266" s="51">
        <v>0</v>
      </c>
      <c r="I266" s="51">
        <v>0</v>
      </c>
      <c r="J266" s="51">
        <v>0</v>
      </c>
      <c r="K266" s="51">
        <v>0</v>
      </c>
      <c r="L266" s="51">
        <v>0</v>
      </c>
      <c r="M266" s="51">
        <v>0</v>
      </c>
      <c r="N266" s="51">
        <v>0</v>
      </c>
      <c r="O266" s="51">
        <v>0</v>
      </c>
      <c r="P266" s="52">
        <f t="shared" si="38"/>
        <v>0</v>
      </c>
    </row>
    <row r="267" spans="1:16" ht="12.2" hidden="1" customHeight="1">
      <c r="A267" s="127" t="s">
        <v>1031</v>
      </c>
      <c r="B267" s="22" t="s">
        <v>372</v>
      </c>
      <c r="C267" s="51">
        <v>456.81</v>
      </c>
      <c r="D267" s="51">
        <v>2966.31</v>
      </c>
      <c r="E267" s="51">
        <v>55</v>
      </c>
      <c r="F267" s="51">
        <v>55</v>
      </c>
      <c r="G267" s="51">
        <v>262.88</v>
      </c>
      <c r="H267" s="51">
        <v>262.88</v>
      </c>
      <c r="I267" s="51">
        <v>262.88</v>
      </c>
      <c r="J267" s="51">
        <v>262.88</v>
      </c>
      <c r="K267" s="51">
        <v>262.88</v>
      </c>
      <c r="L267" s="51">
        <v>262.88</v>
      </c>
      <c r="M267" s="51">
        <v>262.88</v>
      </c>
      <c r="N267" s="51">
        <v>262.88</v>
      </c>
      <c r="O267" s="51">
        <v>5636.16</v>
      </c>
      <c r="P267" s="52">
        <f t="shared" si="38"/>
        <v>0</v>
      </c>
    </row>
    <row r="268" spans="1:16" ht="12.2" hidden="1" customHeight="1">
      <c r="A268" s="127" t="s">
        <v>1032</v>
      </c>
      <c r="B268" s="22" t="s">
        <v>373</v>
      </c>
      <c r="C268" s="51">
        <v>0</v>
      </c>
      <c r="D268" s="51">
        <v>0</v>
      </c>
      <c r="E268" s="51">
        <v>0</v>
      </c>
      <c r="F268" s="51">
        <v>0</v>
      </c>
      <c r="G268" s="51">
        <v>0</v>
      </c>
      <c r="H268" s="51">
        <v>0</v>
      </c>
      <c r="I268" s="51">
        <v>0</v>
      </c>
      <c r="J268" s="51">
        <v>0</v>
      </c>
      <c r="K268" s="51">
        <v>0</v>
      </c>
      <c r="L268" s="51">
        <v>0</v>
      </c>
      <c r="M268" s="51">
        <v>0</v>
      </c>
      <c r="N268" s="51">
        <v>0</v>
      </c>
      <c r="O268" s="51">
        <v>0</v>
      </c>
      <c r="P268" s="52">
        <f t="shared" si="38"/>
        <v>0</v>
      </c>
    </row>
    <row r="269" spans="1:16" ht="12.2" hidden="1" customHeight="1">
      <c r="A269" s="127" t="s">
        <v>1033</v>
      </c>
      <c r="B269" s="22" t="s">
        <v>374</v>
      </c>
      <c r="C269" s="51">
        <v>896.41</v>
      </c>
      <c r="D269" s="51">
        <v>1113.46</v>
      </c>
      <c r="E269" s="51">
        <v>717.4</v>
      </c>
      <c r="F269" s="51">
        <v>0</v>
      </c>
      <c r="G269" s="51">
        <v>409.09125</v>
      </c>
      <c r="H269" s="51">
        <v>409.09125</v>
      </c>
      <c r="I269" s="51">
        <v>409.09125</v>
      </c>
      <c r="J269" s="51">
        <v>409.09125</v>
      </c>
      <c r="K269" s="51">
        <v>409.09125</v>
      </c>
      <c r="L269" s="51">
        <v>409.09125</v>
      </c>
      <c r="M269" s="51">
        <v>409.09125</v>
      </c>
      <c r="N269" s="51">
        <v>409.09125</v>
      </c>
      <c r="O269" s="51">
        <v>6000</v>
      </c>
      <c r="P269" s="52">
        <f t="shared" si="38"/>
        <v>0</v>
      </c>
    </row>
    <row r="270" spans="1:16" ht="12.2" hidden="1" customHeight="1">
      <c r="A270" s="127" t="s">
        <v>1034</v>
      </c>
      <c r="B270" s="22" t="s">
        <v>375</v>
      </c>
      <c r="C270" s="51">
        <v>0</v>
      </c>
      <c r="D270" s="51">
        <v>0</v>
      </c>
      <c r="E270" s="51">
        <v>0</v>
      </c>
      <c r="F270" s="51">
        <v>0</v>
      </c>
      <c r="G270" s="51">
        <v>325.125</v>
      </c>
      <c r="H270" s="51">
        <v>325.125</v>
      </c>
      <c r="I270" s="51">
        <v>325.125</v>
      </c>
      <c r="J270" s="51">
        <v>325.125</v>
      </c>
      <c r="K270" s="51">
        <v>325.125</v>
      </c>
      <c r="L270" s="51">
        <v>325.125</v>
      </c>
      <c r="M270" s="51">
        <v>325.125</v>
      </c>
      <c r="N270" s="51">
        <v>325.125</v>
      </c>
      <c r="O270" s="51">
        <v>2601</v>
      </c>
      <c r="P270" s="52">
        <f t="shared" si="38"/>
        <v>0</v>
      </c>
    </row>
    <row r="271" spans="1:16" ht="12.2" hidden="1" customHeight="1">
      <c r="A271" s="127" t="s">
        <v>1035</v>
      </c>
      <c r="B271" s="22" t="s">
        <v>376</v>
      </c>
      <c r="C271" s="51">
        <v>681</v>
      </c>
      <c r="D271" s="51">
        <v>0</v>
      </c>
      <c r="E271" s="51">
        <v>0</v>
      </c>
      <c r="F271" s="51">
        <v>870.25</v>
      </c>
      <c r="G271" s="51">
        <v>1006.09375</v>
      </c>
      <c r="H271" s="51">
        <v>1006.09375</v>
      </c>
      <c r="I271" s="51">
        <v>1006.09375</v>
      </c>
      <c r="J271" s="51">
        <v>1006.09375</v>
      </c>
      <c r="K271" s="51">
        <v>1006.09375</v>
      </c>
      <c r="L271" s="51">
        <v>1006.09375</v>
      </c>
      <c r="M271" s="51">
        <v>1006.09375</v>
      </c>
      <c r="N271" s="51">
        <v>1006.09375</v>
      </c>
      <c r="O271" s="51">
        <v>9600</v>
      </c>
      <c r="P271" s="52">
        <f t="shared" si="38"/>
        <v>0</v>
      </c>
    </row>
    <row r="272" spans="1:16" ht="12.2" hidden="1" customHeight="1">
      <c r="A272" s="127" t="s">
        <v>1036</v>
      </c>
      <c r="B272" s="22" t="s">
        <v>377</v>
      </c>
      <c r="C272" s="51">
        <v>0</v>
      </c>
      <c r="D272" s="51">
        <v>0</v>
      </c>
      <c r="E272" s="51">
        <v>3114.99</v>
      </c>
      <c r="F272" s="51">
        <v>2566.9299999999998</v>
      </c>
      <c r="G272" s="51">
        <v>1277.385</v>
      </c>
      <c r="H272" s="51">
        <v>1277.385</v>
      </c>
      <c r="I272" s="51">
        <v>1277.385</v>
      </c>
      <c r="J272" s="51">
        <v>1277.385</v>
      </c>
      <c r="K272" s="51">
        <v>1277.385</v>
      </c>
      <c r="L272" s="51">
        <v>1277.385</v>
      </c>
      <c r="M272" s="51">
        <v>1277.385</v>
      </c>
      <c r="N272" s="51">
        <v>1277.385</v>
      </c>
      <c r="O272" s="51">
        <v>15901</v>
      </c>
      <c r="P272" s="52">
        <f t="shared" si="38"/>
        <v>0</v>
      </c>
    </row>
    <row r="273" spans="1:16" ht="12.2" hidden="1" customHeight="1">
      <c r="A273" s="127" t="s">
        <v>1037</v>
      </c>
      <c r="B273" s="22" t="s">
        <v>378</v>
      </c>
      <c r="C273" s="51">
        <v>0</v>
      </c>
      <c r="D273" s="51">
        <v>0</v>
      </c>
      <c r="E273" s="51">
        <v>0</v>
      </c>
      <c r="F273" s="51">
        <v>0</v>
      </c>
      <c r="G273" s="51">
        <v>0</v>
      </c>
      <c r="H273" s="51">
        <v>0</v>
      </c>
      <c r="I273" s="51">
        <v>0</v>
      </c>
      <c r="J273" s="51">
        <v>0</v>
      </c>
      <c r="K273" s="51">
        <v>0</v>
      </c>
      <c r="L273" s="51">
        <v>0</v>
      </c>
      <c r="M273" s="51">
        <v>0</v>
      </c>
      <c r="N273" s="51">
        <v>0</v>
      </c>
      <c r="O273" s="51">
        <v>0</v>
      </c>
      <c r="P273" s="52">
        <f t="shared" si="38"/>
        <v>0</v>
      </c>
    </row>
    <row r="274" spans="1:16" ht="12.2" hidden="1" customHeight="1">
      <c r="A274" s="127" t="s">
        <v>1038</v>
      </c>
      <c r="B274" s="22" t="s">
        <v>379</v>
      </c>
      <c r="C274" s="51">
        <v>0</v>
      </c>
      <c r="D274" s="51">
        <v>0</v>
      </c>
      <c r="E274" s="51">
        <v>0</v>
      </c>
      <c r="F274" s="51">
        <v>0</v>
      </c>
      <c r="G274" s="51">
        <v>0</v>
      </c>
      <c r="H274" s="51">
        <v>0</v>
      </c>
      <c r="I274" s="51">
        <v>0</v>
      </c>
      <c r="J274" s="51">
        <v>0</v>
      </c>
      <c r="K274" s="51">
        <v>0</v>
      </c>
      <c r="L274" s="51">
        <v>0</v>
      </c>
      <c r="M274" s="51">
        <v>0</v>
      </c>
      <c r="N274" s="51">
        <v>0</v>
      </c>
      <c r="O274" s="51">
        <v>0</v>
      </c>
      <c r="P274" s="52">
        <f t="shared" si="38"/>
        <v>0</v>
      </c>
    </row>
    <row r="275" spans="1:16" ht="12.2" hidden="1" customHeight="1">
      <c r="A275" s="127" t="s">
        <v>1039</v>
      </c>
      <c r="B275" s="22" t="s">
        <v>380</v>
      </c>
      <c r="C275" s="51">
        <v>0</v>
      </c>
      <c r="D275" s="51">
        <v>0</v>
      </c>
      <c r="E275" s="51">
        <v>0</v>
      </c>
      <c r="F275" s="51">
        <v>0</v>
      </c>
      <c r="G275" s="51">
        <v>0</v>
      </c>
      <c r="H275" s="51">
        <v>0</v>
      </c>
      <c r="I275" s="51">
        <v>0</v>
      </c>
      <c r="J275" s="51">
        <v>0</v>
      </c>
      <c r="K275" s="51">
        <v>0</v>
      </c>
      <c r="L275" s="51">
        <v>0</v>
      </c>
      <c r="M275" s="51">
        <v>0</v>
      </c>
      <c r="N275" s="51">
        <v>0</v>
      </c>
      <c r="O275" s="51">
        <v>0</v>
      </c>
      <c r="P275" s="52">
        <f t="shared" si="38"/>
        <v>0</v>
      </c>
    </row>
    <row r="276" spans="1:16" ht="12.2" hidden="1" customHeight="1">
      <c r="A276" s="127" t="s">
        <v>1040</v>
      </c>
      <c r="B276" s="22" t="s">
        <v>381</v>
      </c>
      <c r="C276" s="51">
        <v>0</v>
      </c>
      <c r="D276" s="51">
        <v>0</v>
      </c>
      <c r="E276" s="51">
        <v>0</v>
      </c>
      <c r="F276" s="51">
        <v>0</v>
      </c>
      <c r="G276" s="51">
        <v>0</v>
      </c>
      <c r="H276" s="51">
        <v>0</v>
      </c>
      <c r="I276" s="51">
        <v>0</v>
      </c>
      <c r="J276" s="51">
        <v>0</v>
      </c>
      <c r="K276" s="51">
        <v>0</v>
      </c>
      <c r="L276" s="51">
        <v>0</v>
      </c>
      <c r="M276" s="51">
        <v>0</v>
      </c>
      <c r="N276" s="51">
        <v>0</v>
      </c>
      <c r="O276" s="51">
        <v>0</v>
      </c>
      <c r="P276" s="52">
        <f t="shared" si="38"/>
        <v>0</v>
      </c>
    </row>
    <row r="277" spans="1:16" ht="12.2" hidden="1" customHeight="1">
      <c r="A277" s="127" t="s">
        <v>1041</v>
      </c>
      <c r="B277" s="22" t="s">
        <v>382</v>
      </c>
      <c r="C277" s="51">
        <v>0</v>
      </c>
      <c r="D277" s="51">
        <v>0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1">
        <v>0</v>
      </c>
      <c r="K277" s="51">
        <v>0</v>
      </c>
      <c r="L277" s="51">
        <v>0</v>
      </c>
      <c r="M277" s="51">
        <v>0</v>
      </c>
      <c r="N277" s="51">
        <v>0</v>
      </c>
      <c r="O277" s="51">
        <v>0</v>
      </c>
      <c r="P277" s="52">
        <f t="shared" si="38"/>
        <v>0</v>
      </c>
    </row>
    <row r="278" spans="1:16" ht="12.2" hidden="1" customHeight="1">
      <c r="A278" s="127" t="s">
        <v>1042</v>
      </c>
      <c r="B278" s="22" t="s">
        <v>383</v>
      </c>
      <c r="C278" s="51">
        <v>0</v>
      </c>
      <c r="D278" s="51">
        <v>0</v>
      </c>
      <c r="E278" s="51">
        <v>0</v>
      </c>
      <c r="F278" s="51">
        <v>0</v>
      </c>
      <c r="G278" s="51">
        <v>0</v>
      </c>
      <c r="H278" s="51">
        <v>0</v>
      </c>
      <c r="I278" s="51">
        <v>0</v>
      </c>
      <c r="J278" s="51">
        <v>0</v>
      </c>
      <c r="K278" s="51">
        <v>0</v>
      </c>
      <c r="L278" s="51">
        <v>0</v>
      </c>
      <c r="M278" s="51">
        <v>0</v>
      </c>
      <c r="N278" s="51">
        <v>0</v>
      </c>
      <c r="O278" s="51">
        <v>0</v>
      </c>
      <c r="P278" s="52">
        <f t="shared" si="38"/>
        <v>0</v>
      </c>
    </row>
    <row r="279" spans="1:16" ht="12.2" hidden="1" customHeight="1">
      <c r="A279" s="127" t="s">
        <v>1043</v>
      </c>
      <c r="B279" s="22" t="s">
        <v>384</v>
      </c>
      <c r="C279" s="51">
        <v>0</v>
      </c>
      <c r="D279" s="51">
        <v>0</v>
      </c>
      <c r="E279" s="51">
        <v>0</v>
      </c>
      <c r="F279" s="51">
        <v>0</v>
      </c>
      <c r="G279" s="51">
        <v>0</v>
      </c>
      <c r="H279" s="51">
        <v>0</v>
      </c>
      <c r="I279" s="51">
        <v>0</v>
      </c>
      <c r="J279" s="51">
        <v>0</v>
      </c>
      <c r="K279" s="51">
        <v>0</v>
      </c>
      <c r="L279" s="51">
        <v>0</v>
      </c>
      <c r="M279" s="51">
        <v>0</v>
      </c>
      <c r="N279" s="51">
        <v>0</v>
      </c>
      <c r="O279" s="51">
        <v>0</v>
      </c>
      <c r="P279" s="52">
        <f t="shared" si="38"/>
        <v>0</v>
      </c>
    </row>
    <row r="280" spans="1:16" ht="12.2" hidden="1" customHeight="1">
      <c r="A280" s="127" t="s">
        <v>1044</v>
      </c>
      <c r="B280" s="22" t="s">
        <v>385</v>
      </c>
      <c r="C280" s="51">
        <v>0</v>
      </c>
      <c r="D280" s="51">
        <v>0</v>
      </c>
      <c r="E280" s="51">
        <v>0</v>
      </c>
      <c r="F280" s="51">
        <v>0</v>
      </c>
      <c r="G280" s="51">
        <v>0</v>
      </c>
      <c r="H280" s="51">
        <v>0</v>
      </c>
      <c r="I280" s="51">
        <v>0</v>
      </c>
      <c r="J280" s="51">
        <v>0</v>
      </c>
      <c r="K280" s="51">
        <v>0</v>
      </c>
      <c r="L280" s="51">
        <v>0</v>
      </c>
      <c r="M280" s="51">
        <v>0</v>
      </c>
      <c r="N280" s="51">
        <v>0</v>
      </c>
      <c r="O280" s="51">
        <v>0</v>
      </c>
      <c r="P280" s="52">
        <f t="shared" si="38"/>
        <v>0</v>
      </c>
    </row>
    <row r="281" spans="1:16" ht="12.2" hidden="1" customHeight="1">
      <c r="A281" s="127" t="s">
        <v>1045</v>
      </c>
      <c r="B281" s="22" t="s">
        <v>386</v>
      </c>
      <c r="C281" s="51">
        <v>0</v>
      </c>
      <c r="D281" s="51">
        <v>0</v>
      </c>
      <c r="E281" s="51">
        <v>0</v>
      </c>
      <c r="F281" s="51">
        <v>0</v>
      </c>
      <c r="G281" s="51">
        <v>0</v>
      </c>
      <c r="H281" s="51">
        <v>0</v>
      </c>
      <c r="I281" s="51">
        <v>0</v>
      </c>
      <c r="J281" s="51">
        <v>0</v>
      </c>
      <c r="K281" s="51">
        <v>0</v>
      </c>
      <c r="L281" s="51">
        <v>0</v>
      </c>
      <c r="M281" s="51">
        <v>0</v>
      </c>
      <c r="N281" s="51">
        <v>0</v>
      </c>
      <c r="O281" s="51">
        <v>0</v>
      </c>
      <c r="P281" s="52">
        <f t="shared" si="38"/>
        <v>0</v>
      </c>
    </row>
    <row r="282" spans="1:16" ht="12.2" hidden="1" customHeight="1">
      <c r="A282" s="127" t="s">
        <v>1046</v>
      </c>
      <c r="B282" s="22" t="s">
        <v>387</v>
      </c>
      <c r="C282" s="51">
        <v>3495.2</v>
      </c>
      <c r="D282" s="51">
        <v>3495.2</v>
      </c>
      <c r="E282" s="51">
        <v>3495.2</v>
      </c>
      <c r="F282" s="51">
        <v>0</v>
      </c>
      <c r="G282" s="51">
        <v>4088.7874999999999</v>
      </c>
      <c r="H282" s="51">
        <v>4088.7874999999999</v>
      </c>
      <c r="I282" s="51">
        <v>4088.7874999999999</v>
      </c>
      <c r="J282" s="51">
        <v>4088.7874999999999</v>
      </c>
      <c r="K282" s="51">
        <v>4088.7874999999999</v>
      </c>
      <c r="L282" s="51">
        <v>4088.7874999999999</v>
      </c>
      <c r="M282" s="51">
        <v>4088.7874999999999</v>
      </c>
      <c r="N282" s="51">
        <v>4088.7874999999999</v>
      </c>
      <c r="O282" s="51">
        <v>43195.9</v>
      </c>
      <c r="P282" s="52">
        <f t="shared" si="38"/>
        <v>0</v>
      </c>
    </row>
    <row r="283" spans="1:16" ht="12.2" hidden="1" customHeight="1">
      <c r="A283" s="127" t="s">
        <v>1047</v>
      </c>
      <c r="B283" s="22" t="s">
        <v>199</v>
      </c>
      <c r="C283" s="51">
        <v>0</v>
      </c>
      <c r="D283" s="51">
        <v>0</v>
      </c>
      <c r="E283" s="51">
        <v>0</v>
      </c>
      <c r="F283" s="51">
        <v>0</v>
      </c>
      <c r="G283" s="51">
        <v>0</v>
      </c>
      <c r="H283" s="51">
        <v>0</v>
      </c>
      <c r="I283" s="51">
        <v>0</v>
      </c>
      <c r="J283" s="51">
        <v>0</v>
      </c>
      <c r="K283" s="51">
        <v>0</v>
      </c>
      <c r="L283" s="51">
        <v>0</v>
      </c>
      <c r="M283" s="51">
        <v>0</v>
      </c>
      <c r="N283" s="51">
        <v>0</v>
      </c>
      <c r="O283" s="51">
        <v>0</v>
      </c>
      <c r="P283" s="52">
        <f t="shared" si="38"/>
        <v>0</v>
      </c>
    </row>
    <row r="284" spans="1:16" ht="12.2" hidden="1" customHeight="1">
      <c r="A284" s="127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2"/>
    </row>
    <row r="285" spans="1:16" ht="12.2" customHeight="1">
      <c r="A285" s="124"/>
      <c r="B285" s="55" t="s">
        <v>117</v>
      </c>
      <c r="C285" s="51">
        <f t="shared" ref="C285:O285" si="39">SUM(C254:C284)</f>
        <v>6515.7099999999991</v>
      </c>
      <c r="D285" s="51">
        <f t="shared" si="39"/>
        <v>7854.31</v>
      </c>
      <c r="E285" s="51">
        <f t="shared" si="39"/>
        <v>17619.400000000001</v>
      </c>
      <c r="F285" s="51">
        <f t="shared" si="39"/>
        <v>12091.460000000001</v>
      </c>
      <c r="G285" s="51">
        <f t="shared" si="39"/>
        <v>22830.925681818197</v>
      </c>
      <c r="H285" s="51">
        <f t="shared" si="39"/>
        <v>22213.345681818198</v>
      </c>
      <c r="I285" s="51">
        <f t="shared" si="39"/>
        <v>22213.345681818198</v>
      </c>
      <c r="J285" s="51">
        <f t="shared" si="39"/>
        <v>22213.345681818198</v>
      </c>
      <c r="K285" s="51">
        <f t="shared" si="39"/>
        <v>22213.345681818198</v>
      </c>
      <c r="L285" s="51">
        <f t="shared" si="39"/>
        <v>22213.345681818198</v>
      </c>
      <c r="M285" s="51">
        <f t="shared" si="39"/>
        <v>22213.345681818198</v>
      </c>
      <c r="N285" s="51">
        <f t="shared" si="39"/>
        <v>22213.345681818198</v>
      </c>
      <c r="O285" s="51">
        <f t="shared" si="39"/>
        <v>232955.68</v>
      </c>
      <c r="P285" s="52">
        <f t="shared" si="36"/>
        <v>10550.454545454384</v>
      </c>
    </row>
    <row r="286" spans="1:16" ht="12.2" hidden="1" customHeight="1">
      <c r="A286" s="124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2"/>
    </row>
    <row r="287" spans="1:16" ht="12.2" hidden="1" customHeight="1">
      <c r="A287" s="57" t="s">
        <v>118</v>
      </c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2"/>
    </row>
    <row r="288" spans="1:16" ht="12.2" hidden="1" customHeight="1">
      <c r="A288" s="127" t="s">
        <v>29</v>
      </c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>
        <v>0</v>
      </c>
      <c r="P288" s="52">
        <f t="shared" ref="P288" si="40">O288-SUM(C288:N288)</f>
        <v>0</v>
      </c>
    </row>
    <row r="289" spans="1:16" ht="12.2" hidden="1" customHeight="1">
      <c r="A289" s="127" t="s">
        <v>1048</v>
      </c>
      <c r="B289" s="22" t="s">
        <v>118</v>
      </c>
      <c r="C289" s="51">
        <v>0</v>
      </c>
      <c r="D289" s="51">
        <v>0</v>
      </c>
      <c r="E289" s="51">
        <v>0</v>
      </c>
      <c r="F289" s="51">
        <v>0</v>
      </c>
      <c r="G289" s="51">
        <v>0</v>
      </c>
      <c r="H289" s="51">
        <v>0</v>
      </c>
      <c r="I289" s="51">
        <v>0</v>
      </c>
      <c r="J289" s="51">
        <v>0</v>
      </c>
      <c r="K289" s="51">
        <v>0</v>
      </c>
      <c r="L289" s="51">
        <v>0</v>
      </c>
      <c r="M289" s="51">
        <v>0</v>
      </c>
      <c r="N289" s="51">
        <v>0</v>
      </c>
      <c r="O289" s="51">
        <v>0</v>
      </c>
      <c r="P289" s="52">
        <f t="shared" ref="P289:P300" si="41">O289-SUM(C289:N289)</f>
        <v>0</v>
      </c>
    </row>
    <row r="290" spans="1:16" ht="12.2" hidden="1" customHeight="1">
      <c r="A290" s="127" t="s">
        <v>1049</v>
      </c>
      <c r="B290" s="22" t="s">
        <v>388</v>
      </c>
      <c r="C290" s="51">
        <v>21220.82</v>
      </c>
      <c r="D290" s="51">
        <v>34787.54</v>
      </c>
      <c r="E290" s="51">
        <v>5093.26</v>
      </c>
      <c r="F290" s="51">
        <v>8380.33</v>
      </c>
      <c r="G290" s="51">
        <v>-189.75904999394899</v>
      </c>
      <c r="H290" s="51">
        <v>-189.75904999394899</v>
      </c>
      <c r="I290" s="51">
        <v>-189.75904999394899</v>
      </c>
      <c r="J290" s="51">
        <v>-189.75904999394899</v>
      </c>
      <c r="K290" s="51">
        <v>-189.75904999394899</v>
      </c>
      <c r="L290" s="51">
        <v>-189.75904999394899</v>
      </c>
      <c r="M290" s="51">
        <v>-189.75904999394899</v>
      </c>
      <c r="N290" s="51">
        <v>-189.75904999394899</v>
      </c>
      <c r="O290" s="51">
        <v>67963.877600048407</v>
      </c>
      <c r="P290" s="52">
        <f t="shared" si="41"/>
        <v>0</v>
      </c>
    </row>
    <row r="291" spans="1:16" ht="12.2" hidden="1" customHeight="1">
      <c r="A291" s="127" t="s">
        <v>1050</v>
      </c>
      <c r="B291" s="22" t="s">
        <v>389</v>
      </c>
      <c r="C291" s="51">
        <v>337.89</v>
      </c>
      <c r="D291" s="51">
        <v>4287.57</v>
      </c>
      <c r="E291" s="51">
        <v>0</v>
      </c>
      <c r="F291" s="51">
        <v>0</v>
      </c>
      <c r="G291" s="51">
        <v>296.8175</v>
      </c>
      <c r="H291" s="51">
        <v>296.8175</v>
      </c>
      <c r="I291" s="51">
        <v>296.8175</v>
      </c>
      <c r="J291" s="51">
        <v>296.8175</v>
      </c>
      <c r="K291" s="51">
        <v>296.8175</v>
      </c>
      <c r="L291" s="51">
        <v>296.8175</v>
      </c>
      <c r="M291" s="51">
        <v>296.8175</v>
      </c>
      <c r="N291" s="51">
        <v>296.8175</v>
      </c>
      <c r="O291" s="51">
        <v>7000</v>
      </c>
      <c r="P291" s="52">
        <f t="shared" si="41"/>
        <v>0</v>
      </c>
    </row>
    <row r="292" spans="1:16" ht="12.2" hidden="1" customHeight="1">
      <c r="A292" s="127" t="s">
        <v>1051</v>
      </c>
      <c r="B292" s="22" t="s">
        <v>390</v>
      </c>
      <c r="C292" s="51">
        <v>0</v>
      </c>
      <c r="D292" s="51">
        <v>0</v>
      </c>
      <c r="E292" s="51">
        <v>0</v>
      </c>
      <c r="F292" s="51">
        <v>0</v>
      </c>
      <c r="G292" s="51">
        <v>0</v>
      </c>
      <c r="H292" s="51">
        <v>0</v>
      </c>
      <c r="I292" s="51">
        <v>0</v>
      </c>
      <c r="J292" s="51">
        <v>0</v>
      </c>
      <c r="K292" s="51">
        <v>0</v>
      </c>
      <c r="L292" s="51">
        <v>0</v>
      </c>
      <c r="M292" s="51">
        <v>0</v>
      </c>
      <c r="N292" s="51">
        <v>0</v>
      </c>
      <c r="O292" s="51">
        <v>0</v>
      </c>
      <c r="P292" s="52">
        <f t="shared" si="41"/>
        <v>0</v>
      </c>
    </row>
    <row r="293" spans="1:16" ht="12.2" hidden="1" customHeight="1">
      <c r="A293" s="127" t="s">
        <v>1052</v>
      </c>
      <c r="B293" s="22" t="s">
        <v>391</v>
      </c>
      <c r="C293" s="51">
        <v>0</v>
      </c>
      <c r="D293" s="51">
        <v>0</v>
      </c>
      <c r="E293" s="51">
        <v>0</v>
      </c>
      <c r="F293" s="51">
        <v>0</v>
      </c>
      <c r="G293" s="51">
        <v>0</v>
      </c>
      <c r="H293" s="51">
        <v>0</v>
      </c>
      <c r="I293" s="51">
        <v>0</v>
      </c>
      <c r="J293" s="51">
        <v>0</v>
      </c>
      <c r="K293" s="51">
        <v>0</v>
      </c>
      <c r="L293" s="51">
        <v>0</v>
      </c>
      <c r="M293" s="51">
        <v>0</v>
      </c>
      <c r="N293" s="51">
        <v>0</v>
      </c>
      <c r="O293" s="51">
        <v>0</v>
      </c>
      <c r="P293" s="52">
        <f t="shared" si="41"/>
        <v>0</v>
      </c>
    </row>
    <row r="294" spans="1:16" ht="12.2" hidden="1" customHeight="1">
      <c r="A294" s="127" t="s">
        <v>1053</v>
      </c>
      <c r="B294" s="22" t="s">
        <v>392</v>
      </c>
      <c r="C294" s="51">
        <v>0</v>
      </c>
      <c r="D294" s="51">
        <v>263.56</v>
      </c>
      <c r="E294" s="51">
        <v>295.57</v>
      </c>
      <c r="F294" s="51">
        <v>571.71</v>
      </c>
      <c r="G294" s="51">
        <v>20377.110871909299</v>
      </c>
      <c r="H294" s="51">
        <v>20377.110871909299</v>
      </c>
      <c r="I294" s="51">
        <v>20377.110871909299</v>
      </c>
      <c r="J294" s="51">
        <v>20377.110871909299</v>
      </c>
      <c r="K294" s="51">
        <v>20377.110871909299</v>
      </c>
      <c r="L294" s="51">
        <v>20377.110871909299</v>
      </c>
      <c r="M294" s="51">
        <v>20377.110871909299</v>
      </c>
      <c r="N294" s="51">
        <v>20377.110871909299</v>
      </c>
      <c r="O294" s="51">
        <v>164147.72697527401</v>
      </c>
      <c r="P294" s="52">
        <f t="shared" si="41"/>
        <v>-4.0745362639427185E-10</v>
      </c>
    </row>
    <row r="295" spans="1:16" ht="12.2" hidden="1" customHeight="1">
      <c r="A295" s="127" t="s">
        <v>1054</v>
      </c>
      <c r="B295" s="22" t="s">
        <v>393</v>
      </c>
      <c r="C295" s="51">
        <v>60000.42</v>
      </c>
      <c r="D295" s="51">
        <v>0</v>
      </c>
      <c r="E295" s="51">
        <v>0</v>
      </c>
      <c r="F295" s="51">
        <v>0</v>
      </c>
      <c r="G295" s="51">
        <v>-7500.0524999999998</v>
      </c>
      <c r="H295" s="51">
        <v>-7500.0524999999998</v>
      </c>
      <c r="I295" s="51">
        <v>-7500.0524999999998</v>
      </c>
      <c r="J295" s="51">
        <v>-7500.0524999999998</v>
      </c>
      <c r="K295" s="51">
        <v>-7500.0524999999998</v>
      </c>
      <c r="L295" s="51">
        <v>-7500.0524999999998</v>
      </c>
      <c r="M295" s="437">
        <v>-7500.0524999999998</v>
      </c>
      <c r="N295" s="437">
        <v>-7500.0524999999998</v>
      </c>
      <c r="O295" s="51">
        <v>0</v>
      </c>
      <c r="P295" s="52">
        <f t="shared" si="41"/>
        <v>-9.0949470177292824E-12</v>
      </c>
    </row>
    <row r="296" spans="1:16" ht="12.2" hidden="1" customHeight="1">
      <c r="A296" s="127" t="s">
        <v>1055</v>
      </c>
      <c r="B296" s="22" t="s">
        <v>394</v>
      </c>
      <c r="C296" s="51">
        <v>1411.56</v>
      </c>
      <c r="D296" s="51">
        <v>687.68</v>
      </c>
      <c r="E296" s="51">
        <v>341.2</v>
      </c>
      <c r="F296" s="51">
        <v>2256.8000000000002</v>
      </c>
      <c r="G296" s="51">
        <v>8894.2749999999996</v>
      </c>
      <c r="H296" s="51">
        <v>8894.2749999999996</v>
      </c>
      <c r="I296" s="51">
        <v>8894.2749999999996</v>
      </c>
      <c r="J296" s="51">
        <v>8894.2749999999996</v>
      </c>
      <c r="K296" s="51">
        <v>8894.2749999999996</v>
      </c>
      <c r="L296" s="51">
        <v>8894.2749999999996</v>
      </c>
      <c r="M296" s="51">
        <v>8894.2749999999996</v>
      </c>
      <c r="N296" s="51">
        <v>8894.2749999999996</v>
      </c>
      <c r="O296" s="51">
        <v>75851.44</v>
      </c>
      <c r="P296" s="52">
        <f t="shared" si="41"/>
        <v>0</v>
      </c>
    </row>
    <row r="297" spans="1:16" ht="12.2" hidden="1" customHeight="1">
      <c r="A297" s="127" t="s">
        <v>1056</v>
      </c>
      <c r="B297" s="22" t="s">
        <v>395</v>
      </c>
      <c r="C297" s="51">
        <v>568.86</v>
      </c>
      <c r="D297" s="51">
        <v>0</v>
      </c>
      <c r="E297" s="51">
        <v>0</v>
      </c>
      <c r="F297" s="51">
        <v>1700</v>
      </c>
      <c r="G297" s="51">
        <v>341.39249999999998</v>
      </c>
      <c r="H297" s="51">
        <v>341.39249999999998</v>
      </c>
      <c r="I297" s="51">
        <v>341.39249999999998</v>
      </c>
      <c r="J297" s="51">
        <v>341.39249999999998</v>
      </c>
      <c r="K297" s="51">
        <v>341.39249999999998</v>
      </c>
      <c r="L297" s="51">
        <v>341.39249999999998</v>
      </c>
      <c r="M297" s="51">
        <v>341.39249999999998</v>
      </c>
      <c r="N297" s="51">
        <v>341.39249999999998</v>
      </c>
      <c r="O297" s="51">
        <v>5000</v>
      </c>
      <c r="P297" s="52">
        <f t="shared" si="41"/>
        <v>0</v>
      </c>
    </row>
    <row r="298" spans="1:16" ht="12.2" hidden="1" customHeight="1">
      <c r="A298" s="127" t="s">
        <v>1057</v>
      </c>
      <c r="B298" s="22" t="s">
        <v>396</v>
      </c>
      <c r="C298" s="51">
        <v>0</v>
      </c>
      <c r="D298" s="51">
        <v>149.99</v>
      </c>
      <c r="E298" s="51">
        <v>0</v>
      </c>
      <c r="F298" s="51">
        <v>5798</v>
      </c>
      <c r="G298" s="51">
        <v>167.37625</v>
      </c>
      <c r="H298" s="51">
        <v>167.37625</v>
      </c>
      <c r="I298" s="51">
        <v>167.37625</v>
      </c>
      <c r="J298" s="51">
        <v>167.37625</v>
      </c>
      <c r="K298" s="51">
        <v>167.37625</v>
      </c>
      <c r="L298" s="51">
        <v>167.37625</v>
      </c>
      <c r="M298" s="51">
        <v>167.37625</v>
      </c>
      <c r="N298" s="51">
        <v>167.37625</v>
      </c>
      <c r="O298" s="51">
        <v>7287</v>
      </c>
      <c r="P298" s="52">
        <f t="shared" si="41"/>
        <v>0</v>
      </c>
    </row>
    <row r="299" spans="1:16" ht="12.2" hidden="1" customHeight="1">
      <c r="A299" s="127" t="s">
        <v>1058</v>
      </c>
      <c r="B299" s="22" t="s">
        <v>397</v>
      </c>
      <c r="C299" s="51">
        <v>0</v>
      </c>
      <c r="D299" s="51">
        <v>0</v>
      </c>
      <c r="E299" s="51">
        <v>15540</v>
      </c>
      <c r="F299" s="51">
        <v>0</v>
      </c>
      <c r="G299" s="51">
        <v>0</v>
      </c>
      <c r="H299" s="51">
        <v>0</v>
      </c>
      <c r="I299" s="51">
        <v>0</v>
      </c>
      <c r="J299" s="51">
        <v>0</v>
      </c>
      <c r="K299" s="51">
        <v>0</v>
      </c>
      <c r="L299" s="51">
        <v>0</v>
      </c>
      <c r="M299" s="51">
        <v>0</v>
      </c>
      <c r="N299" s="51">
        <v>0</v>
      </c>
      <c r="O299" s="51">
        <v>15540</v>
      </c>
      <c r="P299" s="52">
        <f t="shared" si="41"/>
        <v>0</v>
      </c>
    </row>
    <row r="300" spans="1:16" ht="12.2" hidden="1" customHeight="1">
      <c r="A300" s="127" t="s">
        <v>1059</v>
      </c>
      <c r="B300" s="22" t="s">
        <v>398</v>
      </c>
      <c r="C300" s="51">
        <v>3680</v>
      </c>
      <c r="D300" s="51">
        <v>15285</v>
      </c>
      <c r="E300" s="51">
        <v>0</v>
      </c>
      <c r="F300" s="51">
        <v>1265</v>
      </c>
      <c r="G300" s="51">
        <v>194.26875000000001</v>
      </c>
      <c r="H300" s="51">
        <v>194.26875000000001</v>
      </c>
      <c r="I300" s="51">
        <v>194.26875000000001</v>
      </c>
      <c r="J300" s="51">
        <v>194.26875000000001</v>
      </c>
      <c r="K300" s="51">
        <v>194.26875000000001</v>
      </c>
      <c r="L300" s="51">
        <v>194.26875000000001</v>
      </c>
      <c r="M300" s="51">
        <v>194.26875000000001</v>
      </c>
      <c r="N300" s="51">
        <v>194.26875000000001</v>
      </c>
      <c r="O300" s="51">
        <v>21784.15</v>
      </c>
      <c r="P300" s="52">
        <f t="shared" si="41"/>
        <v>0</v>
      </c>
    </row>
    <row r="301" spans="1:16" ht="12.2" hidden="1" customHeight="1">
      <c r="A301" s="127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2"/>
    </row>
    <row r="302" spans="1:16" ht="12.2" customHeight="1">
      <c r="A302" s="124"/>
      <c r="B302" s="1" t="s">
        <v>118</v>
      </c>
      <c r="C302" s="51">
        <f t="shared" ref="C302:O302" si="42">SUM(C288:C301)</f>
        <v>87219.55</v>
      </c>
      <c r="D302" s="51">
        <f t="shared" si="42"/>
        <v>55461.34</v>
      </c>
      <c r="E302" s="51">
        <f t="shared" si="42"/>
        <v>21270.03</v>
      </c>
      <c r="F302" s="51">
        <f t="shared" si="42"/>
        <v>19971.84</v>
      </c>
      <c r="G302" s="51">
        <f t="shared" si="42"/>
        <v>22581.429321915351</v>
      </c>
      <c r="H302" s="51">
        <f t="shared" si="42"/>
        <v>22581.429321915351</v>
      </c>
      <c r="I302" s="51">
        <f t="shared" si="42"/>
        <v>22581.429321915351</v>
      </c>
      <c r="J302" s="51">
        <f t="shared" si="42"/>
        <v>22581.429321915351</v>
      </c>
      <c r="K302" s="51">
        <f t="shared" si="42"/>
        <v>22581.429321915351</v>
      </c>
      <c r="L302" s="51">
        <f t="shared" si="42"/>
        <v>22581.429321915351</v>
      </c>
      <c r="M302" s="51">
        <f t="shared" si="42"/>
        <v>22581.429321915351</v>
      </c>
      <c r="N302" s="51">
        <f t="shared" si="42"/>
        <v>22581.429321915351</v>
      </c>
      <c r="O302" s="51">
        <f t="shared" si="42"/>
        <v>364574.19457532244</v>
      </c>
      <c r="P302" s="52">
        <f t="shared" ref="P302" si="43">O302-SUM(C302:N302)</f>
        <v>-4.6566128730773926E-10</v>
      </c>
    </row>
    <row r="303" spans="1:16" ht="12.2" hidden="1" customHeight="1">
      <c r="A303" s="124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2"/>
    </row>
    <row r="304" spans="1:16" ht="12.2" hidden="1" customHeight="1">
      <c r="A304" s="57" t="s">
        <v>122</v>
      </c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2"/>
    </row>
    <row r="305" spans="1:16" ht="12.2" hidden="1" customHeight="1">
      <c r="A305" s="127" t="s">
        <v>29</v>
      </c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>
        <v>0</v>
      </c>
      <c r="P305" s="52">
        <f t="shared" ref="P305:P320" si="44">O305-SUM(C305:N305)</f>
        <v>0</v>
      </c>
    </row>
    <row r="306" spans="1:16" ht="12.2" hidden="1" customHeight="1">
      <c r="A306" s="127" t="s">
        <v>1060</v>
      </c>
      <c r="B306" s="22" t="s">
        <v>399</v>
      </c>
      <c r="C306" s="51">
        <v>0</v>
      </c>
      <c r="D306" s="51">
        <v>0</v>
      </c>
      <c r="E306" s="51">
        <v>0</v>
      </c>
      <c r="F306" s="51">
        <v>0</v>
      </c>
      <c r="G306" s="51">
        <v>0</v>
      </c>
      <c r="H306" s="51">
        <v>0</v>
      </c>
      <c r="I306" s="51">
        <v>0</v>
      </c>
      <c r="J306" s="51">
        <v>0</v>
      </c>
      <c r="K306" s="51">
        <v>0</v>
      </c>
      <c r="L306" s="51">
        <v>0</v>
      </c>
      <c r="M306" s="51">
        <v>0</v>
      </c>
      <c r="N306" s="51">
        <v>0</v>
      </c>
      <c r="O306" s="51">
        <v>0</v>
      </c>
      <c r="P306" s="52">
        <f t="shared" ref="P306:P318" si="45">O306-SUM(C306:N306)</f>
        <v>0</v>
      </c>
    </row>
    <row r="307" spans="1:16" ht="12.2" hidden="1" customHeight="1">
      <c r="A307" s="127" t="s">
        <v>1061</v>
      </c>
      <c r="B307" s="22" t="s">
        <v>400</v>
      </c>
      <c r="C307" s="51">
        <v>0</v>
      </c>
      <c r="D307" s="51">
        <v>0</v>
      </c>
      <c r="E307" s="51">
        <v>0</v>
      </c>
      <c r="F307" s="51">
        <v>0</v>
      </c>
      <c r="G307" s="51">
        <v>0</v>
      </c>
      <c r="H307" s="51">
        <v>0</v>
      </c>
      <c r="I307" s="51">
        <v>0</v>
      </c>
      <c r="J307" s="51">
        <v>0</v>
      </c>
      <c r="K307" s="51">
        <v>0</v>
      </c>
      <c r="L307" s="51">
        <v>0</v>
      </c>
      <c r="M307" s="51">
        <v>0</v>
      </c>
      <c r="N307" s="51">
        <v>0</v>
      </c>
      <c r="O307" s="51">
        <v>0</v>
      </c>
      <c r="P307" s="52">
        <f t="shared" si="45"/>
        <v>0</v>
      </c>
    </row>
    <row r="308" spans="1:16" ht="12.2" hidden="1" customHeight="1">
      <c r="A308" s="127" t="s">
        <v>1062</v>
      </c>
      <c r="B308" s="22" t="s">
        <v>401</v>
      </c>
      <c r="C308" s="51">
        <v>0</v>
      </c>
      <c r="D308" s="51">
        <v>106000</v>
      </c>
      <c r="E308" s="51">
        <v>0</v>
      </c>
      <c r="F308" s="51">
        <v>0</v>
      </c>
      <c r="G308" s="51">
        <v>-59125</v>
      </c>
      <c r="H308" s="51">
        <v>9375</v>
      </c>
      <c r="I308" s="51">
        <v>9375</v>
      </c>
      <c r="J308" s="51">
        <v>9375</v>
      </c>
      <c r="K308" s="51">
        <v>9375</v>
      </c>
      <c r="L308" s="51">
        <v>9375</v>
      </c>
      <c r="M308" s="51">
        <v>9375</v>
      </c>
      <c r="N308" s="51">
        <v>9375</v>
      </c>
      <c r="O308" s="51">
        <v>112500</v>
      </c>
      <c r="P308" s="52">
        <f t="shared" si="45"/>
        <v>0</v>
      </c>
    </row>
    <row r="309" spans="1:16" ht="12.2" hidden="1" customHeight="1">
      <c r="A309" s="127" t="s">
        <v>1063</v>
      </c>
      <c r="B309" s="22" t="s">
        <v>402</v>
      </c>
      <c r="C309" s="51">
        <v>0</v>
      </c>
      <c r="D309" s="51">
        <v>0</v>
      </c>
      <c r="E309" s="51">
        <v>0</v>
      </c>
      <c r="F309" s="51">
        <v>0</v>
      </c>
      <c r="G309" s="51">
        <v>0</v>
      </c>
      <c r="H309" s="51">
        <v>0</v>
      </c>
      <c r="I309" s="51">
        <v>0</v>
      </c>
      <c r="J309" s="51">
        <v>0</v>
      </c>
      <c r="K309" s="51">
        <v>0</v>
      </c>
      <c r="L309" s="51">
        <v>0</v>
      </c>
      <c r="M309" s="51">
        <v>0</v>
      </c>
      <c r="N309" s="51">
        <v>0</v>
      </c>
      <c r="O309" s="51">
        <v>0</v>
      </c>
      <c r="P309" s="52">
        <f t="shared" si="45"/>
        <v>0</v>
      </c>
    </row>
    <row r="310" spans="1:16" ht="12.2" hidden="1" customHeight="1">
      <c r="A310" s="127" t="s">
        <v>1064</v>
      </c>
      <c r="B310" s="22" t="s">
        <v>403</v>
      </c>
      <c r="C310" s="51">
        <v>0</v>
      </c>
      <c r="D310" s="51">
        <v>0</v>
      </c>
      <c r="E310" s="51">
        <v>0</v>
      </c>
      <c r="F310" s="51">
        <v>0</v>
      </c>
      <c r="G310" s="51">
        <v>0</v>
      </c>
      <c r="H310" s="51">
        <v>0</v>
      </c>
      <c r="I310" s="51">
        <v>0</v>
      </c>
      <c r="J310" s="51">
        <v>0</v>
      </c>
      <c r="K310" s="51">
        <v>0</v>
      </c>
      <c r="L310" s="51">
        <v>0</v>
      </c>
      <c r="M310" s="51">
        <v>0</v>
      </c>
      <c r="N310" s="51">
        <v>0</v>
      </c>
      <c r="O310" s="51">
        <v>0</v>
      </c>
      <c r="P310" s="52">
        <f t="shared" si="45"/>
        <v>0</v>
      </c>
    </row>
    <row r="311" spans="1:16" ht="12.2" hidden="1" customHeight="1">
      <c r="A311" s="127" t="s">
        <v>1065</v>
      </c>
      <c r="B311" s="22" t="s">
        <v>404</v>
      </c>
      <c r="C311" s="51">
        <v>0</v>
      </c>
      <c r="D311" s="51">
        <v>0</v>
      </c>
      <c r="E311" s="51">
        <v>0</v>
      </c>
      <c r="F311" s="51">
        <v>0</v>
      </c>
      <c r="G311" s="51">
        <v>0</v>
      </c>
      <c r="H311" s="51">
        <v>0</v>
      </c>
      <c r="I311" s="51">
        <v>0</v>
      </c>
      <c r="J311" s="51">
        <v>0</v>
      </c>
      <c r="K311" s="51">
        <v>0</v>
      </c>
      <c r="L311" s="51">
        <v>0</v>
      </c>
      <c r="M311" s="51">
        <v>0</v>
      </c>
      <c r="N311" s="51">
        <v>0</v>
      </c>
      <c r="O311" s="51">
        <v>0</v>
      </c>
      <c r="P311" s="52">
        <f t="shared" si="45"/>
        <v>0</v>
      </c>
    </row>
    <row r="312" spans="1:16" ht="12.2" hidden="1" customHeight="1">
      <c r="A312" s="127" t="s">
        <v>1066</v>
      </c>
      <c r="B312" s="22" t="s">
        <v>405</v>
      </c>
      <c r="C312" s="51">
        <v>0</v>
      </c>
      <c r="D312" s="51">
        <v>0</v>
      </c>
      <c r="E312" s="51">
        <v>0</v>
      </c>
      <c r="F312" s="51">
        <v>0</v>
      </c>
      <c r="G312" s="51">
        <v>0</v>
      </c>
      <c r="H312" s="51">
        <v>0</v>
      </c>
      <c r="I312" s="51">
        <v>0</v>
      </c>
      <c r="J312" s="51">
        <v>0</v>
      </c>
      <c r="K312" s="51">
        <v>0</v>
      </c>
      <c r="L312" s="51">
        <v>0</v>
      </c>
      <c r="M312" s="51">
        <v>0</v>
      </c>
      <c r="N312" s="51">
        <v>0</v>
      </c>
      <c r="O312" s="51">
        <v>0</v>
      </c>
      <c r="P312" s="52">
        <f t="shared" si="45"/>
        <v>0</v>
      </c>
    </row>
    <row r="313" spans="1:16" ht="12.2" hidden="1" customHeight="1">
      <c r="A313" s="127" t="s">
        <v>1067</v>
      </c>
      <c r="B313" s="22" t="s">
        <v>406</v>
      </c>
      <c r="C313" s="51">
        <v>0</v>
      </c>
      <c r="D313" s="51">
        <v>0</v>
      </c>
      <c r="E313" s="51">
        <v>0</v>
      </c>
      <c r="F313" s="51">
        <v>0</v>
      </c>
      <c r="G313" s="51">
        <v>0</v>
      </c>
      <c r="H313" s="51">
        <v>0</v>
      </c>
      <c r="I313" s="51">
        <v>0</v>
      </c>
      <c r="J313" s="51">
        <v>0</v>
      </c>
      <c r="K313" s="51">
        <v>0</v>
      </c>
      <c r="L313" s="51">
        <v>0</v>
      </c>
      <c r="M313" s="51">
        <v>0</v>
      </c>
      <c r="N313" s="51">
        <v>0</v>
      </c>
      <c r="O313" s="51">
        <v>0</v>
      </c>
      <c r="P313" s="52">
        <f t="shared" si="45"/>
        <v>0</v>
      </c>
    </row>
    <row r="314" spans="1:16" ht="12.2" hidden="1" customHeight="1">
      <c r="A314" s="127" t="s">
        <v>1068</v>
      </c>
      <c r="B314" s="22" t="s">
        <v>407</v>
      </c>
      <c r="C314" s="51">
        <v>0</v>
      </c>
      <c r="D314" s="51">
        <v>0</v>
      </c>
      <c r="E314" s="51">
        <v>0</v>
      </c>
      <c r="F314" s="51">
        <v>0</v>
      </c>
      <c r="G314" s="51">
        <v>0</v>
      </c>
      <c r="H314" s="51">
        <v>0</v>
      </c>
      <c r="I314" s="51">
        <v>0</v>
      </c>
      <c r="J314" s="51">
        <v>0</v>
      </c>
      <c r="K314" s="51">
        <v>0</v>
      </c>
      <c r="L314" s="51">
        <v>0</v>
      </c>
      <c r="M314" s="51">
        <v>0</v>
      </c>
      <c r="N314" s="51">
        <v>0</v>
      </c>
      <c r="O314" s="51">
        <v>0</v>
      </c>
      <c r="P314" s="52">
        <f t="shared" si="45"/>
        <v>0</v>
      </c>
    </row>
    <row r="315" spans="1:16" ht="12.2" hidden="1" customHeight="1">
      <c r="A315" s="127" t="s">
        <v>1069</v>
      </c>
      <c r="B315" s="22" t="s">
        <v>408</v>
      </c>
      <c r="C315" s="51">
        <v>0</v>
      </c>
      <c r="D315" s="51">
        <v>0</v>
      </c>
      <c r="E315" s="51">
        <v>0</v>
      </c>
      <c r="F315" s="51">
        <v>0</v>
      </c>
      <c r="G315" s="51">
        <v>0</v>
      </c>
      <c r="H315" s="51">
        <v>0</v>
      </c>
      <c r="I315" s="51">
        <v>0</v>
      </c>
      <c r="J315" s="51">
        <v>0</v>
      </c>
      <c r="K315" s="51">
        <v>0</v>
      </c>
      <c r="L315" s="51">
        <v>0</v>
      </c>
      <c r="M315" s="51">
        <v>0</v>
      </c>
      <c r="N315" s="51">
        <v>0</v>
      </c>
      <c r="O315" s="51">
        <v>0</v>
      </c>
      <c r="P315" s="52">
        <f t="shared" si="45"/>
        <v>0</v>
      </c>
    </row>
    <row r="316" spans="1:16" ht="12.2" hidden="1" customHeight="1">
      <c r="A316" s="127" t="s">
        <v>1070</v>
      </c>
      <c r="B316" s="22" t="s">
        <v>409</v>
      </c>
      <c r="C316" s="51">
        <v>0</v>
      </c>
      <c r="D316" s="51">
        <v>0</v>
      </c>
      <c r="E316" s="51">
        <v>0</v>
      </c>
      <c r="F316" s="51">
        <v>0</v>
      </c>
      <c r="G316" s="51">
        <v>0</v>
      </c>
      <c r="H316" s="51">
        <v>0</v>
      </c>
      <c r="I316" s="51">
        <v>0</v>
      </c>
      <c r="J316" s="51">
        <v>0</v>
      </c>
      <c r="K316" s="51">
        <v>0</v>
      </c>
      <c r="L316" s="51">
        <v>0</v>
      </c>
      <c r="M316" s="51">
        <v>0</v>
      </c>
      <c r="N316" s="51">
        <v>0</v>
      </c>
      <c r="O316" s="51">
        <v>0</v>
      </c>
      <c r="P316" s="52">
        <f t="shared" si="45"/>
        <v>0</v>
      </c>
    </row>
    <row r="317" spans="1:16" ht="12.2" hidden="1" customHeight="1">
      <c r="A317" s="127" t="s">
        <v>1071</v>
      </c>
      <c r="B317" s="22" t="s">
        <v>410</v>
      </c>
      <c r="C317" s="51">
        <v>0</v>
      </c>
      <c r="D317" s="51">
        <v>0</v>
      </c>
      <c r="E317" s="51">
        <v>0</v>
      </c>
      <c r="F317" s="51">
        <v>0</v>
      </c>
      <c r="G317" s="51">
        <v>0</v>
      </c>
      <c r="H317" s="51">
        <v>0</v>
      </c>
      <c r="I317" s="51">
        <v>0</v>
      </c>
      <c r="J317" s="51">
        <v>0</v>
      </c>
      <c r="K317" s="51">
        <v>0</v>
      </c>
      <c r="L317" s="51">
        <v>0</v>
      </c>
      <c r="M317" s="51">
        <v>0</v>
      </c>
      <c r="N317" s="51">
        <v>0</v>
      </c>
      <c r="O317" s="51">
        <v>0</v>
      </c>
      <c r="P317" s="52">
        <f t="shared" si="45"/>
        <v>0</v>
      </c>
    </row>
    <row r="318" spans="1:16" ht="12.2" hidden="1" customHeight="1">
      <c r="A318" s="127" t="s">
        <v>160</v>
      </c>
      <c r="B318" s="22" t="s">
        <v>411</v>
      </c>
      <c r="C318" s="51">
        <v>0</v>
      </c>
      <c r="D318" s="51">
        <v>0</v>
      </c>
      <c r="E318" s="51">
        <v>0</v>
      </c>
      <c r="F318" s="51">
        <v>0</v>
      </c>
      <c r="G318" s="51">
        <v>17213.75</v>
      </c>
      <c r="H318" s="51">
        <v>3442.75</v>
      </c>
      <c r="I318" s="51">
        <v>3442.75</v>
      </c>
      <c r="J318" s="51">
        <v>3442.75</v>
      </c>
      <c r="K318" s="51">
        <v>3442.75</v>
      </c>
      <c r="L318" s="51">
        <v>3442.75</v>
      </c>
      <c r="M318" s="51">
        <v>3442.75</v>
      </c>
      <c r="N318" s="51">
        <v>3442.75</v>
      </c>
      <c r="O318" s="51">
        <v>41313</v>
      </c>
      <c r="P318" s="52">
        <f t="shared" si="45"/>
        <v>0</v>
      </c>
    </row>
    <row r="319" spans="1:16" ht="12.2" hidden="1" customHeight="1">
      <c r="A319" s="127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2"/>
    </row>
    <row r="320" spans="1:16" ht="12.2" customHeight="1">
      <c r="A320" s="124"/>
      <c r="B320" s="1" t="s">
        <v>122</v>
      </c>
      <c r="C320" s="51">
        <f t="shared" ref="C320:O320" si="46">SUM(C305:C319)</f>
        <v>0</v>
      </c>
      <c r="D320" s="51">
        <f t="shared" si="46"/>
        <v>106000</v>
      </c>
      <c r="E320" s="51">
        <f t="shared" si="46"/>
        <v>0</v>
      </c>
      <c r="F320" s="51">
        <f t="shared" si="46"/>
        <v>0</v>
      </c>
      <c r="G320" s="51">
        <f t="shared" si="46"/>
        <v>-41911.25</v>
      </c>
      <c r="H320" s="51">
        <f t="shared" si="46"/>
        <v>12817.75</v>
      </c>
      <c r="I320" s="51">
        <f t="shared" si="46"/>
        <v>12817.75</v>
      </c>
      <c r="J320" s="51">
        <f t="shared" si="46"/>
        <v>12817.75</v>
      </c>
      <c r="K320" s="51">
        <f t="shared" si="46"/>
        <v>12817.75</v>
      </c>
      <c r="L320" s="51">
        <f t="shared" si="46"/>
        <v>12817.75</v>
      </c>
      <c r="M320" s="51">
        <f t="shared" si="46"/>
        <v>12817.75</v>
      </c>
      <c r="N320" s="51">
        <f t="shared" si="46"/>
        <v>12817.75</v>
      </c>
      <c r="O320" s="51">
        <f t="shared" si="46"/>
        <v>153813</v>
      </c>
      <c r="P320" s="52">
        <f t="shared" si="44"/>
        <v>0</v>
      </c>
    </row>
    <row r="321" spans="1:16" ht="12.2" hidden="1" customHeight="1">
      <c r="A321" s="124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2"/>
    </row>
    <row r="322" spans="1:16" ht="12.2" hidden="1" customHeight="1">
      <c r="A322" s="57" t="s">
        <v>119</v>
      </c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2"/>
    </row>
    <row r="323" spans="1:16" ht="12.2" hidden="1" customHeight="1">
      <c r="A323" s="127" t="s">
        <v>29</v>
      </c>
      <c r="C323" s="51">
        <v>0</v>
      </c>
      <c r="D323" s="51">
        <v>0</v>
      </c>
      <c r="E323" s="51">
        <v>0</v>
      </c>
      <c r="F323" s="51">
        <v>0</v>
      </c>
      <c r="G323" s="51">
        <v>0</v>
      </c>
      <c r="H323" s="51">
        <v>0</v>
      </c>
      <c r="I323" s="51">
        <v>0</v>
      </c>
      <c r="J323" s="51">
        <v>0</v>
      </c>
      <c r="K323" s="51">
        <v>0</v>
      </c>
      <c r="L323" s="51">
        <v>0</v>
      </c>
      <c r="M323" s="51">
        <v>0</v>
      </c>
      <c r="N323" s="51">
        <v>0</v>
      </c>
      <c r="O323" s="51">
        <v>0</v>
      </c>
      <c r="P323" s="52">
        <f t="shared" ref="P323:P338" si="47">O323-SUM(C323:N323)</f>
        <v>0</v>
      </c>
    </row>
    <row r="324" spans="1:16" ht="12.2" hidden="1" customHeight="1">
      <c r="A324" s="127" t="s">
        <v>1072</v>
      </c>
      <c r="B324" s="22" t="s">
        <v>119</v>
      </c>
      <c r="C324" s="51">
        <v>0</v>
      </c>
      <c r="D324" s="51">
        <v>0</v>
      </c>
      <c r="E324" s="51">
        <v>0</v>
      </c>
      <c r="F324" s="51">
        <v>0</v>
      </c>
      <c r="G324" s="51">
        <v>0</v>
      </c>
      <c r="H324" s="51">
        <v>0</v>
      </c>
      <c r="I324" s="51">
        <v>0</v>
      </c>
      <c r="J324" s="51">
        <v>0</v>
      </c>
      <c r="K324" s="51">
        <v>0</v>
      </c>
      <c r="L324" s="51">
        <v>0</v>
      </c>
      <c r="M324" s="51">
        <v>0</v>
      </c>
      <c r="N324" s="51">
        <v>0</v>
      </c>
      <c r="O324" s="51">
        <v>0</v>
      </c>
      <c r="P324" s="52">
        <f t="shared" ref="P324:P337" si="48">O324-SUM(C324:N324)</f>
        <v>0</v>
      </c>
    </row>
    <row r="325" spans="1:16" ht="12.2" hidden="1" customHeight="1">
      <c r="A325" s="127" t="s">
        <v>1073</v>
      </c>
      <c r="B325" s="22" t="s">
        <v>412</v>
      </c>
      <c r="C325" s="51">
        <v>0</v>
      </c>
      <c r="D325" s="51">
        <v>50</v>
      </c>
      <c r="E325" s="51">
        <v>0</v>
      </c>
      <c r="F325" s="51">
        <v>0</v>
      </c>
      <c r="G325" s="51">
        <v>357.89418218514999</v>
      </c>
      <c r="H325" s="51">
        <v>357.89418218514999</v>
      </c>
      <c r="I325" s="51">
        <v>357.89418218514999</v>
      </c>
      <c r="J325" s="51">
        <v>357.89418218514999</v>
      </c>
      <c r="K325" s="51">
        <v>357.89418218514999</v>
      </c>
      <c r="L325" s="51">
        <v>357.89418218514999</v>
      </c>
      <c r="M325" s="51">
        <v>357.89418218514999</v>
      </c>
      <c r="N325" s="51">
        <v>357.89418218514999</v>
      </c>
      <c r="O325" s="51">
        <v>2913.1534574811999</v>
      </c>
      <c r="P325" s="52">
        <f t="shared" si="48"/>
        <v>0</v>
      </c>
    </row>
    <row r="326" spans="1:16" ht="12.2" hidden="1" customHeight="1">
      <c r="A326" s="127" t="s">
        <v>1074</v>
      </c>
      <c r="B326" s="22" t="s">
        <v>413</v>
      </c>
      <c r="C326" s="51">
        <v>0</v>
      </c>
      <c r="D326" s="51">
        <v>0</v>
      </c>
      <c r="E326" s="51">
        <v>0</v>
      </c>
      <c r="F326" s="51">
        <v>0</v>
      </c>
      <c r="G326" s="51">
        <v>0</v>
      </c>
      <c r="H326" s="51">
        <v>0</v>
      </c>
      <c r="I326" s="51">
        <v>0</v>
      </c>
      <c r="J326" s="51">
        <v>0</v>
      </c>
      <c r="K326" s="51">
        <v>0</v>
      </c>
      <c r="L326" s="51">
        <v>0</v>
      </c>
      <c r="M326" s="51">
        <v>0</v>
      </c>
      <c r="N326" s="51">
        <v>0</v>
      </c>
      <c r="O326" s="51">
        <v>0</v>
      </c>
      <c r="P326" s="52">
        <f t="shared" si="48"/>
        <v>0</v>
      </c>
    </row>
    <row r="327" spans="1:16" ht="12.2" hidden="1" customHeight="1">
      <c r="A327" s="127" t="s">
        <v>1075</v>
      </c>
      <c r="B327" s="22" t="s">
        <v>414</v>
      </c>
      <c r="C327" s="51">
        <v>0</v>
      </c>
      <c r="D327" s="51">
        <v>0</v>
      </c>
      <c r="E327" s="51">
        <v>0</v>
      </c>
      <c r="F327" s="51">
        <v>0</v>
      </c>
      <c r="G327" s="51">
        <v>0</v>
      </c>
      <c r="H327" s="51">
        <v>0</v>
      </c>
      <c r="I327" s="51">
        <v>0</v>
      </c>
      <c r="J327" s="51">
        <v>0</v>
      </c>
      <c r="K327" s="51">
        <v>0</v>
      </c>
      <c r="L327" s="51">
        <v>0</v>
      </c>
      <c r="M327" s="51">
        <v>0</v>
      </c>
      <c r="N327" s="51">
        <v>0</v>
      </c>
      <c r="O327" s="51">
        <v>0</v>
      </c>
      <c r="P327" s="52">
        <f t="shared" si="48"/>
        <v>0</v>
      </c>
    </row>
    <row r="328" spans="1:16" ht="12.2" hidden="1" customHeight="1">
      <c r="A328" s="127" t="s">
        <v>1076</v>
      </c>
      <c r="B328" s="22" t="s">
        <v>415</v>
      </c>
      <c r="C328" s="51">
        <v>0</v>
      </c>
      <c r="D328" s="51">
        <v>0</v>
      </c>
      <c r="E328" s="51">
        <v>0</v>
      </c>
      <c r="F328" s="51">
        <v>0</v>
      </c>
      <c r="G328" s="51">
        <v>0</v>
      </c>
      <c r="H328" s="51">
        <v>0</v>
      </c>
      <c r="I328" s="51">
        <v>0</v>
      </c>
      <c r="J328" s="51">
        <v>0</v>
      </c>
      <c r="K328" s="51">
        <v>0</v>
      </c>
      <c r="L328" s="51">
        <v>0</v>
      </c>
      <c r="M328" s="51">
        <v>0</v>
      </c>
      <c r="N328" s="51">
        <v>0</v>
      </c>
      <c r="O328" s="51">
        <v>0</v>
      </c>
      <c r="P328" s="52">
        <f t="shared" si="48"/>
        <v>0</v>
      </c>
    </row>
    <row r="329" spans="1:16" ht="12.2" hidden="1" customHeight="1">
      <c r="A329" s="127" t="s">
        <v>1077</v>
      </c>
      <c r="B329" s="22" t="s">
        <v>416</v>
      </c>
      <c r="C329" s="51">
        <v>0</v>
      </c>
      <c r="D329" s="51">
        <v>0</v>
      </c>
      <c r="E329" s="51">
        <v>0</v>
      </c>
      <c r="F329" s="51">
        <v>0</v>
      </c>
      <c r="G329" s="51">
        <v>0</v>
      </c>
      <c r="H329" s="51">
        <v>0</v>
      </c>
      <c r="I329" s="51">
        <v>0</v>
      </c>
      <c r="J329" s="51">
        <v>0</v>
      </c>
      <c r="K329" s="51">
        <v>0</v>
      </c>
      <c r="L329" s="51">
        <v>0</v>
      </c>
      <c r="M329" s="51">
        <v>0</v>
      </c>
      <c r="N329" s="51">
        <v>0</v>
      </c>
      <c r="O329" s="51">
        <v>0</v>
      </c>
      <c r="P329" s="52">
        <f t="shared" si="48"/>
        <v>0</v>
      </c>
    </row>
    <row r="330" spans="1:16" ht="12.2" hidden="1" customHeight="1">
      <c r="A330" s="127" t="s">
        <v>1078</v>
      </c>
      <c r="B330" s="22" t="s">
        <v>417</v>
      </c>
      <c r="C330" s="51">
        <v>0</v>
      </c>
      <c r="D330" s="51">
        <v>0</v>
      </c>
      <c r="E330" s="51">
        <v>0</v>
      </c>
      <c r="F330" s="51">
        <v>0</v>
      </c>
      <c r="G330" s="51">
        <v>0</v>
      </c>
      <c r="H330" s="51">
        <v>0</v>
      </c>
      <c r="I330" s="51">
        <v>0</v>
      </c>
      <c r="J330" s="51">
        <v>0</v>
      </c>
      <c r="K330" s="51">
        <v>0</v>
      </c>
      <c r="L330" s="51">
        <v>0</v>
      </c>
      <c r="M330" s="51">
        <v>0</v>
      </c>
      <c r="N330" s="51">
        <v>0</v>
      </c>
      <c r="O330" s="51">
        <v>0</v>
      </c>
      <c r="P330" s="52">
        <f t="shared" si="48"/>
        <v>0</v>
      </c>
    </row>
    <row r="331" spans="1:16" ht="12.2" hidden="1" customHeight="1">
      <c r="A331" s="127" t="s">
        <v>1079</v>
      </c>
      <c r="B331" s="22" t="s">
        <v>418</v>
      </c>
      <c r="C331" s="51">
        <v>0</v>
      </c>
      <c r="D331" s="51">
        <v>334.57</v>
      </c>
      <c r="E331" s="51">
        <v>36.67</v>
      </c>
      <c r="F331" s="51">
        <v>26.85</v>
      </c>
      <c r="G331" s="51">
        <v>-221.273333333333</v>
      </c>
      <c r="H331" s="51">
        <v>35.363333333333301</v>
      </c>
      <c r="I331" s="51">
        <v>35.363333333333301</v>
      </c>
      <c r="J331" s="51">
        <v>35.363333333333301</v>
      </c>
      <c r="K331" s="51">
        <v>35.363333333333301</v>
      </c>
      <c r="L331" s="51">
        <v>35.363333333333301</v>
      </c>
      <c r="M331" s="51">
        <v>35.363333333333301</v>
      </c>
      <c r="N331" s="51">
        <v>35.363333333333301</v>
      </c>
      <c r="O331" s="51">
        <v>424.36</v>
      </c>
      <c r="P331" s="52">
        <f t="shared" si="48"/>
        <v>0</v>
      </c>
    </row>
    <row r="332" spans="1:16" ht="12.2" hidden="1" customHeight="1">
      <c r="A332" s="127" t="s">
        <v>1080</v>
      </c>
      <c r="B332" s="22" t="s">
        <v>419</v>
      </c>
      <c r="C332" s="51">
        <v>0</v>
      </c>
      <c r="D332" s="51">
        <v>1655.73</v>
      </c>
      <c r="E332" s="51">
        <v>0</v>
      </c>
      <c r="F332" s="51">
        <v>13668.6</v>
      </c>
      <c r="G332" s="51">
        <v>-15324.33</v>
      </c>
      <c r="H332" s="51">
        <v>0</v>
      </c>
      <c r="I332" s="51">
        <v>0</v>
      </c>
      <c r="J332" s="51">
        <v>0</v>
      </c>
      <c r="K332" s="51">
        <v>0</v>
      </c>
      <c r="L332" s="51">
        <v>0</v>
      </c>
      <c r="M332" s="51">
        <v>0</v>
      </c>
      <c r="N332" s="51">
        <v>0</v>
      </c>
      <c r="O332" s="51">
        <v>0</v>
      </c>
      <c r="P332" s="52">
        <f t="shared" si="48"/>
        <v>0</v>
      </c>
    </row>
    <row r="333" spans="1:16" ht="12.2" hidden="1" customHeight="1">
      <c r="A333" s="127" t="s">
        <v>1081</v>
      </c>
      <c r="B333" s="22" t="s">
        <v>420</v>
      </c>
      <c r="C333" s="51">
        <v>0</v>
      </c>
      <c r="D333" s="51">
        <v>0</v>
      </c>
      <c r="E333" s="51">
        <v>0</v>
      </c>
      <c r="F333" s="51">
        <v>0</v>
      </c>
      <c r="G333" s="51">
        <v>0</v>
      </c>
      <c r="H333" s="51">
        <v>0</v>
      </c>
      <c r="I333" s="51">
        <v>0</v>
      </c>
      <c r="J333" s="51">
        <v>0</v>
      </c>
      <c r="K333" s="51">
        <v>0</v>
      </c>
      <c r="L333" s="51">
        <v>0</v>
      </c>
      <c r="M333" s="51">
        <v>0</v>
      </c>
      <c r="N333" s="51">
        <v>0</v>
      </c>
      <c r="O333" s="51">
        <v>0</v>
      </c>
      <c r="P333" s="52">
        <f t="shared" si="48"/>
        <v>0</v>
      </c>
    </row>
    <row r="334" spans="1:16" ht="12.2" hidden="1" customHeight="1">
      <c r="A334" s="127" t="s">
        <v>1082</v>
      </c>
      <c r="B334" s="22" t="s">
        <v>421</v>
      </c>
      <c r="C334" s="51">
        <v>0</v>
      </c>
      <c r="D334" s="51">
        <v>0</v>
      </c>
      <c r="E334" s="51">
        <v>0</v>
      </c>
      <c r="F334" s="51">
        <v>0</v>
      </c>
      <c r="G334" s="51">
        <v>0</v>
      </c>
      <c r="H334" s="51">
        <v>0</v>
      </c>
      <c r="I334" s="51">
        <v>0</v>
      </c>
      <c r="J334" s="51">
        <v>0</v>
      </c>
      <c r="K334" s="51">
        <v>0</v>
      </c>
      <c r="L334" s="51">
        <v>0</v>
      </c>
      <c r="M334" s="51">
        <v>0</v>
      </c>
      <c r="N334" s="51">
        <v>0</v>
      </c>
      <c r="O334" s="51">
        <v>0</v>
      </c>
      <c r="P334" s="52">
        <f t="shared" si="48"/>
        <v>0</v>
      </c>
    </row>
    <row r="335" spans="1:16" ht="12.2" hidden="1" customHeight="1">
      <c r="A335" s="127" t="s">
        <v>1083</v>
      </c>
      <c r="B335" s="22" t="s">
        <v>422</v>
      </c>
      <c r="C335" s="51">
        <v>0</v>
      </c>
      <c r="D335" s="51">
        <v>0</v>
      </c>
      <c r="E335" s="51">
        <v>0</v>
      </c>
      <c r="F335" s="51">
        <v>0</v>
      </c>
      <c r="G335" s="51">
        <v>0</v>
      </c>
      <c r="H335" s="51">
        <v>0</v>
      </c>
      <c r="I335" s="51">
        <v>0</v>
      </c>
      <c r="J335" s="51">
        <v>0</v>
      </c>
      <c r="K335" s="51">
        <v>0</v>
      </c>
      <c r="L335" s="51">
        <v>0</v>
      </c>
      <c r="M335" s="51">
        <v>0</v>
      </c>
      <c r="N335" s="51">
        <v>0</v>
      </c>
      <c r="O335" s="51">
        <v>0</v>
      </c>
      <c r="P335" s="52">
        <f t="shared" si="48"/>
        <v>0</v>
      </c>
    </row>
    <row r="336" spans="1:16" ht="12.2" hidden="1" customHeight="1">
      <c r="A336" s="127" t="s">
        <v>1084</v>
      </c>
      <c r="B336" s="22" t="s">
        <v>423</v>
      </c>
      <c r="C336" s="51">
        <v>0</v>
      </c>
      <c r="D336" s="51">
        <v>0</v>
      </c>
      <c r="E336" s="51">
        <v>0</v>
      </c>
      <c r="F336" s="51">
        <v>0</v>
      </c>
      <c r="G336" s="51">
        <v>0</v>
      </c>
      <c r="H336" s="51">
        <v>0</v>
      </c>
      <c r="I336" s="51">
        <v>0</v>
      </c>
      <c r="J336" s="51">
        <v>0</v>
      </c>
      <c r="K336" s="51">
        <v>0</v>
      </c>
      <c r="L336" s="51">
        <v>0</v>
      </c>
      <c r="M336" s="51">
        <v>0</v>
      </c>
      <c r="N336" s="51">
        <v>0</v>
      </c>
      <c r="O336" s="51">
        <v>0</v>
      </c>
      <c r="P336" s="52">
        <f t="shared" si="48"/>
        <v>0</v>
      </c>
    </row>
    <row r="337" spans="1:16" ht="12.2" hidden="1" customHeight="1">
      <c r="A337" s="127" t="s">
        <v>1085</v>
      </c>
      <c r="B337" s="22" t="s">
        <v>424</v>
      </c>
      <c r="C337" s="51">
        <v>0</v>
      </c>
      <c r="D337" s="51">
        <v>0</v>
      </c>
      <c r="E337" s="51">
        <v>25457</v>
      </c>
      <c r="F337" s="51">
        <v>25299.55</v>
      </c>
      <c r="G337" s="51">
        <v>-50756.55</v>
      </c>
      <c r="H337" s="51">
        <v>0</v>
      </c>
      <c r="I337" s="51">
        <v>0</v>
      </c>
      <c r="J337" s="51">
        <v>0</v>
      </c>
      <c r="K337" s="51">
        <v>0</v>
      </c>
      <c r="L337" s="51">
        <v>0</v>
      </c>
      <c r="M337" s="51">
        <v>0</v>
      </c>
      <c r="N337" s="51">
        <v>0</v>
      </c>
      <c r="O337" s="51">
        <v>0</v>
      </c>
      <c r="P337" s="52">
        <f t="shared" si="48"/>
        <v>0</v>
      </c>
    </row>
    <row r="338" spans="1:16" ht="12.2" hidden="1" customHeight="1">
      <c r="A338" s="127"/>
      <c r="C338" s="51">
        <v>0</v>
      </c>
      <c r="D338" s="51">
        <v>0</v>
      </c>
      <c r="E338" s="51">
        <v>0</v>
      </c>
      <c r="F338" s="51">
        <v>0</v>
      </c>
      <c r="G338" s="51">
        <v>0</v>
      </c>
      <c r="H338" s="51">
        <v>0</v>
      </c>
      <c r="I338" s="51">
        <v>0</v>
      </c>
      <c r="J338" s="51">
        <v>0</v>
      </c>
      <c r="K338" s="51">
        <v>0</v>
      </c>
      <c r="L338" s="51">
        <v>0</v>
      </c>
      <c r="M338" s="51">
        <v>0</v>
      </c>
      <c r="N338" s="51">
        <v>0</v>
      </c>
      <c r="O338" s="51">
        <v>0</v>
      </c>
      <c r="P338" s="52">
        <f t="shared" si="47"/>
        <v>0</v>
      </c>
    </row>
    <row r="339" spans="1:16" ht="12.2" customHeight="1">
      <c r="A339" s="34"/>
      <c r="B339" s="1" t="s">
        <v>119</v>
      </c>
      <c r="C339" s="37">
        <f t="shared" ref="C339:O339" si="49">SUM(C323:C338)</f>
        <v>0</v>
      </c>
      <c r="D339" s="37">
        <f t="shared" si="49"/>
        <v>2040.3</v>
      </c>
      <c r="E339" s="37">
        <f t="shared" si="49"/>
        <v>25493.67</v>
      </c>
      <c r="F339" s="37">
        <f t="shared" si="49"/>
        <v>38995</v>
      </c>
      <c r="G339" s="37">
        <f t="shared" si="49"/>
        <v>-65944.259151148188</v>
      </c>
      <c r="H339" s="37">
        <f t="shared" si="49"/>
        <v>393.25751551848327</v>
      </c>
      <c r="I339" s="37">
        <f t="shared" si="49"/>
        <v>393.25751551848327</v>
      </c>
      <c r="J339" s="37">
        <f t="shared" si="49"/>
        <v>393.25751551848327</v>
      </c>
      <c r="K339" s="37">
        <f t="shared" si="49"/>
        <v>393.25751551848327</v>
      </c>
      <c r="L339" s="37">
        <f t="shared" si="49"/>
        <v>393.25751551848327</v>
      </c>
      <c r="M339" s="37">
        <f t="shared" si="49"/>
        <v>393.25751551848327</v>
      </c>
      <c r="N339" s="37">
        <f t="shared" si="49"/>
        <v>393.25751551848327</v>
      </c>
      <c r="O339" s="37">
        <f t="shared" si="49"/>
        <v>3337.5134574812</v>
      </c>
      <c r="P339" s="52">
        <f t="shared" ref="P339" si="50">O339-SUM(C339:N339)</f>
        <v>4.0927261579781771E-12</v>
      </c>
    </row>
    <row r="340" spans="1:16" ht="12.2" hidden="1" customHeight="1">
      <c r="A340" s="34"/>
      <c r="B340" s="1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52"/>
    </row>
    <row r="341" spans="1:16" ht="12.2" hidden="1" customHeight="1">
      <c r="A341" s="57" t="s">
        <v>120</v>
      </c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2"/>
    </row>
    <row r="342" spans="1:16" ht="12.2" hidden="1" customHeight="1">
      <c r="A342" s="127" t="s">
        <v>29</v>
      </c>
      <c r="C342" s="51">
        <v>0</v>
      </c>
      <c r="D342" s="51">
        <v>0</v>
      </c>
      <c r="E342" s="51">
        <v>0</v>
      </c>
      <c r="F342" s="51">
        <v>0</v>
      </c>
      <c r="G342" s="51">
        <v>0</v>
      </c>
      <c r="H342" s="51">
        <v>0</v>
      </c>
      <c r="I342" s="51">
        <v>0</v>
      </c>
      <c r="J342" s="51">
        <v>0</v>
      </c>
      <c r="K342" s="51">
        <v>0</v>
      </c>
      <c r="L342" s="51">
        <v>0</v>
      </c>
      <c r="M342" s="51">
        <v>0</v>
      </c>
      <c r="N342" s="51">
        <v>0</v>
      </c>
      <c r="O342" s="51">
        <v>0</v>
      </c>
      <c r="P342" s="52">
        <f t="shared" ref="P342:P347" si="51">O342-SUM(C342:N342)</f>
        <v>0</v>
      </c>
    </row>
    <row r="343" spans="1:16" ht="12.2" hidden="1" customHeight="1">
      <c r="A343" s="127" t="s">
        <v>1086</v>
      </c>
      <c r="B343" s="22" t="s">
        <v>120</v>
      </c>
      <c r="C343" s="51">
        <v>0</v>
      </c>
      <c r="D343" s="51">
        <v>0</v>
      </c>
      <c r="E343" s="51">
        <v>0</v>
      </c>
      <c r="F343" s="51">
        <v>0</v>
      </c>
      <c r="G343" s="51">
        <v>0</v>
      </c>
      <c r="H343" s="51">
        <v>0</v>
      </c>
      <c r="I343" s="51">
        <v>0</v>
      </c>
      <c r="J343" s="51">
        <v>0</v>
      </c>
      <c r="K343" s="51">
        <v>0</v>
      </c>
      <c r="L343" s="51">
        <v>0</v>
      </c>
      <c r="M343" s="51">
        <v>0</v>
      </c>
      <c r="N343" s="51">
        <v>0</v>
      </c>
      <c r="O343" s="51">
        <v>0</v>
      </c>
      <c r="P343" s="52">
        <f t="shared" ref="P343:P346" si="52">O343-SUM(C343:N343)</f>
        <v>0</v>
      </c>
    </row>
    <row r="344" spans="1:16" ht="12.2" hidden="1" customHeight="1">
      <c r="A344" s="127" t="s">
        <v>1087</v>
      </c>
      <c r="B344" s="22" t="s">
        <v>425</v>
      </c>
      <c r="C344" s="51">
        <v>0</v>
      </c>
      <c r="D344" s="51">
        <v>0</v>
      </c>
      <c r="E344" s="51">
        <v>0</v>
      </c>
      <c r="F344" s="51">
        <v>0</v>
      </c>
      <c r="G344" s="51">
        <v>0</v>
      </c>
      <c r="H344" s="51">
        <v>0</v>
      </c>
      <c r="I344" s="51">
        <v>0</v>
      </c>
      <c r="J344" s="51">
        <v>0</v>
      </c>
      <c r="K344" s="51">
        <v>0</v>
      </c>
      <c r="L344" s="51">
        <v>0</v>
      </c>
      <c r="M344" s="51">
        <v>0</v>
      </c>
      <c r="N344" s="51">
        <v>0</v>
      </c>
      <c r="O344" s="51">
        <v>0</v>
      </c>
      <c r="P344" s="52">
        <f t="shared" si="52"/>
        <v>0</v>
      </c>
    </row>
    <row r="345" spans="1:16" ht="12.2" hidden="1" customHeight="1">
      <c r="A345" s="127" t="s">
        <v>1088</v>
      </c>
      <c r="B345" s="22" t="s">
        <v>426</v>
      </c>
      <c r="C345" s="51">
        <v>0</v>
      </c>
      <c r="D345" s="51">
        <v>0</v>
      </c>
      <c r="E345" s="51">
        <v>0</v>
      </c>
      <c r="F345" s="51">
        <v>0</v>
      </c>
      <c r="G345" s="51">
        <v>0</v>
      </c>
      <c r="H345" s="51">
        <v>0</v>
      </c>
      <c r="I345" s="51">
        <v>0</v>
      </c>
      <c r="J345" s="51">
        <v>0</v>
      </c>
      <c r="K345" s="51">
        <v>0</v>
      </c>
      <c r="L345" s="51">
        <v>0</v>
      </c>
      <c r="M345" s="51">
        <v>0</v>
      </c>
      <c r="N345" s="51">
        <v>0</v>
      </c>
      <c r="O345" s="51">
        <v>0</v>
      </c>
      <c r="P345" s="52">
        <f t="shared" si="52"/>
        <v>0</v>
      </c>
    </row>
    <row r="346" spans="1:16" ht="12.2" hidden="1" customHeight="1">
      <c r="A346" s="127" t="s">
        <v>1089</v>
      </c>
      <c r="B346" s="22" t="s">
        <v>427</v>
      </c>
      <c r="C346" s="51">
        <v>0</v>
      </c>
      <c r="D346" s="51">
        <v>0</v>
      </c>
      <c r="E346" s="51">
        <v>0</v>
      </c>
      <c r="F346" s="51">
        <v>0</v>
      </c>
      <c r="G346" s="51">
        <v>0</v>
      </c>
      <c r="H346" s="51">
        <v>0</v>
      </c>
      <c r="I346" s="51">
        <v>0</v>
      </c>
      <c r="J346" s="51">
        <v>0</v>
      </c>
      <c r="K346" s="51">
        <v>0</v>
      </c>
      <c r="L346" s="51">
        <v>0</v>
      </c>
      <c r="M346" s="51">
        <v>0</v>
      </c>
      <c r="N346" s="51">
        <v>0</v>
      </c>
      <c r="O346" s="51">
        <v>0</v>
      </c>
      <c r="P346" s="52">
        <f t="shared" si="52"/>
        <v>0</v>
      </c>
    </row>
    <row r="347" spans="1:16" ht="12.2" hidden="1" customHeight="1">
      <c r="A347" s="127"/>
      <c r="C347" s="51">
        <v>0</v>
      </c>
      <c r="D347" s="51">
        <v>0</v>
      </c>
      <c r="E347" s="51">
        <v>0</v>
      </c>
      <c r="F347" s="51">
        <v>0</v>
      </c>
      <c r="G347" s="51">
        <v>0</v>
      </c>
      <c r="H347" s="51">
        <v>0</v>
      </c>
      <c r="I347" s="51">
        <v>0</v>
      </c>
      <c r="J347" s="51">
        <v>0</v>
      </c>
      <c r="K347" s="51">
        <v>0</v>
      </c>
      <c r="L347" s="51">
        <v>0</v>
      </c>
      <c r="M347" s="51">
        <v>0</v>
      </c>
      <c r="N347" s="51">
        <v>0</v>
      </c>
      <c r="O347" s="51">
        <v>0</v>
      </c>
      <c r="P347" s="52">
        <f t="shared" si="51"/>
        <v>0</v>
      </c>
    </row>
    <row r="348" spans="1:16" ht="12.2" customHeight="1">
      <c r="A348" s="34"/>
      <c r="B348" s="1" t="s">
        <v>120</v>
      </c>
      <c r="C348" s="37">
        <f t="shared" ref="C348:O348" si="53">SUM(C342:C347)</f>
        <v>0</v>
      </c>
      <c r="D348" s="37">
        <f t="shared" si="53"/>
        <v>0</v>
      </c>
      <c r="E348" s="37">
        <f t="shared" si="53"/>
        <v>0</v>
      </c>
      <c r="F348" s="37">
        <f t="shared" si="53"/>
        <v>0</v>
      </c>
      <c r="G348" s="37">
        <f t="shared" si="53"/>
        <v>0</v>
      </c>
      <c r="H348" s="37">
        <f t="shared" si="53"/>
        <v>0</v>
      </c>
      <c r="I348" s="37">
        <f t="shared" si="53"/>
        <v>0</v>
      </c>
      <c r="J348" s="37">
        <f t="shared" si="53"/>
        <v>0</v>
      </c>
      <c r="K348" s="37">
        <f t="shared" si="53"/>
        <v>0</v>
      </c>
      <c r="L348" s="37">
        <f t="shared" si="53"/>
        <v>0</v>
      </c>
      <c r="M348" s="37">
        <f t="shared" si="53"/>
        <v>0</v>
      </c>
      <c r="N348" s="37">
        <f t="shared" si="53"/>
        <v>0</v>
      </c>
      <c r="O348" s="37">
        <f t="shared" si="53"/>
        <v>0</v>
      </c>
      <c r="P348" s="52">
        <f t="shared" ref="P348" si="54">O348-SUM(C348:N348)</f>
        <v>0</v>
      </c>
    </row>
    <row r="349" spans="1:16" ht="12.2" customHeight="1">
      <c r="A349" s="124" t="s">
        <v>29</v>
      </c>
      <c r="B349" s="36" t="s">
        <v>29</v>
      </c>
      <c r="C349" s="51"/>
      <c r="D349" s="51" t="s">
        <v>29</v>
      </c>
      <c r="E349" s="51" t="s">
        <v>29</v>
      </c>
      <c r="F349" s="51" t="s">
        <v>29</v>
      </c>
      <c r="G349" s="51" t="s">
        <v>29</v>
      </c>
      <c r="H349" s="51" t="s">
        <v>29</v>
      </c>
      <c r="I349" s="51" t="s">
        <v>29</v>
      </c>
      <c r="J349" s="51" t="s">
        <v>29</v>
      </c>
      <c r="K349" s="51" t="s">
        <v>29</v>
      </c>
      <c r="L349" s="51" t="s">
        <v>29</v>
      </c>
      <c r="M349" s="51" t="s">
        <v>29</v>
      </c>
      <c r="N349" s="51" t="s">
        <v>29</v>
      </c>
      <c r="O349" s="51" t="s">
        <v>29</v>
      </c>
      <c r="P349" s="52" t="s">
        <v>29</v>
      </c>
    </row>
    <row r="350" spans="1:16" ht="12.2" customHeight="1">
      <c r="A350" s="35" t="s">
        <v>29</v>
      </c>
      <c r="B350" s="237" t="s">
        <v>69</v>
      </c>
      <c r="C350" s="235">
        <f t="shared" ref="C350:O350" si="55">SUM(C188, C204,C229, C251, C285,C302,C320, C339,C348)</f>
        <v>393838.34</v>
      </c>
      <c r="D350" s="235">
        <f t="shared" si="55"/>
        <v>495287.62000000005</v>
      </c>
      <c r="E350" s="235">
        <f t="shared" si="55"/>
        <v>419945.12999999995</v>
      </c>
      <c r="F350" s="235">
        <f t="shared" si="55"/>
        <v>455888.42000000004</v>
      </c>
      <c r="G350" s="235">
        <f t="shared" si="55"/>
        <v>232898.1383268545</v>
      </c>
      <c r="H350" s="235">
        <f t="shared" si="55"/>
        <v>470736.90821957262</v>
      </c>
      <c r="I350" s="235">
        <f t="shared" si="55"/>
        <v>383689.17890364316</v>
      </c>
      <c r="J350" s="235">
        <f t="shared" si="55"/>
        <v>378944.98831748916</v>
      </c>
      <c r="K350" s="235">
        <f t="shared" si="55"/>
        <v>382611.58831748919</v>
      </c>
      <c r="L350" s="235">
        <f t="shared" si="55"/>
        <v>380778.28831748915</v>
      </c>
      <c r="M350" s="235">
        <f t="shared" si="55"/>
        <v>378944.98831748916</v>
      </c>
      <c r="N350" s="235">
        <f t="shared" si="55"/>
        <v>447433.60499792697</v>
      </c>
      <c r="O350" s="235">
        <f t="shared" si="55"/>
        <v>4962922.7712587314</v>
      </c>
      <c r="P350" s="53">
        <f>O350-SUM(C350:N350)</f>
        <v>141925.57754077669</v>
      </c>
    </row>
    <row r="351" spans="1:16" ht="12.2" customHeight="1">
      <c r="A351" s="35" t="s">
        <v>29</v>
      </c>
      <c r="B351" s="22" t="s">
        <v>29</v>
      </c>
      <c r="C351" s="37" t="s">
        <v>29</v>
      </c>
      <c r="D351" s="37" t="s">
        <v>29</v>
      </c>
      <c r="E351" s="37" t="s">
        <v>29</v>
      </c>
      <c r="F351" s="37" t="s">
        <v>29</v>
      </c>
      <c r="G351" s="37" t="s">
        <v>29</v>
      </c>
      <c r="H351" s="37" t="s">
        <v>29</v>
      </c>
      <c r="I351" s="37" t="s">
        <v>29</v>
      </c>
      <c r="J351" s="37" t="s">
        <v>29</v>
      </c>
      <c r="K351" s="37" t="s">
        <v>29</v>
      </c>
      <c r="L351" s="37" t="s">
        <v>29</v>
      </c>
      <c r="M351" s="37" t="s">
        <v>29</v>
      </c>
      <c r="N351" s="37" t="s">
        <v>29</v>
      </c>
      <c r="O351" s="37" t="s">
        <v>29</v>
      </c>
      <c r="P351" s="38" t="s">
        <v>29</v>
      </c>
    </row>
    <row r="352" spans="1:16" ht="12.2" customHeight="1">
      <c r="A352" s="125" t="s">
        <v>55</v>
      </c>
      <c r="B352" s="24"/>
      <c r="C352" s="40">
        <f t="shared" ref="C352:O352" si="56">C125-C350</f>
        <v>-10504.390000000072</v>
      </c>
      <c r="D352" s="40">
        <f t="shared" si="56"/>
        <v>-139466.97000000009</v>
      </c>
      <c r="E352" s="40">
        <f t="shared" si="56"/>
        <v>-73443.749999999942</v>
      </c>
      <c r="F352" s="40">
        <f t="shared" si="56"/>
        <v>-443175.04000000004</v>
      </c>
      <c r="G352" s="40">
        <f t="shared" si="56"/>
        <v>279766.77321102435</v>
      </c>
      <c r="H352" s="40">
        <f t="shared" si="56"/>
        <v>-40710.940015027183</v>
      </c>
      <c r="I352" s="40">
        <f t="shared" si="56"/>
        <v>97043.789300902281</v>
      </c>
      <c r="J352" s="40">
        <f t="shared" si="56"/>
        <v>77077.979887056281</v>
      </c>
      <c r="K352" s="40">
        <f t="shared" si="56"/>
        <v>64514.379887056246</v>
      </c>
      <c r="L352" s="40">
        <f t="shared" si="56"/>
        <v>66347.679887056293</v>
      </c>
      <c r="M352" s="40">
        <f t="shared" si="56"/>
        <v>114501.97988705628</v>
      </c>
      <c r="N352" s="40">
        <f t="shared" si="56"/>
        <v>-22316.52164186642</v>
      </c>
      <c r="O352" s="40">
        <f t="shared" si="56"/>
        <v>-107872.60125873145</v>
      </c>
      <c r="P352" s="54">
        <f>O352-SUM(C352:N352)</f>
        <v>-77507.571661989437</v>
      </c>
    </row>
    <row r="353" spans="1:16" ht="12.2" customHeight="1">
      <c r="A353" s="35" t="s">
        <v>29</v>
      </c>
      <c r="B353" s="22" t="s">
        <v>29</v>
      </c>
      <c r="C353" s="37" t="s">
        <v>29</v>
      </c>
      <c r="D353" s="37" t="s">
        <v>29</v>
      </c>
      <c r="E353" s="37" t="s">
        <v>29</v>
      </c>
      <c r="F353" s="37" t="s">
        <v>29</v>
      </c>
      <c r="G353" s="37" t="s">
        <v>29</v>
      </c>
      <c r="H353" s="37" t="s">
        <v>29</v>
      </c>
      <c r="I353" s="37" t="s">
        <v>29</v>
      </c>
      <c r="J353" s="37" t="s">
        <v>29</v>
      </c>
      <c r="K353" s="37" t="s">
        <v>29</v>
      </c>
      <c r="L353" s="37" t="s">
        <v>29</v>
      </c>
      <c r="M353" s="37" t="s">
        <v>29</v>
      </c>
      <c r="N353" s="37" t="s">
        <v>29</v>
      </c>
      <c r="O353" s="37" t="s">
        <v>29</v>
      </c>
      <c r="P353" s="38" t="s">
        <v>29</v>
      </c>
    </row>
    <row r="354" spans="1:16" ht="12.2" customHeight="1">
      <c r="A354" s="35" t="s">
        <v>29</v>
      </c>
      <c r="B354" s="108" t="s">
        <v>161</v>
      </c>
      <c r="C354" s="51">
        <v>-156628.84</v>
      </c>
      <c r="D354" s="51">
        <v>-20580.32</v>
      </c>
      <c r="E354" s="51">
        <v>5591.9500000000098</v>
      </c>
      <c r="F354" s="51">
        <v>338223.96</v>
      </c>
      <c r="G354" s="51">
        <v>0</v>
      </c>
      <c r="H354" s="51">
        <v>0</v>
      </c>
      <c r="I354" s="51">
        <v>0</v>
      </c>
      <c r="J354" s="51">
        <v>0</v>
      </c>
      <c r="K354" s="51">
        <v>0</v>
      </c>
      <c r="L354" s="51">
        <v>0</v>
      </c>
      <c r="M354" s="51">
        <v>0</v>
      </c>
      <c r="N354" s="51">
        <v>0</v>
      </c>
      <c r="O354" s="51"/>
      <c r="P354" s="38" t="s">
        <v>29</v>
      </c>
    </row>
    <row r="355" spans="1:16" ht="12.2" hidden="1" customHeight="1">
      <c r="A355" s="35" t="s">
        <v>29</v>
      </c>
      <c r="B355" s="108" t="s">
        <v>162</v>
      </c>
      <c r="C355" s="51">
        <v>0</v>
      </c>
      <c r="D355" s="51">
        <v>0</v>
      </c>
      <c r="E355" s="51">
        <v>0</v>
      </c>
      <c r="F355" s="51">
        <v>0</v>
      </c>
      <c r="G355" s="51">
        <v>0</v>
      </c>
      <c r="H355" s="51">
        <v>0</v>
      </c>
      <c r="I355" s="51">
        <v>0</v>
      </c>
      <c r="J355" s="51">
        <v>0</v>
      </c>
      <c r="K355" s="51">
        <v>0</v>
      </c>
      <c r="L355" s="51">
        <v>0</v>
      </c>
      <c r="M355" s="51">
        <v>0</v>
      </c>
      <c r="N355" s="51">
        <v>0</v>
      </c>
      <c r="O355" s="51"/>
      <c r="P355" s="38" t="s">
        <v>29</v>
      </c>
    </row>
    <row r="356" spans="1:16" ht="12.2" customHeight="1">
      <c r="A356" s="35"/>
      <c r="B356" s="108" t="s">
        <v>72</v>
      </c>
      <c r="C356" s="51">
        <v>96799.14</v>
      </c>
      <c r="D356" s="51">
        <v>0</v>
      </c>
      <c r="E356" s="51">
        <v>0</v>
      </c>
      <c r="F356" s="51">
        <v>0</v>
      </c>
      <c r="G356" s="51">
        <v>0</v>
      </c>
      <c r="H356" s="51">
        <v>0</v>
      </c>
      <c r="I356" s="51">
        <v>0</v>
      </c>
      <c r="J356" s="51">
        <v>0</v>
      </c>
      <c r="K356" s="51">
        <v>0</v>
      </c>
      <c r="L356" s="51">
        <v>0</v>
      </c>
      <c r="M356" s="51">
        <v>0</v>
      </c>
      <c r="N356" s="51">
        <v>0</v>
      </c>
      <c r="O356" s="51"/>
      <c r="P356" s="38"/>
    </row>
    <row r="357" spans="1:16" ht="12.2" customHeight="1">
      <c r="A357" s="35" t="s">
        <v>29</v>
      </c>
      <c r="B357" s="36" t="s">
        <v>47</v>
      </c>
      <c r="C357" s="51">
        <v>0</v>
      </c>
      <c r="D357" s="51">
        <v>0</v>
      </c>
      <c r="E357" s="51">
        <v>0</v>
      </c>
      <c r="F357" s="51">
        <v>0</v>
      </c>
      <c r="G357" s="51">
        <v>17213.75</v>
      </c>
      <c r="H357" s="51">
        <v>3442.75</v>
      </c>
      <c r="I357" s="51">
        <v>3442.75</v>
      </c>
      <c r="J357" s="51">
        <v>3442.75</v>
      </c>
      <c r="K357" s="51">
        <v>3442.75</v>
      </c>
      <c r="L357" s="51">
        <v>3442.75</v>
      </c>
      <c r="M357" s="51">
        <v>3442.75</v>
      </c>
      <c r="N357" s="51">
        <v>3442.75</v>
      </c>
      <c r="O357" s="51"/>
      <c r="P357" s="38" t="s">
        <v>29</v>
      </c>
    </row>
    <row r="358" spans="1:16" ht="12.2" hidden="1" customHeight="1">
      <c r="A358" s="35" t="s">
        <v>29</v>
      </c>
      <c r="B358" s="108" t="s">
        <v>48</v>
      </c>
      <c r="C358" s="51">
        <v>0</v>
      </c>
      <c r="D358" s="51">
        <v>0</v>
      </c>
      <c r="E358" s="51">
        <v>0</v>
      </c>
      <c r="F358" s="51">
        <v>0</v>
      </c>
      <c r="G358" s="51">
        <v>0</v>
      </c>
      <c r="H358" s="51">
        <v>0</v>
      </c>
      <c r="I358" s="51">
        <v>0</v>
      </c>
      <c r="J358" s="51">
        <v>0</v>
      </c>
      <c r="K358" s="51">
        <v>0</v>
      </c>
      <c r="L358" s="51">
        <v>0</v>
      </c>
      <c r="M358" s="51">
        <v>0</v>
      </c>
      <c r="N358" s="51">
        <v>0</v>
      </c>
      <c r="O358" s="51"/>
      <c r="P358" s="38" t="s">
        <v>29</v>
      </c>
    </row>
    <row r="359" spans="1:16" ht="12.2" hidden="1" customHeight="1">
      <c r="A359" s="35"/>
      <c r="B359" s="108" t="s">
        <v>163</v>
      </c>
      <c r="C359" s="51">
        <v>0</v>
      </c>
      <c r="D359" s="51">
        <v>0</v>
      </c>
      <c r="E359" s="51">
        <v>0</v>
      </c>
      <c r="F359" s="51">
        <v>0</v>
      </c>
      <c r="G359" s="51">
        <v>0</v>
      </c>
      <c r="H359" s="51">
        <v>0</v>
      </c>
      <c r="I359" s="51">
        <v>0</v>
      </c>
      <c r="J359" s="51">
        <v>0</v>
      </c>
      <c r="K359" s="51">
        <v>0</v>
      </c>
      <c r="L359" s="51">
        <v>0</v>
      </c>
      <c r="M359" s="51">
        <v>0</v>
      </c>
      <c r="N359" s="51">
        <v>0</v>
      </c>
      <c r="O359" s="51"/>
      <c r="P359" s="38"/>
    </row>
    <row r="360" spans="1:16" ht="12.2" hidden="1" customHeight="1">
      <c r="A360" s="35" t="s">
        <v>29</v>
      </c>
      <c r="B360" s="108" t="s">
        <v>164</v>
      </c>
      <c r="C360" s="51">
        <v>0</v>
      </c>
      <c r="D360" s="51">
        <v>0</v>
      </c>
      <c r="E360" s="51">
        <v>0</v>
      </c>
      <c r="F360" s="51">
        <v>0</v>
      </c>
      <c r="G360" s="51">
        <v>0</v>
      </c>
      <c r="H360" s="51">
        <v>0</v>
      </c>
      <c r="I360" s="51">
        <v>0</v>
      </c>
      <c r="J360" s="51">
        <v>0</v>
      </c>
      <c r="K360" s="51">
        <v>0</v>
      </c>
      <c r="L360" s="51">
        <v>0</v>
      </c>
      <c r="M360" s="51">
        <v>0</v>
      </c>
      <c r="N360" s="51">
        <v>0</v>
      </c>
      <c r="O360" s="51"/>
      <c r="P360" s="38" t="s">
        <v>29</v>
      </c>
    </row>
    <row r="361" spans="1:16" ht="12.2" hidden="1" customHeight="1">
      <c r="A361" s="35" t="s">
        <v>29</v>
      </c>
      <c r="B361" s="108" t="s">
        <v>56</v>
      </c>
      <c r="C361" s="51">
        <v>0</v>
      </c>
      <c r="D361" s="51">
        <v>0</v>
      </c>
      <c r="E361" s="51">
        <v>0</v>
      </c>
      <c r="F361" s="51">
        <v>0</v>
      </c>
      <c r="G361" s="51">
        <v>0</v>
      </c>
      <c r="H361" s="51">
        <v>0</v>
      </c>
      <c r="I361" s="51">
        <v>0</v>
      </c>
      <c r="J361" s="51">
        <v>0</v>
      </c>
      <c r="K361" s="51">
        <v>0</v>
      </c>
      <c r="L361" s="51">
        <v>0</v>
      </c>
      <c r="M361" s="51">
        <v>0</v>
      </c>
      <c r="N361" s="51">
        <v>0</v>
      </c>
      <c r="O361" s="51"/>
      <c r="P361" s="38" t="s">
        <v>29</v>
      </c>
    </row>
    <row r="362" spans="1:16" ht="12.2" customHeight="1">
      <c r="A362" s="35" t="s">
        <v>29</v>
      </c>
      <c r="B362" s="108" t="s">
        <v>165</v>
      </c>
      <c r="C362" s="51">
        <v>-16790.72</v>
      </c>
      <c r="D362" s="51">
        <v>0</v>
      </c>
      <c r="E362" s="51">
        <v>0</v>
      </c>
      <c r="F362" s="51">
        <v>-387.7</v>
      </c>
      <c r="G362" s="51">
        <v>861.07000000000198</v>
      </c>
      <c r="H362" s="51">
        <v>0</v>
      </c>
      <c r="I362" s="51">
        <v>0</v>
      </c>
      <c r="J362" s="51">
        <v>0</v>
      </c>
      <c r="K362" s="51">
        <v>0</v>
      </c>
      <c r="L362" s="51">
        <v>0</v>
      </c>
      <c r="M362" s="51">
        <v>0</v>
      </c>
      <c r="N362" s="51">
        <v>0</v>
      </c>
      <c r="O362" s="51"/>
      <c r="P362" s="38" t="s">
        <v>29</v>
      </c>
    </row>
    <row r="363" spans="1:16" ht="12.2" customHeight="1">
      <c r="A363" s="35" t="s">
        <v>29</v>
      </c>
      <c r="B363" s="108" t="s">
        <v>80</v>
      </c>
      <c r="C363" s="51">
        <v>-78035.73</v>
      </c>
      <c r="D363" s="51">
        <v>-2271.4699999999998</v>
      </c>
      <c r="E363" s="51">
        <v>999.38</v>
      </c>
      <c r="F363" s="51">
        <v>3838.09</v>
      </c>
      <c r="G363" s="51">
        <v>-5410.06</v>
      </c>
      <c r="H363" s="51">
        <v>0</v>
      </c>
      <c r="I363" s="51">
        <v>0</v>
      </c>
      <c r="J363" s="51">
        <v>0</v>
      </c>
      <c r="K363" s="51">
        <v>0</v>
      </c>
      <c r="L363" s="51">
        <v>0</v>
      </c>
      <c r="M363" s="51">
        <v>0</v>
      </c>
      <c r="N363" s="51">
        <v>-1863.29</v>
      </c>
      <c r="O363" s="51"/>
      <c r="P363" s="38" t="s">
        <v>29</v>
      </c>
    </row>
    <row r="364" spans="1:16" ht="12.2" hidden="1" customHeight="1">
      <c r="A364" s="35" t="s">
        <v>29</v>
      </c>
      <c r="B364" s="108" t="s">
        <v>171</v>
      </c>
      <c r="C364" s="51">
        <v>0</v>
      </c>
      <c r="D364" s="51">
        <v>0</v>
      </c>
      <c r="E364" s="51">
        <v>0</v>
      </c>
      <c r="F364" s="51">
        <v>0</v>
      </c>
      <c r="G364" s="51">
        <v>0</v>
      </c>
      <c r="H364" s="51">
        <v>0</v>
      </c>
      <c r="I364" s="51">
        <v>0</v>
      </c>
      <c r="J364" s="51">
        <v>0</v>
      </c>
      <c r="K364" s="51">
        <v>0</v>
      </c>
      <c r="L364" s="51">
        <v>0</v>
      </c>
      <c r="M364" s="51">
        <v>0</v>
      </c>
      <c r="N364" s="51">
        <v>0</v>
      </c>
      <c r="O364" s="51"/>
      <c r="P364" s="38" t="s">
        <v>29</v>
      </c>
    </row>
    <row r="365" spans="1:16" ht="12.2" customHeight="1">
      <c r="A365" s="35" t="s">
        <v>29</v>
      </c>
      <c r="B365" s="410" t="s">
        <v>166</v>
      </c>
      <c r="C365" s="51">
        <v>10441.120000000001</v>
      </c>
      <c r="D365" s="51">
        <v>59229.11</v>
      </c>
      <c r="E365" s="51">
        <v>12661.31</v>
      </c>
      <c r="F365" s="51">
        <v>-7949.3599999999897</v>
      </c>
      <c r="G365" s="51">
        <v>-141298.22</v>
      </c>
      <c r="H365" s="51">
        <v>0</v>
      </c>
      <c r="I365" s="51">
        <v>0</v>
      </c>
      <c r="J365" s="51">
        <v>0</v>
      </c>
      <c r="K365" s="51">
        <v>0</v>
      </c>
      <c r="L365" s="51">
        <v>0</v>
      </c>
      <c r="M365" s="51">
        <v>0</v>
      </c>
      <c r="N365" s="51">
        <v>0</v>
      </c>
      <c r="O365" s="51"/>
      <c r="P365" s="38" t="s">
        <v>29</v>
      </c>
    </row>
    <row r="366" spans="1:16" ht="12.2" hidden="1" customHeight="1">
      <c r="A366" s="35" t="s">
        <v>29</v>
      </c>
      <c r="B366" s="108" t="s">
        <v>167</v>
      </c>
      <c r="C366" s="51">
        <v>0</v>
      </c>
      <c r="D366" s="51">
        <v>0</v>
      </c>
      <c r="E366" s="51">
        <v>0</v>
      </c>
      <c r="F366" s="51">
        <v>0</v>
      </c>
      <c r="G366" s="51">
        <v>0</v>
      </c>
      <c r="H366" s="51">
        <v>0</v>
      </c>
      <c r="I366" s="51">
        <v>0</v>
      </c>
      <c r="J366" s="51">
        <v>0</v>
      </c>
      <c r="K366" s="51">
        <v>0</v>
      </c>
      <c r="L366" s="51">
        <v>0</v>
      </c>
      <c r="M366" s="51">
        <v>0</v>
      </c>
      <c r="N366" s="51">
        <v>0</v>
      </c>
      <c r="O366" s="51"/>
      <c r="P366" s="38" t="s">
        <v>29</v>
      </c>
    </row>
    <row r="367" spans="1:16" ht="12.2" hidden="1" customHeight="1">
      <c r="A367" s="35" t="s">
        <v>29</v>
      </c>
      <c r="B367" s="108" t="s">
        <v>172</v>
      </c>
      <c r="C367" s="51">
        <v>0</v>
      </c>
      <c r="D367" s="51">
        <v>0</v>
      </c>
      <c r="E367" s="51">
        <v>0</v>
      </c>
      <c r="F367" s="51">
        <v>0</v>
      </c>
      <c r="G367" s="51">
        <v>0</v>
      </c>
      <c r="H367" s="51">
        <v>0</v>
      </c>
      <c r="I367" s="51">
        <v>0</v>
      </c>
      <c r="J367" s="51">
        <v>0</v>
      </c>
      <c r="K367" s="51">
        <v>0</v>
      </c>
      <c r="L367" s="51">
        <v>0</v>
      </c>
      <c r="M367" s="51">
        <v>0</v>
      </c>
      <c r="N367" s="51">
        <v>0</v>
      </c>
      <c r="O367" s="51"/>
      <c r="P367" s="38" t="s">
        <v>29</v>
      </c>
    </row>
    <row r="368" spans="1:16" ht="12.2" hidden="1" customHeight="1">
      <c r="A368" s="35" t="s">
        <v>29</v>
      </c>
      <c r="B368" s="410" t="s">
        <v>168</v>
      </c>
      <c r="C368" s="51">
        <v>0</v>
      </c>
      <c r="D368" s="51">
        <v>0</v>
      </c>
      <c r="E368" s="51">
        <v>0</v>
      </c>
      <c r="F368" s="51">
        <v>0</v>
      </c>
      <c r="G368" s="51">
        <v>0</v>
      </c>
      <c r="H368" s="51">
        <v>0</v>
      </c>
      <c r="I368" s="51">
        <v>0</v>
      </c>
      <c r="J368" s="51">
        <v>0</v>
      </c>
      <c r="K368" s="51">
        <v>0</v>
      </c>
      <c r="L368" s="51">
        <v>0</v>
      </c>
      <c r="M368" s="51">
        <v>0</v>
      </c>
      <c r="N368" s="51">
        <v>0</v>
      </c>
      <c r="O368" s="51"/>
      <c r="P368" s="38" t="s">
        <v>29</v>
      </c>
    </row>
    <row r="369" spans="1:16" ht="12.2" hidden="1" customHeight="1">
      <c r="A369" s="35" t="s">
        <v>29</v>
      </c>
      <c r="B369" s="108" t="s">
        <v>63</v>
      </c>
      <c r="C369" s="51">
        <v>0</v>
      </c>
      <c r="D369" s="51">
        <v>0</v>
      </c>
      <c r="E369" s="51">
        <v>0</v>
      </c>
      <c r="F369" s="51">
        <v>0</v>
      </c>
      <c r="G369" s="51">
        <v>0</v>
      </c>
      <c r="H369" s="51">
        <v>0</v>
      </c>
      <c r="I369" s="51">
        <v>0</v>
      </c>
      <c r="J369" s="51">
        <v>0</v>
      </c>
      <c r="K369" s="51">
        <v>0</v>
      </c>
      <c r="L369" s="51">
        <v>0</v>
      </c>
      <c r="M369" s="51">
        <v>0</v>
      </c>
      <c r="N369" s="51">
        <v>0</v>
      </c>
      <c r="O369" s="51"/>
      <c r="P369" s="38" t="s">
        <v>29</v>
      </c>
    </row>
    <row r="370" spans="1:16" ht="12.2" hidden="1" customHeight="1">
      <c r="A370" s="35" t="s">
        <v>29</v>
      </c>
      <c r="B370" s="108" t="s">
        <v>133</v>
      </c>
      <c r="C370" s="51">
        <v>0</v>
      </c>
      <c r="D370" s="51">
        <v>0</v>
      </c>
      <c r="E370" s="51">
        <v>0</v>
      </c>
      <c r="F370" s="51">
        <v>0</v>
      </c>
      <c r="G370" s="51">
        <v>0</v>
      </c>
      <c r="H370" s="51">
        <v>0</v>
      </c>
      <c r="I370" s="51">
        <v>0</v>
      </c>
      <c r="J370" s="51">
        <v>0</v>
      </c>
      <c r="K370" s="51">
        <v>0</v>
      </c>
      <c r="L370" s="51">
        <v>0</v>
      </c>
      <c r="M370" s="51">
        <v>0</v>
      </c>
      <c r="N370" s="51">
        <v>0</v>
      </c>
      <c r="O370" s="51"/>
      <c r="P370" s="38" t="s">
        <v>29</v>
      </c>
    </row>
    <row r="371" spans="1:16" ht="12.2" customHeight="1">
      <c r="A371" s="35" t="s">
        <v>29</v>
      </c>
      <c r="B371" s="22" t="s">
        <v>29</v>
      </c>
      <c r="C371" s="37" t="s">
        <v>29</v>
      </c>
      <c r="D371" s="37" t="s">
        <v>29</v>
      </c>
      <c r="E371" s="37" t="s">
        <v>29</v>
      </c>
      <c r="F371" s="37" t="s">
        <v>29</v>
      </c>
      <c r="G371" s="37" t="s">
        <v>29</v>
      </c>
      <c r="H371" s="37" t="s">
        <v>29</v>
      </c>
      <c r="I371" s="37" t="s">
        <v>29</v>
      </c>
      <c r="J371" s="37" t="s">
        <v>29</v>
      </c>
      <c r="K371" s="37" t="s">
        <v>29</v>
      </c>
      <c r="L371" s="37" t="s">
        <v>29</v>
      </c>
      <c r="M371" s="37" t="s">
        <v>29</v>
      </c>
      <c r="N371" s="37" t="s">
        <v>29</v>
      </c>
      <c r="O371" s="37" t="s">
        <v>29</v>
      </c>
      <c r="P371" s="38" t="s">
        <v>29</v>
      </c>
    </row>
    <row r="372" spans="1:16" ht="12.2" customHeight="1" thickBot="1">
      <c r="A372" s="382" t="s">
        <v>57</v>
      </c>
      <c r="B372" s="383"/>
      <c r="C372" s="384">
        <f t="shared" ref="C372:N372" si="57">SUM(C352:C371)+C10</f>
        <v>3592109.09</v>
      </c>
      <c r="D372" s="384">
        <f t="shared" si="57"/>
        <v>3489019.44</v>
      </c>
      <c r="E372" s="384">
        <f t="shared" si="57"/>
        <v>3434828.33</v>
      </c>
      <c r="F372" s="384">
        <f t="shared" si="57"/>
        <v>3325378.2800000003</v>
      </c>
      <c r="G372" s="384">
        <f t="shared" si="57"/>
        <v>3476511.5932110245</v>
      </c>
      <c r="H372" s="384">
        <f t="shared" si="57"/>
        <v>3439243.4031959972</v>
      </c>
      <c r="I372" s="384">
        <f t="shared" si="57"/>
        <v>3539729.9424968995</v>
      </c>
      <c r="J372" s="384">
        <f t="shared" si="57"/>
        <v>3620250.6723839557</v>
      </c>
      <c r="K372" s="384">
        <f t="shared" si="57"/>
        <v>3688207.8022710118</v>
      </c>
      <c r="L372" s="384">
        <f t="shared" si="57"/>
        <v>3757998.2321580681</v>
      </c>
      <c r="M372" s="384">
        <f t="shared" si="57"/>
        <v>3875942.9620451243</v>
      </c>
      <c r="N372" s="384">
        <f t="shared" si="57"/>
        <v>3855205.9004032579</v>
      </c>
      <c r="O372" s="384" t="s">
        <v>29</v>
      </c>
      <c r="P372" s="385" t="s">
        <v>29</v>
      </c>
    </row>
    <row r="373" spans="1:16" s="58" customFormat="1" ht="12.75" thickTop="1">
      <c r="A373" s="55" t="s">
        <v>81</v>
      </c>
      <c r="B373" s="1"/>
      <c r="C373" s="95">
        <v>266.40060443367361</v>
      </c>
      <c r="D373" s="95">
        <v>258.75519490329214</v>
      </c>
      <c r="E373" s="95">
        <v>254.73623442708575</v>
      </c>
      <c r="F373" s="95">
        <v>246.61912029030549</v>
      </c>
      <c r="G373" s="95">
        <v>257.82757888126679</v>
      </c>
      <c r="H373" s="95">
        <v>255.06366829353121</v>
      </c>
      <c r="I373" s="95">
        <v>262.51602403677185</v>
      </c>
      <c r="J373" s="95">
        <v>268.48766091469093</v>
      </c>
      <c r="K373" s="95">
        <v>273.52754696043723</v>
      </c>
      <c r="L373" s="95">
        <v>278.70339553289739</v>
      </c>
      <c r="M373" s="95">
        <v>287.45049829187241</v>
      </c>
      <c r="N373" s="95">
        <v>285.91258125840847</v>
      </c>
      <c r="O373" s="102"/>
    </row>
    <row r="374" spans="1:16">
      <c r="C374" s="134"/>
    </row>
  </sheetData>
  <mergeCells count="2">
    <mergeCell ref="C5:P5"/>
    <mergeCell ref="C6:P6"/>
  </mergeCells>
  <pageMargins left="0.75" right="0.75" top="1" bottom="1" header="0.5" footer="0.5"/>
  <pageSetup scale="52" fitToHeight="0" orientation="landscape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tabColor theme="5"/>
    <pageSetUpPr fitToPage="1"/>
  </sheetPr>
  <dimension ref="A1:AT35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I32" sqref="I32"/>
    </sheetView>
  </sheetViews>
  <sheetFormatPr defaultColWidth="9.140625" defaultRowHeight="12"/>
  <cols>
    <col min="1" max="1" width="5.28515625" style="6" customWidth="1" collapsed="1"/>
    <col min="2" max="2" width="45" style="6" customWidth="1" collapsed="1"/>
    <col min="3" max="3" width="11.7109375" style="6" hidden="1" customWidth="1" collapsed="1"/>
    <col min="4" max="4" width="11.7109375" style="6" customWidth="1" collapsed="1"/>
    <col min="5" max="5" width="0.140625" style="6" hidden="1" customWidth="1" collapsed="1"/>
    <col min="6" max="6" width="11.7109375" style="6" hidden="1" customWidth="1" collapsed="1"/>
    <col min="7" max="7" width="0.42578125" style="6" customWidth="1" collapsed="1"/>
    <col min="8" max="8" width="11.7109375" style="6" hidden="1" customWidth="1" collapsed="1"/>
    <col min="9" max="9" width="11.7109375" style="6" customWidth="1" collapsed="1"/>
    <col min="10" max="10" width="0.140625" style="6" hidden="1" customWidth="1" collapsed="1"/>
    <col min="11" max="11" width="11.7109375" style="6" hidden="1" customWidth="1" collapsed="1"/>
    <col min="12" max="12" width="0.42578125" style="6" customWidth="1" collapsed="1"/>
    <col min="13" max="13" width="11.7109375" style="6" hidden="1" customWidth="1" collapsed="1"/>
    <col min="14" max="14" width="11.7109375" style="6" customWidth="1" collapsed="1"/>
    <col min="15" max="15" width="0.140625" style="42" hidden="1" customWidth="1" collapsed="1"/>
    <col min="16" max="16" width="11.7109375" style="42" hidden="1" customWidth="1" collapsed="1"/>
    <col min="17" max="17" width="10.42578125" style="6" customWidth="1" collapsed="1"/>
    <col min="18" max="46" width="9.140625" style="6"/>
    <col min="47" max="16384" width="9.140625" style="6" collapsed="1"/>
  </cols>
  <sheetData>
    <row r="1" spans="1:17" ht="15.75">
      <c r="A1" s="7" t="s">
        <v>550</v>
      </c>
      <c r="B1" s="7"/>
      <c r="C1" s="7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43"/>
    </row>
    <row r="2" spans="1:17" ht="12.75">
      <c r="A2" s="9" t="s">
        <v>61</v>
      </c>
      <c r="B2" s="9"/>
      <c r="C2" s="9"/>
      <c r="D2" s="9"/>
      <c r="E2" s="8"/>
      <c r="F2" s="8"/>
      <c r="G2" s="8"/>
      <c r="H2" s="8"/>
      <c r="I2" s="8"/>
      <c r="J2" s="8"/>
      <c r="K2" s="8"/>
      <c r="L2" s="8"/>
      <c r="M2" s="8"/>
      <c r="N2" s="8"/>
      <c r="O2" s="43"/>
    </row>
    <row r="3" spans="1:17" ht="12.75">
      <c r="A3" s="9" t="s">
        <v>551</v>
      </c>
      <c r="B3" s="9"/>
      <c r="C3" s="9"/>
      <c r="D3" s="9"/>
      <c r="E3" s="8"/>
      <c r="F3" s="8"/>
      <c r="G3" s="8"/>
      <c r="H3" s="8"/>
      <c r="I3" s="8"/>
      <c r="J3" s="8"/>
      <c r="K3" s="8"/>
      <c r="L3" s="8"/>
      <c r="M3" s="8"/>
      <c r="N3" s="8"/>
      <c r="O3" s="43"/>
    </row>
    <row r="4" spans="1:17">
      <c r="A4" s="110" t="s">
        <v>29</v>
      </c>
      <c r="B4" s="10"/>
      <c r="C4" s="10"/>
      <c r="D4" s="10"/>
      <c r="E4" s="8"/>
      <c r="F4" s="8"/>
      <c r="G4" s="8"/>
      <c r="H4" s="8"/>
      <c r="I4" s="8"/>
      <c r="J4" s="8"/>
      <c r="K4" s="8"/>
      <c r="L4" s="8"/>
      <c r="M4" s="8"/>
      <c r="N4" s="8"/>
      <c r="O4" s="43"/>
    </row>
    <row r="5" spans="1:17" ht="24" customHeight="1">
      <c r="A5" s="8"/>
      <c r="B5" s="411"/>
      <c r="C5" s="459" t="s">
        <v>1113</v>
      </c>
      <c r="D5" s="460"/>
      <c r="E5" s="460"/>
      <c r="F5" s="460"/>
      <c r="G5" s="408"/>
      <c r="H5" s="461" t="s">
        <v>1114</v>
      </c>
      <c r="I5" s="461"/>
      <c r="J5" s="461"/>
      <c r="K5" s="461"/>
      <c r="L5" s="408"/>
      <c r="M5" s="461" t="s">
        <v>1115</v>
      </c>
      <c r="N5" s="461"/>
      <c r="O5" s="461"/>
      <c r="P5" s="461"/>
      <c r="Q5" s="409"/>
    </row>
    <row r="6" spans="1:17" s="20" customFormat="1" ht="47.45" hidden="1" customHeight="1">
      <c r="A6" s="21"/>
      <c r="B6" s="21"/>
      <c r="C6" s="390" t="s">
        <v>29</v>
      </c>
      <c r="D6" s="390" t="s">
        <v>550</v>
      </c>
      <c r="E6" s="391"/>
      <c r="F6" s="390" t="s">
        <v>75</v>
      </c>
      <c r="G6" s="395"/>
      <c r="H6" s="394" t="s">
        <v>29</v>
      </c>
      <c r="I6" s="394" t="s">
        <v>550</v>
      </c>
      <c r="J6" s="41"/>
      <c r="K6" s="394" t="s">
        <v>75</v>
      </c>
      <c r="L6" s="399"/>
      <c r="M6" s="394" t="s">
        <v>29</v>
      </c>
      <c r="N6" s="394" t="s">
        <v>550</v>
      </c>
      <c r="O6" s="44"/>
      <c r="P6" s="44" t="s">
        <v>75</v>
      </c>
    </row>
    <row r="7" spans="1:17">
      <c r="A7" s="392" t="s">
        <v>46</v>
      </c>
      <c r="B7" s="393"/>
      <c r="C7" s="15"/>
      <c r="D7" s="15"/>
      <c r="E7" s="17"/>
      <c r="F7" s="17"/>
      <c r="G7" s="396"/>
      <c r="H7" s="17"/>
      <c r="I7" s="17"/>
      <c r="J7" s="17"/>
      <c r="K7" s="17"/>
      <c r="L7" s="400"/>
      <c r="M7" s="17"/>
      <c r="N7" s="17"/>
      <c r="O7" s="45"/>
      <c r="P7" s="45"/>
    </row>
    <row r="8" spans="1:17" ht="7.5" customHeight="1">
      <c r="A8" s="13"/>
      <c r="B8" s="15"/>
      <c r="C8" s="15"/>
      <c r="D8" s="15"/>
      <c r="E8" s="17"/>
      <c r="F8" s="17"/>
      <c r="G8" s="396"/>
      <c r="H8" s="17"/>
      <c r="I8" s="17"/>
      <c r="J8" s="17"/>
      <c r="K8" s="17"/>
      <c r="L8" s="400"/>
      <c r="M8" s="17"/>
      <c r="N8" s="17"/>
      <c r="O8" s="45"/>
      <c r="P8" s="45"/>
    </row>
    <row r="9" spans="1:17">
      <c r="A9" s="14"/>
      <c r="B9" s="16" t="s">
        <v>71</v>
      </c>
      <c r="C9" s="18"/>
      <c r="D9" s="18">
        <v>3746828.51</v>
      </c>
      <c r="E9" s="18"/>
      <c r="F9" s="18">
        <f t="shared" ref="F9:F18" si="0">SUM(C9:E9)</f>
        <v>3746828.51</v>
      </c>
      <c r="G9" s="397"/>
      <c r="H9" s="18"/>
      <c r="I9" s="18">
        <v>3325378.28</v>
      </c>
      <c r="J9" s="18"/>
      <c r="K9" s="18">
        <f t="shared" ref="K9:K18" si="1">SUM(H9:J9)</f>
        <v>3325378.28</v>
      </c>
      <c r="L9" s="401"/>
      <c r="M9" s="18"/>
      <c r="N9" s="18">
        <v>3855205.9004032598</v>
      </c>
      <c r="O9" s="46"/>
      <c r="P9" s="46">
        <f t="shared" ref="P9:P18" si="2">SUM(M9:O9)</f>
        <v>3855205.9004032598</v>
      </c>
    </row>
    <row r="10" spans="1:17">
      <c r="A10" s="14"/>
      <c r="B10" s="245" t="s">
        <v>161</v>
      </c>
      <c r="C10" s="19"/>
      <c r="D10" s="19">
        <v>161060.26</v>
      </c>
      <c r="E10" s="19"/>
      <c r="F10" s="19">
        <f t="shared" si="0"/>
        <v>161060.26</v>
      </c>
      <c r="G10" s="398"/>
      <c r="H10" s="19"/>
      <c r="I10" s="19">
        <v>-5546.49</v>
      </c>
      <c r="J10" s="19"/>
      <c r="K10" s="19">
        <f t="shared" si="1"/>
        <v>-5546.49</v>
      </c>
      <c r="L10" s="402"/>
      <c r="M10" s="19"/>
      <c r="N10" s="19">
        <v>58871.515878787701</v>
      </c>
      <c r="O10" s="46"/>
      <c r="P10" s="46">
        <f t="shared" si="2"/>
        <v>58871.515878787701</v>
      </c>
    </row>
    <row r="11" spans="1:17" hidden="1">
      <c r="A11" s="14"/>
      <c r="B11" s="245" t="s">
        <v>169</v>
      </c>
      <c r="C11" s="19"/>
      <c r="D11" s="19">
        <v>0</v>
      </c>
      <c r="E11" s="19"/>
      <c r="F11" s="19">
        <f t="shared" si="0"/>
        <v>0</v>
      </c>
      <c r="G11" s="398"/>
      <c r="H11" s="19"/>
      <c r="I11" s="19">
        <v>0</v>
      </c>
      <c r="J11" s="19"/>
      <c r="K11" s="19">
        <f t="shared" si="1"/>
        <v>0</v>
      </c>
      <c r="L11" s="402"/>
      <c r="M11" s="19"/>
      <c r="N11" s="19">
        <v>0</v>
      </c>
      <c r="O11" s="46"/>
      <c r="P11" s="46">
        <f t="shared" si="2"/>
        <v>0</v>
      </c>
    </row>
    <row r="12" spans="1:17" hidden="1">
      <c r="A12" s="14"/>
      <c r="B12" s="245" t="s">
        <v>162</v>
      </c>
      <c r="C12" s="19"/>
      <c r="D12" s="19">
        <v>0</v>
      </c>
      <c r="E12" s="19"/>
      <c r="F12" s="19">
        <f t="shared" si="0"/>
        <v>0</v>
      </c>
      <c r="G12" s="398"/>
      <c r="H12" s="19"/>
      <c r="I12" s="19">
        <v>0</v>
      </c>
      <c r="J12" s="19"/>
      <c r="K12" s="19">
        <f t="shared" si="1"/>
        <v>0</v>
      </c>
      <c r="L12" s="402"/>
      <c r="M12" s="19"/>
      <c r="N12" s="19">
        <v>0</v>
      </c>
      <c r="O12" s="46"/>
      <c r="P12" s="46">
        <f t="shared" si="2"/>
        <v>0</v>
      </c>
    </row>
    <row r="13" spans="1:17">
      <c r="A13" s="14"/>
      <c r="B13" s="245" t="s">
        <v>72</v>
      </c>
      <c r="C13" s="19"/>
      <c r="D13" s="19">
        <v>113203.83</v>
      </c>
      <c r="E13" s="19"/>
      <c r="F13" s="19">
        <f t="shared" si="0"/>
        <v>113203.83</v>
      </c>
      <c r="G13" s="398"/>
      <c r="H13" s="19"/>
      <c r="I13" s="19">
        <v>16404.689999999999</v>
      </c>
      <c r="J13" s="19"/>
      <c r="K13" s="19">
        <f t="shared" si="1"/>
        <v>16404.689999999999</v>
      </c>
      <c r="L13" s="402"/>
      <c r="M13" s="19"/>
      <c r="N13" s="19">
        <v>16404.689999999999</v>
      </c>
      <c r="O13" s="46"/>
      <c r="P13" s="46">
        <f t="shared" si="2"/>
        <v>16404.689999999999</v>
      </c>
    </row>
    <row r="14" spans="1:17">
      <c r="A14" s="14"/>
      <c r="B14" s="245" t="s">
        <v>47</v>
      </c>
      <c r="C14" s="19"/>
      <c r="D14" s="19">
        <v>92680.76</v>
      </c>
      <c r="E14" s="19"/>
      <c r="F14" s="19">
        <f t="shared" si="0"/>
        <v>92680.76</v>
      </c>
      <c r="G14" s="398"/>
      <c r="H14" s="19"/>
      <c r="I14" s="19">
        <v>92680.76</v>
      </c>
      <c r="J14" s="19"/>
      <c r="K14" s="19">
        <f t="shared" si="1"/>
        <v>92680.76</v>
      </c>
      <c r="L14" s="402"/>
      <c r="M14" s="19"/>
      <c r="N14" s="19">
        <v>51367.76</v>
      </c>
      <c r="O14" s="46"/>
      <c r="P14" s="46">
        <f t="shared" si="2"/>
        <v>51367.76</v>
      </c>
    </row>
    <row r="15" spans="1:17" hidden="1">
      <c r="A15" s="14"/>
      <c r="B15" s="16" t="s">
        <v>48</v>
      </c>
      <c r="C15" s="19"/>
      <c r="D15" s="19">
        <v>0</v>
      </c>
      <c r="E15" s="19"/>
      <c r="F15" s="19">
        <f t="shared" si="0"/>
        <v>0</v>
      </c>
      <c r="G15" s="398"/>
      <c r="H15" s="19"/>
      <c r="I15" s="19">
        <v>0</v>
      </c>
      <c r="J15" s="19"/>
      <c r="K15" s="19">
        <f t="shared" si="1"/>
        <v>0</v>
      </c>
      <c r="L15" s="402"/>
      <c r="M15" s="19"/>
      <c r="N15" s="19">
        <v>0</v>
      </c>
      <c r="O15" s="46"/>
      <c r="P15" s="46">
        <f t="shared" si="2"/>
        <v>0</v>
      </c>
    </row>
    <row r="16" spans="1:17" hidden="1">
      <c r="A16" s="14"/>
      <c r="B16" s="245" t="s">
        <v>163</v>
      </c>
      <c r="C16" s="19"/>
      <c r="D16" s="19">
        <v>0</v>
      </c>
      <c r="E16" s="19"/>
      <c r="F16" s="19">
        <f t="shared" si="0"/>
        <v>0</v>
      </c>
      <c r="G16" s="398"/>
      <c r="H16" s="19"/>
      <c r="I16" s="19">
        <v>0</v>
      </c>
      <c r="J16" s="19"/>
      <c r="K16" s="19">
        <f t="shared" si="1"/>
        <v>0</v>
      </c>
      <c r="L16" s="402"/>
      <c r="M16" s="19"/>
      <c r="N16" s="19">
        <v>0</v>
      </c>
      <c r="O16" s="46"/>
      <c r="P16" s="46">
        <f t="shared" si="2"/>
        <v>0</v>
      </c>
    </row>
    <row r="17" spans="1:16">
      <c r="A17" s="14"/>
      <c r="B17" s="245" t="s">
        <v>164</v>
      </c>
      <c r="C17" s="19"/>
      <c r="D17" s="19">
        <v>2679900</v>
      </c>
      <c r="E17" s="19"/>
      <c r="F17" s="19">
        <f t="shared" si="0"/>
        <v>2679900</v>
      </c>
      <c r="G17" s="398"/>
      <c r="H17" s="19"/>
      <c r="I17" s="19">
        <v>2679900</v>
      </c>
      <c r="J17" s="19"/>
      <c r="K17" s="19">
        <f t="shared" si="1"/>
        <v>2679900</v>
      </c>
      <c r="L17" s="402"/>
      <c r="M17" s="19"/>
      <c r="N17" s="19">
        <v>2679900</v>
      </c>
      <c r="O17" s="46"/>
      <c r="P17" s="46">
        <f t="shared" si="2"/>
        <v>2679900</v>
      </c>
    </row>
    <row r="18" spans="1:16">
      <c r="A18" s="403"/>
      <c r="B18" s="404" t="s">
        <v>73</v>
      </c>
      <c r="C18" s="405">
        <f>SUM(C9:C17)</f>
        <v>0</v>
      </c>
      <c r="D18" s="405">
        <f>SUM(D9:D17)</f>
        <v>6793673.3599999994</v>
      </c>
      <c r="E18" s="405"/>
      <c r="F18" s="405">
        <f t="shared" si="0"/>
        <v>6793673.3599999994</v>
      </c>
      <c r="G18" s="398"/>
      <c r="H18" s="405">
        <f>SUM(H9:H17)</f>
        <v>0</v>
      </c>
      <c r="I18" s="405">
        <f>SUM(I9:I17)</f>
        <v>6108817.2399999993</v>
      </c>
      <c r="J18" s="405"/>
      <c r="K18" s="405">
        <f t="shared" si="1"/>
        <v>6108817.2399999993</v>
      </c>
      <c r="L18" s="402"/>
      <c r="M18" s="405">
        <f>SUM(M9:M17)</f>
        <v>0</v>
      </c>
      <c r="N18" s="405">
        <f>SUM(N9:N17)</f>
        <v>6661749.8662820477</v>
      </c>
      <c r="O18" s="406"/>
      <c r="P18" s="406">
        <f t="shared" si="2"/>
        <v>6661749.8662820477</v>
      </c>
    </row>
    <row r="19" spans="1:16">
      <c r="A19" s="14"/>
      <c r="B19" s="16"/>
      <c r="C19" s="19"/>
      <c r="D19" s="19"/>
      <c r="E19" s="19"/>
      <c r="F19" s="19"/>
      <c r="G19" s="398"/>
      <c r="H19" s="19"/>
      <c r="I19" s="19"/>
      <c r="J19" s="19"/>
      <c r="K19" s="19"/>
      <c r="L19" s="402"/>
      <c r="M19" s="19"/>
      <c r="N19" s="19"/>
      <c r="O19" s="47"/>
      <c r="P19" s="47"/>
    </row>
    <row r="20" spans="1:16">
      <c r="A20" s="13" t="s">
        <v>49</v>
      </c>
      <c r="B20" s="15"/>
      <c r="C20" s="19"/>
      <c r="D20" s="19"/>
      <c r="E20" s="19"/>
      <c r="F20" s="19"/>
      <c r="G20" s="398"/>
      <c r="H20" s="19"/>
      <c r="I20" s="19"/>
      <c r="J20" s="19"/>
      <c r="K20" s="19"/>
      <c r="L20" s="402"/>
      <c r="M20" s="19"/>
      <c r="N20" s="19"/>
      <c r="O20" s="47"/>
      <c r="P20" s="47"/>
    </row>
    <row r="21" spans="1:16" ht="7.5" customHeight="1">
      <c r="A21" s="13"/>
      <c r="B21" s="15"/>
      <c r="C21" s="19"/>
      <c r="D21" s="19"/>
      <c r="E21" s="19"/>
      <c r="F21" s="19"/>
      <c r="G21" s="398"/>
      <c r="H21" s="19"/>
      <c r="I21" s="19"/>
      <c r="J21" s="19"/>
      <c r="K21" s="19"/>
      <c r="L21" s="402"/>
      <c r="M21" s="19"/>
      <c r="N21" s="19"/>
      <c r="O21" s="47"/>
      <c r="P21" s="47"/>
    </row>
    <row r="22" spans="1:16">
      <c r="A22" s="14"/>
      <c r="B22" s="245" t="s">
        <v>165</v>
      </c>
      <c r="C22" s="19"/>
      <c r="D22" s="19">
        <v>16317.35</v>
      </c>
      <c r="E22" s="19"/>
      <c r="F22" s="19">
        <f t="shared" ref="F22:F33" si="3">SUM(C22:E22)</f>
        <v>16317.35</v>
      </c>
      <c r="G22" s="398"/>
      <c r="H22" s="19"/>
      <c r="I22" s="19">
        <v>-861.07</v>
      </c>
      <c r="J22" s="19"/>
      <c r="K22" s="19">
        <f t="shared" ref="K22:K33" si="4">SUM(H22:J22)</f>
        <v>-861.07</v>
      </c>
      <c r="L22" s="402"/>
      <c r="M22" s="19"/>
      <c r="N22" s="19">
        <v>141925.577540742</v>
      </c>
      <c r="O22" s="46"/>
      <c r="P22" s="46">
        <f t="shared" ref="P22:P33" si="5">SUM(M22:O22)</f>
        <v>141925.577540742</v>
      </c>
    </row>
    <row r="23" spans="1:16" hidden="1">
      <c r="A23" s="14"/>
      <c r="B23" s="245" t="s">
        <v>170</v>
      </c>
      <c r="C23" s="19"/>
      <c r="D23" s="19">
        <v>0</v>
      </c>
      <c r="E23" s="19"/>
      <c r="F23" s="19">
        <f t="shared" si="3"/>
        <v>0</v>
      </c>
      <c r="G23" s="398"/>
      <c r="H23" s="19"/>
      <c r="I23" s="19">
        <v>0</v>
      </c>
      <c r="J23" s="19"/>
      <c r="K23" s="19">
        <f t="shared" si="4"/>
        <v>0</v>
      </c>
      <c r="L23" s="402"/>
      <c r="M23" s="19"/>
      <c r="N23" s="19">
        <v>0</v>
      </c>
      <c r="O23" s="46"/>
      <c r="P23" s="46">
        <f t="shared" si="5"/>
        <v>0</v>
      </c>
    </row>
    <row r="24" spans="1:16">
      <c r="A24" s="14"/>
      <c r="B24" s="245" t="s">
        <v>80</v>
      </c>
      <c r="C24" s="19"/>
      <c r="D24" s="19">
        <v>82743.08</v>
      </c>
      <c r="E24" s="19"/>
      <c r="F24" s="19">
        <f t="shared" si="3"/>
        <v>82743.08</v>
      </c>
      <c r="G24" s="398"/>
      <c r="H24" s="19"/>
      <c r="I24" s="19">
        <v>7273.35</v>
      </c>
      <c r="J24" s="19"/>
      <c r="K24" s="19">
        <f t="shared" si="4"/>
        <v>7273.35</v>
      </c>
      <c r="L24" s="402"/>
      <c r="M24" s="19"/>
      <c r="N24" s="19">
        <v>0</v>
      </c>
      <c r="O24" s="46"/>
      <c r="P24" s="46">
        <f t="shared" si="5"/>
        <v>0</v>
      </c>
    </row>
    <row r="25" spans="1:16" hidden="1">
      <c r="A25" s="14"/>
      <c r="B25" s="245" t="s">
        <v>171</v>
      </c>
      <c r="C25" s="19"/>
      <c r="D25" s="19">
        <v>0</v>
      </c>
      <c r="E25" s="19"/>
      <c r="F25" s="19">
        <f t="shared" si="3"/>
        <v>0</v>
      </c>
      <c r="G25" s="398"/>
      <c r="H25" s="19"/>
      <c r="I25" s="19">
        <v>0</v>
      </c>
      <c r="J25" s="19"/>
      <c r="K25" s="19">
        <f t="shared" si="4"/>
        <v>0</v>
      </c>
      <c r="L25" s="402"/>
      <c r="M25" s="19"/>
      <c r="N25" s="19">
        <v>0</v>
      </c>
      <c r="O25" s="46"/>
      <c r="P25" s="46">
        <f t="shared" si="5"/>
        <v>0</v>
      </c>
    </row>
    <row r="26" spans="1:16">
      <c r="A26" s="14"/>
      <c r="B26" s="245" t="s">
        <v>166</v>
      </c>
      <c r="C26" s="19"/>
      <c r="D26" s="19">
        <v>66916.039999999994</v>
      </c>
      <c r="E26" s="19"/>
      <c r="F26" s="19">
        <f t="shared" si="3"/>
        <v>66916.039999999994</v>
      </c>
      <c r="G26" s="398"/>
      <c r="H26" s="19"/>
      <c r="I26" s="19">
        <v>141298.22</v>
      </c>
      <c r="J26" s="19"/>
      <c r="K26" s="19">
        <f t="shared" si="4"/>
        <v>141298.22</v>
      </c>
      <c r="L26" s="402"/>
      <c r="M26" s="19"/>
      <c r="N26" s="19">
        <v>0</v>
      </c>
      <c r="O26" s="46"/>
      <c r="P26" s="46">
        <f t="shared" si="5"/>
        <v>0</v>
      </c>
    </row>
    <row r="27" spans="1:16" hidden="1">
      <c r="A27" s="14"/>
      <c r="B27" s="245" t="s">
        <v>167</v>
      </c>
      <c r="C27" s="19"/>
      <c r="D27" s="19">
        <v>0</v>
      </c>
      <c r="E27" s="19"/>
      <c r="F27" s="19">
        <f t="shared" si="3"/>
        <v>0</v>
      </c>
      <c r="G27" s="398"/>
      <c r="H27" s="19"/>
      <c r="I27" s="19">
        <v>0</v>
      </c>
      <c r="J27" s="19"/>
      <c r="K27" s="19">
        <f t="shared" si="4"/>
        <v>0</v>
      </c>
      <c r="L27" s="402"/>
      <c r="M27" s="19"/>
      <c r="N27" s="19">
        <v>0</v>
      </c>
      <c r="O27" s="46"/>
      <c r="P27" s="46">
        <f t="shared" si="5"/>
        <v>0</v>
      </c>
    </row>
    <row r="28" spans="1:16" hidden="1">
      <c r="A28" s="14"/>
      <c r="B28" s="245" t="s">
        <v>172</v>
      </c>
      <c r="C28" s="19"/>
      <c r="D28" s="19">
        <v>0</v>
      </c>
      <c r="E28" s="19"/>
      <c r="F28" s="19">
        <f t="shared" si="3"/>
        <v>0</v>
      </c>
      <c r="G28" s="398"/>
      <c r="H28" s="19"/>
      <c r="I28" s="19">
        <v>0</v>
      </c>
      <c r="J28" s="19"/>
      <c r="K28" s="19">
        <f t="shared" si="4"/>
        <v>0</v>
      </c>
      <c r="L28" s="402"/>
      <c r="M28" s="19"/>
      <c r="N28" s="19">
        <v>0</v>
      </c>
      <c r="O28" s="46"/>
      <c r="P28" s="46">
        <f t="shared" si="5"/>
        <v>0</v>
      </c>
    </row>
    <row r="29" spans="1:16">
      <c r="A29" s="14"/>
      <c r="B29" s="245" t="s">
        <v>168</v>
      </c>
      <c r="C29" s="19"/>
      <c r="D29" s="19">
        <v>4942253</v>
      </c>
      <c r="E29" s="19"/>
      <c r="F29" s="19">
        <f t="shared" si="3"/>
        <v>4942253</v>
      </c>
      <c r="G29" s="398"/>
      <c r="H29" s="19"/>
      <c r="I29" s="19">
        <v>4942253</v>
      </c>
      <c r="J29" s="19"/>
      <c r="K29" s="19">
        <f t="shared" si="4"/>
        <v>4942253</v>
      </c>
      <c r="L29" s="402"/>
      <c r="M29" s="19"/>
      <c r="N29" s="19">
        <v>4942253</v>
      </c>
      <c r="O29" s="46"/>
      <c r="P29" s="46">
        <f t="shared" si="5"/>
        <v>4942253</v>
      </c>
    </row>
    <row r="30" spans="1:16" ht="11.25" hidden="1" customHeight="1">
      <c r="A30" s="14"/>
      <c r="B30" s="245" t="s">
        <v>63</v>
      </c>
      <c r="C30" s="19"/>
      <c r="D30" s="19">
        <v>0</v>
      </c>
      <c r="E30" s="19"/>
      <c r="F30" s="19">
        <f t="shared" si="3"/>
        <v>0</v>
      </c>
      <c r="G30" s="398"/>
      <c r="H30" s="19"/>
      <c r="I30" s="19">
        <v>0</v>
      </c>
      <c r="J30" s="19"/>
      <c r="K30" s="19">
        <f t="shared" si="4"/>
        <v>0</v>
      </c>
      <c r="L30" s="402"/>
      <c r="M30" s="19"/>
      <c r="N30" s="19">
        <v>0</v>
      </c>
      <c r="O30" s="46"/>
      <c r="P30" s="46">
        <f t="shared" si="5"/>
        <v>0</v>
      </c>
    </row>
    <row r="31" spans="1:16">
      <c r="A31" s="14"/>
      <c r="B31" s="16" t="s">
        <v>67</v>
      </c>
      <c r="C31" s="19">
        <f>C18-SUM(C22:C30)-C32</f>
        <v>0</v>
      </c>
      <c r="D31" s="19">
        <f>D18-SUM(D22:D30)-D32</f>
        <v>2427818.3299999996</v>
      </c>
      <c r="E31" s="19"/>
      <c r="F31" s="19">
        <f t="shared" si="3"/>
        <v>2427818.3299999996</v>
      </c>
      <c r="G31" s="398"/>
      <c r="H31" s="19"/>
      <c r="I31" s="19">
        <v>1685443.89</v>
      </c>
      <c r="J31" s="19"/>
      <c r="K31" s="19">
        <f t="shared" si="4"/>
        <v>1685443.89</v>
      </c>
      <c r="L31" s="402"/>
      <c r="M31" s="19">
        <f>INDEX($H31:$J31,1,MATCH(M$6,$H$6:$J$6,0))</f>
        <v>0</v>
      </c>
      <c r="N31" s="19">
        <f>INDEX($H31:$J31,1,MATCH(N$6,$H$6:$J$6,0))</f>
        <v>1685443.89</v>
      </c>
      <c r="O31" s="46"/>
      <c r="P31" s="46">
        <f t="shared" si="5"/>
        <v>1685443.89</v>
      </c>
    </row>
    <row r="32" spans="1:16">
      <c r="A32" s="14"/>
      <c r="B32" s="16" t="s">
        <v>58</v>
      </c>
      <c r="C32" s="19"/>
      <c r="D32" s="19">
        <v>-742374.44</v>
      </c>
      <c r="E32" s="19"/>
      <c r="F32" s="19">
        <f t="shared" si="3"/>
        <v>-742374.44</v>
      </c>
      <c r="G32" s="398"/>
      <c r="H32" s="19"/>
      <c r="I32" s="19">
        <v>-666590.15</v>
      </c>
      <c r="J32" s="19"/>
      <c r="K32" s="19">
        <f t="shared" si="4"/>
        <v>-666590.15</v>
      </c>
      <c r="L32" s="402"/>
      <c r="M32" s="19"/>
      <c r="N32" s="19">
        <v>-107872.601258731</v>
      </c>
      <c r="O32" s="46"/>
      <c r="P32" s="46">
        <f t="shared" si="5"/>
        <v>-107872.601258731</v>
      </c>
    </row>
    <row r="33" spans="1:16">
      <c r="A33" s="403"/>
      <c r="B33" s="404" t="s">
        <v>74</v>
      </c>
      <c r="C33" s="405">
        <f>SUM(C22:C32)</f>
        <v>0</v>
      </c>
      <c r="D33" s="405">
        <f>SUM(D22:D32)</f>
        <v>6793673.3599999994</v>
      </c>
      <c r="E33" s="405"/>
      <c r="F33" s="405">
        <f t="shared" si="3"/>
        <v>6793673.3599999994</v>
      </c>
      <c r="G33" s="398"/>
      <c r="H33" s="405">
        <f>SUM(H22:H32)</f>
        <v>0</v>
      </c>
      <c r="I33" s="405">
        <f>SUM(I22:I32)</f>
        <v>6108817.2399999993</v>
      </c>
      <c r="J33" s="405"/>
      <c r="K33" s="405">
        <f t="shared" si="4"/>
        <v>6108817.2399999993</v>
      </c>
      <c r="L33" s="402"/>
      <c r="M33" s="405">
        <f t="shared" ref="M33:N33" si="6">SUM(M22:M32)</f>
        <v>0</v>
      </c>
      <c r="N33" s="405">
        <f t="shared" si="6"/>
        <v>6661749.8662820105</v>
      </c>
      <c r="O33" s="407"/>
      <c r="P33" s="407">
        <f t="shared" si="5"/>
        <v>6661749.8662820105</v>
      </c>
    </row>
    <row r="34" spans="1:16">
      <c r="A34" s="12"/>
      <c r="B34" s="12"/>
      <c r="C34" s="12"/>
      <c r="D34" s="12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1:16" s="23" customFormat="1">
      <c r="B35" s="23" t="s">
        <v>834</v>
      </c>
      <c r="E35" s="135"/>
      <c r="F35" s="135"/>
      <c r="H35" s="421" t="str">
        <f>IF(ROUND(H18-H33,2)=0,"",H18-H33)</f>
        <v/>
      </c>
      <c r="I35" s="421" t="str">
        <f>IF(ROUND(I18-I33,2)=0,"",I18-I33)</f>
        <v/>
      </c>
      <c r="J35" s="421"/>
      <c r="K35" s="421" t="str">
        <f>IF(ROUND(K18-K33,2)=0,"",K18-K33)</f>
        <v/>
      </c>
      <c r="L35" s="421"/>
      <c r="M35" s="421" t="str">
        <f>IF(ROUND(M18-M33,2)=0,"",M18-M33)</f>
        <v/>
      </c>
      <c r="N35" s="421" t="str">
        <f>IF(ROUND(N18-N33,2)=0,"",N18-N33)</f>
        <v/>
      </c>
      <c r="O35" s="421"/>
      <c r="P35" s="421" t="str">
        <f>IF(ROUND(P18-P33,2)=0,"",P18-P33)</f>
        <v/>
      </c>
    </row>
  </sheetData>
  <mergeCells count="3">
    <mergeCell ref="C5:F5"/>
    <mergeCell ref="H5:K5"/>
    <mergeCell ref="M5:P5"/>
  </mergeCells>
  <phoneticPr fontId="79" type="noConversion"/>
  <pageMargins left="0.7" right="0.7" top="0.75" bottom="0.75" header="0.3" footer="0.3"/>
  <pageSetup fitToHeight="0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D290A-A166-427B-9312-5388A67FD633}">
  <sheetPr codeName="Sheet3">
    <tabColor theme="2" tint="-9.9978637043366805E-2"/>
  </sheetPr>
  <dimension ref="A1:CG210"/>
  <sheetViews>
    <sheetView showGridLines="0" topLeftCell="C1" zoomScaleNormal="100" workbookViewId="0">
      <selection activeCell="N222" sqref="N222"/>
    </sheetView>
  </sheetViews>
  <sheetFormatPr defaultColWidth="9.140625" defaultRowHeight="12" outlineLevelRow="1"/>
  <cols>
    <col min="1" max="1" width="3.140625" style="185" customWidth="1" collapsed="1"/>
    <col min="2" max="2" width="32.85546875" style="185" customWidth="1" collapsed="1"/>
    <col min="3" max="3" width="11" style="185" customWidth="1" collapsed="1"/>
    <col min="4" max="4" width="15.28515625" style="185" customWidth="1" collapsed="1"/>
    <col min="5" max="5" width="19.85546875" style="185" customWidth="1" collapsed="1"/>
    <col min="6" max="6" width="16" style="185" customWidth="1" collapsed="1"/>
    <col min="7" max="9" width="11" style="185" customWidth="1" collapsed="1"/>
    <col min="10" max="10" width="11.5703125" style="185" bestFit="1" customWidth="1" collapsed="1"/>
    <col min="11" max="12" width="11" style="185" hidden="1" customWidth="1" collapsed="1"/>
    <col min="13" max="17" width="11" style="185" customWidth="1" collapsed="1"/>
    <col min="18" max="18" width="9.140625" style="185" collapsed="1"/>
    <col min="19" max="19" width="18.7109375" style="185" customWidth="1" collapsed="1"/>
    <col min="20" max="20" width="36.7109375" style="185" customWidth="1" collapsed="1"/>
    <col min="21" max="22" width="18.85546875" style="185" customWidth="1" collapsed="1"/>
    <col min="23" max="23" width="19.140625" style="185" customWidth="1" collapsed="1"/>
    <col min="24" max="52" width="9.140625" style="185" collapsed="1"/>
    <col min="53" max="54" width="9.140625" style="185" hidden="1" customWidth="1" collapsed="1"/>
    <col min="55" max="55" width="10" style="185" hidden="1" customWidth="1" collapsed="1"/>
    <col min="56" max="58" width="9.140625" style="185" hidden="1" customWidth="1" collapsed="1"/>
    <col min="59" max="59" width="2.5703125" style="185" hidden="1" customWidth="1" collapsed="1"/>
    <col min="60" max="85" width="9.140625" style="185"/>
    <col min="86" max="16384" width="9.140625" style="185" collapsed="1"/>
  </cols>
  <sheetData>
    <row r="1" spans="2:57" ht="7.5" customHeight="1">
      <c r="U1" s="5"/>
      <c r="V1" s="5"/>
    </row>
    <row r="2" spans="2:57">
      <c r="U2" s="194" t="s">
        <v>1</v>
      </c>
      <c r="V2" s="194" t="s">
        <v>66</v>
      </c>
      <c r="W2" s="194" t="s">
        <v>62</v>
      </c>
      <c r="BD2" s="185" t="s">
        <v>62</v>
      </c>
      <c r="BE2" s="5" t="s">
        <v>90</v>
      </c>
    </row>
    <row r="3" spans="2:57" ht="12.75" thickBot="1">
      <c r="BD3" s="185" t="s">
        <v>91</v>
      </c>
      <c r="BE3" s="5" t="s">
        <v>15</v>
      </c>
    </row>
    <row r="4" spans="2:57" ht="15.75" customHeight="1">
      <c r="B4" s="471" t="s">
        <v>92</v>
      </c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3"/>
      <c r="S4" s="491"/>
      <c r="T4" s="489"/>
      <c r="U4" s="479" t="str">
        <f>RIGHT(YTD!$A$3,4)-1&amp;"-"&amp;RIGHT(YTD!$A$3,2)</f>
        <v>2025-26</v>
      </c>
      <c r="V4" s="481" t="str">
        <f>RIGHT(YTD!$A$3,4)-1&amp;"-"&amp;RIGHT(YTD!$A$3,2)</f>
        <v>2025-26</v>
      </c>
      <c r="W4" s="487" t="str">
        <f>IF(W2="","Variance",W2)</f>
        <v>Variance</v>
      </c>
      <c r="BD4" s="185" t="s">
        <v>93</v>
      </c>
      <c r="BE4" s="5" t="s">
        <v>1</v>
      </c>
    </row>
    <row r="5" spans="2:57" ht="15.75" customHeight="1" thickBot="1">
      <c r="B5" s="178"/>
      <c r="C5" s="193" t="s">
        <v>15</v>
      </c>
      <c r="D5" s="193" t="s">
        <v>90</v>
      </c>
      <c r="P5" s="177"/>
      <c r="S5" s="492"/>
      <c r="T5" s="490"/>
      <c r="U5" s="480"/>
      <c r="V5" s="482"/>
      <c r="W5" s="488"/>
      <c r="AC5" s="192"/>
      <c r="BE5" s="185" t="s">
        <v>64</v>
      </c>
    </row>
    <row r="6" spans="2:57" ht="15.75" customHeight="1" thickTop="1">
      <c r="B6" s="197" t="str">
        <f>YTD!B12</f>
        <v>Revenue from Local Sources</v>
      </c>
      <c r="C6" s="176">
        <f>YTD!Q12</f>
        <v>14091.3516</v>
      </c>
      <c r="D6" s="176">
        <f>YTD!P12</f>
        <v>50003.55</v>
      </c>
      <c r="P6" s="177"/>
      <c r="S6" s="497"/>
      <c r="T6" s="499"/>
      <c r="U6" s="477" t="str">
        <f>IF(U2="","Previous Forecast",U2)</f>
        <v>Budget</v>
      </c>
      <c r="V6" s="477" t="str">
        <f>IF(V2="","Current Forecast",V2)</f>
        <v>Current Forecast</v>
      </c>
      <c r="W6" s="501"/>
      <c r="BE6" s="185" t="s">
        <v>66</v>
      </c>
    </row>
    <row r="7" spans="2:57" ht="15.75" customHeight="1">
      <c r="B7" s="197" t="str">
        <f>YTD!B13</f>
        <v>Intermediate Revenue Sources</v>
      </c>
      <c r="C7" s="176">
        <f>YTD!Q13</f>
        <v>0</v>
      </c>
      <c r="D7" s="176">
        <f>YTD!P13</f>
        <v>0</v>
      </c>
      <c r="P7" s="177"/>
      <c r="S7" s="498"/>
      <c r="T7" s="500"/>
      <c r="U7" s="478"/>
      <c r="V7" s="478"/>
      <c r="W7" s="502"/>
    </row>
    <row r="8" spans="2:57" ht="15.75" customHeight="1">
      <c r="B8" s="197" t="str">
        <f>YTD!B14</f>
        <v>State Revenue</v>
      </c>
      <c r="C8" s="176">
        <f>YTD!Q14</f>
        <v>1414445.5000000002</v>
      </c>
      <c r="D8" s="176">
        <f>YTD!P14</f>
        <v>1005838.1399999999</v>
      </c>
      <c r="P8" s="177"/>
      <c r="S8" s="495" t="s">
        <v>19</v>
      </c>
      <c r="T8" s="232" t="str">
        <f>YTD!B12</f>
        <v>Revenue from Local Sources</v>
      </c>
      <c r="U8" s="227">
        <f>INDEX(YTD!$P$12:$X$41,MATCH($BD16,YTD!$B$12:$B$41,0),MATCH(BA$34,YTD!$P$6:$X$6,0))</f>
        <v>42274.054799999998</v>
      </c>
      <c r="V8" s="161">
        <f>INDEX(YTD!$P$12:$X$41,MATCH($BD16,YTD!$B$12:$B$41,0),MATCH(BB$34,YTD!$P$6:$X$6,0))</f>
        <v>103332.54000000001</v>
      </c>
      <c r="W8" s="191">
        <f>IFERROR(IF($W$4=$BD$2,V8-U8,IF($W$4=$BD$3,YTD!AC12,IF($W$4=$BD$4,1-YTD!AC12))),0)</f>
        <v>61058.48520000001</v>
      </c>
      <c r="BE8" s="185" t="s">
        <v>16</v>
      </c>
    </row>
    <row r="9" spans="2:57" ht="15.75" customHeight="1">
      <c r="B9" s="197" t="str">
        <f>YTD!B15</f>
        <v>Federal Revenue</v>
      </c>
      <c r="C9" s="176">
        <f>YTD!Q15</f>
        <v>93603.236363636286</v>
      </c>
      <c r="D9" s="176">
        <f>YTD!P15</f>
        <v>42527.67</v>
      </c>
      <c r="P9" s="177"/>
      <c r="S9" s="495"/>
      <c r="T9" s="232" t="str">
        <f>YTD!B13</f>
        <v>Intermediate Revenue Sources</v>
      </c>
      <c r="U9" s="227">
        <f>INDEX(YTD!$P$12:$X$41,MATCH($BD17,YTD!$B$12:$B$41,0),MATCH(BA$34,YTD!$P$6:$X$6,0))</f>
        <v>0</v>
      </c>
      <c r="V9" s="161">
        <f>INDEX(YTD!$P$12:$X$41,MATCH($BD17,YTD!$B$12:$B$41,0),MATCH(BB$34,YTD!$P$6:$X$6,0))</f>
        <v>0</v>
      </c>
      <c r="W9" s="226">
        <f>IFERROR(IF($W$4=$BD$2,V9-U9,IF($W$4=$BD$3,YTD!AC13,IF($W$4=$BD$4,1-YTD!AC13))),0)</f>
        <v>0</v>
      </c>
      <c r="BE9" s="185" t="s">
        <v>64</v>
      </c>
    </row>
    <row r="10" spans="2:57" ht="15.75" customHeight="1">
      <c r="B10" s="197" t="str">
        <f>YTD!B16</f>
        <v>Other Financing Sources</v>
      </c>
      <c r="C10" s="176">
        <f>YTD!Q16</f>
        <v>0</v>
      </c>
      <c r="D10" s="176">
        <f>YTD!P16</f>
        <v>0</v>
      </c>
      <c r="P10" s="177"/>
      <c r="S10" s="495"/>
      <c r="T10" s="232" t="str">
        <f>YTD!B14</f>
        <v>State Revenue</v>
      </c>
      <c r="U10" s="227">
        <f>INDEX(YTD!$P$12:$X$41,MATCH($BD18,YTD!$B$12:$B$41,0),MATCH(BA$34,YTD!$P$6:$X$6,0))</f>
        <v>4269594</v>
      </c>
      <c r="V10" s="161">
        <f>INDEX(YTD!$P$12:$X$41,MATCH($BD18,YTD!$B$12:$B$41,0),MATCH(BB$34,YTD!$P$6:$X$6,0))</f>
        <v>4352923.32</v>
      </c>
      <c r="W10" s="226">
        <f>IFERROR(IF($W$4=$BD$2,V10-U10,IF($W$4=$BD$3,YTD!AC14,IF($W$4=$BD$4,1-YTD!AC14))),0)</f>
        <v>83329.320000000298</v>
      </c>
    </row>
    <row r="11" spans="2:57" ht="15.75" customHeight="1">
      <c r="B11" s="197" t="str">
        <f>YTD!B17</f>
        <v>Other Items</v>
      </c>
      <c r="C11" s="176">
        <f>YTD!Q17</f>
        <v>0</v>
      </c>
      <c r="D11" s="176">
        <f>YTD!P17</f>
        <v>0</v>
      </c>
      <c r="P11" s="177"/>
      <c r="S11" s="495"/>
      <c r="T11" s="232" t="str">
        <f>YTD!B15</f>
        <v>Federal Revenue</v>
      </c>
      <c r="U11" s="227">
        <f>INDEX(YTD!$P$12:$X$41,MATCH($BD19,YTD!$B$12:$B$41,0),MATCH(BA$34,YTD!$P$6:$X$6,0))</f>
        <v>384166</v>
      </c>
      <c r="V11" s="161">
        <f>INDEX(YTD!$P$12:$X$41,MATCH($BD19,YTD!$B$12:$B$41,0),MATCH(BB$34,YTD!$P$6:$X$6,0))</f>
        <v>398794.31</v>
      </c>
      <c r="W11" s="226">
        <f>IFERROR(IF($W$4=$BD$2,V11-U11,IF($W$4=$BD$3,YTD!AC15,IF($W$4=$BD$4,1-YTD!AC15))),0)</f>
        <v>14628.309999999998</v>
      </c>
    </row>
    <row r="12" spans="2:57" ht="15.75" customHeight="1">
      <c r="B12" s="178"/>
      <c r="P12" s="177"/>
      <c r="S12" s="495"/>
      <c r="T12" s="232" t="str">
        <f>YTD!B16</f>
        <v>Other Financing Sources</v>
      </c>
      <c r="U12" s="227">
        <f>INDEX(YTD!$P$12:$X$41,MATCH($BD20,YTD!$B$12:$B$41,0),MATCH(BA$34,YTD!$P$6:$X$6,0))</f>
        <v>0</v>
      </c>
      <c r="V12" s="161">
        <f>INDEX(YTD!$P$12:$X$41,MATCH($BD20,YTD!$B$12:$B$41,0),MATCH(BB$34,YTD!$P$6:$X$6,0))</f>
        <v>0</v>
      </c>
      <c r="W12" s="219">
        <f>IFERROR(IF($W$4=$BD$2,V12-U12,IF($W$4=$BD$3,YTD!AC16,IF($W$4=$BD$4,1-YTD!AC16))),0)</f>
        <v>0</v>
      </c>
    </row>
    <row r="13" spans="2:57" ht="15.75" customHeight="1">
      <c r="B13" s="178"/>
      <c r="P13" s="177"/>
      <c r="S13" s="495"/>
      <c r="T13" s="232" t="str">
        <f>YTD!B17</f>
        <v>Other Items</v>
      </c>
      <c r="U13" s="227">
        <f>INDEX(YTD!$P$12:$X$41,MATCH($BD21,YTD!$B$12:$B$41,0),MATCH(BA$34,YTD!$P$6:$X$6,0))</f>
        <v>0</v>
      </c>
      <c r="V13" s="161">
        <f>INDEX(YTD!$P$12:$X$41,MATCH($BD21,YTD!$B$12:$B$41,0),MATCH(BB$34,YTD!$P$6:$X$6,0))</f>
        <v>0</v>
      </c>
      <c r="W13" s="219">
        <f>IFERROR(IF($W$4=$BD$2,V13-U13,IF($W$4=$BD$3,YTD!AC17,IF($W$4=$BD$4,1-YTD!AC17))),0)</f>
        <v>0</v>
      </c>
    </row>
    <row r="14" spans="2:57" ht="15.75" customHeight="1" thickBot="1">
      <c r="B14" s="178"/>
      <c r="P14" s="177"/>
      <c r="S14" s="496"/>
      <c r="T14" s="175" t="s">
        <v>20</v>
      </c>
      <c r="U14" s="225">
        <f>SUM(U8:U13)</f>
        <v>4696034.0548</v>
      </c>
      <c r="V14" s="224">
        <f>SUM(V8:V13)</f>
        <v>4855050.17</v>
      </c>
      <c r="W14" s="224">
        <f>IFERROR(IF($W$4=$BD$2,V14-U14,IF($W$4=$BD$3,YTD!AC18,IF($W$4=$BD$4,1-YTD!AC18))),0)</f>
        <v>159016.11519999988</v>
      </c>
    </row>
    <row r="15" spans="2:57" ht="15.75" customHeight="1">
      <c r="B15" s="178"/>
      <c r="P15" s="177"/>
      <c r="S15" s="223"/>
      <c r="T15" s="190"/>
      <c r="U15" s="222"/>
      <c r="V15" s="221"/>
      <c r="W15" s="221"/>
    </row>
    <row r="16" spans="2:57" ht="15.75" customHeight="1">
      <c r="B16" s="178"/>
      <c r="P16" s="177"/>
      <c r="S16" s="493" t="s">
        <v>21</v>
      </c>
      <c r="T16" s="231" t="str">
        <f>YTD!B21</f>
        <v>Personnel Services-Salaries</v>
      </c>
      <c r="U16" s="220">
        <f>INDEX(YTD!$P$12:$X$41,MATCH($BD25,YTD!$B$12:$B$41,0),MATCH(BA$34,YTD!$P$6:$X$6,0))</f>
        <v>2223556.9975000001</v>
      </c>
      <c r="V16" s="219">
        <f>INDEX(YTD!$P$12:$X$41,MATCH($BD25,YTD!$B$12:$B$41,0),MATCH(BB$34,YTD!$P$6:$X$6,0))</f>
        <v>2352669.0677069901</v>
      </c>
      <c r="W16" s="219">
        <f>IFERROR(IF($W$4=$BD$2,U16-V16,IF($W$4=$BD$3,YTD!AC21,IF($W$4=$BD$4,1-YTD!AC21))),0)</f>
        <v>-129112.07020699</v>
      </c>
      <c r="BD16" s="174" t="str">
        <f>YTD!B12</f>
        <v>Revenue from Local Sources</v>
      </c>
    </row>
    <row r="17" spans="2:56" ht="15.75" customHeight="1">
      <c r="B17" s="178"/>
      <c r="P17" s="177"/>
      <c r="S17" s="494"/>
      <c r="T17" s="231" t="str">
        <f>YTD!B22</f>
        <v>Personnel Services-Employee Benefits</v>
      </c>
      <c r="U17" s="220">
        <f>INDEX(YTD!$P$12:$X$41,MATCH($BD26,YTD!$B$12:$B$41,0),MATCH(BA$34,YTD!$P$6:$X$6,0))</f>
        <v>814826.30179657997</v>
      </c>
      <c r="V17" s="219">
        <f>INDEX(YTD!$P$12:$X$41,MATCH($BD26,YTD!$B$12:$B$41,0),MATCH(BB$34,YTD!$P$6:$X$6,0))</f>
        <v>860010.58551893802</v>
      </c>
      <c r="W17" s="219">
        <f>IFERROR(IF($W$4=$BD$2,U17-V17,IF($W$4=$BD$3,YTD!AC22,IF($W$4=$BD$4,1-YTD!AC22))),0)</f>
        <v>-45184.283722358057</v>
      </c>
      <c r="BD17" s="174" t="str">
        <f>YTD!B13</f>
        <v>Intermediate Revenue Sources</v>
      </c>
    </row>
    <row r="18" spans="2:56" ht="15.75" customHeight="1">
      <c r="B18" s="178"/>
      <c r="P18" s="177"/>
      <c r="S18" s="494"/>
      <c r="T18" s="231" t="str">
        <f>YTD!B23</f>
        <v>Professional and Tech Services</v>
      </c>
      <c r="U18" s="220">
        <f>INDEX(YTD!$P$12:$X$41,MATCH($BD27,YTD!$B$12:$B$41,0),MATCH(BA$34,YTD!$P$6:$X$6,0))</f>
        <v>353736.27469664003</v>
      </c>
      <c r="V18" s="451">
        <f>INDEX(YTD!$P$12:$X$41,MATCH($BD27,YTD!$B$12:$B$41,0),MATCH(BB$34,YTD!$P$6:$X$6,0))</f>
        <v>368989.91000000003</v>
      </c>
      <c r="W18" s="219">
        <f>IFERROR(IF($W$4=$BD$2,U18-V18,IF($W$4=$BD$3,YTD!AC23,IF($W$4=$BD$4,1-YTD!AC23))),0)</f>
        <v>-15253.635303360003</v>
      </c>
      <c r="BD18" s="174" t="str">
        <f>YTD!B14</f>
        <v>State Revenue</v>
      </c>
    </row>
    <row r="19" spans="2:56" ht="15.75" customHeight="1">
      <c r="B19" s="178"/>
      <c r="P19" s="177"/>
      <c r="S19" s="494"/>
      <c r="T19" s="231" t="str">
        <f>YTD!B24</f>
        <v>Property Services</v>
      </c>
      <c r="U19" s="220">
        <f>INDEX(YTD!$P$12:$X$41,MATCH($BD28,YTD!$B$12:$B$41,0),MATCH(BA$34,YTD!$P$6:$X$6,0))</f>
        <v>637546.73339999991</v>
      </c>
      <c r="V19" s="219">
        <f>INDEX(YTD!$P$12:$X$41,MATCH($BD28,YTD!$B$12:$B$41,0),MATCH(BB$34,YTD!$P$6:$X$6,0))</f>
        <v>626572.82000000007</v>
      </c>
      <c r="W19" s="219">
        <f>IFERROR(IF($W$4=$BD$2,U19-V19,IF($W$4=$BD$3,YTD!AC24,IF($W$4=$BD$4,1-YTD!AC24))),0)</f>
        <v>10973.913399999845</v>
      </c>
      <c r="BD19" s="174" t="str">
        <f>YTD!B15</f>
        <v>Federal Revenue</v>
      </c>
    </row>
    <row r="20" spans="2:56" ht="15.75" customHeight="1">
      <c r="B20" s="178"/>
      <c r="P20" s="177"/>
      <c r="S20" s="494"/>
      <c r="T20" s="231" t="str">
        <f>YTD!B25</f>
        <v>Other Services</v>
      </c>
      <c r="U20" s="220">
        <f>INDEX(YTD!$P$12:$X$41,MATCH($BD29,YTD!$B$12:$B$41,0),MATCH(BA$34,YTD!$P$6:$X$6,0))</f>
        <v>145148.42159251572</v>
      </c>
      <c r="V20" s="219">
        <f>INDEX(YTD!$P$12:$X$41,MATCH($BD29,YTD!$B$12:$B$41,0),MATCH(BB$34,YTD!$P$6:$X$6,0))</f>
        <v>232955.68</v>
      </c>
      <c r="W20" s="219">
        <f>IFERROR(IF($W$4=$BD$2,U20-V20,IF($W$4=$BD$3,YTD!AC25,IF($W$4=$BD$4,1-YTD!AC25))),0)</f>
        <v>-87807.258407484274</v>
      </c>
      <c r="BD20" s="174" t="str">
        <f>YTD!B16</f>
        <v>Other Financing Sources</v>
      </c>
    </row>
    <row r="21" spans="2:56" ht="15.75" customHeight="1">
      <c r="B21" s="178"/>
      <c r="P21" s="177"/>
      <c r="S21" s="494"/>
      <c r="T21" s="231" t="str">
        <f>YTD!B26</f>
        <v>Supplies</v>
      </c>
      <c r="U21" s="220">
        <f>INDEX(YTD!$P$12:$X$41,MATCH($BD30,YTD!$B$12:$B$41,0),MATCH(BA$34,YTD!$P$6:$X$6,0))</f>
        <v>431557.145465168</v>
      </c>
      <c r="V21" s="219">
        <f>INDEX(YTD!$P$12:$X$41,MATCH($BD30,YTD!$B$12:$B$41,0),MATCH(BB$34,YTD!$P$6:$X$6,0))</f>
        <v>364574.19457532244</v>
      </c>
      <c r="W21" s="219">
        <f>IFERROR(IF($W$4=$BD$2,U21-V21,IF($W$4=$BD$3,YTD!AC26,IF($W$4=$BD$4,1-YTD!AC26))),0)</f>
        <v>66982.950889845553</v>
      </c>
      <c r="BD21" s="174" t="str">
        <f>YTD!B17</f>
        <v>Other Items</v>
      </c>
    </row>
    <row r="22" spans="2:56" ht="15.75" customHeight="1">
      <c r="B22" s="178"/>
      <c r="P22" s="177"/>
      <c r="S22" s="494"/>
      <c r="T22" s="231" t="str">
        <f>YTD!B27</f>
        <v>Depreciation Expense</v>
      </c>
      <c r="U22" s="220">
        <f>INDEX(YTD!$P$12:$X$41,MATCH($BD31,YTD!$B$12:$B$41,0),MATCH(BA$34,YTD!$P$6:$X$6,0))</f>
        <v>44313</v>
      </c>
      <c r="V22" s="451">
        <f>INDEX(YTD!$P$12:$X$41,MATCH($BD31,YTD!$B$12:$B$41,0),MATCH(BB$34,YTD!$P$6:$X$6,0))</f>
        <v>153813</v>
      </c>
      <c r="W22" s="219">
        <f>IFERROR(IF($W$4=$BD$2,U22-V22,IF($W$4=$BD$3,YTD!AC27,IF($W$4=$BD$4,1-YTD!AC27))),0)</f>
        <v>-109500</v>
      </c>
      <c r="BD22" s="174"/>
    </row>
    <row r="23" spans="2:56" ht="15.75" customHeight="1">
      <c r="B23" s="178"/>
      <c r="P23" s="177"/>
      <c r="S23" s="494"/>
      <c r="T23" s="231" t="str">
        <f>YTD!B28</f>
        <v>Debt Service and Miscellaneous</v>
      </c>
      <c r="U23" s="220">
        <f>INDEX(YTD!$P$12:$X$41,MATCH($BD32,YTD!$B$12:$B$41,0),MATCH(BA$34,YTD!$P$6:$X$6,0))</f>
        <v>3883.8769574812</v>
      </c>
      <c r="V23" s="219">
        <f>INDEX(YTD!$P$12:$X$41,MATCH($BD32,YTD!$B$12:$B$41,0),MATCH(BB$34,YTD!$P$6:$X$6,0))</f>
        <v>3337.5134574812</v>
      </c>
      <c r="W23" s="219">
        <f>IFERROR(IF($W$4=$BD$2,U23-V23,IF($W$4=$BD$3,YTD!AC28,IF($W$4=$BD$4,1-YTD!AC28))),0)</f>
        <v>546.36349999999993</v>
      </c>
      <c r="BD23" s="174"/>
    </row>
    <row r="24" spans="2:56" ht="15.75" customHeight="1">
      <c r="B24" s="178"/>
      <c r="P24" s="177"/>
      <c r="S24" s="494"/>
      <c r="T24" s="231" t="str">
        <f>YTD!B29</f>
        <v>Other Items - Expense</v>
      </c>
      <c r="U24" s="220">
        <f>INDEX(YTD!$P$12:$X$41,MATCH($BD33,YTD!$B$12:$B$41,0),MATCH(BA$34,YTD!$P$6:$X$6,0))</f>
        <v>0</v>
      </c>
      <c r="V24" s="219">
        <f>INDEX(YTD!$P$12:$X$41,MATCH($BD33,YTD!$B$12:$B$41,0),MATCH(BB$34,YTD!$P$6:$X$6,0))</f>
        <v>0</v>
      </c>
      <c r="W24" s="219">
        <f>IFERROR(IF($W$4=$BD$2,U24-V24,IF($W$4=$BD$3,YTD!AC29,IF($W$4=$BD$4,1-YTD!AC29))),0)</f>
        <v>0</v>
      </c>
      <c r="BD24" s="174"/>
    </row>
    <row r="25" spans="2:56" ht="15.75" customHeight="1">
      <c r="B25" s="178"/>
      <c r="P25" s="177"/>
      <c r="S25" s="494"/>
      <c r="T25" s="230" t="s">
        <v>23</v>
      </c>
      <c r="U25" s="218">
        <f>SUM(U16:U24)</f>
        <v>4654568.7514083851</v>
      </c>
      <c r="V25" s="217">
        <f>SUM(V16:V24)</f>
        <v>4962922.7712587314</v>
      </c>
      <c r="W25" s="217">
        <f>IFERROR(IF($W$4=$BD$2,U25-V25,IF($W$4=$BD$3,YTD!AC30,IF($W$4=$BD$4,1-YTD!AC30))),0)</f>
        <v>-308354.01985034626</v>
      </c>
      <c r="BD25" s="185" t="str">
        <f>YTD!B21</f>
        <v>Personnel Services-Salaries</v>
      </c>
    </row>
    <row r="26" spans="2:56" ht="15.75" customHeight="1" thickBot="1">
      <c r="B26" s="178"/>
      <c r="P26" s="177"/>
      <c r="S26" s="216"/>
      <c r="T26" s="189"/>
      <c r="U26" s="215"/>
      <c r="V26" s="214"/>
      <c r="W26" s="214"/>
      <c r="BD26" s="185" t="str">
        <f>YTD!B22</f>
        <v>Personnel Services-Employee Benefits</v>
      </c>
    </row>
    <row r="27" spans="2:56" ht="21" customHeight="1" thickTop="1">
      <c r="B27" s="178"/>
      <c r="P27" s="177"/>
      <c r="S27" s="213"/>
      <c r="T27" s="173" t="s">
        <v>175</v>
      </c>
      <c r="U27" s="363">
        <f>U14-U25</f>
        <v>41465.303391614929</v>
      </c>
      <c r="V27" s="360">
        <f>V14-V25</f>
        <v>-107872.60125873145</v>
      </c>
      <c r="W27" s="357">
        <f>IF($W$4=$BD$2,V27-U27,"")</f>
        <v>-149337.90465034638</v>
      </c>
      <c r="BD27" s="185" t="str">
        <f>YTD!B23</f>
        <v>Professional and Tech Services</v>
      </c>
    </row>
    <row r="28" spans="2:56" ht="15.75" customHeight="1" thickBot="1">
      <c r="B28" s="178"/>
      <c r="P28" s="177"/>
      <c r="S28" s="212"/>
      <c r="T28" s="172"/>
      <c r="U28" s="211"/>
      <c r="V28" s="210"/>
      <c r="W28" s="210"/>
      <c r="BD28" s="185" t="str">
        <f>YTD!B24</f>
        <v>Property Services</v>
      </c>
    </row>
    <row r="29" spans="2:56" ht="15.75" customHeight="1">
      <c r="B29" s="178"/>
      <c r="P29" s="177"/>
      <c r="S29" s="234"/>
      <c r="T29" s="188" t="s">
        <v>27</v>
      </c>
      <c r="U29" s="209">
        <f>INDEX(YTD!$P$12:$X$41,MATCH($BD34,YTD!$B$12:$B$41,0),IF(OR(U6="Budget YTD",U6="Budget"),7,IF(OR(U6="Actuals YTD",U6="Current Forecast"),9,8)))</f>
        <v>2286648.7254327098</v>
      </c>
      <c r="V29" s="208">
        <f>INDEX(YTD!$P$12:$X$41,MATCH($BD34,YTD!$B$12:$B$41,0),IF(OR(V6="Budget YTD",V6="Budget"),7,IF(OR(V6="Actuals YTD",V6="Current Forecast"),9,8)))</f>
        <v>2427818.33</v>
      </c>
      <c r="W29" s="208">
        <f>IF($W$4=$BD$2,V29-U29,"")</f>
        <v>141169.60456729028</v>
      </c>
      <c r="BD29" s="185" t="str">
        <f>YTD!B25</f>
        <v>Other Services</v>
      </c>
    </row>
    <row r="30" spans="2:56" ht="15.75" customHeight="1" thickBot="1">
      <c r="B30" s="178"/>
      <c r="P30" s="177"/>
      <c r="S30" s="234"/>
      <c r="T30" s="171" t="s">
        <v>175</v>
      </c>
      <c r="U30" s="207">
        <f>U27</f>
        <v>41465.303391614929</v>
      </c>
      <c r="V30" s="206">
        <f>V27</f>
        <v>-107872.60125873145</v>
      </c>
      <c r="W30" s="206">
        <f>IF($W$4=$BD$2,V30-U30,"")</f>
        <v>-149337.90465034638</v>
      </c>
      <c r="BD30" s="185" t="str">
        <f>YTD!B26</f>
        <v>Supplies</v>
      </c>
    </row>
    <row r="31" spans="2:56" ht="15.75" customHeight="1">
      <c r="B31" s="178"/>
      <c r="P31" s="177"/>
      <c r="S31" s="205"/>
      <c r="T31" s="187"/>
      <c r="U31" s="204"/>
      <c r="V31" s="203"/>
      <c r="W31" s="202"/>
      <c r="BD31" s="185" t="str">
        <f>YTD!B27</f>
        <v>Depreciation Expense</v>
      </c>
    </row>
    <row r="32" spans="2:56" ht="15.75" customHeight="1">
      <c r="B32" s="178"/>
      <c r="P32" s="177"/>
      <c r="S32" s="483" t="s">
        <v>94</v>
      </c>
      <c r="T32" s="484"/>
      <c r="U32" s="364">
        <f>U29+U30</f>
        <v>2328114.0288243247</v>
      </c>
      <c r="V32" s="361">
        <f>V29+V30</f>
        <v>2319945.7287412686</v>
      </c>
      <c r="W32" s="358">
        <f>IF($W$4=$BD$2,V32-U32,"")</f>
        <v>-8168.3000830560923</v>
      </c>
      <c r="BD32" s="185" t="str">
        <f>YTD!B28</f>
        <v>Debt Service and Miscellaneous</v>
      </c>
    </row>
    <row r="33" spans="2:56" ht="15.75" customHeight="1" thickBot="1">
      <c r="B33" s="155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80"/>
      <c r="S33" s="485" t="s">
        <v>95</v>
      </c>
      <c r="T33" s="486"/>
      <c r="U33" s="365">
        <f>IFERROR(U32/U25,0)</f>
        <v>0.50017824489537965</v>
      </c>
      <c r="V33" s="362">
        <f>IFERROR(V32/V25,0)</f>
        <v>0.4674555369220198</v>
      </c>
      <c r="W33" s="359">
        <f>IF($W$4=$BD$2,V33-U33,"")</f>
        <v>-3.2722707973359855E-2</v>
      </c>
      <c r="BD33" s="185" t="str">
        <f>YTD!B29</f>
        <v>Other Items - Expense</v>
      </c>
    </row>
    <row r="34" spans="2:56" ht="12.75" customHeight="1">
      <c r="BA34" s="5" t="str">
        <f>IF(U6=$BE$2,YTD!$P$6,IF(U6=$BE$3,YTD!$Q$6,IF(U6=$BE$4,YTD!$V$6,IF(U6=$BE$5,YTD!W6,IF(U6=BE6,YTD!X6,U6)))))</f>
        <v xml:space="preserve">Approved Budget v1 </v>
      </c>
      <c r="BB34" s="5" t="str">
        <f>IF(V6=$BE$2,YTD!$P$6,IF(V6=$BE$3,YTD!$Q$6,IF(V6=$BE$4,YTD!$V$6,IF(V6=BE5,YTD!W6,IF(V6=BE6,YTD!X6,V6)))))</f>
        <v>Current Forecast*</v>
      </c>
      <c r="BD34" s="185" t="str">
        <f>T29</f>
        <v>Beginning Balance (Audited)</v>
      </c>
    </row>
    <row r="35" spans="2:56" ht="16.5" thickBot="1">
      <c r="S35" s="503" t="s">
        <v>1127</v>
      </c>
      <c r="T35" s="504"/>
      <c r="U35" s="504"/>
      <c r="V35" s="504"/>
    </row>
    <row r="36" spans="2:56" ht="15.75" customHeight="1">
      <c r="B36" s="474" t="s">
        <v>96</v>
      </c>
      <c r="C36" s="475"/>
      <c r="D36" s="475"/>
      <c r="E36" s="475"/>
      <c r="F36" s="475"/>
      <c r="G36" s="475"/>
      <c r="H36" s="475"/>
      <c r="I36" s="475"/>
      <c r="J36" s="475"/>
      <c r="K36" s="475"/>
      <c r="L36" s="475"/>
      <c r="M36" s="475"/>
      <c r="N36" s="475"/>
      <c r="O36" s="475"/>
      <c r="P36" s="476"/>
    </row>
    <row r="37" spans="2:56" ht="15.75" customHeight="1">
      <c r="B37" s="179"/>
      <c r="C37" s="228" t="s">
        <v>15</v>
      </c>
      <c r="D37" s="228" t="s">
        <v>90</v>
      </c>
      <c r="P37" s="177"/>
    </row>
    <row r="38" spans="2:56" ht="12.75" customHeight="1">
      <c r="B38" s="184" t="str">
        <f>YTD!B21</f>
        <v>Personnel Services-Salaries</v>
      </c>
      <c r="C38" s="229">
        <f>YTD!Q21</f>
        <v>639271.28677083377</v>
      </c>
      <c r="D38" s="229">
        <f>YTD!P21</f>
        <v>689179.7</v>
      </c>
      <c r="P38" s="177"/>
    </row>
    <row r="39" spans="2:56" ht="12.75" customHeight="1">
      <c r="B39" s="169" t="str">
        <f>YTD!B22</f>
        <v>Personnel Services-Employee Benefits</v>
      </c>
      <c r="C39" s="229">
        <f>YTD!Q22</f>
        <v>247824.74982346868</v>
      </c>
      <c r="D39" s="229">
        <f>YTD!P22</f>
        <v>270770.57</v>
      </c>
      <c r="P39" s="177"/>
    </row>
    <row r="40" spans="2:56" ht="12.75" customHeight="1">
      <c r="B40" s="184" t="str">
        <f>YTD!B23</f>
        <v>Professional and Tech Services</v>
      </c>
      <c r="C40" s="229">
        <f>YTD!Q23</f>
        <v>95711.974696859776</v>
      </c>
      <c r="D40" s="229">
        <f>YTD!P23</f>
        <v>166899.86000000002</v>
      </c>
      <c r="P40" s="177"/>
    </row>
    <row r="41" spans="2:56" ht="12.75" customHeight="1">
      <c r="B41" s="184" t="str">
        <f>YTD!B24</f>
        <v>Property Services</v>
      </c>
      <c r="C41" s="229">
        <f>YTD!Q24</f>
        <v>240939.33537575757</v>
      </c>
      <c r="D41" s="229">
        <f>YTD!P24</f>
        <v>237576.77</v>
      </c>
      <c r="P41" s="177"/>
    </row>
    <row r="42" spans="2:56" ht="12.75" customHeight="1">
      <c r="B42" s="184" t="str">
        <f>YTD!B25</f>
        <v>Other Services</v>
      </c>
      <c r="C42" s="229">
        <f>YTD!Q25</f>
        <v>75075.464716673974</v>
      </c>
      <c r="D42" s="229">
        <f>YTD!P25</f>
        <v>44080.88</v>
      </c>
      <c r="P42" s="177"/>
    </row>
    <row r="43" spans="2:56" ht="12.75" customHeight="1">
      <c r="B43" s="184" t="str">
        <f>YTD!B26</f>
        <v>Supplies</v>
      </c>
      <c r="C43" s="229">
        <f>YTD!Q26</f>
        <v>135362.01467844984</v>
      </c>
      <c r="D43" s="229">
        <f>YTD!P26</f>
        <v>183922.75999999995</v>
      </c>
      <c r="P43" s="177"/>
    </row>
    <row r="44" spans="2:56" ht="12.75" customHeight="1">
      <c r="B44" s="184" t="str">
        <f>YTD!B27</f>
        <v>Depreciation Expense</v>
      </c>
      <c r="C44" s="229">
        <f>YTD!Q27</f>
        <v>14521</v>
      </c>
      <c r="D44" s="229">
        <f>YTD!P27</f>
        <v>106000</v>
      </c>
      <c r="P44" s="177"/>
    </row>
    <row r="45" spans="2:56" ht="12.75" customHeight="1">
      <c r="B45" s="184" t="str">
        <f>YTD!B28</f>
        <v>Debt Service and Miscellaneous</v>
      </c>
      <c r="C45" s="229">
        <f>YTD!Q28</f>
        <v>1294.625652493733</v>
      </c>
      <c r="D45" s="229">
        <f>YTD!P28</f>
        <v>66528.97</v>
      </c>
      <c r="P45" s="177"/>
    </row>
    <row r="46" spans="2:56" ht="12.75" hidden="1" customHeight="1">
      <c r="B46" s="184" t="str">
        <f>YTD!B29</f>
        <v>Other Items - Expense</v>
      </c>
      <c r="C46" s="229">
        <f>YTD!Q29</f>
        <v>0</v>
      </c>
      <c r="D46" s="229">
        <f>YTD!P29</f>
        <v>0</v>
      </c>
      <c r="P46" s="177"/>
    </row>
    <row r="47" spans="2:56" ht="12.75" customHeight="1">
      <c r="B47" s="184"/>
      <c r="P47" s="177"/>
    </row>
    <row r="48" spans="2:56" ht="12.75" customHeight="1">
      <c r="B48" s="178"/>
      <c r="P48" s="177"/>
    </row>
    <row r="49" spans="2:16" ht="12.75" customHeight="1">
      <c r="B49" s="178"/>
      <c r="P49" s="177"/>
    </row>
    <row r="50" spans="2:16" ht="12.75" customHeight="1">
      <c r="B50" s="178"/>
      <c r="P50" s="177"/>
    </row>
    <row r="51" spans="2:16" ht="12.75" customHeight="1">
      <c r="B51" s="178"/>
      <c r="P51" s="177"/>
    </row>
    <row r="52" spans="2:16" ht="12.75" customHeight="1">
      <c r="B52" s="178"/>
      <c r="P52" s="177"/>
    </row>
    <row r="53" spans="2:16" ht="12.75" customHeight="1">
      <c r="B53" s="178"/>
      <c r="P53" s="177"/>
    </row>
    <row r="54" spans="2:16" ht="12.75" customHeight="1">
      <c r="B54" s="178"/>
      <c r="P54" s="177"/>
    </row>
    <row r="55" spans="2:16" ht="12.75" customHeight="1">
      <c r="B55" s="178"/>
      <c r="P55" s="177"/>
    </row>
    <row r="56" spans="2:16" ht="12.75" customHeight="1">
      <c r="B56" s="178"/>
      <c r="P56" s="177"/>
    </row>
    <row r="57" spans="2:16" ht="12.75" customHeight="1">
      <c r="B57" s="178"/>
      <c r="P57" s="177"/>
    </row>
    <row r="58" spans="2:16" ht="12.75" customHeight="1">
      <c r="B58" s="178"/>
      <c r="P58" s="177"/>
    </row>
    <row r="59" spans="2:16" ht="12.75" customHeight="1">
      <c r="B59" s="178"/>
      <c r="P59" s="177"/>
    </row>
    <row r="60" spans="2:16" ht="12.75" customHeight="1">
      <c r="B60" s="178"/>
      <c r="P60" s="177"/>
    </row>
    <row r="61" spans="2:16" ht="12.75" customHeight="1">
      <c r="B61" s="178"/>
      <c r="P61" s="177"/>
    </row>
    <row r="62" spans="2:16" ht="12.75" customHeight="1">
      <c r="B62" s="178"/>
      <c r="P62" s="177"/>
    </row>
    <row r="63" spans="2:16" ht="12.75" customHeight="1">
      <c r="B63" s="178"/>
      <c r="P63" s="177"/>
    </row>
    <row r="64" spans="2:16" ht="12.75" customHeight="1">
      <c r="B64" s="178"/>
      <c r="P64" s="177"/>
    </row>
    <row r="65" spans="1:55" ht="12.75" customHeight="1">
      <c r="B65" s="178"/>
      <c r="P65" s="177"/>
    </row>
    <row r="66" spans="1:55" ht="12.75" customHeight="1">
      <c r="B66" s="178"/>
      <c r="P66" s="177"/>
    </row>
    <row r="67" spans="1:55" ht="12.75" customHeight="1">
      <c r="B67" s="178"/>
      <c r="P67" s="177"/>
    </row>
    <row r="68" spans="1:55" ht="12.75" customHeight="1">
      <c r="B68" s="178"/>
      <c r="P68" s="177"/>
    </row>
    <row r="69" spans="1:55" ht="12.75" customHeight="1" thickBot="1">
      <c r="B69" s="155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80"/>
    </row>
    <row r="70" spans="1:55" ht="12.75" customHeight="1"/>
    <row r="71" spans="1:55" ht="12.75" customHeight="1" thickBot="1"/>
    <row r="72" spans="1:55" ht="15.75" customHeight="1">
      <c r="A72" s="163"/>
      <c r="B72" s="471" t="s">
        <v>97</v>
      </c>
      <c r="C72" s="472"/>
      <c r="D72" s="472"/>
      <c r="E72" s="472"/>
      <c r="F72" s="472"/>
      <c r="G72" s="472"/>
      <c r="H72" s="472"/>
      <c r="I72" s="472"/>
      <c r="J72" s="472"/>
      <c r="K72" s="472"/>
      <c r="L72" s="472"/>
      <c r="M72" s="472"/>
      <c r="N72" s="472"/>
      <c r="O72" s="472"/>
      <c r="P72" s="473"/>
      <c r="Q72" s="163"/>
    </row>
    <row r="73" spans="1:55" ht="12.75" customHeight="1">
      <c r="B73" s="307" t="s">
        <v>136</v>
      </c>
      <c r="E73" s="308" t="s">
        <v>137</v>
      </c>
      <c r="F73" s="308" t="s">
        <v>138</v>
      </c>
      <c r="G73" s="308" t="s">
        <v>139</v>
      </c>
      <c r="H73" s="308" t="s">
        <v>140</v>
      </c>
      <c r="I73" s="3" t="s">
        <v>59</v>
      </c>
      <c r="J73" s="3" t="s">
        <v>141</v>
      </c>
      <c r="K73" s="309" t="s">
        <v>142</v>
      </c>
      <c r="P73" s="177"/>
      <c r="BB73" s="185" t="str">
        <f>$E$74</f>
        <v>Previous Forecast</v>
      </c>
      <c r="BC73" s="159">
        <f>IF($E$74=$BE$8,YTD!V32,IF($E$74=$BE$9,YTD!W32,0))</f>
        <v>-216304.82649581414</v>
      </c>
    </row>
    <row r="74" spans="1:55" ht="12.75" customHeight="1">
      <c r="A74" s="168"/>
      <c r="B74" s="310" t="str">
        <f>IF(F74="",E74,F74)</f>
        <v>Previous Forecast</v>
      </c>
      <c r="C74" s="311">
        <f>I74</f>
        <v>-216304.82649581414</v>
      </c>
      <c r="E74" s="313" t="s">
        <v>64</v>
      </c>
      <c r="F74" s="314"/>
      <c r="G74" s="315"/>
      <c r="H74" s="314"/>
      <c r="I74" s="316">
        <f>IF(H74="",IF($E$74=$BE$8,YTD!V32,IF($E$74=$BE$9,YTD!W32,0)),H74)</f>
        <v>-216304.82649581414</v>
      </c>
      <c r="J74" s="317"/>
      <c r="K74" s="309" t="s">
        <v>143</v>
      </c>
      <c r="P74" s="177"/>
    </row>
    <row r="75" spans="1:55" ht="12.75" customHeight="1">
      <c r="A75" s="185">
        <v>1</v>
      </c>
      <c r="B75" s="178" t="str">
        <f>INDEX($G$75:$G$89,MATCH(A75,$J$75:$J$89,0),1)</f>
        <v>Personnel Services-Salaries</v>
      </c>
      <c r="C75" s="198">
        <f t="shared" ref="C75:C89" si="0">LARGE($I$75:$I$89,$A75)</f>
        <v>46785.172043009894</v>
      </c>
      <c r="E75" s="318" t="str">
        <f t="shared" ref="E75:E80" si="1">B6</f>
        <v>Revenue from Local Sources</v>
      </c>
      <c r="F75" s="319"/>
      <c r="G75" s="168" t="str">
        <f>IF(F75="",E75,F75)</f>
        <v>Revenue from Local Sources</v>
      </c>
      <c r="H75" s="319"/>
      <c r="I75" s="320">
        <f>IF(H75="",IF($E$74=$BE$8,YTD!Z12,IF($E$74=$BE$9,YTD!Y12,0)),H75)</f>
        <v>0</v>
      </c>
      <c r="J75" s="321">
        <f>RANK(I75,$I$75:$I$89,0)+COUNTIF($I$75:I75,I75)-1</f>
        <v>8</v>
      </c>
      <c r="K75" s="312" t="s">
        <v>144</v>
      </c>
      <c r="P75" s="177"/>
    </row>
    <row r="76" spans="1:55" ht="12.75" customHeight="1">
      <c r="A76" s="185">
        <f>A75+1</f>
        <v>2</v>
      </c>
      <c r="B76" s="178" t="str">
        <f t="shared" ref="B76:B89" si="2">INDEX($G$75:$G$89,MATCH(A76,$J$75:$J$89,0),1)</f>
        <v>Supplies</v>
      </c>
      <c r="C76" s="198">
        <f t="shared" si="0"/>
        <v>24045.689358650059</v>
      </c>
      <c r="E76" s="318" t="str">
        <f t="shared" si="1"/>
        <v>Intermediate Revenue Sources</v>
      </c>
      <c r="F76" s="319"/>
      <c r="G76" s="168" t="str">
        <f t="shared" ref="G76:G89" si="3">IF(F76="",E76,F76)</f>
        <v>Intermediate Revenue Sources</v>
      </c>
      <c r="H76" s="319"/>
      <c r="I76" s="320">
        <f>IF(H76="",IF($E$74=$BE$8,YTD!Z13,IF($E$74=$BE$9,YTD!Y13,0)),H76)</f>
        <v>0</v>
      </c>
      <c r="J76" s="321">
        <f>RANK(I76,$I$75:$I$89,0)+COUNTIF($I$75:I76,I76)-1</f>
        <v>9</v>
      </c>
      <c r="K76" s="309" t="s">
        <v>145</v>
      </c>
      <c r="P76" s="177"/>
    </row>
    <row r="77" spans="1:55" ht="12.75" customHeight="1">
      <c r="A77" s="185">
        <f t="shared" ref="A77:A89" si="4">A76+1</f>
        <v>3</v>
      </c>
      <c r="B77" s="178" t="str">
        <f t="shared" si="2"/>
        <v>Property Services</v>
      </c>
      <c r="C77" s="198">
        <f t="shared" si="0"/>
        <v>19310.909999999993</v>
      </c>
      <c r="E77" s="318" t="str">
        <f t="shared" si="1"/>
        <v>State Revenue</v>
      </c>
      <c r="F77" s="319"/>
      <c r="G77" s="168" t="str">
        <f t="shared" si="3"/>
        <v>State Revenue</v>
      </c>
      <c r="H77" s="319"/>
      <c r="I77" s="320">
        <f>IF(H77="",IF($E$74=$BE$8,YTD!Z14,IF($E$74=$BE$9,YTD!Y14,0)),H77)</f>
        <v>0</v>
      </c>
      <c r="J77" s="321">
        <f>RANK(I77,$I$75:$I$89,0)+COUNTIF($I$75:I77,I77)-1</f>
        <v>10</v>
      </c>
      <c r="P77" s="177"/>
    </row>
    <row r="78" spans="1:55" ht="12.75" customHeight="1">
      <c r="A78" s="185">
        <f t="shared" si="4"/>
        <v>4</v>
      </c>
      <c r="B78" s="178" t="str">
        <f t="shared" si="2"/>
        <v>Personnel Services-Employee Benefits</v>
      </c>
      <c r="C78" s="198">
        <f t="shared" si="0"/>
        <v>16262.174791466823</v>
      </c>
      <c r="E78" s="318" t="str">
        <f t="shared" si="1"/>
        <v>Federal Revenue</v>
      </c>
      <c r="F78" s="319"/>
      <c r="G78" s="168" t="str">
        <f t="shared" si="3"/>
        <v>Federal Revenue</v>
      </c>
      <c r="H78" s="319"/>
      <c r="I78" s="320">
        <f>IF(H78="",IF($E$74=$BE$8,YTD!Z15,IF($E$74=$BE$9,YTD!Y15,0)),H78)</f>
        <v>0</v>
      </c>
      <c r="J78" s="321">
        <f>RANK(I78,$I$75:$I$89,0)+COUNTIF($I$75:I78,I78)-1</f>
        <v>11</v>
      </c>
      <c r="P78" s="177"/>
    </row>
    <row r="79" spans="1:55" ht="12.75" customHeight="1">
      <c r="A79" s="185">
        <f t="shared" si="4"/>
        <v>5</v>
      </c>
      <c r="B79" s="178" t="str">
        <f t="shared" si="2"/>
        <v>Other Services</v>
      </c>
      <c r="C79" s="198">
        <f t="shared" si="0"/>
        <v>882.21554395599924</v>
      </c>
      <c r="E79" s="318" t="str">
        <f t="shared" si="1"/>
        <v>Other Financing Sources</v>
      </c>
      <c r="F79" s="319"/>
      <c r="G79" s="168" t="str">
        <f t="shared" si="3"/>
        <v>Other Financing Sources</v>
      </c>
      <c r="H79" s="319"/>
      <c r="I79" s="320">
        <f>IF(H79="",IF($E$74=$BE$8,YTD!Z16,IF($E$74=$BE$9,YTD!Y16,0)),H79)</f>
        <v>0</v>
      </c>
      <c r="J79" s="321">
        <f>RANK(I79,$I$75:$I$89,0)+COUNTIF($I$75:I79,I79)-1</f>
        <v>12</v>
      </c>
      <c r="P79" s="177"/>
    </row>
    <row r="80" spans="1:55" ht="12.75" customHeight="1">
      <c r="A80" s="185">
        <f t="shared" si="4"/>
        <v>6</v>
      </c>
      <c r="B80" s="178" t="str">
        <f t="shared" si="2"/>
        <v>Professional and Tech Services</v>
      </c>
      <c r="C80" s="198">
        <f t="shared" si="0"/>
        <v>599.70000000000073</v>
      </c>
      <c r="E80" s="318" t="str">
        <f t="shared" si="1"/>
        <v>Other Items</v>
      </c>
      <c r="F80" s="319"/>
      <c r="G80" s="168" t="str">
        <f t="shared" si="3"/>
        <v>Other Items</v>
      </c>
      <c r="H80" s="319"/>
      <c r="I80" s="320">
        <f>IF(H80="",IF($E$74=$BE$8,YTD!Z17,IF($E$74=$BE$9,YTD!Y17,0)),H80)</f>
        <v>0</v>
      </c>
      <c r="J80" s="321">
        <f>RANK(I80,$I$75:$I$89,0)+COUNTIF($I$75:I80,I80)-1</f>
        <v>13</v>
      </c>
      <c r="P80" s="177"/>
    </row>
    <row r="81" spans="1:16" ht="12.75" customHeight="1">
      <c r="A81" s="185">
        <f t="shared" si="4"/>
        <v>7</v>
      </c>
      <c r="B81" s="178" t="str">
        <f t="shared" si="2"/>
        <v>Debt Service and Miscellaneous</v>
      </c>
      <c r="C81" s="198">
        <f t="shared" si="0"/>
        <v>546.36349999999993</v>
      </c>
      <c r="E81" s="318" t="str">
        <f t="shared" ref="E81:E89" si="5">B38</f>
        <v>Personnel Services-Salaries</v>
      </c>
      <c r="F81" s="319"/>
      <c r="G81" s="168" t="str">
        <f t="shared" si="3"/>
        <v>Personnel Services-Salaries</v>
      </c>
      <c r="H81" s="319"/>
      <c r="I81" s="320">
        <f>IF(H81="",IF($E$74=$BE$8,YTD!Z21,IF($E$74=$BE$9,YTD!Y21,0)),H81)</f>
        <v>46785.172043009894</v>
      </c>
      <c r="J81" s="321">
        <f>RANK(I81,$I$75:$I$89,0)+COUNTIF($I$75:I81,I81)-1</f>
        <v>1</v>
      </c>
      <c r="P81" s="177"/>
    </row>
    <row r="82" spans="1:16" ht="12.75" customHeight="1">
      <c r="A82" s="185">
        <f t="shared" si="4"/>
        <v>8</v>
      </c>
      <c r="B82" s="178" t="str">
        <f t="shared" si="2"/>
        <v>Revenue from Local Sources</v>
      </c>
      <c r="C82" s="198">
        <f t="shared" si="0"/>
        <v>0</v>
      </c>
      <c r="E82" s="318" t="str">
        <f t="shared" si="5"/>
        <v>Personnel Services-Employee Benefits</v>
      </c>
      <c r="F82" s="319"/>
      <c r="G82" s="168" t="str">
        <f t="shared" si="3"/>
        <v>Personnel Services-Employee Benefits</v>
      </c>
      <c r="H82" s="319"/>
      <c r="I82" s="320">
        <f>IF(H82="",IF($E$74=$BE$8,YTD!Z22,IF($E$74=$BE$9,YTD!Y22,0)),H82)</f>
        <v>16262.174791466823</v>
      </c>
      <c r="J82" s="321">
        <f>RANK(I82,$I$75:$I$89,0)+COUNTIF($I$75:I82,I82)-1</f>
        <v>4</v>
      </c>
      <c r="P82" s="177"/>
    </row>
    <row r="83" spans="1:16" ht="12.75" customHeight="1">
      <c r="A83" s="185">
        <f t="shared" si="4"/>
        <v>9</v>
      </c>
      <c r="B83" s="178" t="str">
        <f t="shared" si="2"/>
        <v>Intermediate Revenue Sources</v>
      </c>
      <c r="C83" s="198">
        <f t="shared" si="0"/>
        <v>0</v>
      </c>
      <c r="E83" s="318" t="str">
        <f t="shared" si="5"/>
        <v>Professional and Tech Services</v>
      </c>
      <c r="F83" s="319"/>
      <c r="G83" s="168" t="str">
        <f t="shared" si="3"/>
        <v>Professional and Tech Services</v>
      </c>
      <c r="H83" s="319"/>
      <c r="I83" s="320">
        <f>IF(H83="",IF($E$74=$BE$8,YTD!Z23,IF($E$74=$BE$9,YTD!Y23,0)),H83)</f>
        <v>599.70000000000073</v>
      </c>
      <c r="J83" s="321">
        <f>RANK(I83,$I$75:$I$89,0)+COUNTIF($I$75:I83,I83)-1</f>
        <v>6</v>
      </c>
      <c r="P83" s="177"/>
    </row>
    <row r="84" spans="1:16" ht="12.75" customHeight="1">
      <c r="A84" s="185">
        <f t="shared" si="4"/>
        <v>10</v>
      </c>
      <c r="B84" s="178" t="str">
        <f t="shared" si="2"/>
        <v>State Revenue</v>
      </c>
      <c r="C84" s="198">
        <f t="shared" si="0"/>
        <v>0</v>
      </c>
      <c r="E84" s="318" t="str">
        <f t="shared" si="5"/>
        <v>Property Services</v>
      </c>
      <c r="F84" s="319"/>
      <c r="G84" s="168" t="str">
        <f t="shared" si="3"/>
        <v>Property Services</v>
      </c>
      <c r="H84" s="319"/>
      <c r="I84" s="320">
        <f>IF(H84="",IF($E$74=$BE$8,YTD!Z24,IF($E$74=$BE$9,YTD!Y24,0)),H84)</f>
        <v>19310.909999999993</v>
      </c>
      <c r="J84" s="321">
        <f>RANK(I84,$I$75:$I$89,0)+COUNTIF($I$75:I84,I84)-1</f>
        <v>3</v>
      </c>
      <c r="P84" s="177"/>
    </row>
    <row r="85" spans="1:16" ht="12.75" customHeight="1">
      <c r="A85" s="185">
        <f t="shared" si="4"/>
        <v>11</v>
      </c>
      <c r="B85" s="178" t="str">
        <f t="shared" si="2"/>
        <v>Federal Revenue</v>
      </c>
      <c r="C85" s="198">
        <f t="shared" si="0"/>
        <v>0</v>
      </c>
      <c r="E85" s="318" t="str">
        <f t="shared" si="5"/>
        <v>Other Services</v>
      </c>
      <c r="F85" s="319"/>
      <c r="G85" s="168" t="str">
        <f t="shared" si="3"/>
        <v>Other Services</v>
      </c>
      <c r="H85" s="319"/>
      <c r="I85" s="320">
        <f>IF(H85="",IF($E$74=$BE$8,YTD!Z25,IF($E$74=$BE$9,YTD!Y25,0)),H85)</f>
        <v>882.21554395599924</v>
      </c>
      <c r="J85" s="321">
        <f>RANK(I85,$I$75:$I$89,0)+COUNTIF($I$75:I85,I85)-1</f>
        <v>5</v>
      </c>
      <c r="P85" s="177"/>
    </row>
    <row r="86" spans="1:16" ht="12.75" customHeight="1">
      <c r="A86" s="185">
        <f t="shared" si="4"/>
        <v>12</v>
      </c>
      <c r="B86" s="178" t="str">
        <f t="shared" si="2"/>
        <v>Other Financing Sources</v>
      </c>
      <c r="C86" s="198">
        <f t="shared" si="0"/>
        <v>0</v>
      </c>
      <c r="E86" s="318" t="str">
        <f t="shared" si="5"/>
        <v>Supplies</v>
      </c>
      <c r="F86" s="319"/>
      <c r="G86" s="168" t="str">
        <f t="shared" si="3"/>
        <v>Supplies</v>
      </c>
      <c r="H86" s="319"/>
      <c r="I86" s="320">
        <f>IF(H86="",IF($E$74=$BE$8,YTD!Z26,IF($E$74=$BE$9,YTD!Y26,0)),H86)</f>
        <v>24045.689358650059</v>
      </c>
      <c r="J86" s="321">
        <f>RANK(I86,$I$75:$I$89,0)+COUNTIF($I$75:I86,I86)-1</f>
        <v>2</v>
      </c>
      <c r="P86" s="177"/>
    </row>
    <row r="87" spans="1:16" ht="12.75" customHeight="1">
      <c r="A87" s="185">
        <f t="shared" si="4"/>
        <v>13</v>
      </c>
      <c r="B87" s="178" t="str">
        <f t="shared" si="2"/>
        <v>Other Items</v>
      </c>
      <c r="C87" s="198">
        <f t="shared" si="0"/>
        <v>0</v>
      </c>
      <c r="E87" s="318" t="str">
        <f t="shared" si="5"/>
        <v>Depreciation Expense</v>
      </c>
      <c r="F87" s="319"/>
      <c r="G87" s="168" t="str">
        <f t="shared" si="3"/>
        <v>Depreciation Expense</v>
      </c>
      <c r="H87" s="319"/>
      <c r="I87" s="320">
        <f>IF(H87="",IF($E$74=$BE$8,YTD!Z27,IF($E$74=$BE$9,YTD!Y27,0)),H87)</f>
        <v>0</v>
      </c>
      <c r="J87" s="321">
        <f>RANK(I87,$I$75:$I$89,0)+COUNTIF($I$75:I87,I87)-1</f>
        <v>14</v>
      </c>
      <c r="P87" s="177"/>
    </row>
    <row r="88" spans="1:16" ht="12.75" customHeight="1">
      <c r="A88" s="185">
        <f t="shared" si="4"/>
        <v>14</v>
      </c>
      <c r="B88" s="178" t="str">
        <f t="shared" si="2"/>
        <v>Depreciation Expense</v>
      </c>
      <c r="C88" s="198">
        <f t="shared" si="0"/>
        <v>0</v>
      </c>
      <c r="E88" s="318" t="str">
        <f t="shared" si="5"/>
        <v>Debt Service and Miscellaneous</v>
      </c>
      <c r="F88" s="319"/>
      <c r="G88" s="168" t="str">
        <f t="shared" si="3"/>
        <v>Debt Service and Miscellaneous</v>
      </c>
      <c r="H88" s="319"/>
      <c r="I88" s="320">
        <f>IF(H88="",IF($E$74=$BE$8,YTD!Z28,IF($E$74=$BE$9,YTD!Y28,0)),H88)</f>
        <v>546.36349999999993</v>
      </c>
      <c r="J88" s="321">
        <f>RANK(I88,$I$75:$I$89,0)+COUNTIF($I$75:I88,I88)-1</f>
        <v>7</v>
      </c>
      <c r="P88" s="177"/>
    </row>
    <row r="89" spans="1:16" ht="12.75" customHeight="1">
      <c r="A89" s="185">
        <f t="shared" si="4"/>
        <v>15</v>
      </c>
      <c r="B89" s="178" t="str">
        <f t="shared" si="2"/>
        <v>Other Items - Expense</v>
      </c>
      <c r="C89" s="153">
        <f t="shared" si="0"/>
        <v>0</v>
      </c>
      <c r="E89" s="318" t="str">
        <f t="shared" si="5"/>
        <v>Other Items - Expense</v>
      </c>
      <c r="F89" s="319"/>
      <c r="G89" s="168" t="str">
        <f t="shared" si="3"/>
        <v>Other Items - Expense</v>
      </c>
      <c r="H89" s="319"/>
      <c r="I89" s="320">
        <f>IF(H89="",IF($E$74=$BE$8,YTD!Z29,IF($E$74=$BE$9,YTD!Y29,0)),H89)</f>
        <v>0</v>
      </c>
      <c r="J89" s="322">
        <f>RANK(I89,$I$75:$I$89,0)+COUNTIF($I$75:I89,I89)-1</f>
        <v>15</v>
      </c>
      <c r="P89" s="177"/>
    </row>
    <row r="90" spans="1:16" ht="12.75" customHeight="1">
      <c r="B90" s="160" t="s">
        <v>66</v>
      </c>
      <c r="C90" s="158">
        <f>SUM(C74:C89)</f>
        <v>-107872.60125873136</v>
      </c>
      <c r="E90" s="323" t="str">
        <f>$B$90</f>
        <v>Current Forecast</v>
      </c>
      <c r="F90" s="324"/>
      <c r="G90" s="324"/>
      <c r="H90" s="325"/>
      <c r="I90" s="325">
        <f>YTD!X32</f>
        <v>-107872.60125873145</v>
      </c>
      <c r="J90" s="326"/>
      <c r="P90" s="177"/>
    </row>
    <row r="91" spans="1:16" ht="12.75" customHeight="1">
      <c r="B91" s="157" t="str">
        <f>IF(ROUND(C90,0)=ROUND(YTD!X32,0),"","Error! Current Forecast does not match Income Statement.")</f>
        <v/>
      </c>
      <c r="P91" s="177"/>
    </row>
    <row r="92" spans="1:16" ht="12.75" customHeight="1">
      <c r="B92" s="178"/>
      <c r="P92" s="177"/>
    </row>
    <row r="93" spans="1:16" ht="12.75" customHeight="1">
      <c r="B93" s="178"/>
      <c r="P93" s="177"/>
    </row>
    <row r="94" spans="1:16" ht="12.75" customHeight="1">
      <c r="B94" s="178"/>
      <c r="P94" s="177"/>
    </row>
    <row r="95" spans="1:16" ht="12.75" customHeight="1">
      <c r="B95" s="178"/>
      <c r="P95" s="177"/>
    </row>
    <row r="96" spans="1:16" ht="12.75" customHeight="1">
      <c r="B96" s="178"/>
      <c r="P96" s="177"/>
    </row>
    <row r="97" spans="2:16" ht="12.75" customHeight="1">
      <c r="B97" s="178"/>
      <c r="P97" s="177"/>
    </row>
    <row r="98" spans="2:16" ht="12.75" customHeight="1">
      <c r="B98" s="178"/>
      <c r="P98" s="177"/>
    </row>
    <row r="99" spans="2:16" ht="12.75" customHeight="1">
      <c r="B99" s="178"/>
      <c r="P99" s="177"/>
    </row>
    <row r="100" spans="2:16" ht="12.75" customHeight="1">
      <c r="B100" s="178"/>
      <c r="P100" s="177"/>
    </row>
    <row r="101" spans="2:16" ht="12.75" customHeight="1">
      <c r="B101" s="178"/>
      <c r="P101" s="177"/>
    </row>
    <row r="102" spans="2:16" ht="12.75" customHeight="1">
      <c r="B102" s="178"/>
      <c r="P102" s="177"/>
    </row>
    <row r="103" spans="2:16" ht="12.75" customHeight="1">
      <c r="B103" s="178"/>
      <c r="P103" s="177"/>
    </row>
    <row r="104" spans="2:16" ht="12.75" customHeight="1">
      <c r="B104" s="178"/>
      <c r="P104" s="177"/>
    </row>
    <row r="105" spans="2:16" ht="12.75" customHeight="1">
      <c r="B105" s="178"/>
      <c r="P105" s="177"/>
    </row>
    <row r="106" spans="2:16" ht="12.75" customHeight="1">
      <c r="B106" s="178"/>
      <c r="P106" s="177"/>
    </row>
    <row r="107" spans="2:16" ht="12.75" customHeight="1">
      <c r="B107" s="178"/>
      <c r="P107" s="177"/>
    </row>
    <row r="108" spans="2:16" ht="12.75" customHeight="1">
      <c r="B108" s="178"/>
      <c r="P108" s="177"/>
    </row>
    <row r="109" spans="2:16" ht="12.75" customHeight="1">
      <c r="B109" s="178"/>
      <c r="P109" s="177"/>
    </row>
    <row r="110" spans="2:16" ht="12.75" customHeight="1">
      <c r="B110" s="178"/>
      <c r="P110" s="177"/>
    </row>
    <row r="111" spans="2:16" ht="12.75" customHeight="1">
      <c r="B111" s="178"/>
      <c r="P111" s="177"/>
    </row>
    <row r="112" spans="2:16" ht="12.75" customHeight="1">
      <c r="B112" s="178"/>
      <c r="P112" s="177"/>
    </row>
    <row r="113" spans="2:16" ht="12.75" customHeight="1">
      <c r="B113" s="178"/>
      <c r="P113" s="177"/>
    </row>
    <row r="114" spans="2:16" ht="12.75" customHeight="1">
      <c r="B114" s="178"/>
      <c r="P114" s="177"/>
    </row>
    <row r="115" spans="2:16" ht="12.75" customHeight="1">
      <c r="B115" s="178"/>
      <c r="P115" s="177"/>
    </row>
    <row r="116" spans="2:16" ht="12.75" customHeight="1">
      <c r="B116" s="178"/>
      <c r="P116" s="177"/>
    </row>
    <row r="117" spans="2:16" ht="12.75" customHeight="1">
      <c r="B117" s="178"/>
      <c r="P117" s="177"/>
    </row>
    <row r="118" spans="2:16" ht="12.75" customHeight="1">
      <c r="B118" s="178"/>
      <c r="P118" s="177"/>
    </row>
    <row r="119" spans="2:16" ht="12.75" customHeight="1">
      <c r="B119" s="178"/>
      <c r="P119" s="177"/>
    </row>
    <row r="120" spans="2:16" ht="12.75" customHeight="1">
      <c r="B120" s="178"/>
      <c r="P120" s="177"/>
    </row>
    <row r="121" spans="2:16" ht="12.75" customHeight="1" thickBot="1">
      <c r="B121" s="155"/>
      <c r="C121" s="166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  <c r="P121" s="180"/>
    </row>
    <row r="122" spans="2:16" ht="13.5" customHeight="1"/>
    <row r="123" spans="2:16" ht="13.5" customHeight="1" thickBot="1"/>
    <row r="124" spans="2:16" ht="33" customHeight="1" thickBot="1">
      <c r="B124" s="505" t="s">
        <v>98</v>
      </c>
      <c r="C124" s="506"/>
      <c r="D124" s="196" t="s">
        <v>99</v>
      </c>
      <c r="E124" s="507" t="s">
        <v>100</v>
      </c>
      <c r="F124" s="508"/>
      <c r="G124" s="508"/>
      <c r="H124" s="508"/>
      <c r="I124" s="508"/>
    </row>
    <row r="125" spans="2:16" ht="33" customHeight="1" thickBot="1">
      <c r="B125" s="509" t="str">
        <f>IF(E74="","",E74)</f>
        <v>Previous Forecast</v>
      </c>
      <c r="C125" s="510"/>
      <c r="D125" s="195">
        <f>C74</f>
        <v>-216304.82649581414</v>
      </c>
      <c r="E125" s="511"/>
      <c r="F125" s="512"/>
      <c r="G125" s="512"/>
      <c r="H125" s="512"/>
      <c r="I125" s="513"/>
    </row>
    <row r="126" spans="2:16" ht="33" customHeight="1" thickBot="1">
      <c r="B126" s="511" t="str">
        <f>B75</f>
        <v>Personnel Services-Salaries</v>
      </c>
      <c r="C126" s="513"/>
      <c r="D126" s="170">
        <f>C75</f>
        <v>46785.172043009894</v>
      </c>
      <c r="E126" s="511"/>
      <c r="F126" s="512"/>
      <c r="G126" s="512"/>
      <c r="H126" s="512"/>
      <c r="I126" s="513"/>
    </row>
    <row r="127" spans="2:16" ht="33" customHeight="1" thickBot="1">
      <c r="B127" s="511" t="str">
        <f t="shared" ref="B127:B137" si="6">B76</f>
        <v>Supplies</v>
      </c>
      <c r="C127" s="513"/>
      <c r="D127" s="170">
        <f t="shared" ref="D127:D140" si="7">C76</f>
        <v>24045.689358650059</v>
      </c>
      <c r="E127" s="511"/>
      <c r="F127" s="512"/>
      <c r="G127" s="512"/>
      <c r="H127" s="512"/>
      <c r="I127" s="513"/>
    </row>
    <row r="128" spans="2:16" ht="33" customHeight="1" thickBot="1">
      <c r="B128" s="511" t="str">
        <f t="shared" si="6"/>
        <v>Property Services</v>
      </c>
      <c r="C128" s="513"/>
      <c r="D128" s="170">
        <f t="shared" si="7"/>
        <v>19310.909999999993</v>
      </c>
      <c r="E128" s="511"/>
      <c r="F128" s="512"/>
      <c r="G128" s="512"/>
      <c r="H128" s="512"/>
      <c r="I128" s="513"/>
    </row>
    <row r="129" spans="2:16" ht="33" customHeight="1" thickBot="1">
      <c r="B129" s="511" t="str">
        <f t="shared" si="6"/>
        <v>Personnel Services-Employee Benefits</v>
      </c>
      <c r="C129" s="513"/>
      <c r="D129" s="170">
        <f t="shared" si="7"/>
        <v>16262.174791466823</v>
      </c>
      <c r="E129" s="511"/>
      <c r="F129" s="512"/>
      <c r="G129" s="512"/>
      <c r="H129" s="512"/>
      <c r="I129" s="513"/>
    </row>
    <row r="130" spans="2:16" ht="33" customHeight="1" thickBot="1">
      <c r="B130" s="511" t="str">
        <f t="shared" si="6"/>
        <v>Other Services</v>
      </c>
      <c r="C130" s="513"/>
      <c r="D130" s="170">
        <f t="shared" si="7"/>
        <v>882.21554395599924</v>
      </c>
      <c r="E130" s="511"/>
      <c r="F130" s="512"/>
      <c r="G130" s="512"/>
      <c r="H130" s="512"/>
      <c r="I130" s="513"/>
    </row>
    <row r="131" spans="2:16" ht="33" customHeight="1" thickBot="1">
      <c r="B131" s="511" t="str">
        <f t="shared" si="6"/>
        <v>Professional and Tech Services</v>
      </c>
      <c r="C131" s="513"/>
      <c r="D131" s="170">
        <f t="shared" si="7"/>
        <v>599.70000000000073</v>
      </c>
      <c r="E131" s="511"/>
      <c r="F131" s="512"/>
      <c r="G131" s="512"/>
      <c r="H131" s="512"/>
      <c r="I131" s="513"/>
    </row>
    <row r="132" spans="2:16" ht="33" customHeight="1" thickBot="1">
      <c r="B132" s="511" t="str">
        <f t="shared" si="6"/>
        <v>Debt Service and Miscellaneous</v>
      </c>
      <c r="C132" s="513"/>
      <c r="D132" s="170">
        <f t="shared" si="7"/>
        <v>546.36349999999993</v>
      </c>
      <c r="E132" s="511"/>
      <c r="F132" s="512"/>
      <c r="G132" s="512"/>
      <c r="H132" s="512"/>
      <c r="I132" s="513"/>
    </row>
    <row r="133" spans="2:16" ht="33" customHeight="1" thickBot="1">
      <c r="B133" s="511" t="str">
        <f t="shared" si="6"/>
        <v>Revenue from Local Sources</v>
      </c>
      <c r="C133" s="513"/>
      <c r="D133" s="170">
        <f t="shared" si="7"/>
        <v>0</v>
      </c>
      <c r="E133" s="511"/>
      <c r="F133" s="512"/>
      <c r="G133" s="512"/>
      <c r="H133" s="512"/>
      <c r="I133" s="513"/>
    </row>
    <row r="134" spans="2:16" ht="33" customHeight="1" thickBot="1">
      <c r="B134" s="511" t="str">
        <f t="shared" si="6"/>
        <v>Intermediate Revenue Sources</v>
      </c>
      <c r="C134" s="513"/>
      <c r="D134" s="170">
        <f t="shared" si="7"/>
        <v>0</v>
      </c>
      <c r="E134" s="511"/>
      <c r="F134" s="512"/>
      <c r="G134" s="512"/>
      <c r="H134" s="512"/>
      <c r="I134" s="513"/>
    </row>
    <row r="135" spans="2:16" ht="33" customHeight="1" thickBot="1">
      <c r="B135" s="511" t="str">
        <f t="shared" si="6"/>
        <v>State Revenue</v>
      </c>
      <c r="C135" s="513"/>
      <c r="D135" s="170">
        <f t="shared" si="7"/>
        <v>0</v>
      </c>
      <c r="E135" s="511"/>
      <c r="F135" s="512"/>
      <c r="G135" s="512"/>
      <c r="H135" s="512"/>
      <c r="I135" s="513"/>
    </row>
    <row r="136" spans="2:16" ht="33" customHeight="1" thickBot="1">
      <c r="B136" s="511" t="str">
        <f t="shared" si="6"/>
        <v>Federal Revenue</v>
      </c>
      <c r="C136" s="513"/>
      <c r="D136" s="170">
        <f t="shared" si="7"/>
        <v>0</v>
      </c>
      <c r="E136" s="511"/>
      <c r="F136" s="512"/>
      <c r="G136" s="512"/>
      <c r="H136" s="512"/>
      <c r="I136" s="513"/>
    </row>
    <row r="137" spans="2:16" ht="33" customHeight="1" thickBot="1">
      <c r="B137" s="511" t="str">
        <f t="shared" si="6"/>
        <v>Other Financing Sources</v>
      </c>
      <c r="C137" s="513"/>
      <c r="D137" s="170">
        <f t="shared" si="7"/>
        <v>0</v>
      </c>
      <c r="E137" s="511"/>
      <c r="F137" s="512"/>
      <c r="G137" s="512"/>
      <c r="H137" s="512"/>
      <c r="I137" s="513"/>
    </row>
    <row r="138" spans="2:16" ht="33" customHeight="1" thickBot="1">
      <c r="B138" s="511" t="str">
        <f>B87</f>
        <v>Other Items</v>
      </c>
      <c r="C138" s="513"/>
      <c r="D138" s="170">
        <f t="shared" si="7"/>
        <v>0</v>
      </c>
      <c r="E138" s="511"/>
      <c r="F138" s="512"/>
      <c r="G138" s="512"/>
      <c r="H138" s="512"/>
      <c r="I138" s="513"/>
    </row>
    <row r="139" spans="2:16" ht="33" customHeight="1" thickBot="1">
      <c r="B139" s="511" t="str">
        <f t="shared" ref="B139:B140" si="8">B88</f>
        <v>Depreciation Expense</v>
      </c>
      <c r="C139" s="513"/>
      <c r="D139" s="170">
        <f t="shared" si="7"/>
        <v>0</v>
      </c>
      <c r="E139" s="511"/>
      <c r="F139" s="512"/>
      <c r="G139" s="512"/>
      <c r="H139" s="512"/>
      <c r="I139" s="513"/>
    </row>
    <row r="140" spans="2:16" ht="33" customHeight="1" thickBot="1">
      <c r="B140" s="511" t="str">
        <f t="shared" si="8"/>
        <v>Other Items - Expense</v>
      </c>
      <c r="C140" s="513"/>
      <c r="D140" s="170">
        <f t="shared" si="7"/>
        <v>0</v>
      </c>
      <c r="E140" s="511"/>
      <c r="F140" s="512"/>
      <c r="G140" s="512"/>
      <c r="H140" s="512"/>
      <c r="I140" s="513"/>
    </row>
    <row r="141" spans="2:16" ht="33" customHeight="1" thickBot="1">
      <c r="B141" s="514" t="str">
        <f>B90</f>
        <v>Current Forecast</v>
      </c>
      <c r="C141" s="515"/>
      <c r="D141" s="156">
        <f>C90</f>
        <v>-107872.60125873136</v>
      </c>
      <c r="E141" s="516"/>
      <c r="F141" s="517"/>
      <c r="G141" s="517"/>
      <c r="H141" s="517"/>
      <c r="I141" s="518"/>
    </row>
    <row r="142" spans="2:16" ht="12.75" customHeight="1"/>
    <row r="143" spans="2:16" ht="12.75" thickBot="1"/>
    <row r="144" spans="2:16" ht="18" customHeight="1">
      <c r="B144" s="471" t="s">
        <v>71</v>
      </c>
      <c r="C144" s="472"/>
      <c r="D144" s="472"/>
      <c r="E144" s="472"/>
      <c r="F144" s="472"/>
      <c r="G144" s="472"/>
      <c r="H144" s="472"/>
      <c r="I144" s="472"/>
      <c r="J144" s="472"/>
      <c r="K144" s="472"/>
      <c r="L144" s="472"/>
      <c r="M144" s="472"/>
      <c r="N144" s="472"/>
      <c r="O144" s="472"/>
      <c r="P144" s="473"/>
    </row>
    <row r="145" spans="2:16" ht="12.75" customHeight="1">
      <c r="B145" s="199"/>
      <c r="D145" s="201" t="str">
        <f>'Cash Flow'!C7</f>
        <v>Jul</v>
      </c>
      <c r="E145" s="186" t="str">
        <f>'Cash Flow'!D7</f>
        <v>Aug</v>
      </c>
      <c r="F145" s="186" t="str">
        <f>'Cash Flow'!E7</f>
        <v>Sep</v>
      </c>
      <c r="G145" s="186" t="str">
        <f>'Cash Flow'!F7</f>
        <v>Oct</v>
      </c>
      <c r="H145" s="186" t="str">
        <f>'Cash Flow'!G7</f>
        <v>Nov</v>
      </c>
      <c r="I145" s="186" t="str">
        <f>'Cash Flow'!H7</f>
        <v>Dec</v>
      </c>
      <c r="J145" s="186" t="str">
        <f>'Cash Flow'!I7</f>
        <v>Jan</v>
      </c>
      <c r="K145" s="186" t="str">
        <f>'Cash Flow'!J7</f>
        <v>Feb</v>
      </c>
      <c r="L145" s="186" t="str">
        <f>'Cash Flow'!K7</f>
        <v>Mar</v>
      </c>
      <c r="M145" s="186" t="str">
        <f>'Cash Flow'!L7</f>
        <v>Apr</v>
      </c>
      <c r="N145" s="186" t="str">
        <f>'Cash Flow'!M7</f>
        <v>May</v>
      </c>
      <c r="O145" s="154" t="str">
        <f>'Cash Flow'!N7</f>
        <v>Jun</v>
      </c>
      <c r="P145" s="183"/>
    </row>
    <row r="146" spans="2:16" ht="12.75" customHeight="1">
      <c r="B146" s="199"/>
      <c r="D146" s="165" t="str">
        <f>'Cash Flow'!C8</f>
        <v>Actuals</v>
      </c>
      <c r="E146" s="167" t="str">
        <f>'Cash Flow'!D8</f>
        <v>Actuals</v>
      </c>
      <c r="F146" s="167" t="str">
        <f>'Cash Flow'!E8</f>
        <v>Actuals</v>
      </c>
      <c r="G146" s="167" t="str">
        <f>'Cash Flow'!F8</f>
        <v>Actuals</v>
      </c>
      <c r="H146" s="167" t="str">
        <f>'Cash Flow'!G8</f>
        <v>Forecast</v>
      </c>
      <c r="I146" s="167" t="str">
        <f>'Cash Flow'!H8</f>
        <v>Forecast</v>
      </c>
      <c r="J146" s="167" t="str">
        <f>'Cash Flow'!I8</f>
        <v>Forecast</v>
      </c>
      <c r="K146" s="167" t="str">
        <f>'Cash Flow'!J8</f>
        <v>Forecast</v>
      </c>
      <c r="L146" s="167" t="str">
        <f>'Cash Flow'!K8</f>
        <v>Forecast</v>
      </c>
      <c r="M146" s="167" t="str">
        <f>'Cash Flow'!L8</f>
        <v>Forecast</v>
      </c>
      <c r="N146" s="167" t="str">
        <f>'Cash Flow'!M8</f>
        <v>Forecast</v>
      </c>
      <c r="O146" s="200" t="str">
        <f>'Cash Flow'!N8</f>
        <v>Forecast</v>
      </c>
      <c r="P146" s="164"/>
    </row>
    <row r="147" spans="2:16" ht="8.25" customHeight="1">
      <c r="B147" s="199"/>
      <c r="D147" s="181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64"/>
    </row>
    <row r="148" spans="2:16">
      <c r="B148" s="197" t="s">
        <v>101</v>
      </c>
      <c r="D148" s="95">
        <f>IF('Cash Flow'!C$8="Actuals",'Cash Flow'!C$372,NA())</f>
        <v>3592109.09</v>
      </c>
      <c r="E148" s="95">
        <f>IF('Cash Flow'!D$8="Actuals",'Cash Flow'!D$372,NA())</f>
        <v>3489019.44</v>
      </c>
      <c r="F148" s="95">
        <f>IF('Cash Flow'!E$8="Actuals",'Cash Flow'!E$372,NA())</f>
        <v>3434828.33</v>
      </c>
      <c r="G148" s="95">
        <f>IF('Cash Flow'!F$8="Actuals",'Cash Flow'!F$372,NA())</f>
        <v>3325378.2800000003</v>
      </c>
      <c r="H148" s="95" t="e">
        <f>IF('Cash Flow'!G$8="Actuals",'Cash Flow'!G$372,NA())</f>
        <v>#N/A</v>
      </c>
      <c r="I148" s="95" t="e">
        <f>IF('Cash Flow'!H$8="Actuals",'Cash Flow'!H$372,NA())</f>
        <v>#N/A</v>
      </c>
      <c r="J148" s="95" t="e">
        <f>IF('Cash Flow'!I$8="Actuals",'Cash Flow'!I$372,NA())</f>
        <v>#N/A</v>
      </c>
      <c r="K148" s="95" t="e">
        <f>IF('Cash Flow'!J$8="Actuals",'Cash Flow'!J$372,NA())</f>
        <v>#N/A</v>
      </c>
      <c r="L148" s="95" t="e">
        <f>IF('Cash Flow'!K$8="Actuals",'Cash Flow'!K$372,NA())</f>
        <v>#N/A</v>
      </c>
      <c r="M148" s="95" t="e">
        <f>IF('Cash Flow'!L$8="Actuals",'Cash Flow'!L$372,NA())</f>
        <v>#N/A</v>
      </c>
      <c r="N148" s="95" t="e">
        <f>IF('Cash Flow'!M$8="Actuals",'Cash Flow'!M$372,NA())</f>
        <v>#N/A</v>
      </c>
      <c r="O148" s="95" t="e">
        <f>IF('Cash Flow'!N$8="Actuals",'Cash Flow'!N$372,NA())</f>
        <v>#N/A</v>
      </c>
      <c r="P148" s="182"/>
    </row>
    <row r="149" spans="2:16" ht="13.5" customHeight="1">
      <c r="B149" s="197" t="s">
        <v>102</v>
      </c>
      <c r="D149" s="95" t="e">
        <f>IF(OR('Cash Flow'!C$8="Forecast",'Cash Flow'!D$8="Forecast"),'Cash Flow'!C$372,NA())</f>
        <v>#N/A</v>
      </c>
      <c r="E149" s="95" t="e">
        <f>IF(OR('Cash Flow'!D$8="Forecast",'Cash Flow'!E$8="Forecast"),'Cash Flow'!D$372,NA())</f>
        <v>#N/A</v>
      </c>
      <c r="F149" s="95" t="e">
        <f>IF(OR('Cash Flow'!E$8="Forecast",'Cash Flow'!F$8="Forecast"),'Cash Flow'!E$372,NA())</f>
        <v>#N/A</v>
      </c>
      <c r="G149" s="95">
        <f>IF(OR('Cash Flow'!F$8="Forecast",'Cash Flow'!G$8="Forecast"),'Cash Flow'!F$372,NA())</f>
        <v>3325378.2800000003</v>
      </c>
      <c r="H149" s="95">
        <f>IF(OR('Cash Flow'!G$8="Forecast",'Cash Flow'!H$8="Forecast"),'Cash Flow'!G$372,NA())</f>
        <v>3476511.5932110245</v>
      </c>
      <c r="I149" s="95">
        <f>IF(OR('Cash Flow'!H$8="Forecast",'Cash Flow'!I$8="Forecast"),'Cash Flow'!H$372,NA())</f>
        <v>3439243.4031959972</v>
      </c>
      <c r="J149" s="95">
        <f>IF(OR('Cash Flow'!I$8="Forecast",'Cash Flow'!J$8="Forecast"),'Cash Flow'!I$372,NA())</f>
        <v>3539729.9424968995</v>
      </c>
      <c r="K149" s="95">
        <f>IF(OR('Cash Flow'!J$8="Forecast",'Cash Flow'!K$8="Forecast"),'Cash Flow'!J$372,NA())</f>
        <v>3620250.6723839557</v>
      </c>
      <c r="L149" s="95">
        <f>IF(OR('Cash Flow'!K$8="Forecast",'Cash Flow'!L$8="Forecast"),'Cash Flow'!K$372,NA())</f>
        <v>3688207.8022710118</v>
      </c>
      <c r="M149" s="95">
        <f>IF(OR('Cash Flow'!L$8="Forecast",'Cash Flow'!M$8="Forecast"),'Cash Flow'!L$372,NA())</f>
        <v>3757998.2321580681</v>
      </c>
      <c r="N149" s="95">
        <f>IF(OR('Cash Flow'!M$8="Forecast",'Cash Flow'!N$8="Forecast"),'Cash Flow'!M$372,NA())</f>
        <v>3875942.9620451243</v>
      </c>
      <c r="O149" s="95">
        <f>IF(OR('Cash Flow'!N$8="Forecast",'Cash Flow'!O$8="Forecast"),'Cash Flow'!N$372,NA())</f>
        <v>3855205.9004032579</v>
      </c>
      <c r="P149" s="182"/>
    </row>
    <row r="150" spans="2:16" ht="13.5" customHeight="1" outlineLevel="1">
      <c r="B150" s="197" t="str">
        <f>C150&amp;" Months Payroll"</f>
        <v>3 Months Payroll</v>
      </c>
      <c r="C150" s="162">
        <v>3</v>
      </c>
      <c r="D150" s="95">
        <f>IFERROR(IF($C150="",NA(),SUM(YTD!$X$21:$X$22)*$C150/12),NA())</f>
        <v>803169.91330648202</v>
      </c>
      <c r="E150" s="95">
        <f>IFERROR(IF($C150="",NA(),SUM(YTD!$X$21:$X$22)*$C150/12),NA())</f>
        <v>803169.91330648202</v>
      </c>
      <c r="F150" s="95">
        <f>IFERROR(IF($C150="",NA(),SUM(YTD!$X$21:$X$22)*$C150/12),NA())</f>
        <v>803169.91330648202</v>
      </c>
      <c r="G150" s="95">
        <f>IFERROR(IF($C150="",NA(),SUM(YTD!$X$21:$X$22)*$C150/12),NA())</f>
        <v>803169.91330648202</v>
      </c>
      <c r="H150" s="95">
        <f>IFERROR(IF($C150="",NA(),SUM(YTD!$X$21:$X$22)*$C150/12),NA())</f>
        <v>803169.91330648202</v>
      </c>
      <c r="I150" s="95">
        <f>IFERROR(IF($C150="",NA(),SUM(YTD!$X$21:$X$22)*$C150/12),NA())</f>
        <v>803169.91330648202</v>
      </c>
      <c r="J150" s="95">
        <f>IFERROR(IF($C150="",NA(),SUM(YTD!$X$21:$X$22)*$C150/12),NA())</f>
        <v>803169.91330648202</v>
      </c>
      <c r="K150" s="95">
        <f>IFERROR(IF($C150="",NA(),SUM(YTD!$X$21:$X$22)*$C150/12),NA())</f>
        <v>803169.91330648202</v>
      </c>
      <c r="L150" s="95">
        <f>IFERROR(IF($C150="",NA(),SUM(YTD!$X$21:$X$22)*$C150/12),NA())</f>
        <v>803169.91330648202</v>
      </c>
      <c r="M150" s="95">
        <f>IFERROR(IF($C150="",NA(),SUM(YTD!$X$21:$X$22)*$C150/12),NA())</f>
        <v>803169.91330648202</v>
      </c>
      <c r="N150" s="95">
        <f>IFERROR(IF($C150="",NA(),SUM(YTD!$X$21:$X$22)*$C150/12),NA())</f>
        <v>803169.91330648202</v>
      </c>
      <c r="O150" s="95">
        <f>IFERROR(IF($C150="",NA(),SUM(YTD!$X$21:$X$22)*$C150/12),NA())</f>
        <v>803169.91330648202</v>
      </c>
      <c r="P150" s="182"/>
    </row>
    <row r="151" spans="2:16" ht="13.5" customHeight="1" outlineLevel="1">
      <c r="B151" s="197" t="str">
        <f>C151&amp;" Months Expense"</f>
        <v>3 Months Expense</v>
      </c>
      <c r="C151" s="162">
        <v>3</v>
      </c>
      <c r="D151" s="95">
        <f>IFERROR(IF($C151="",NA(),YTD!$X$30*$C151/12),NA())</f>
        <v>1240730.6928146828</v>
      </c>
      <c r="E151" s="95">
        <f>IFERROR(IF($C151="",NA(),YTD!$X$30*$C151/12),NA())</f>
        <v>1240730.6928146828</v>
      </c>
      <c r="F151" s="95">
        <f>IFERROR(IF($C151="",NA(),YTD!$X$30*$C151/12),NA())</f>
        <v>1240730.6928146828</v>
      </c>
      <c r="G151" s="95">
        <f>IFERROR(IF($C151="",NA(),YTD!$X$30*$C151/12),NA())</f>
        <v>1240730.6928146828</v>
      </c>
      <c r="H151" s="95">
        <f>IFERROR(IF($C151="",NA(),YTD!$X$30*$C151/12),NA())</f>
        <v>1240730.6928146828</v>
      </c>
      <c r="I151" s="95">
        <f>IFERROR(IF($C151="",NA(),YTD!$X$30*$C151/12),NA())</f>
        <v>1240730.6928146828</v>
      </c>
      <c r="J151" s="95">
        <f>IFERROR(IF($C151="",NA(),YTD!$X$30*$C151/12),NA())</f>
        <v>1240730.6928146828</v>
      </c>
      <c r="K151" s="95">
        <f>IFERROR(IF($C151="",NA(),YTD!$X$30*$C151/12),NA())</f>
        <v>1240730.6928146828</v>
      </c>
      <c r="L151" s="95">
        <f>IFERROR(IF($C151="",NA(),YTD!$X$30*$C151/12),NA())</f>
        <v>1240730.6928146828</v>
      </c>
      <c r="M151" s="95">
        <f>IFERROR(IF($C151="",NA(),YTD!$X$30*$C151/12),NA())</f>
        <v>1240730.6928146828</v>
      </c>
      <c r="N151" s="95">
        <f>IFERROR(IF($C151="",NA(),YTD!$X$30*$C151/12),NA())</f>
        <v>1240730.6928146828</v>
      </c>
      <c r="O151" s="95">
        <f>IFERROR(IF($C151="",NA(),YTD!$X$30*$C151/12),NA())</f>
        <v>1240730.6928146828</v>
      </c>
      <c r="P151" s="182"/>
    </row>
    <row r="152" spans="2:16" ht="13.5" customHeight="1">
      <c r="B152" s="178"/>
      <c r="P152" s="177"/>
    </row>
    <row r="153" spans="2:16">
      <c r="B153" s="178"/>
      <c r="P153" s="177"/>
    </row>
    <row r="154" spans="2:16">
      <c r="B154" s="178"/>
      <c r="P154" s="177"/>
    </row>
    <row r="155" spans="2:16">
      <c r="B155" s="178"/>
      <c r="P155" s="177"/>
    </row>
    <row r="156" spans="2:16">
      <c r="B156" s="178"/>
      <c r="P156" s="177"/>
    </row>
    <row r="157" spans="2:16">
      <c r="B157" s="178"/>
      <c r="P157" s="177"/>
    </row>
    <row r="158" spans="2:16">
      <c r="B158" s="178"/>
      <c r="P158" s="177"/>
    </row>
    <row r="159" spans="2:16">
      <c r="B159" s="178"/>
      <c r="P159" s="177"/>
    </row>
    <row r="160" spans="2:16">
      <c r="B160" s="178"/>
      <c r="P160" s="177"/>
    </row>
    <row r="161" spans="2:16">
      <c r="B161" s="178"/>
      <c r="P161" s="177"/>
    </row>
    <row r="162" spans="2:16">
      <c r="B162" s="178"/>
      <c r="P162" s="177"/>
    </row>
    <row r="163" spans="2:16">
      <c r="B163" s="178"/>
      <c r="P163" s="177"/>
    </row>
    <row r="164" spans="2:16">
      <c r="B164" s="178"/>
      <c r="P164" s="177"/>
    </row>
    <row r="165" spans="2:16">
      <c r="B165" s="178"/>
      <c r="P165" s="177"/>
    </row>
    <row r="166" spans="2:16">
      <c r="B166" s="178"/>
      <c r="P166" s="177"/>
    </row>
    <row r="167" spans="2:16">
      <c r="B167" s="178"/>
      <c r="P167" s="177"/>
    </row>
    <row r="168" spans="2:16">
      <c r="B168" s="178"/>
      <c r="P168" s="177"/>
    </row>
    <row r="169" spans="2:16">
      <c r="B169" s="178"/>
      <c r="P169" s="177"/>
    </row>
    <row r="170" spans="2:16">
      <c r="B170" s="178"/>
      <c r="P170" s="177"/>
    </row>
    <row r="171" spans="2:16">
      <c r="B171" s="178"/>
      <c r="P171" s="177"/>
    </row>
    <row r="172" spans="2:16">
      <c r="B172" s="178"/>
      <c r="P172" s="177"/>
    </row>
    <row r="173" spans="2:16">
      <c r="B173" s="178"/>
      <c r="P173" s="177"/>
    </row>
    <row r="174" spans="2:16">
      <c r="B174" s="178"/>
      <c r="P174" s="177"/>
    </row>
    <row r="175" spans="2:16">
      <c r="B175" s="178"/>
      <c r="P175" s="177"/>
    </row>
    <row r="176" spans="2:16">
      <c r="B176" s="178"/>
      <c r="P176" s="177"/>
    </row>
    <row r="177" spans="2:17">
      <c r="B177" s="178"/>
      <c r="P177" s="177"/>
    </row>
    <row r="178" spans="2:17">
      <c r="B178" s="178"/>
      <c r="P178" s="177"/>
    </row>
    <row r="179" spans="2:17">
      <c r="B179" s="178"/>
      <c r="P179" s="177"/>
    </row>
    <row r="180" spans="2:17">
      <c r="B180" s="178"/>
      <c r="P180" s="177"/>
    </row>
    <row r="181" spans="2:17">
      <c r="B181" s="178"/>
      <c r="P181" s="177"/>
    </row>
    <row r="182" spans="2:17">
      <c r="B182" s="178"/>
      <c r="P182" s="177"/>
    </row>
    <row r="183" spans="2:17" ht="12.75" thickBot="1">
      <c r="B183" s="155"/>
      <c r="C183" s="166"/>
      <c r="D183" s="166"/>
      <c r="E183" s="166"/>
      <c r="F183" s="166"/>
      <c r="G183" s="166"/>
      <c r="H183" s="166"/>
      <c r="I183" s="166"/>
      <c r="J183" s="166"/>
      <c r="K183" s="166"/>
      <c r="L183" s="166"/>
      <c r="M183" s="166"/>
      <c r="N183" s="166"/>
      <c r="O183" s="166"/>
      <c r="P183" s="180"/>
    </row>
    <row r="185" spans="2:17" ht="12.75" thickBot="1"/>
    <row r="186" spans="2:17" ht="19.5" customHeight="1" thickBot="1">
      <c r="D186" s="417" t="s">
        <v>103</v>
      </c>
      <c r="E186" s="520"/>
      <c r="F186" s="521"/>
      <c r="G186" s="519" t="str">
        <f>'Balance Sheet'!C5</f>
        <v>Jun FY25</v>
      </c>
      <c r="H186" s="519"/>
      <c r="I186" s="519" t="str">
        <f>'Balance Sheet'!H5</f>
        <v>Oct FY26</v>
      </c>
      <c r="J186" s="519"/>
      <c r="K186" s="519" t="str">
        <f>'Balance Sheet'!M5</f>
        <v>Projected Jun FY26</v>
      </c>
      <c r="L186" s="519"/>
      <c r="M186" s="468" t="s">
        <v>65</v>
      </c>
      <c r="N186" s="469"/>
      <c r="O186" s="469"/>
      <c r="P186" s="470"/>
    </row>
    <row r="187" spans="2:17" ht="18.2" customHeight="1" thickBot="1">
      <c r="D187" s="523" t="s">
        <v>104</v>
      </c>
      <c r="E187" s="466" t="str">
        <f>'Balance Sheet'!B9</f>
        <v>Cash Balance</v>
      </c>
      <c r="F187" s="467"/>
      <c r="G187" s="465">
        <f>'Balance Sheet'!F9</f>
        <v>3746828.51</v>
      </c>
      <c r="H187" s="465"/>
      <c r="I187" s="465">
        <f>'Balance Sheet'!K9</f>
        <v>3325378.28</v>
      </c>
      <c r="J187" s="465"/>
      <c r="K187" s="465">
        <f>'Balance Sheet'!P9</f>
        <v>3855205.9004032598</v>
      </c>
      <c r="L187" s="465"/>
      <c r="M187" s="462"/>
      <c r="N187" s="463"/>
      <c r="O187" s="463"/>
      <c r="P187" s="464"/>
      <c r="Q187" s="241" t="s">
        <v>146</v>
      </c>
    </row>
    <row r="188" spans="2:17" ht="18.2" customHeight="1" thickBot="1">
      <c r="D188" s="524"/>
      <c r="E188" s="466" t="str">
        <f>'Balance Sheet'!B10</f>
        <v>Accounts Receivable</v>
      </c>
      <c r="F188" s="467"/>
      <c r="G188" s="465">
        <f>'Balance Sheet'!F10</f>
        <v>161060.26</v>
      </c>
      <c r="H188" s="465"/>
      <c r="I188" s="465">
        <f>'Balance Sheet'!K10</f>
        <v>-5546.49</v>
      </c>
      <c r="J188" s="465"/>
      <c r="K188" s="465">
        <f>'Balance Sheet'!P10</f>
        <v>58871.515878787701</v>
      </c>
      <c r="L188" s="465"/>
      <c r="M188" s="462" t="s">
        <v>161</v>
      </c>
      <c r="N188" s="463"/>
      <c r="O188" s="463"/>
      <c r="P188" s="464"/>
    </row>
    <row r="189" spans="2:17" ht="18.2" hidden="1" customHeight="1" thickBot="1">
      <c r="D189" s="524"/>
      <c r="E189" s="466" t="str">
        <f>'Balance Sheet'!B11</f>
        <v>Due From Others</v>
      </c>
      <c r="F189" s="467"/>
      <c r="G189" s="465">
        <f>'Balance Sheet'!F11</f>
        <v>0</v>
      </c>
      <c r="H189" s="465"/>
      <c r="I189" s="465">
        <f>'Balance Sheet'!K11</f>
        <v>0</v>
      </c>
      <c r="J189" s="465"/>
      <c r="K189" s="465">
        <f>'Balance Sheet'!P11</f>
        <v>0</v>
      </c>
      <c r="L189" s="465"/>
      <c r="M189" s="462"/>
      <c r="N189" s="463"/>
      <c r="O189" s="463"/>
      <c r="P189" s="464"/>
    </row>
    <row r="190" spans="2:17" ht="18.2" hidden="1" customHeight="1" thickBot="1">
      <c r="D190" s="524"/>
      <c r="E190" s="466" t="str">
        <f>'Balance Sheet'!B12</f>
        <v>Investments</v>
      </c>
      <c r="F190" s="467"/>
      <c r="G190" s="465">
        <f>'Balance Sheet'!F12</f>
        <v>0</v>
      </c>
      <c r="H190" s="465"/>
      <c r="I190" s="465">
        <f>'Balance Sheet'!K12</f>
        <v>0</v>
      </c>
      <c r="J190" s="465"/>
      <c r="K190" s="465">
        <f>'Balance Sheet'!P12</f>
        <v>0</v>
      </c>
      <c r="L190" s="465"/>
      <c r="M190" s="462" t="s">
        <v>450</v>
      </c>
      <c r="N190" s="463"/>
      <c r="O190" s="463"/>
      <c r="P190" s="464"/>
    </row>
    <row r="191" spans="2:17" ht="18.2" customHeight="1" thickBot="1">
      <c r="D191" s="524"/>
      <c r="E191" s="466" t="str">
        <f>'Balance Sheet'!B13</f>
        <v>Other Current Assets</v>
      </c>
      <c r="F191" s="467"/>
      <c r="G191" s="465">
        <f>'Balance Sheet'!F13</f>
        <v>113203.83</v>
      </c>
      <c r="H191" s="465"/>
      <c r="I191" s="465">
        <f>'Balance Sheet'!K13</f>
        <v>16404.689999999999</v>
      </c>
      <c r="J191" s="465"/>
      <c r="K191" s="465">
        <f>'Balance Sheet'!P13</f>
        <v>16404.689999999999</v>
      </c>
      <c r="L191" s="465"/>
      <c r="M191" s="462"/>
      <c r="N191" s="463"/>
      <c r="O191" s="463"/>
      <c r="P191" s="464"/>
    </row>
    <row r="192" spans="2:17" ht="18.2" customHeight="1" thickBot="1">
      <c r="D192" s="524"/>
      <c r="E192" s="466" t="str">
        <f>'Balance Sheet'!B14</f>
        <v>Fixed Assets</v>
      </c>
      <c r="F192" s="467"/>
      <c r="G192" s="465">
        <f>'Balance Sheet'!F14</f>
        <v>92680.76</v>
      </c>
      <c r="H192" s="465"/>
      <c r="I192" s="465">
        <f>'Balance Sheet'!K14</f>
        <v>92680.76</v>
      </c>
      <c r="J192" s="465"/>
      <c r="K192" s="465">
        <f>'Balance Sheet'!P14</f>
        <v>51367.76</v>
      </c>
      <c r="L192" s="465"/>
      <c r="M192" s="462"/>
      <c r="N192" s="463"/>
      <c r="O192" s="463"/>
      <c r="P192" s="464"/>
    </row>
    <row r="193" spans="4:16" ht="18.2" hidden="1" customHeight="1" thickBot="1">
      <c r="D193" s="524"/>
      <c r="E193" s="466" t="str">
        <f>'Balance Sheet'!B15</f>
        <v>Other Assets</v>
      </c>
      <c r="F193" s="467"/>
      <c r="G193" s="465">
        <f>'Balance Sheet'!F15</f>
        <v>0</v>
      </c>
      <c r="H193" s="465"/>
      <c r="I193" s="465">
        <f>'Balance Sheet'!K15</f>
        <v>0</v>
      </c>
      <c r="J193" s="465"/>
      <c r="K193" s="465">
        <f>'Balance Sheet'!P15</f>
        <v>0</v>
      </c>
      <c r="L193" s="465"/>
      <c r="M193" s="462"/>
      <c r="N193" s="463"/>
      <c r="O193" s="463"/>
      <c r="P193" s="464"/>
    </row>
    <row r="194" spans="4:16" ht="18.2" hidden="1" customHeight="1" thickBot="1">
      <c r="D194" s="524"/>
      <c r="E194" s="466" t="str">
        <f>'Balance Sheet'!B16</f>
        <v>ROU Assets</v>
      </c>
      <c r="F194" s="467"/>
      <c r="G194" s="465">
        <f>'Balance Sheet'!F16</f>
        <v>0</v>
      </c>
      <c r="H194" s="465"/>
      <c r="I194" s="465">
        <f>'Balance Sheet'!K16</f>
        <v>0</v>
      </c>
      <c r="J194" s="465"/>
      <c r="K194" s="465">
        <f>'Balance Sheet'!P16</f>
        <v>0</v>
      </c>
      <c r="L194" s="465"/>
      <c r="M194" s="462"/>
      <c r="N194" s="463"/>
      <c r="O194" s="463"/>
      <c r="P194" s="464"/>
    </row>
    <row r="195" spans="4:16" ht="18.2" customHeight="1" thickBot="1">
      <c r="D195" s="525"/>
      <c r="E195" s="466" t="str">
        <f>'Balance Sheet'!B17</f>
        <v>Deferred PERS Assets</v>
      </c>
      <c r="F195" s="467"/>
      <c r="G195" s="465">
        <f>'Balance Sheet'!F17</f>
        <v>2679900</v>
      </c>
      <c r="H195" s="465"/>
      <c r="I195" s="465">
        <f>'Balance Sheet'!K17</f>
        <v>2679900</v>
      </c>
      <c r="J195" s="465"/>
      <c r="K195" s="465">
        <f>'Balance Sheet'!P17</f>
        <v>2679900</v>
      </c>
      <c r="L195" s="465"/>
      <c r="M195" s="462"/>
      <c r="N195" s="463"/>
      <c r="O195" s="463"/>
      <c r="P195" s="464"/>
    </row>
    <row r="196" spans="4:16" ht="18.2" customHeight="1" thickBot="1">
      <c r="D196" s="418"/>
      <c r="E196" s="526" t="s">
        <v>105</v>
      </c>
      <c r="F196" s="527"/>
      <c r="G196" s="522">
        <f>SUM(G187:H195)</f>
        <v>6793673.3599999994</v>
      </c>
      <c r="H196" s="522"/>
      <c r="I196" s="522">
        <f>SUM(I187:J195)</f>
        <v>6108817.2399999993</v>
      </c>
      <c r="J196" s="522"/>
      <c r="K196" s="522">
        <f>SUM(K187:L195)</f>
        <v>6661749.8662820477</v>
      </c>
      <c r="L196" s="522"/>
      <c r="M196" s="468"/>
      <c r="N196" s="469"/>
      <c r="O196" s="469"/>
      <c r="P196" s="470"/>
    </row>
    <row r="197" spans="4:16" ht="18.2" customHeight="1" thickBot="1">
      <c r="D197" s="524" t="s">
        <v>155</v>
      </c>
      <c r="E197" s="466" t="str">
        <f>'Balance Sheet'!B22</f>
        <v>Accounts Payable</v>
      </c>
      <c r="F197" s="467"/>
      <c r="G197" s="465">
        <f>'Balance Sheet'!F22</f>
        <v>16317.35</v>
      </c>
      <c r="H197" s="465"/>
      <c r="I197" s="465">
        <f>'Balance Sheet'!K22</f>
        <v>-861.07</v>
      </c>
      <c r="J197" s="465"/>
      <c r="K197" s="465">
        <f>'Balance Sheet'!P22</f>
        <v>141925.577540742</v>
      </c>
      <c r="L197" s="465"/>
      <c r="M197" s="462"/>
      <c r="N197" s="463"/>
      <c r="O197" s="463"/>
      <c r="P197" s="464"/>
    </row>
    <row r="198" spans="4:16" ht="18.2" hidden="1" customHeight="1" thickBot="1">
      <c r="D198" s="524"/>
      <c r="E198" s="466" t="str">
        <f>'Balance Sheet'!B23</f>
        <v>Due To Others</v>
      </c>
      <c r="F198" s="467"/>
      <c r="G198" s="465">
        <f>'Balance Sheet'!F23</f>
        <v>0</v>
      </c>
      <c r="H198" s="465"/>
      <c r="I198" s="465">
        <f>'Balance Sheet'!K23</f>
        <v>0</v>
      </c>
      <c r="J198" s="465"/>
      <c r="K198" s="465">
        <f>'Balance Sheet'!P23</f>
        <v>0</v>
      </c>
      <c r="L198" s="465"/>
      <c r="M198" s="462"/>
      <c r="N198" s="463"/>
      <c r="O198" s="463"/>
      <c r="P198" s="464"/>
    </row>
    <row r="199" spans="4:16" ht="18.2" customHeight="1" thickBot="1">
      <c r="D199" s="524"/>
      <c r="E199" s="466" t="str">
        <f>'Balance Sheet'!B24</f>
        <v>Other Current Liabilities</v>
      </c>
      <c r="F199" s="467"/>
      <c r="G199" s="465">
        <f>'Balance Sheet'!F24</f>
        <v>82743.08</v>
      </c>
      <c r="H199" s="465"/>
      <c r="I199" s="465">
        <f>'Balance Sheet'!K24</f>
        <v>7273.35</v>
      </c>
      <c r="J199" s="465"/>
      <c r="K199" s="465">
        <f>'Balance Sheet'!P24</f>
        <v>0</v>
      </c>
      <c r="L199" s="465"/>
      <c r="M199" s="462" t="s">
        <v>165</v>
      </c>
      <c r="N199" s="463"/>
      <c r="O199" s="463"/>
      <c r="P199" s="464"/>
    </row>
    <row r="200" spans="4:16" ht="18.2" hidden="1" customHeight="1" thickBot="1">
      <c r="D200" s="524"/>
      <c r="E200" s="466" t="str">
        <f>'Balance Sheet'!B25</f>
        <v>Loans Payable (Current)</v>
      </c>
      <c r="F200" s="467"/>
      <c r="G200" s="465">
        <f>'Balance Sheet'!F25</f>
        <v>0</v>
      </c>
      <c r="H200" s="465"/>
      <c r="I200" s="465">
        <f>'Balance Sheet'!K25</f>
        <v>0</v>
      </c>
      <c r="J200" s="465"/>
      <c r="K200" s="465">
        <f>'Balance Sheet'!P25</f>
        <v>0</v>
      </c>
      <c r="L200" s="465"/>
      <c r="M200" s="462"/>
      <c r="N200" s="463"/>
      <c r="O200" s="463"/>
      <c r="P200" s="464"/>
    </row>
    <row r="201" spans="4:16" ht="18.2" customHeight="1" thickBot="1">
      <c r="D201" s="524"/>
      <c r="E201" s="466" t="str">
        <f>'Balance Sheet'!B26</f>
        <v>PERS Liability</v>
      </c>
      <c r="F201" s="467"/>
      <c r="G201" s="465">
        <f>'Balance Sheet'!F26</f>
        <v>66916.039999999994</v>
      </c>
      <c r="H201" s="465"/>
      <c r="I201" s="465">
        <f>'Balance Sheet'!K26</f>
        <v>141298.22</v>
      </c>
      <c r="J201" s="465"/>
      <c r="K201" s="465">
        <f>'Balance Sheet'!P26</f>
        <v>0</v>
      </c>
      <c r="L201" s="465"/>
      <c r="M201" s="462" t="s">
        <v>1128</v>
      </c>
      <c r="N201" s="463"/>
      <c r="O201" s="463"/>
      <c r="P201" s="464"/>
    </row>
    <row r="202" spans="4:16" ht="18.2" hidden="1" customHeight="1" thickBot="1">
      <c r="D202" s="524"/>
      <c r="E202" s="466" t="str">
        <f>'Balance Sheet'!B27</f>
        <v>Deferred Revenue</v>
      </c>
      <c r="F202" s="467"/>
      <c r="G202" s="465">
        <f>'Balance Sheet'!F27</f>
        <v>0</v>
      </c>
      <c r="H202" s="465"/>
      <c r="I202" s="465">
        <f>'Balance Sheet'!K27</f>
        <v>0</v>
      </c>
      <c r="J202" s="465"/>
      <c r="K202" s="465">
        <f>'Balance Sheet'!P27</f>
        <v>0</v>
      </c>
      <c r="L202" s="465"/>
      <c r="M202" s="462"/>
      <c r="N202" s="463"/>
      <c r="O202" s="463"/>
      <c r="P202" s="464"/>
    </row>
    <row r="203" spans="4:16" ht="18.2" hidden="1" customHeight="1" thickBot="1">
      <c r="D203" s="524"/>
      <c r="E203" s="466" t="str">
        <f>'Balance Sheet'!B28</f>
        <v>Loans Payable (Long-Term)</v>
      </c>
      <c r="F203" s="467"/>
      <c r="G203" s="465">
        <f>'Balance Sheet'!F28</f>
        <v>0</v>
      </c>
      <c r="H203" s="465"/>
      <c r="I203" s="465">
        <f>'Balance Sheet'!K28</f>
        <v>0</v>
      </c>
      <c r="J203" s="465"/>
      <c r="K203" s="465">
        <f>'Balance Sheet'!P28</f>
        <v>0</v>
      </c>
      <c r="L203" s="465"/>
      <c r="M203" s="462"/>
      <c r="N203" s="463"/>
      <c r="O203" s="463"/>
      <c r="P203" s="464"/>
    </row>
    <row r="204" spans="4:16" ht="18.2" customHeight="1" thickBot="1">
      <c r="D204" s="524"/>
      <c r="E204" s="466" t="str">
        <f>'Balance Sheet'!B29</f>
        <v>Deferred PERS Liability</v>
      </c>
      <c r="F204" s="467"/>
      <c r="G204" s="465">
        <f>'Balance Sheet'!F29</f>
        <v>4942253</v>
      </c>
      <c r="H204" s="465"/>
      <c r="I204" s="465">
        <f>'Balance Sheet'!K29</f>
        <v>4942253</v>
      </c>
      <c r="J204" s="465"/>
      <c r="K204" s="465">
        <f>'Balance Sheet'!P29</f>
        <v>4942253</v>
      </c>
      <c r="L204" s="465"/>
      <c r="M204" s="462"/>
      <c r="N204" s="463"/>
      <c r="O204" s="463"/>
      <c r="P204" s="464"/>
    </row>
    <row r="205" spans="4:16" ht="18.2" hidden="1" customHeight="1" thickBot="1">
      <c r="D205" s="524"/>
      <c r="E205" s="466" t="str">
        <f>'Balance Sheet'!B30</f>
        <v>Other Liabilities</v>
      </c>
      <c r="F205" s="467"/>
      <c r="G205" s="465">
        <f>'Balance Sheet'!F30</f>
        <v>0</v>
      </c>
      <c r="H205" s="465"/>
      <c r="I205" s="465">
        <f>'Balance Sheet'!K30</f>
        <v>0</v>
      </c>
      <c r="J205" s="465"/>
      <c r="K205" s="465">
        <f>'Balance Sheet'!P30</f>
        <v>0</v>
      </c>
      <c r="L205" s="465"/>
      <c r="M205" s="462"/>
      <c r="N205" s="463"/>
      <c r="O205" s="463"/>
      <c r="P205" s="464"/>
    </row>
    <row r="206" spans="4:16" ht="18.2" customHeight="1" thickBot="1">
      <c r="D206" s="524"/>
      <c r="E206" s="466" t="str">
        <f>'Balance Sheet'!B31</f>
        <v>Beginning Net Assets</v>
      </c>
      <c r="F206" s="467"/>
      <c r="G206" s="465">
        <f>'Balance Sheet'!F31</f>
        <v>2427818.3299999996</v>
      </c>
      <c r="H206" s="465"/>
      <c r="I206" s="465">
        <f>'Balance Sheet'!K31</f>
        <v>1685443.89</v>
      </c>
      <c r="J206" s="465"/>
      <c r="K206" s="465">
        <f>'Balance Sheet'!P31</f>
        <v>1685443.89</v>
      </c>
      <c r="L206" s="465"/>
      <c r="M206" s="462"/>
      <c r="N206" s="463"/>
      <c r="O206" s="463"/>
      <c r="P206" s="464"/>
    </row>
    <row r="207" spans="4:16" ht="18.2" customHeight="1" thickBot="1">
      <c r="D207" s="525"/>
      <c r="E207" s="466" t="str">
        <f>'Balance Sheet'!B32</f>
        <v>Net Income (Loss) to Date</v>
      </c>
      <c r="F207" s="467"/>
      <c r="G207" s="465">
        <f>'Balance Sheet'!F32</f>
        <v>-742374.44</v>
      </c>
      <c r="H207" s="465"/>
      <c r="I207" s="465">
        <f>'Balance Sheet'!K32</f>
        <v>-666590.15</v>
      </c>
      <c r="J207" s="465"/>
      <c r="K207" s="465">
        <f>'Balance Sheet'!P32</f>
        <v>-107872.601258731</v>
      </c>
      <c r="L207" s="465"/>
      <c r="M207" s="462"/>
      <c r="N207" s="463"/>
      <c r="O207" s="463"/>
      <c r="P207" s="464"/>
    </row>
    <row r="208" spans="4:16" ht="18.2" customHeight="1" thickBot="1">
      <c r="D208" s="418"/>
      <c r="E208" s="526" t="s">
        <v>106</v>
      </c>
      <c r="F208" s="527"/>
      <c r="G208" s="522">
        <f>SUM(G197:H207)</f>
        <v>6793673.3599999994</v>
      </c>
      <c r="H208" s="522"/>
      <c r="I208" s="522">
        <f>SUM(I197:J207)</f>
        <v>6108817.2399999993</v>
      </c>
      <c r="J208" s="522"/>
      <c r="K208" s="522">
        <f>SUM(K197:L207)</f>
        <v>6661749.8662820105</v>
      </c>
      <c r="L208" s="522"/>
      <c r="M208" s="468"/>
      <c r="N208" s="469"/>
      <c r="O208" s="469"/>
      <c r="P208" s="470"/>
    </row>
    <row r="209" spans="4:12">
      <c r="D209" s="23" t="str">
        <f>IF(AND(H209="",J209="",L209=""),"","Error: Balance sheet does not balance")</f>
        <v/>
      </c>
      <c r="E209" s="23"/>
      <c r="F209" s="23"/>
      <c r="G209" s="23"/>
      <c r="H209" s="420" t="str">
        <f>IF(ROUND(G196-G208,2)=0,"",G196-G208)</f>
        <v/>
      </c>
      <c r="I209" s="419"/>
      <c r="J209" s="420" t="str">
        <f>IF(ROUND(I196-I208,2)=0,"",I196-I208)</f>
        <v/>
      </c>
      <c r="K209" s="419"/>
      <c r="L209" s="420" t="str">
        <f>IF(ROUND(K196-K208,2)=0,"",K196-K208)</f>
        <v/>
      </c>
    </row>
    <row r="210" spans="4:12">
      <c r="D210" s="23" t="str">
        <f>'Balance Sheet'!A4</f>
        <v/>
      </c>
    </row>
  </sheetData>
  <mergeCells count="172">
    <mergeCell ref="D197:D207"/>
    <mergeCell ref="G198:H198"/>
    <mergeCell ref="I198:J198"/>
    <mergeCell ref="K198:L198"/>
    <mergeCell ref="G199:H199"/>
    <mergeCell ref="I199:J199"/>
    <mergeCell ref="K199:L199"/>
    <mergeCell ref="G207:H207"/>
    <mergeCell ref="I207:J207"/>
    <mergeCell ref="K207:L207"/>
    <mergeCell ref="G197:H197"/>
    <mergeCell ref="I197:J197"/>
    <mergeCell ref="E201:F201"/>
    <mergeCell ref="E202:F202"/>
    <mergeCell ref="E203:F203"/>
    <mergeCell ref="E204:F204"/>
    <mergeCell ref="E205:F205"/>
    <mergeCell ref="E206:F206"/>
    <mergeCell ref="G200:H200"/>
    <mergeCell ref="G201:H201"/>
    <mergeCell ref="G202:H202"/>
    <mergeCell ref="G203:H203"/>
    <mergeCell ref="G204:H204"/>
    <mergeCell ref="G205:H205"/>
    <mergeCell ref="G196:H196"/>
    <mergeCell ref="I196:J196"/>
    <mergeCell ref="G208:H208"/>
    <mergeCell ref="I208:J208"/>
    <mergeCell ref="K197:L197"/>
    <mergeCell ref="K208:L208"/>
    <mergeCell ref="D187:D195"/>
    <mergeCell ref="G187:H187"/>
    <mergeCell ref="I187:J187"/>
    <mergeCell ref="K187:L187"/>
    <mergeCell ref="G195:H195"/>
    <mergeCell ref="I195:J195"/>
    <mergeCell ref="K195:L195"/>
    <mergeCell ref="K196:L196"/>
    <mergeCell ref="G188:H188"/>
    <mergeCell ref="I188:J188"/>
    <mergeCell ref="K188:L188"/>
    <mergeCell ref="G189:H189"/>
    <mergeCell ref="I189:J189"/>
    <mergeCell ref="K189:L189"/>
    <mergeCell ref="E196:F196"/>
    <mergeCell ref="E208:F208"/>
    <mergeCell ref="G193:H193"/>
    <mergeCell ref="I193:J193"/>
    <mergeCell ref="B144:P144"/>
    <mergeCell ref="G186:H186"/>
    <mergeCell ref="I186:J186"/>
    <mergeCell ref="K186:L186"/>
    <mergeCell ref="E186:F186"/>
    <mergeCell ref="M186:P186"/>
    <mergeCell ref="B133:C133"/>
    <mergeCell ref="E133:I133"/>
    <mergeCell ref="B134:C134"/>
    <mergeCell ref="E134:I134"/>
    <mergeCell ref="B135:C135"/>
    <mergeCell ref="E135:I135"/>
    <mergeCell ref="B136:C136"/>
    <mergeCell ref="B137:C137"/>
    <mergeCell ref="B138:C138"/>
    <mergeCell ref="B139:C139"/>
    <mergeCell ref="B140:C140"/>
    <mergeCell ref="E136:I136"/>
    <mergeCell ref="E137:I137"/>
    <mergeCell ref="E138:I138"/>
    <mergeCell ref="E139:I139"/>
    <mergeCell ref="E140:I140"/>
    <mergeCell ref="B72:P72"/>
    <mergeCell ref="B124:C124"/>
    <mergeCell ref="E124:I124"/>
    <mergeCell ref="B125:C125"/>
    <mergeCell ref="E125:I125"/>
    <mergeCell ref="B126:C126"/>
    <mergeCell ref="E126:I126"/>
    <mergeCell ref="B141:C141"/>
    <mergeCell ref="E141:I141"/>
    <mergeCell ref="B130:C130"/>
    <mergeCell ref="E130:I130"/>
    <mergeCell ref="B131:C131"/>
    <mergeCell ref="E131:I131"/>
    <mergeCell ref="B132:C132"/>
    <mergeCell ref="E132:I132"/>
    <mergeCell ref="B127:C127"/>
    <mergeCell ref="E127:I127"/>
    <mergeCell ref="B128:C128"/>
    <mergeCell ref="E128:I128"/>
    <mergeCell ref="B129:C129"/>
    <mergeCell ref="E129:I129"/>
    <mergeCell ref="B4:P4"/>
    <mergeCell ref="B36:P36"/>
    <mergeCell ref="U6:U7"/>
    <mergeCell ref="V6:V7"/>
    <mergeCell ref="U4:U5"/>
    <mergeCell ref="V4:V5"/>
    <mergeCell ref="S32:T32"/>
    <mergeCell ref="S33:T33"/>
    <mergeCell ref="W4:W5"/>
    <mergeCell ref="T4:T5"/>
    <mergeCell ref="S4:S5"/>
    <mergeCell ref="S16:S25"/>
    <mergeCell ref="S8:S14"/>
    <mergeCell ref="S6:S7"/>
    <mergeCell ref="T6:T7"/>
    <mergeCell ref="W6:W7"/>
    <mergeCell ref="S35:V35"/>
    <mergeCell ref="M208:P208"/>
    <mergeCell ref="M187:P187"/>
    <mergeCell ref="M188:P188"/>
    <mergeCell ref="M189:P189"/>
    <mergeCell ref="M195:P195"/>
    <mergeCell ref="M196:P196"/>
    <mergeCell ref="E187:F187"/>
    <mergeCell ref="E188:F188"/>
    <mergeCell ref="E189:F189"/>
    <mergeCell ref="E195:F195"/>
    <mergeCell ref="E197:F197"/>
    <mergeCell ref="E198:F198"/>
    <mergeCell ref="E199:F199"/>
    <mergeCell ref="E207:F207"/>
    <mergeCell ref="M197:P197"/>
    <mergeCell ref="M198:P198"/>
    <mergeCell ref="M199:P199"/>
    <mergeCell ref="M207:P207"/>
    <mergeCell ref="M190:P190"/>
    <mergeCell ref="M191:P191"/>
    <mergeCell ref="M192:P192"/>
    <mergeCell ref="M193:P193"/>
    <mergeCell ref="M194:P194"/>
    <mergeCell ref="E200:F200"/>
    <mergeCell ref="K193:L193"/>
    <mergeCell ref="G194:H194"/>
    <mergeCell ref="I194:J194"/>
    <mergeCell ref="K194:L194"/>
    <mergeCell ref="E190:F190"/>
    <mergeCell ref="E191:F191"/>
    <mergeCell ref="E192:F192"/>
    <mergeCell ref="E193:F193"/>
    <mergeCell ref="E194:F194"/>
    <mergeCell ref="G190:H190"/>
    <mergeCell ref="I190:J190"/>
    <mergeCell ref="K190:L190"/>
    <mergeCell ref="G191:H191"/>
    <mergeCell ref="I191:J191"/>
    <mergeCell ref="K191:L191"/>
    <mergeCell ref="G192:H192"/>
    <mergeCell ref="I192:J192"/>
    <mergeCell ref="K192:L192"/>
    <mergeCell ref="M200:P200"/>
    <mergeCell ref="M201:P201"/>
    <mergeCell ref="M202:P202"/>
    <mergeCell ref="M203:P203"/>
    <mergeCell ref="M204:P204"/>
    <mergeCell ref="M205:P205"/>
    <mergeCell ref="M206:P206"/>
    <mergeCell ref="G206:H206"/>
    <mergeCell ref="I200:J200"/>
    <mergeCell ref="I201:J201"/>
    <mergeCell ref="I202:J202"/>
    <mergeCell ref="I203:J203"/>
    <mergeCell ref="I204:J204"/>
    <mergeCell ref="I205:J205"/>
    <mergeCell ref="I206:J206"/>
    <mergeCell ref="K200:L200"/>
    <mergeCell ref="K201:L201"/>
    <mergeCell ref="K202:L202"/>
    <mergeCell ref="K203:L203"/>
    <mergeCell ref="K204:L204"/>
    <mergeCell ref="K205:L205"/>
    <mergeCell ref="K206:L206"/>
  </mergeCells>
  <phoneticPr fontId="79" type="noConversion"/>
  <conditionalFormatting sqref="W8:W33">
    <cfRule type="expression" dxfId="0" priority="1">
      <formula>IF(LEFT($W$4)="%",TRUE,FALSE)</formula>
    </cfRule>
  </conditionalFormatting>
  <dataValidations count="3">
    <dataValidation type="list" allowBlank="1" showInputMessage="1" sqref="U2:V2" xr:uid="{538C3605-484A-45A1-A82C-6FE20B2A0F7E}">
      <formula1>Table1_Dropdown1</formula1>
    </dataValidation>
    <dataValidation type="list" allowBlank="1" showInputMessage="1" sqref="W2" xr:uid="{BA1A2353-EA7B-445A-8C5D-098C49E82723}">
      <formula1>Table1_Dropdown2</formula1>
    </dataValidation>
    <dataValidation type="list" allowBlank="1" showInputMessage="1" sqref="E74" xr:uid="{798FD788-305C-4D72-B3E0-A38F7BF649DE}">
      <formula1>Waterfall_Dropdown</formula1>
    </dataValidation>
  </dataValidations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AA2F3BAB-FAD4-4561-9698-DD44349E2E6C}">
            <xm:f>IF(NOT(ROUND($C$90,0)=ROUND(YTD!$X$32,0)),TRUE,FALSE)</xm:f>
            <x14:dxf>
              <font>
                <color rgb="FFFF0000"/>
              </font>
            </x14:dxf>
          </x14:cfRule>
          <xm:sqref>C90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64219-66CD-48E1-8422-AE049DFC8A27}">
  <sheetPr codeName="Sheet10">
    <tabColor theme="2" tint="-9.9978637043366805E-2"/>
    <pageSetUpPr fitToPage="1"/>
  </sheetPr>
  <dimension ref="A1:IB40"/>
  <sheetViews>
    <sheetView showGridLines="0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6" sqref="C6"/>
    </sheetView>
  </sheetViews>
  <sheetFormatPr defaultColWidth="9.140625" defaultRowHeight="12"/>
  <cols>
    <col min="1" max="1" width="8.7109375" style="6" customWidth="1" collapsed="1"/>
    <col min="2" max="2" width="56.42578125" style="6" customWidth="1" collapsed="1"/>
    <col min="3" max="3" width="10.7109375" style="6" hidden="1" customWidth="1" collapsed="1"/>
    <col min="4" max="6" width="10.7109375" style="6" customWidth="1" collapsed="1"/>
    <col min="7" max="14" width="10.7109375" style="6" hidden="1" customWidth="1" collapsed="1"/>
    <col min="15" max="18" width="13.7109375" style="6" customWidth="1" collapsed="1"/>
    <col min="19" max="19" width="11.28515625" style="6" customWidth="1" collapsed="1"/>
    <col min="20" max="20" width="12.140625" style="6" customWidth="1" collapsed="1"/>
    <col min="21" max="22" width="11.28515625" style="6" customWidth="1" collapsed="1"/>
    <col min="23" max="23" width="12.140625" style="6" customWidth="1" collapsed="1"/>
    <col min="24" max="24" width="11.28515625" style="42" customWidth="1" collapsed="1"/>
    <col min="25" max="25" width="3.28515625" style="42" customWidth="1" collapsed="1"/>
    <col min="26" max="26" width="12.7109375" style="42" customWidth="1" collapsed="1"/>
    <col min="27" max="27" width="10.42578125" style="6" customWidth="1" collapsed="1"/>
    <col min="28" max="209" width="9.140625" style="6" collapsed="1"/>
    <col min="210" max="236" width="9.140625" style="6"/>
    <col min="237" max="16384" width="9.140625" style="6" collapsed="1"/>
  </cols>
  <sheetData>
    <row r="1" spans="1:26" ht="15.75">
      <c r="A1" s="7" t="s">
        <v>550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W1" s="8"/>
      <c r="X1" s="43"/>
      <c r="Y1" s="43"/>
    </row>
    <row r="2" spans="1:26" ht="12.75">
      <c r="A2" s="9" t="s">
        <v>147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W2" s="8"/>
      <c r="X2" s="43"/>
      <c r="Y2" s="43"/>
    </row>
    <row r="3" spans="1:26" ht="12.75">
      <c r="A3" s="9" t="s">
        <v>551</v>
      </c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W3" s="8"/>
      <c r="X3" s="43"/>
      <c r="Y3" s="43"/>
    </row>
    <row r="4" spans="1:26" ht="12.75" thickBot="1">
      <c r="A4" s="70"/>
      <c r="B4" s="70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8"/>
      <c r="T4" s="8"/>
      <c r="U4" s="8"/>
      <c r="W4" s="8"/>
      <c r="X4" s="43"/>
      <c r="Y4" s="43"/>
    </row>
    <row r="5" spans="1:26" ht="36.75" thickTop="1">
      <c r="A5" s="328" t="s">
        <v>148</v>
      </c>
      <c r="B5" s="329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 t="s">
        <v>149</v>
      </c>
      <c r="P5" s="147" t="s">
        <v>84</v>
      </c>
      <c r="Q5" s="148" t="s">
        <v>85</v>
      </c>
      <c r="R5" s="149" t="s">
        <v>86</v>
      </c>
      <c r="S5" s="8"/>
      <c r="T5" s="8"/>
      <c r="U5" s="8"/>
      <c r="W5" s="8"/>
      <c r="X5" s="43"/>
      <c r="Y5" s="43"/>
    </row>
    <row r="6" spans="1:26" s="20" customFormat="1">
      <c r="A6" s="56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8"/>
      <c r="R6" s="139"/>
      <c r="S6" s="8"/>
      <c r="T6" s="8"/>
      <c r="U6" s="8"/>
      <c r="V6" s="6"/>
      <c r="W6" s="8"/>
      <c r="X6" s="43"/>
      <c r="Y6" s="43"/>
      <c r="Z6" s="42"/>
    </row>
    <row r="7" spans="1:26">
      <c r="A7" s="143"/>
      <c r="B7" s="133" t="s">
        <v>87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>
        <v>92680.760000000009</v>
      </c>
      <c r="P7" s="239">
        <v>41313</v>
      </c>
      <c r="Q7" s="240">
        <v>51367.760000000009</v>
      </c>
      <c r="R7" s="139" t="s">
        <v>29</v>
      </c>
      <c r="S7" s="8"/>
      <c r="T7" s="8"/>
      <c r="U7" s="8"/>
      <c r="W7" s="8"/>
      <c r="X7" s="43"/>
      <c r="Y7" s="43"/>
    </row>
    <row r="8" spans="1:26">
      <c r="A8" s="143"/>
      <c r="B8" s="133" t="s">
        <v>154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>
        <v>0</v>
      </c>
      <c r="P8" s="239">
        <v>0</v>
      </c>
      <c r="Q8" s="240">
        <v>0</v>
      </c>
      <c r="R8" s="139" t="s">
        <v>29</v>
      </c>
      <c r="S8" s="8"/>
      <c r="T8" s="8"/>
      <c r="U8" s="8"/>
      <c r="W8" s="8"/>
      <c r="X8" s="43"/>
      <c r="Y8" s="43"/>
    </row>
    <row r="9" spans="1:26">
      <c r="A9" s="143"/>
      <c r="B9" s="144" t="s">
        <v>88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346">
        <f>SUM(O7:O8)</f>
        <v>92680.760000000009</v>
      </c>
      <c r="P9" s="346">
        <f>SUM(P7:P8)</f>
        <v>41313</v>
      </c>
      <c r="Q9" s="346">
        <f>SUM(Q7:Q8)</f>
        <v>51367.760000000009</v>
      </c>
      <c r="R9" s="145" t="str">
        <f>IFERROR(Q9/(SUM(#REF!)+O8),"")</f>
        <v/>
      </c>
      <c r="S9" s="8"/>
      <c r="T9" s="8"/>
      <c r="U9" s="8"/>
      <c r="W9" s="8"/>
      <c r="X9" s="43"/>
      <c r="Y9" s="43"/>
    </row>
    <row r="10" spans="1:26">
      <c r="A10" s="143"/>
      <c r="B10" s="330"/>
      <c r="C10" s="331"/>
      <c r="D10" s="331"/>
      <c r="E10" s="331"/>
      <c r="F10" s="331"/>
      <c r="G10" s="331"/>
      <c r="H10" s="331"/>
      <c r="I10" s="331"/>
      <c r="J10" s="331"/>
      <c r="K10" s="331"/>
      <c r="L10" s="331"/>
      <c r="M10" s="331"/>
      <c r="N10" s="331"/>
      <c r="O10" s="331"/>
      <c r="P10" s="331"/>
      <c r="Q10" s="331"/>
      <c r="R10" s="332"/>
      <c r="S10" s="8"/>
      <c r="T10" s="8"/>
      <c r="U10" s="8"/>
      <c r="W10" s="8"/>
      <c r="X10" s="43"/>
      <c r="Y10" s="43"/>
    </row>
    <row r="11" spans="1:26" ht="12.75" thickBot="1">
      <c r="A11" s="336"/>
      <c r="B11" s="337"/>
      <c r="C11" s="333"/>
      <c r="D11" s="333"/>
      <c r="E11" s="333"/>
      <c r="F11" s="333"/>
      <c r="G11" s="333"/>
      <c r="H11" s="333"/>
      <c r="I11" s="333"/>
      <c r="J11" s="333"/>
      <c r="K11" s="333"/>
      <c r="L11" s="333"/>
      <c r="M11" s="333"/>
      <c r="N11" s="333"/>
      <c r="O11" s="333"/>
      <c r="P11" s="333"/>
      <c r="Q11" s="334"/>
      <c r="R11" s="335"/>
      <c r="S11" s="8"/>
      <c r="T11" s="8"/>
      <c r="U11" s="8"/>
      <c r="W11" s="8"/>
      <c r="X11" s="43"/>
      <c r="Y11" s="43"/>
    </row>
    <row r="12" spans="1:26" ht="24.75" thickTop="1">
      <c r="A12" s="328" t="s">
        <v>150</v>
      </c>
      <c r="B12" s="150"/>
      <c r="C12" s="150" t="s">
        <v>2</v>
      </c>
      <c r="D12" s="150" t="s">
        <v>3</v>
      </c>
      <c r="E12" s="150" t="s">
        <v>4</v>
      </c>
      <c r="F12" s="150" t="s">
        <v>5</v>
      </c>
      <c r="G12" s="150" t="s">
        <v>6</v>
      </c>
      <c r="H12" s="150" t="s">
        <v>7</v>
      </c>
      <c r="I12" s="150" t="s">
        <v>8</v>
      </c>
      <c r="J12" s="150" t="s">
        <v>9</v>
      </c>
      <c r="K12" s="150" t="s">
        <v>10</v>
      </c>
      <c r="L12" s="150" t="s">
        <v>11</v>
      </c>
      <c r="M12" s="150" t="s">
        <v>12</v>
      </c>
      <c r="N12" s="150" t="s">
        <v>13</v>
      </c>
      <c r="O12" s="150" t="s">
        <v>14</v>
      </c>
      <c r="P12" s="386" t="s">
        <v>151</v>
      </c>
      <c r="Q12" s="148" t="str">
        <f>P12&amp;" Remaining"</f>
        <v xml:space="preserve"> Forecast Remaining</v>
      </c>
      <c r="R12" s="149" t="str">
        <f>"% "&amp;P12&amp;" Spent"</f>
        <v>%  Forecast Spent</v>
      </c>
      <c r="S12" s="8"/>
      <c r="T12" s="8"/>
      <c r="U12" s="8"/>
      <c r="W12" s="8"/>
      <c r="X12" s="43"/>
      <c r="Y12" s="43"/>
    </row>
    <row r="13" spans="1:26">
      <c r="A13" s="56"/>
      <c r="B13" s="56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387"/>
      <c r="Q13" s="142"/>
      <c r="R13" s="139"/>
      <c r="S13" s="8"/>
      <c r="T13" s="8"/>
      <c r="U13" s="8"/>
      <c r="W13" s="8"/>
      <c r="X13" s="43"/>
      <c r="Y13" s="43"/>
    </row>
    <row r="14" spans="1:26" hidden="1">
      <c r="A14" s="132" t="s">
        <v>824</v>
      </c>
      <c r="B14" s="4" t="s">
        <v>825</v>
      </c>
      <c r="C14" s="339">
        <v>0</v>
      </c>
      <c r="D14" s="137">
        <v>0</v>
      </c>
      <c r="E14" s="137">
        <v>0</v>
      </c>
      <c r="F14" s="137">
        <v>0</v>
      </c>
      <c r="G14" s="137">
        <v>0</v>
      </c>
      <c r="H14" s="137">
        <v>0</v>
      </c>
      <c r="I14" s="137">
        <v>0</v>
      </c>
      <c r="J14" s="137">
        <v>0</v>
      </c>
      <c r="K14" s="137">
        <v>0</v>
      </c>
      <c r="L14" s="137">
        <v>0</v>
      </c>
      <c r="M14" s="137">
        <v>0</v>
      </c>
      <c r="N14" s="137">
        <v>0</v>
      </c>
      <c r="O14" s="137">
        <v>0</v>
      </c>
      <c r="P14" s="388">
        <v>0</v>
      </c>
      <c r="Q14" s="137">
        <f>P14-O14</f>
        <v>0</v>
      </c>
      <c r="R14" s="136" t="str">
        <f>IFERROR((O14/P14)," ")</f>
        <v xml:space="preserve"> </v>
      </c>
      <c r="S14" s="8"/>
      <c r="T14" s="8"/>
      <c r="U14" s="8"/>
      <c r="W14" s="8"/>
      <c r="X14" s="43"/>
      <c r="Y14" s="43"/>
    </row>
    <row r="15" spans="1:26" hidden="1">
      <c r="A15" s="132" t="s">
        <v>826</v>
      </c>
      <c r="B15" s="4" t="s">
        <v>400</v>
      </c>
      <c r="C15" s="339">
        <v>0</v>
      </c>
      <c r="D15" s="137">
        <v>0</v>
      </c>
      <c r="E15" s="137">
        <v>0</v>
      </c>
      <c r="F15" s="137">
        <v>0</v>
      </c>
      <c r="G15" s="137">
        <v>0</v>
      </c>
      <c r="H15" s="137">
        <v>0</v>
      </c>
      <c r="I15" s="137">
        <v>0</v>
      </c>
      <c r="J15" s="137">
        <v>0</v>
      </c>
      <c r="K15" s="137">
        <v>0</v>
      </c>
      <c r="L15" s="137">
        <v>0</v>
      </c>
      <c r="M15" s="137">
        <v>0</v>
      </c>
      <c r="N15" s="137">
        <v>0</v>
      </c>
      <c r="O15" s="137">
        <v>0</v>
      </c>
      <c r="P15" s="388">
        <v>0</v>
      </c>
      <c r="Q15" s="137">
        <f t="shared" ref="Q15:Q19" si="0">P15-O15</f>
        <v>0</v>
      </c>
      <c r="R15" s="136" t="str">
        <f t="shared" ref="R15:R19" si="1">IFERROR((O15/P15)," ")</f>
        <v xml:space="preserve"> </v>
      </c>
      <c r="S15" s="8"/>
      <c r="T15" s="8"/>
      <c r="U15" s="8"/>
      <c r="W15" s="8"/>
      <c r="X15" s="43"/>
      <c r="Y15" s="43"/>
    </row>
    <row r="16" spans="1:26" hidden="1">
      <c r="A16" s="132" t="s">
        <v>827</v>
      </c>
      <c r="B16" s="4" t="s">
        <v>549</v>
      </c>
      <c r="C16" s="339">
        <v>0</v>
      </c>
      <c r="D16" s="137">
        <v>0</v>
      </c>
      <c r="E16" s="137">
        <v>0</v>
      </c>
      <c r="F16" s="137">
        <v>0</v>
      </c>
      <c r="G16" s="137">
        <v>0</v>
      </c>
      <c r="H16" s="137">
        <v>0</v>
      </c>
      <c r="I16" s="137">
        <v>0</v>
      </c>
      <c r="J16" s="137">
        <v>0</v>
      </c>
      <c r="K16" s="137">
        <v>0</v>
      </c>
      <c r="L16" s="137">
        <v>0</v>
      </c>
      <c r="M16" s="137">
        <v>0</v>
      </c>
      <c r="N16" s="137">
        <v>0</v>
      </c>
      <c r="O16" s="137">
        <v>0</v>
      </c>
      <c r="P16" s="388">
        <v>0</v>
      </c>
      <c r="Q16" s="137">
        <f t="shared" si="0"/>
        <v>0</v>
      </c>
      <c r="R16" s="136" t="str">
        <f t="shared" si="1"/>
        <v xml:space="preserve"> </v>
      </c>
      <c r="S16" s="8"/>
      <c r="T16" s="8"/>
      <c r="U16" s="8"/>
      <c r="W16" s="8"/>
      <c r="X16" s="43"/>
      <c r="Y16" s="43"/>
    </row>
    <row r="17" spans="1:25" hidden="1">
      <c r="A17" s="132" t="s">
        <v>828</v>
      </c>
      <c r="B17" s="4" t="s">
        <v>829</v>
      </c>
      <c r="C17" s="339">
        <v>0</v>
      </c>
      <c r="D17" s="137">
        <v>0</v>
      </c>
      <c r="E17" s="137">
        <v>0</v>
      </c>
      <c r="F17" s="137">
        <v>0</v>
      </c>
      <c r="G17" s="137">
        <v>0</v>
      </c>
      <c r="H17" s="137">
        <v>0</v>
      </c>
      <c r="I17" s="137">
        <v>0</v>
      </c>
      <c r="J17" s="137">
        <v>0</v>
      </c>
      <c r="K17" s="137">
        <v>0</v>
      </c>
      <c r="L17" s="137">
        <v>0</v>
      </c>
      <c r="M17" s="137">
        <v>0</v>
      </c>
      <c r="N17" s="137">
        <v>0</v>
      </c>
      <c r="O17" s="137">
        <v>0</v>
      </c>
      <c r="P17" s="388">
        <v>0</v>
      </c>
      <c r="Q17" s="137">
        <f t="shared" si="0"/>
        <v>0</v>
      </c>
      <c r="R17" s="136" t="str">
        <f t="shared" si="1"/>
        <v xml:space="preserve"> </v>
      </c>
      <c r="S17" s="8"/>
      <c r="T17" s="8"/>
      <c r="U17" s="8"/>
      <c r="W17" s="8"/>
      <c r="X17" s="43"/>
      <c r="Y17" s="43"/>
    </row>
    <row r="18" spans="1:25" hidden="1">
      <c r="A18" s="132" t="s">
        <v>830</v>
      </c>
      <c r="B18" s="4" t="s">
        <v>831</v>
      </c>
      <c r="C18" s="339">
        <v>0</v>
      </c>
      <c r="D18" s="137">
        <v>0</v>
      </c>
      <c r="E18" s="137">
        <v>0</v>
      </c>
      <c r="F18" s="137">
        <v>0</v>
      </c>
      <c r="G18" s="137">
        <v>0</v>
      </c>
      <c r="H18" s="137">
        <v>0</v>
      </c>
      <c r="I18" s="137">
        <v>0</v>
      </c>
      <c r="J18" s="137">
        <v>0</v>
      </c>
      <c r="K18" s="137">
        <v>0</v>
      </c>
      <c r="L18" s="137">
        <v>0</v>
      </c>
      <c r="M18" s="137">
        <v>0</v>
      </c>
      <c r="N18" s="137">
        <v>0</v>
      </c>
      <c r="O18" s="137">
        <v>0</v>
      </c>
      <c r="P18" s="388">
        <v>0</v>
      </c>
      <c r="Q18" s="137">
        <f t="shared" si="0"/>
        <v>0</v>
      </c>
      <c r="R18" s="136" t="str">
        <f t="shared" si="1"/>
        <v xml:space="preserve"> </v>
      </c>
      <c r="S18" s="8"/>
      <c r="T18" s="8"/>
      <c r="U18" s="8"/>
      <c r="W18" s="8"/>
      <c r="X18" s="43"/>
      <c r="Y18" s="43"/>
    </row>
    <row r="19" spans="1:25" hidden="1">
      <c r="A19" s="132" t="s">
        <v>832</v>
      </c>
      <c r="B19" s="4" t="s">
        <v>833</v>
      </c>
      <c r="C19" s="339">
        <v>0</v>
      </c>
      <c r="D19" s="137">
        <v>0</v>
      </c>
      <c r="E19" s="137">
        <v>0</v>
      </c>
      <c r="F19" s="137">
        <v>0</v>
      </c>
      <c r="G19" s="137">
        <v>0</v>
      </c>
      <c r="H19" s="137">
        <v>0</v>
      </c>
      <c r="I19" s="137">
        <v>0</v>
      </c>
      <c r="J19" s="137">
        <v>0</v>
      </c>
      <c r="K19" s="137">
        <v>0</v>
      </c>
      <c r="L19" s="137">
        <v>0</v>
      </c>
      <c r="M19" s="137">
        <v>0</v>
      </c>
      <c r="N19" s="137">
        <v>0</v>
      </c>
      <c r="O19" s="137">
        <v>0</v>
      </c>
      <c r="P19" s="388">
        <v>0</v>
      </c>
      <c r="Q19" s="137">
        <f t="shared" si="0"/>
        <v>0</v>
      </c>
      <c r="R19" s="136" t="str">
        <f t="shared" si="1"/>
        <v xml:space="preserve"> </v>
      </c>
      <c r="S19" s="8"/>
      <c r="T19" s="8"/>
      <c r="U19" s="8"/>
      <c r="W19" s="8"/>
      <c r="X19" s="43"/>
      <c r="Y19" s="43"/>
    </row>
    <row r="20" spans="1:25">
      <c r="A20" s="8"/>
      <c r="B20" s="338" t="s">
        <v>152</v>
      </c>
      <c r="C20" s="144">
        <f t="shared" ref="C20:P20" si="2">SUM(C14:C19)</f>
        <v>0</v>
      </c>
      <c r="D20" s="144">
        <f t="shared" si="2"/>
        <v>0</v>
      </c>
      <c r="E20" s="144">
        <f t="shared" si="2"/>
        <v>0</v>
      </c>
      <c r="F20" s="144">
        <f t="shared" si="2"/>
        <v>0</v>
      </c>
      <c r="G20" s="144">
        <f t="shared" si="2"/>
        <v>0</v>
      </c>
      <c r="H20" s="144">
        <f t="shared" si="2"/>
        <v>0</v>
      </c>
      <c r="I20" s="144">
        <f t="shared" si="2"/>
        <v>0</v>
      </c>
      <c r="J20" s="144">
        <f t="shared" si="2"/>
        <v>0</v>
      </c>
      <c r="K20" s="144">
        <f t="shared" si="2"/>
        <v>0</v>
      </c>
      <c r="L20" s="144">
        <f t="shared" si="2"/>
        <v>0</v>
      </c>
      <c r="M20" s="144">
        <f t="shared" si="2"/>
        <v>0</v>
      </c>
      <c r="N20" s="144">
        <f t="shared" si="2"/>
        <v>0</v>
      </c>
      <c r="O20" s="144">
        <f t="shared" si="2"/>
        <v>0</v>
      </c>
      <c r="P20" s="389">
        <f t="shared" si="2"/>
        <v>0</v>
      </c>
      <c r="Q20" s="152">
        <f>P20-O20</f>
        <v>0</v>
      </c>
      <c r="R20" s="145" t="str">
        <f>IFERROR((O20/P20)," ")</f>
        <v xml:space="preserve"> </v>
      </c>
      <c r="U20" s="8"/>
      <c r="W20" s="8"/>
      <c r="X20" s="43"/>
      <c r="Y20" s="43"/>
    </row>
    <row r="21" spans="1:25">
      <c r="Q21" s="151"/>
    </row>
    <row r="22" spans="1:25" ht="12.75" thickBot="1">
      <c r="A22" s="5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67"/>
      <c r="R22" s="68"/>
    </row>
    <row r="23" spans="1:25" ht="36.75" customHeight="1" thickTop="1">
      <c r="A23" s="340" t="s">
        <v>153</v>
      </c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  <c r="N23" s="340"/>
      <c r="O23" s="340" t="s">
        <v>89</v>
      </c>
      <c r="P23" s="341" t="s">
        <v>17</v>
      </c>
      <c r="Q23" s="341" t="s">
        <v>84</v>
      </c>
      <c r="R23" s="341" t="s">
        <v>83</v>
      </c>
    </row>
    <row r="24" spans="1:25" hidden="1">
      <c r="A24" s="342" t="s">
        <v>29</v>
      </c>
      <c r="B24" s="342"/>
      <c r="C24" s="342"/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  <c r="O24" s="342"/>
      <c r="P24" s="344"/>
      <c r="Q24" s="344"/>
      <c r="R24" s="342"/>
    </row>
    <row r="25" spans="1:25" hidden="1">
      <c r="A25" s="241"/>
      <c r="B25" s="58" t="s">
        <v>75</v>
      </c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241" t="s">
        <v>75</v>
      </c>
      <c r="P25" s="339">
        <v>0</v>
      </c>
      <c r="Q25" s="339">
        <v>0</v>
      </c>
      <c r="R25" s="241"/>
    </row>
    <row r="26" spans="1:25" ht="24" hidden="1">
      <c r="A26" s="342" t="s">
        <v>29</v>
      </c>
      <c r="B26" s="342" t="s">
        <v>548</v>
      </c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 t="s">
        <v>549</v>
      </c>
      <c r="P26" s="344"/>
      <c r="Q26" s="344">
        <v>0</v>
      </c>
      <c r="R26" s="342"/>
    </row>
    <row r="27" spans="1:25" hidden="1">
      <c r="A27" s="342" t="s">
        <v>29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2"/>
      <c r="L27" s="342"/>
      <c r="M27" s="342"/>
      <c r="N27" s="342"/>
      <c r="O27" s="342"/>
      <c r="P27" s="444"/>
      <c r="Q27" s="444"/>
      <c r="R27" s="342"/>
    </row>
    <row r="28" spans="1:25" hidden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25">
      <c r="A29" s="5"/>
      <c r="B29" s="144" t="s">
        <v>152</v>
      </c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345">
        <f>SUMIF(B25:B28,"&lt;&gt;Total",P25:P28)</f>
        <v>0</v>
      </c>
      <c r="Q29" s="345">
        <f>SUMIF(B25:B28,"&lt;&gt;Total",Q25:Q28)</f>
        <v>0</v>
      </c>
      <c r="R29" s="145"/>
    </row>
    <row r="30" spans="1: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18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</sheetData>
  <pageMargins left="0.7" right="0.7" top="0.75" bottom="0.75" header="0.3" footer="0.3"/>
  <pageSetup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item1.xml><?xml version="1.0" encoding="utf-8"?>
<venadatastore xmlns="http://venasolutions.com/VenaSPMAddin/ServerSideBlobV2"/>
</file>

<file path=customXml/item2.xml><?xml version="1.0" encoding="utf-8"?>
<solutionPackageMetadata xmlns="http://venasolutions.com/VenaTemplate/SolutionPackageMetadata/V1">
  <lastSaved>2025-11-04T13:30:38.3474263-08:00</lastSaved>
</solutionPackageMetadata>
</file>

<file path=customXml/item3.xml><?xml version="1.0" encoding="utf-8"?>
<venadatastore xmlns="http://venasolutions.com/VenaSPMAddin/ExcelCustomMultiDynamicCollectionStore_V1">[]</venadatastore>
</file>

<file path=customXml/item4.xml><?xml version="1.0" encoding="utf-8"?>
<venadatastore xmlns="http://venasolutions.com/VenaSPMAddin/DataModelSectionStore_V1">{"OutYtdS1":{"Id":720177939980091392,"Name":"EdTec - NV"},"OutYTDS2":{"Id":720177939980091392,"Name":"EdTec - NV"},"BalanceSheetS2":{"Id":720177939980091392,"Name":"EdTec - NV"},"BalanceSheetS1":{"Id":720177939980091392,"Name":"EdTec - NV"},"BalanceSheetS3":{"Id":720177939980091392,"Name":"EdTec - NV"},"CharterYTDBS":{"Id":720177939980091392,"Name":"EdTec - NV"},"Budget":{"Id":720177939980091392,"Name":"EdTec - NV"},"PreviousForecast":{"Id":720177939980091392,"Name":"EdTec - NV"},"CharterCashFlow":{"Id":720177939980091392,"Name":"EdTec - NV"},"Org":{"Id":720177939980091392,"Name":"EdTec - NV"},"CurrentForecast":{"Id":720177939980091392,"Name":"EdTec - NV"},"ClosedMonthS1":{"Id":720177939980091392,"Name":"EdTec - NV"},"CashFlowS1":{"Id":720177939980091392,"Name":"EdTec - NV"},"CashFlowS2":{"Id":720177939980091392,"Name":"EdTec - NV"},"CashFlowS3":{"Id":720177939980091392,"Name":"EdTec - NV"},"YTDS1":{"Id":720177939980091392,"Name":"EdTec - NV"},"YTDS2":{"Id":720177939980091392,"Name":"EdTec - NV"},"ReportSettings1":{"Id":720177939980091392,"Name":"EdTec - NV"},"ComparisonScenario1":{"Id":720177939980091392,"Name":"EdTec - NV"},"CapExS1":{"Id":720177939980091392,"Name":"EdTec - NV"},"CapExS2":{"Id":720177939980091392,"Name":"EdTec - NV"},"GraphsS1":{"Id":720177939980091392,"Name":"EdTec - NV"},"ReportSettingsS1":{"Id":720177939980091392,"Name":"EdTec - NV"},"Budget205StateSPED":{"Id":720177939980091392,"Name":"EdTec - NV"},"ClosedMonthS1205StateSPED":{"Id":720177939980091392,"Name":"EdTec - NV"},"CurrentForecast205StateSPED":{"Id":720177939980091392,"Name":"EdTec - NV"},"YTDS1205StateSPED":{"Id":720177939980091392,"Name":"EdTec - NV"},"PreviousForecast205StateSPED":{"Id":720177939980091392,"Name":"EdTec - NV"},"YTDS2205StateSPED":{"Id":720177939980091392,"Name":"EdTec - NV"},"Budget633TitleI":{"Id":720177939980091392,"Name":"EdTec - NV"},"ClosedMonthS1633TitleI":{"Id":720177939980091392,"Name":"EdTec - NV"},"CurrentForecast633TitleI":{"Id":720177939980091392,"Name":"EdTec - NV"},"YTDS1633TitleI":{"Id":720177939980091392,"Name":"EdTec - NV"},"PreviousForecast633TitleI":{"Id":720177939980091392,"Name":"EdTec - NV"},"YTDS2633TitleI":{"Id":720177939980091392,"Name":"EdTec - NV"},"Budget658TitleIII":{"Id":720177939980091392,"Name":"EdTec - NV"},"ClosedMonthS1658TitleIII":{"Id":720177939980091392,"Name":"EdTec - NV"},"CurrentForecast658TitleIII":{"Id":720177939980091392,"Name":"EdTec - NV"},"YTDS1658TitleIII":{"Id":720177939980091392,"Name":"EdTec - NV"},"PreviousForecast658TitleIII":{"Id":720177939980091392,"Name":"EdTec - NV"},"YTDS2658TitleIII":{"Id":720177939980091392,"Name":"EdTec - NV"},"Budget802NSLP":{"Id":720177939980091392,"Name":"EdTec - NV"},"ClosedMonthS1802NSLP":{"Id":720177939980091392,"Name":"EdTec - NV"},"CurrentForecast802NSLP":{"Id":720177939980091392,"Name":"EdTec - NV"},"YTDS1802NSLP":{"Id":720177939980091392,"Name":"EdTec - NV"},"PreviousForecast802NSLP":{"Id":720177939980091392,"Name":"EdTec - NV"},"YTDS2802NSLP":{"Id":720177939980091392,"Name":"EdTec - NV"},"Budget661CharterSchoolStartupGrant":{"Id":720177939980091392,"Name":"EdTec - NV"},"ClosedMonthS1661CharterSchoolStartupGrant":{"Id":720177939980091392,"Name":"EdTec - NV"},"CurrentForecast661CharterSchoolStartupGrant":{"Id":720177939980091392,"Name":"EdTec - NV"},"YTDS1661CharterSchoolStartupGrant":{"Id":720177939980091392,"Name":"EdTec - NV"},"PreviousForecast661CharterSchoolStartupGrant":{"Id":720177939980091392,"Name":"EdTec - NV"},"YTDS2661CharterSchoolStartupGrant":{"Id":720177939980091392,"Name":"EdTec - NV"},"RestrictedS1":{"Id":720177939980091392,"Name":"EdTec - NV"},"RestrictedS2":{"Id":720177939980091392,"Name":"EdTec - NV"},"Budget282ReadbyGrade3":{"Id":720177939980091392,"Name":"EdTec - NV"},"ClosedMonthS1282ReadbyGrade3":{"Id":720177939980091392,"Name":"EdTec - NV"},"CurrentForecast282ReadbyGrade3":{"Id":720177939980091392,"Name":"EdTec - NV"},"YTDS1282ReadbyGrade3":{"Id":720177939980091392,"Name":"EdTec - NV"},"PreviousForecast282ReadbyGrade3":{"Id":720177939980091392,"Name":"EdTec - NV"},"YTDS2282ReadbyGrade3":{"Id":720177939980091392,"Name":"EdTec - NV"},"DetailS1":{"Id":720177939980091392,"Name":"EdTec - NV"}}</venadatastore>
</file>

<file path=customXml/item5.xml><?xml version="1.0" encoding="utf-8"?>
<venadatastore xmlns="http://venasolutions.com/VenaSPMAddin/DefaultDataModel_V1">632005309942726656</venadatastore>
</file>

<file path=customXml/item6.xml><?xml version="1.0" encoding="utf-8"?>
<venadatastore xmlns="http://venasolutions.com/VenaSPMAddin/ServerSideBlobV1">{"Version":1,"Mappings":{"_vena_BalanceSheetS1_BalanceSheetB1_C_1_720177941049638930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BalanceSheetB1","VenaRangeType":2,"DimensionIdStr":"1","MemberIdStr":"720177941049638930","DimensionId":1,"MemberId":720177941049638930,"Inc":""},"_vena_BalanceSheetS1_BalanceSheetB1_C_1_720177941049638930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BalanceSheetB1","VenaRangeType":2,"DimensionIdStr":"1","MemberIdStr":"720177941049638930","DimensionId":1,"MemberId":720177941049638930,"Inc":"1"},"_vena_BalanceSheetS1_BalanceSheetB1_C_FV_a398e917565c475b8f0c5e9ebb5e002d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BalanceSheetB1","VenaRangeType":2,"DimensionIdStr":"FV","MemberIdStr":"a398e917565c475b8f0c5e9ebb5e002d","DimensionId":-1,"MemberId":-1,"Inc":""},"_vena_BalanceSheetS1_BalanceSheetB1_C_FV_a398e917565c475b8f0c5e9ebb5e002d_1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BalanceSheetB1","VenaRangeType":2,"DimensionIdStr":"FV","MemberIdStr":"a398e917565c475b8f0c5e9ebb5e002d","DimensionId":-1,"MemberId":-1,"Inc":"1"},"_vena_BalanceSheetS1_BalanceSheetB1_C_FV_a398e917565c475b8f0c5e9ebb5e002d_2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BalanceSheetB1","VenaRangeType":2,"DimensionIdStr":"FV","MemberIdStr":"a398e917565c475b8f0c5e9ebb5e002d","DimensionId":-1,"MemberId":-1,"Inc":"2"},"_vena_BalanceSheetS1_BalanceSheetB1_C_FV_a398e917565c475b8f0c5e9ebb5e002d_3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BalanceSheetB1","VenaRangeType":2,"DimensionIdStr":"FV","MemberIdStr":"a398e917565c475b8f0c5e9ebb5e002d","DimensionId":-1,"MemberId":-1,"Inc":"3"},"_vena_BalanceSheetS1_BalanceSheetB1_C_FV_e1c3a244dc3d4f149ecdf7d748811086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BalanceSheetB1","VenaRangeType":2,"DimensionIdStr":"FV","MemberIdStr":"e1c3a244dc3d4f149ecdf7d748811086","DimensionId":-1,"MemberId":-1,"Inc":""},"_vena_BalanceSheetS1_BalanceSheetB1_C_FV_e1c3a244dc3d4f149ecdf7d748811086_1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BalanceSheetB1","VenaRangeType":2,"DimensionIdStr":"FV","MemberIdStr":"e1c3a244dc3d4f149ecdf7d748811086","DimensionId":-1,"MemberId":-1,"Inc":"1"},"_vena_BalanceSheetS1_BalanceSheetB1_C_FV_e1c3a244dc3d4f149ecdf7d748811086_2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BalanceSheetB1","VenaRangeType":2,"DimensionIdStr":"FV","MemberIdStr":"e1c3a244dc3d4f149ecdf7d748811086","DimensionId":-1,"MemberId":-1,"Inc":"2"},"_vena_BalanceSheetS1_BalanceSheetB1_C_FV_e1c3a244dc3d4f149ecdf7d748811086_3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BalanceSheetB1","VenaRangeType":2,"DimensionIdStr":"FV","MemberIdStr":"e1c3a244dc3d4f149ecdf7d748811086","DimensionId":-1,"MemberId":-1,"Inc":"3"},"_vena_BalanceSheetS1_BalanceSheetB1_R_5_1515578492157820930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BalanceSheetB1","VenaRangeType":1,"DimensionIdStr":"5","MemberIdStr":"1515578492157820930","DimensionId":5,"MemberId":1515578492157820930,"Inc":""},"_vena_BalanceSheetS1_BalanceSheetB1_R_5_1515578492166209648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BalanceSheetB1","VenaRangeType":1,"DimensionIdStr":"5","MemberIdStr":"1515578492166209648","DimensionId":5,"MemberId":1515578492166209648,"Inc":""},"_vena_BalanceSheetS1_BalanceSheetB1_R_5_1515578492170403934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BalanceSheetB1","VenaRangeType":1,"DimensionIdStr":"5","MemberIdStr":"1515578492170403934","DimensionId":5,"MemberId":1515578492170403934,"Inc":""},"_vena_BalanceSheetS1_BalanceSheetB1_R_5_1515578492174598146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BalanceSheetB1","VenaRangeType":1,"DimensionIdStr":"5","MemberIdStr":"1515578492174598146","DimensionId":5,"MemberId":1515578492174598146,"Inc":""},"_vena_BalanceSheetS1_BalanceSheetB1_R_5_1515578492178792511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BalanceSheetB1","VenaRangeType":1,"DimensionIdStr":"5","MemberIdStr":"1515578492178792511","DimensionId":5,"MemberId":1515578492178792511,"Inc":""},"_vena_BalanceSheetS1_BalanceSheetB1_R_5_1515578492191375362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BalanceSheetB1","VenaRangeType":1,"DimensionIdStr":"5","MemberIdStr":"1515578492191375362","DimensionId":5,"MemberId":1515578492191375362,"Inc":""},"_vena_BalanceSheetS1_BalanceSheetB1_R_5_1515578492195569668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BalanceSheetB1","VenaRangeType":1,"DimensionIdStr":"5","MemberIdStr":"1515578492195569668","DimensionId":5,"MemberId":1515578492195569668,"Inc":""},"_vena_BalanceSheetS1_BalanceSheetB1_R_5_1515578492195569714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BalanceSheetB1","VenaRangeType":1,"DimensionIdStr":"5","MemberIdStr":"1515578492195569714","DimensionId":5,"MemberId":1515578492195569714,"Inc":""},"_vena_BalanceSheetS1_BalanceSheetB1_R_5_1515578492199764118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BalanceSheetB1","VenaRangeType":1,"DimensionIdStr":"5","MemberIdStr":"1515578492199764118","DimensionId":5,"MemberId":1515578492199764118,"Inc":""},"_vena_BalanceSheetS1_BalanceSheetB1_R_5_1515578492208152576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BalanceSheetB1","VenaRangeType":1,"DimensionIdStr":"5","MemberIdStr":"1515578492208152576","DimensionId":5,"MemberId":1515578492208152576,"Inc":""},"_vena_BalanceSheetS1_BalanceSheetB1_R_5_1515578492212346882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BalanceSheetB1","VenaRangeType":1,"DimensionIdStr":"5","MemberIdStr":"1515578492212346882","DimensionId":5,"MemberId":1515578492212346882,"Inc":""},"_vena_BalanceSheetS1_BalanceSheetB1_R_5_1515578492216541186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BalanceSheetB1","VenaRangeType":1,"DimensionIdStr":"5","MemberIdStr":"1515578492216541186","DimensionId":5,"MemberId":1515578492216541186,"Inc":""},"_vena_BalanceSheetS1_BalanceSheetB1_R_5_1515578492220735495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BalanceSheetB1","VenaRangeType":1,"DimensionIdStr":"5","MemberIdStr":"1515578492220735495","DimensionId":5,"MemberId":1515578492220735495,"Inc":""},"_vena_BalanceSheetS1_BalanceSheetB1_R_5_1515578492224929865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BalanceSheetB1","VenaRangeType":1,"DimensionIdStr":"5","MemberIdStr":"1515578492224929865","DimensionId":5,"MemberId":1515578492224929865,"Inc":""},"_vena_BalanceSheetS1_BalanceSheetB1_R_5_1515578492229124096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BalanceSheetB1","VenaRangeType":1,"DimensionIdStr":"5","MemberIdStr":"1515578492229124096","DimensionId":5,"MemberId":1515578492229124096,"Inc":""},"_vena_BalanceSheetS1_BalanceSheetB1_R_5_1515578492229124099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BalanceSheetB1","VenaRangeType":1,"DimensionIdStr":"5","MemberIdStr":"1515578492229124099","DimensionId":5,"MemberId":1515578492229124099,"Inc":""},"_vena_BalanceSheetS1_BalanceSheetB1_R_5_1515578492233318498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BalanceSheetB1","VenaRangeType":1,"DimensionIdStr":"5","MemberIdStr":"1515578492233318498","DimensionId":5,"MemberId":1515578492233318498,"Inc":""},"_vena_BalanceSheetS1_BalanceSheetB1_R_5_1515578492237512706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BalanceSheetB1","VenaRangeType":1,"DimensionIdStr":"5","MemberIdStr":"1515578492237512706","DimensionId":5,"MemberId":1515578492237512706,"Inc":""},"_vena_BalanceSheetS1_BalanceSheetB1_R_5_720177941112553479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BalanceSheetB1","VenaRangeType":1,"DimensionIdStr":"5","MemberIdStr":"720177941112553479","DimensionId":5,"MemberId":720177941112553479,"Inc":""},"_vena_BalanceSheetS1_P_2_720177941070610468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","VenaRangeType":0,"DimensionIdStr":"2","MemberIdStr":"720177941070610468","DimensionId":2,"MemberId":720177941070610468,"Inc":""},"_vena_BalanceSheetS1_P_6_720177941255159882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","VenaRangeType":0,"DimensionIdStr":"6","MemberIdStr":"720177941255159882","DimensionId":6,"MemberId":720177941255159882,"Inc":""},"_vena_BalanceSheetS1_P_7_720177941267742840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","VenaRangeType":0,"DimensionIdStr":"7","MemberIdStr":"720177941267742840","DimensionId":7,"MemberId":720177941267742840,"Inc":""},"_vena_BalanceSheetS1_P_8_720177941305491498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1","BlockName":"","VenaRangeType":0,"DimensionIdStr":"8","MemberIdStr":"720177941305491498","DimensionId":8,"MemberId":720177941305491498,"Inc":""},"_vena_BalanceSheetS2_BalanceSheetB2_C_1_720177941049638930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BalanceSheetB2","VenaRangeType":2,"DimensionIdStr":"1","MemberIdStr":"720177941049638930","DimensionId":1,"MemberId":720177941049638930,"Inc":""},"_vena_BalanceSheetS2_BalanceSheetB2_C_8_1502557456644177920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BalanceSheetB2","VenaRangeType":2,"DimensionIdStr":"8","MemberIdStr":"1502557456644177920","DimensionId":8,"MemberId":1502557456644177920,"Inc":""},"_vena_BalanceSheetS2_BalanceSheetB2_C_8_1502557456644177920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BalanceSheetB2","VenaRangeType":2,"DimensionIdStr":"8","MemberIdStr":"1502557456644177920","DimensionId":8,"MemberId":1502557456644177920,"Inc":"1"},"_vena_BalanceSheetS2_BalanceSheetB2_R_5_1500358660232839168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BalanceSheetB2","VenaRangeType":1,"DimensionIdStr":"5","MemberIdStr":"1500358660232839168","DimensionId":5,"MemberId":1500358660232839168,"Inc":""},"_vena_BalanceSheetS2_BalanceSheetB2_R_5_1500358739597721600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BalanceSheetB2","VenaRangeType":1,"DimensionIdStr":"5","MemberIdStr":"1500358739597721600","DimensionId":5,"MemberId":1500358739597721600,"Inc":""},"_vena_BalanceSheetS2_BalanceSheetB2_R_5_1500358836708573184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BalanceSheetB2","VenaRangeType":1,"DimensionIdStr":"5","MemberIdStr":"1500358836708573184","DimensionId":5,"MemberId":1500358836708573184,"Inc":""},"_vena_BalanceSheetS2_BalanceSheetB2_R_5_1500359004494233600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BalanceSheetB2","VenaRangeType":1,"DimensionIdStr":"5","MemberIdStr":"1500359004494233600","DimensionId":5,"MemberId":1500359004494233600,"Inc":""},"_vena_BalanceSheetS2_BalanceSheetB2_R_5_1500359099045117952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BalanceSheetB2","VenaRangeType":1,"DimensionIdStr":"5","MemberIdStr":"1500359099045117952","DimensionId":5,"MemberId":1500359099045117952,"Inc":""},"_vena_BalanceSheetS2_BalanceSheetB2_R_5_1500359158365421568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BalanceSheetB2","VenaRangeType":1,"DimensionIdStr":"5","MemberIdStr":"1500359158365421568","DimensionId":5,"MemberId":1500359158365421568,"Inc":""},"_vena_BalanceSheetS2_BalanceSheetB2_R_5_1500377780398587904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BalanceSheetB2","VenaRangeType":1,"DimensionIdStr":"5","MemberIdStr":"1500377780398587904","DimensionId":5,"MemberId":1500377780398587904,"Inc":""},"_vena_BalanceSheetS2_BalanceSheetB2_R_5_1505443022442233856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BalanceSheetB2","VenaRangeType":1,"DimensionIdStr":"5","MemberIdStr":"1505443022442233856","DimensionId":5,"MemberId":1505443022442233856,"Inc":""},"_vena_BalanceSheetS2_BalanceSheetB2_R_5_1505443142187876792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BalanceSheetB2","VenaRangeType":1,"DimensionIdStr":"5","MemberIdStr":"1505443142187876792","DimensionId":5,"MemberId":1505443142187876792,"Inc":""},"_vena_BalanceSheetS2_BalanceSheetB2_R_5_720177941099970591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BalanceSheetB2","VenaRangeType":1,"DimensionIdStr":"5","MemberIdStr":"720177941099970591","DimensionId":5,"MemberId":720177941099970591,"Inc":""},"_vena_BalanceSheetS2_BalanceSheetB2_R_5_720177941099970594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BalanceSheetB2","VenaRangeType":1,"DimensionIdStr":"5","MemberIdStr":"720177941099970594","DimensionId":5,"MemberId":720177941099970594,"Inc":""},"_vena_BalanceSheetS2_BalanceSheetB2_R_5_720177941129330781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BalanceSheetB2","VenaRangeType":1,"DimensionIdStr":"5","MemberIdStr":"720177941129330781","DimensionId":5,"MemberId":720177941129330781,"Inc":""},"_vena_BalanceSheetS2_BalanceSheetB2_R_5_720177941129330845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BalanceSheetB2","VenaRangeType":1,"DimensionIdStr":"5","MemberIdStr":"720177941129330845","DimensionId":5,"MemberId":720177941129330845,"Inc":""},"_vena_BalanceSheetS2_BalanceSheetB2_R_5_720177941129330848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BalanceSheetB2","VenaRangeType":1,"DimensionIdStr":"5","MemberIdStr":"720177941129330848","DimensionId":5,"MemberId":720177941129330848,"Inc":""},"_vena_BalanceSheetS2_BalanceSheetB2_R_5_720177941137719307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BalanceSheetB2","VenaRangeType":1,"DimensionIdStr":"5","MemberIdStr":"720177941137719307","DimensionId":5,"MemberId":720177941137719307,"Inc":""},"_vena_BalanceSheetS2_BalanceSheetB2_R_5_720177941137719420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BalanceSheetB2","VenaRangeType":1,"DimensionIdStr":"5","MemberIdStr":"720177941137719420","DimensionId":5,"MemberId":720177941137719420,"Inc":""},"_vena_BalanceSheetS2_BalanceSheetB2_R_5_733477287828389888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BalanceSheetB2","VenaRangeType":1,"DimensionIdStr":"5","MemberIdStr":"733477287828389888","DimensionId":5,"MemberId":733477287828389888,"Inc":""},"_vena_BalanceSheetS2_BalanceSheetB2_R_5_733477515616583680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BalanceSheetB2","VenaRangeType":1,"DimensionIdStr":"5","MemberIdStr":"733477515616583680","DimensionId":5,"MemberId":733477515616583680,"Inc":""},"_vena_BalanceSheetS2_BalanceSheetB3_C_8_720177941305491604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BalanceSheetB3","VenaRangeType":2,"DimensionIdStr":"8","MemberIdStr":"720177941305491604","DimensionId":8,"MemberId":720177941305491604,"Inc":""},"_vena_BalanceSheetS2_BalanceSheetB3_C_8_720177941305491604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BalanceSheetB3","VenaRangeType":2,"DimensionIdStr":"8","MemberIdStr":"720177941305491604","DimensionId":8,"MemberId":720177941305491604,"Inc":"1"},"_vena_BalanceSheetS2_BalanceSheetB3_C_FV_9b0abd7578fb42018b1ba18b8b26d3ae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BalanceSheetB3","VenaRangeType":2,"DimensionIdStr":"FV","MemberIdStr":"9b0abd7578fb42018b1ba18b8b26d3ae","DimensionId":-1,"MemberId":-1,"Inc":""},"_vena_BalanceSheetS2_BalanceSheetB3_C_FV_9b0abd7578fb42018b1ba18b8b26d3ae_1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BalanceSheetB3","VenaRangeType":2,"DimensionIdStr":"FV","MemberIdStr":"9b0abd7578fb42018b1ba18b8b26d3ae","DimensionId":-1,"MemberId":-1,"Inc":"1"},"_vena_BalanceSheetS2_BalanceSheetB3_R_5_720177941112553489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BalanceSheetB3","VenaRangeType":1,"DimensionIdStr":"5","MemberIdStr":"720177941112553489","DimensionId":5,"MemberId":720177941112553489,"Inc":""},"_vena_BalanceSheetS2_BalanceSheetB4_C_8_720177941305491604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BalanceSheetB4","VenaRangeType":2,"DimensionIdStr":"8","MemberIdStr":"720177941305491604","DimensionId":8,"MemberId":720177941305491604,"Inc":""},"_vena_BalanceSheetS2_BalanceSheetB4_C_8_720177941305491604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BalanceSheetB4","VenaRangeType":2,"DimensionIdStr":"8","MemberIdStr":"720177941305491604","DimensionId":8,"MemberId":720177941305491604,"Inc":"1"},"_vena_BalanceSheetS2_BalanceSheetB4_C_FV_9b0abd7578fb42018b1ba18b8b26d3ae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BalanceSheetB4","VenaRangeType":2,"DimensionIdStr":"FV","MemberIdStr":"9b0abd7578fb42018b1ba18b8b26d3ae","DimensionId":-1,"MemberId":-1,"Inc":""},"_vena_BalanceSheetS2_BalanceSheetB4_C_FV_9b0abd7578fb42018b1ba18b8b26d3ae_1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BalanceSheetB4","VenaRangeType":2,"DimensionIdStr":"FV","MemberIdStr":"9b0abd7578fb42018b1ba18b8b26d3ae","DimensionId":-1,"MemberId":-1,"Inc":"1"},"_vena_BalanceSheetS2_BalanceSheetB4_R_5_720177941112553479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BalanceSheetB4","VenaRangeType":1,"DimensionIdStr":"5","MemberIdStr":"720177941112553479","DimensionId":5,"MemberId":720177941112553479,"Inc":""},"_vena_BalanceSheetS2_P_3_720177941083193402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","VenaRangeType":0,"DimensionIdStr":"3","MemberIdStr":"720177941083193402","DimensionId":3,"MemberId":720177941083193402,"Inc":""},"_vena_BalanceSheetS2_P_6_720177941255159927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","VenaRangeType":0,"DimensionIdStr":"6","MemberIdStr":"720177941255159927","DimensionId":6,"MemberId":720177941255159927,"Inc":""},"_vena_BalanceSheetS2_P_7_720177941267742850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","VenaRangeType":0,"DimensionIdStr":"7","MemberIdStr":"720177941267742850","DimensionId":7,"MemberId":720177941267742850,"Inc":""},"_vena_BalanceSheetS2_P_FV_e1c3a244dc3d4f149ecdf7d748811086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","VenaRangeType":0,"DimensionIdStr":"FV","MemberIdStr":"e1c3a244dc3d4f149ecdf7d748811086","DimensionId":-1,"MemberId":-1,"Inc":""},"_vena_BalanceSheetS2_P_FV_e3545e3dcc52420a84dcdae3a23a4597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alanceSheetS2","BlockName":"","VenaRangeType":0,"DimensionIdStr":"FV","MemberIdStr":"e3545e3dcc52420a84dcdae3a23a4597","DimensionId":-1,"MemberId":-1,"Inc":""},"_vena_Budget_P_2_1273062288094396419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udget","BlockName":"","VenaRangeType":0,"DimensionIdStr":"2","MemberIdStr":"1273062288094396419","DimensionId":2,"MemberId":1273062288094396419,"Inc":""},"_vena_Budget_P_2_1400381400535531530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udget","BlockName":"","VenaRangeType":0,"DimensionIdStr":"2","MemberIdStr":"1400381400535531530","DimensionId":2,"MemberId":1400381400535531530,"Inc":""},"_vena_Budget_P_2_1535057743503949834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Budget","BlockName":"","VenaRangeType":0,"DimensionIdStr":"2","MemberIdStr":"1535057743503949834","DimensionId":2,"MemberId":1535057743503949834,"Inc":""},"_vena_CapExS1_CapExB1_C_2_720177941070610468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2","MemberIdStr":"720177941070610468","DimensionId":2,"MemberId":720177941070610468,"Inc":""},"_vena_CapExS1_CapExB1_C_2_720177941070610468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2","MemberIdStr":"720177941070610468","DimensionId":2,"MemberId":720177941070610468,"Inc":"1"},"_vena_CapExS1_CapExB1_C_2_720177941070610468_10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2","MemberIdStr":"720177941070610468","DimensionId":2,"MemberId":720177941070610468,"Inc":"10"},"_vena_CapExS1_CapExB1_C_2_720177941070610468_11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2","MemberIdStr":"720177941070610468","DimensionId":2,"MemberId":720177941070610468,"Inc":"11"},"_vena_CapExS1_CapExB1_C_2_720177941070610468_12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2","MemberIdStr":"720177941070610468","DimensionId":2,"MemberId":720177941070610468,"Inc":"12"},"_vena_CapExS1_CapExB1_C_2_720177941070610468_13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2","MemberIdStr":"720177941070610468","DimensionId":2,"MemberId":720177941070610468,"Inc":"13"},"_vena_CapExS1_CapExB1_C_2_720177941070610468_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2","MemberIdStr":"720177941070610468","DimensionId":2,"MemberId":720177941070610468,"Inc":"2"},"_vena_CapExS1_CapExB1_C_2_720177941070610468_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2","MemberIdStr":"720177941070610468","DimensionId":2,"MemberId":720177941070610468,"Inc":"3"},"_vena_CapExS1_CapExB1_C_2_720177941070610468_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2","MemberIdStr":"720177941070610468","DimensionId":2,"MemberId":720177941070610468,"Inc":"4"},"_vena_CapExS1_CapExB1_C_2_720177941070610468_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2","MemberIdStr":"720177941070610468","DimensionId":2,"MemberId":720177941070610468,"Inc":"5"},"_vena_CapExS1_CapExB1_C_2_720177941070610468_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2","MemberIdStr":"720177941070610468","DimensionId":2,"MemberId":720177941070610468,"Inc":"6"},"_vena_CapExS1_CapExB1_C_2_720177941070610468_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2","MemberIdStr":"720177941070610468","DimensionId":2,"MemberId":720177941070610468,"Inc":"7"},"_vena_CapExS1_CapExB1_C_2_720177941070610468_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2","MemberIdStr":"720177941070610468","DimensionId":2,"MemberId":720177941070610468,"Inc":"8"},"_vena_CapExS1_CapExB1_C_2_720177941070610468_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2","MemberIdStr":"720177941070610468","DimensionId":2,"MemberId":720177941070610468,"Inc":"9"},"_vena_CapExS1_CapExB1_C_3_720177941083193353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3","MemberIdStr":"720177941083193353","DimensionId":3,"MemberId":720177941083193353,"Inc":""},"_vena_CapExS1_CapExB1_C_3_720177941083193402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3","MemberIdStr":"720177941083193402","DimensionId":3,"MemberId":720177941083193402,"Inc":""},"_vena_CapExS1_CapExB1_C_8_720177941305491498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8","MemberIdStr":"720177941305491498","DimensionId":8,"MemberId":720177941305491498,"Inc":""},"_vena_CapExS1_CapExB1_C_8_720177941305491498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8","MemberIdStr":"720177941305491498","DimensionId":8,"MemberId":720177941305491498,"Inc":"1"},"_vena_CapExS1_CapExB1_C_8_720177941305491498_10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8","MemberIdStr":"720177941305491498","DimensionId":8,"MemberId":720177941305491498,"Inc":"10"},"_vena_CapExS1_CapExB1_C_8_720177941305491498_11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8","MemberIdStr":"720177941305491498","DimensionId":8,"MemberId":720177941305491498,"Inc":"11"},"_vena_CapExS1_CapExB1_C_8_720177941305491498_12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8","MemberIdStr":"720177941305491498","DimensionId":8,"MemberId":720177941305491498,"Inc":"12"},"_vena_CapExS1_CapExB1_C_8_720177941305491498_13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8","MemberIdStr":"720177941305491498","DimensionId":8,"MemberId":720177941305491498,"Inc":"13"},"_vena_CapExS1_CapExB1_C_8_720177941305491498_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8","MemberIdStr":"720177941305491498","DimensionId":8,"MemberId":720177941305491498,"Inc":"2"},"_vena_CapExS1_CapExB1_C_8_720177941305491498_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8","MemberIdStr":"720177941305491498","DimensionId":8,"MemberId":720177941305491498,"Inc":"3"},"_vena_CapExS1_CapExB1_C_8_720177941305491498_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8","MemberIdStr":"720177941305491498","DimensionId":8,"MemberId":720177941305491498,"Inc":"4"},"_vena_CapExS1_CapExB1_C_8_720177941305491498_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8","MemberIdStr":"720177941305491498","DimensionId":8,"MemberId":720177941305491498,"Inc":"5"},"_vena_CapExS1_CapExB1_C_8_720177941305491498_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8","MemberIdStr":"720177941305491498","DimensionId":8,"MemberId":720177941305491498,"Inc":"6"},"_vena_CapExS1_CapExB1_C_8_720177941305491498_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8","MemberIdStr":"720177941305491498","DimensionId":8,"MemberId":720177941305491498,"Inc":"7"},"_vena_CapExS1_CapExB1_C_8_720177941305491498_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8","MemberIdStr":"720177941305491498","DimensionId":8,"MemberId":720177941305491498,"Inc":"8"},"_vena_CapExS1_CapExB1_C_8_720177941305491498_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8","MemberIdStr":"720177941305491498","DimensionId":8,"MemberId":720177941305491498,"Inc":"9"},"_vena_CapExS1_CapExB1_C_8_720177941305491604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8","MemberIdStr":"720177941305491604","DimensionId":8,"MemberId":720177941305491604,"Inc":""},"_vena_CapExS1_CapExB1_C_FV_a398e917565c475b8f0c5e9ebb5e002d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FV","MemberIdStr":"a398e917565c475b8f0c5e9ebb5e002d","DimensionId":-1,"MemberId":-1,"Inc":""},"_vena_CapExS1_CapExB1_C_FV_a398e917565c475b8f0c5e9ebb5e002d_1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FV","MemberIdStr":"a398e917565c475b8f0c5e9ebb5e002d","DimensionId":-1,"MemberId":-1,"Inc":"1"},"_vena_CapExS1_CapExB1_C_FV_a398e917565c475b8f0c5e9ebb5e002d_10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FV","MemberIdStr":"a398e917565c475b8f0c5e9ebb5e002d","DimensionId":-1,"MemberId":-1,"Inc":"10"},"_vena_CapExS1_CapExB1_C_FV_a398e917565c475b8f0c5e9ebb5e002d_11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FV","MemberIdStr":"a398e917565c475b8f0c5e9ebb5e002d","DimensionId":-1,"MemberId":-1,"Inc":"11"},"_vena_CapExS1_CapExB1_C_FV_a398e917565c475b8f0c5e9ebb5e002d_12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FV","MemberIdStr":"a398e917565c475b8f0c5e9ebb5e002d","DimensionId":-1,"MemberId":-1,"Inc":"12"},"_vena_CapExS1_CapExB1_C_FV_a398e917565c475b8f0c5e9ebb5e002d_2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FV","MemberIdStr":"a398e917565c475b8f0c5e9ebb5e002d","DimensionId":-1,"MemberId":-1,"Inc":"2"},"_vena_CapExS1_CapExB1_C_FV_a398e917565c475b8f0c5e9ebb5e002d_3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FV","MemberIdStr":"a398e917565c475b8f0c5e9ebb5e002d","DimensionId":-1,"MemberId":-1,"Inc":"3"},"_vena_CapExS1_CapExB1_C_FV_a398e917565c475b8f0c5e9ebb5e002d_4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FV","MemberIdStr":"a398e917565c475b8f0c5e9ebb5e002d","DimensionId":-1,"MemberId":-1,"Inc":"4"},"_vena_CapExS1_CapExB1_C_FV_a398e917565c475b8f0c5e9ebb5e002d_5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FV","MemberIdStr":"a398e917565c475b8f0c5e9ebb5e002d","DimensionId":-1,"MemberId":-1,"Inc":"5"},"_vena_CapExS1_CapExB1_C_FV_a398e917565c475b8f0c5e9ebb5e002d_6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FV","MemberIdStr":"a398e917565c475b8f0c5e9ebb5e002d","DimensionId":-1,"MemberId":-1,"Inc":"6"},"_vena_CapExS1_CapExB1_C_FV_a398e917565c475b8f0c5e9ebb5e002d_7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FV","MemberIdStr":"a398e917565c475b8f0c5e9ebb5e002d","DimensionId":-1,"MemberId":-1,"Inc":"7"},"_vena_CapExS1_CapExB1_C_FV_a398e917565c475b8f0c5e9ebb5e002d_8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FV","MemberIdStr":"a398e917565c475b8f0c5e9ebb5e002d","DimensionId":-1,"MemberId":-1,"Inc":"8"},"_vena_CapExS1_CapExB1_C_FV_a398e917565c475b8f0c5e9ebb5e002d_9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FV","MemberIdStr":"a398e917565c475b8f0c5e9ebb5e002d","DimensionId":-1,"MemberId":-1,"Inc":"9"},"_vena_CapExS1_CapExB1_C_FV_e1c3a244dc3d4f149ecdf7d748811086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FV","MemberIdStr":"e1c3a244dc3d4f149ecdf7d748811086","DimensionId":-1,"MemberId":-1,"Inc":""},"_vena_CapExS1_CapExB1_C_FV_e1c3a244dc3d4f149ecdf7d748811086_1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FV","MemberIdStr":"e1c3a244dc3d4f149ecdf7d748811086","DimensionId":-1,"MemberId":-1,"Inc":"1"},"_vena_CapExS1_CapExB1_C_FV_e1c3a244dc3d4f149ecdf7d748811086_10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FV","MemberIdStr":"e1c3a244dc3d4f149ecdf7d748811086","DimensionId":-1,"MemberId":-1,"Inc":"10"},"_vena_CapExS1_CapExB1_C_FV_e1c3a244dc3d4f149ecdf7d748811086_11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FV","MemberIdStr":"e1c3a244dc3d4f149ecdf7d748811086","DimensionId":-1,"MemberId":-1,"Inc":"11"},"_vena_CapExS1_CapExB1_C_FV_e1c3a244dc3d4f149ecdf7d748811086_12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FV","MemberIdStr":"e1c3a244dc3d4f149ecdf7d748811086","DimensionId":-1,"MemberId":-1,"Inc":"12"},"_vena_CapExS1_CapExB1_C_FV_e1c3a244dc3d4f149ecdf7d748811086_13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FV","MemberIdStr":"e1c3a244dc3d4f149ecdf7d748811086","DimensionId":-1,"MemberId":-1,"Inc":"13"},"_vena_CapExS1_CapExB1_C_FV_e1c3a244dc3d4f149ecdf7d748811086_14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FV","MemberIdStr":"e1c3a244dc3d4f149ecdf7d748811086","DimensionId":-1,"MemberId":-1,"Inc":"14"},"_vena_CapExS1_CapExB1_C_FV_e1c3a244dc3d4f149ecdf7d748811086_2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FV","MemberIdStr":"e1c3a244dc3d4f149ecdf7d748811086","DimensionId":-1,"MemberId":-1,"Inc":"2"},"_vena_CapExS1_CapExB1_C_FV_e1c3a244dc3d4f149ecdf7d748811086_3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FV","MemberIdStr":"e1c3a244dc3d4f149ecdf7d748811086","DimensionId":-1,"MemberId":-1,"Inc":"3"},"_vena_CapExS1_CapExB1_C_FV_e1c3a244dc3d4f149ecdf7d748811086_4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FV","MemberIdStr":"e1c3a244dc3d4f149ecdf7d748811086","DimensionId":-1,"MemberId":-1,"Inc":"4"},"_vena_CapExS1_CapExB1_C_FV_e1c3a244dc3d4f149ecdf7d748811086_5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FV","MemberIdStr":"e1c3a244dc3d4f149ecdf7d748811086","DimensionId":-1,"MemberId":-1,"Inc":"5"},"_vena_CapExS1_CapExB1_C_FV_e1c3a244dc3d4f149ecdf7d748811086_6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FV","MemberIdStr":"e1c3a244dc3d4f149ecdf7d748811086","DimensionId":-1,"MemberId":-1,"Inc":"6"},"_vena_CapExS1_CapExB1_C_FV_e1c3a244dc3d4f149ecdf7d748811086_7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FV","MemberIdStr":"e1c3a244dc3d4f149ecdf7d748811086","DimensionId":-1,"MemberId":-1,"Inc":"7"},"_vena_CapExS1_CapExB1_C_FV_e1c3a244dc3d4f149ecdf7d748811086_8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FV","MemberIdStr":"e1c3a244dc3d4f149ecdf7d748811086","DimensionId":-1,"MemberId":-1,"Inc":"8"},"_vena_CapExS1_CapExB1_C_FV_e1c3a244dc3d4f149ecdf7d748811086_9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FV","MemberIdStr":"e1c3a244dc3d4f149ecdf7d748811086","DimensionId":-1,"MemberId":-1,"Inc":"9"},"_vena_CapExS1_CapExB1_C_FV_e3545e3dcc52420a84dcdae3a23a4597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2,"DimensionIdStr":"FV","MemberIdStr":"e3545e3dcc52420a84dcdae3a23a4597","DimensionId":-1,"MemberId":-1,"Inc":""},"_vena_CapExS1_CapExB1_R_5_721231448791842821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1,"DimensionIdStr":"5","MemberIdStr":"721231448791842821","DimensionId":5,"MemberId":721231448791842821,"Inc":""},"_vena_CapExS1_CapExB1_R_5_721231448796037121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1,"DimensionIdStr":"5","MemberIdStr":"721231448796037121","DimensionId":5,"MemberId":721231448796037121,"Inc":""},"_vena_CapExS1_CapExB1_R_5_721231448796037123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1,"DimensionIdStr":"5","MemberIdStr":"721231448796037123","DimensionId":5,"MemberId":721231448796037123,"Inc":""},"_vena_CapExS1_CapExB1_R_5_721231448800231425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1,"DimensionIdStr":"5","MemberIdStr":"721231448800231425","DimensionId":5,"MemberId":721231448800231425,"Inc":""},"_vena_CapExS1_CapExB1_R_5_721231448800231427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1,"DimensionIdStr":"5","MemberIdStr":"721231448800231427","DimensionId":5,"MemberId":721231448800231427,"Inc":""},"_vena_CapExS1_CapExB1_R_5_721231448800231429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1,"DimensionIdStr":"5","MemberIdStr":"721231448800231429","DimensionId":5,"MemberId":721231448800231429,"Inc":""},"_vena_CapExS1_CapExB1_R_5_721231448804425729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1,"DimensionIdStr":"5","MemberIdStr":"721231448804425729","DimensionId":5,"MemberId":721231448804425729,"Inc":""},"_vena_CapExS1_CapExB1_R_5_721231448804425731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1,"DimensionIdStr":"5","MemberIdStr":"721231448804425731","DimensionId":5,"MemberId":721231448804425731,"Inc":""},"_vena_CapExS1_CapExB1_R_5_721231448808620033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CapExB1","VenaRangeType":1,"DimensionIdStr":"5","MemberIdStr":"721231448808620033","DimensionId":5,"MemberId":721231448808620033,"Inc":""},"_vena_CapExS1_P_6_720177941255159882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","VenaRangeType":0,"DimensionIdStr":"6","MemberIdStr":"720177941255159882","DimensionId":6,"MemberId":720177941255159882,"Inc":""},"_vena_CapExS1_P_7_720177941267742840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","VenaRangeType":0,"DimensionIdStr":"7","MemberIdStr":"720177941267742840","DimensionId":7,"MemberId":720177941267742840,"Inc":""},"_vena_CapExS1_P_FV_9b0abd7578fb42018b1ba18b8b26d3ae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1","BlockName":"","VenaRangeType":0,"DimensionIdStr":"FV","MemberIdStr":"9b0abd7578fb42018b1ba18b8b26d3ae","DimensionId":-1,"MemberId":-1,"Inc":""},"_vena_CapExS2_CapExB2_C_3_720177941083193402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2","BlockName":"CapExB2","VenaRangeType":2,"DimensionIdStr":"3","MemberIdStr":"720177941083193402","DimensionId":3,"MemberId":720177941083193402,"Inc":""},"_vena_CapExS2_CapExB2_C_3_720177941083193402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2","BlockName":"CapExB2","VenaRangeType":2,"DimensionIdStr":"3","MemberIdStr":"720177941083193402","DimensionId":3,"MemberId":720177941083193402,"Inc":"1"},"_vena_CapExS2_CapExB2_C_3_720177941083193402_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2","BlockName":"CapExB2","VenaRangeType":2,"DimensionIdStr":"3","MemberIdStr":"720177941083193402","DimensionId":3,"MemberId":720177941083193402,"Inc":"2"},"_vena_CapExS2_CapExB2_C_3_720177941083193402_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2","BlockName":"CapExB2","VenaRangeType":2,"DimensionIdStr":"3","MemberIdStr":"720177941083193402","DimensionId":3,"MemberId":720177941083193402,"Inc":"3"},"_vena_CapExS2_CapExB2_C_3_720177941083193402_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2","BlockName":"CapExB2","VenaRangeType":2,"DimensionIdStr":"3","MemberIdStr":"720177941083193402","DimensionId":3,"MemberId":720177941083193402,"Inc":"4"},"_vena_CapExS2_CapExB2_C_4_720177941095776277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2","BlockName":"CapExB2","VenaRangeType":2,"DimensionIdStr":"4","MemberIdStr":"720177941095776277","DimensionId":4,"MemberId":720177941095776277,"Inc":""},"_vena_CapExS2_CapExB2_C_4_720177941095776277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2","BlockName":"CapExB2","VenaRangeType":2,"DimensionIdStr":"4","MemberIdStr":"720177941095776277","DimensionId":4,"MemberId":720177941095776277,"Inc":"1"},"_vena_CapExS2_CapExB2_C_4_720177941095776277_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2","BlockName":"CapExB2","VenaRangeType":2,"DimensionIdStr":"4","MemberIdStr":"720177941095776277","DimensionId":4,"MemberId":720177941095776277,"Inc":"2"},"_vena_CapExS2_CapExB2_C_8_720177941305491604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2","BlockName":"CapExB2","VenaRangeType":2,"DimensionIdStr":"8","MemberIdStr":"720177941305491604","DimensionId":8,"MemberId":720177941305491604,"Inc":""},"_vena_CapExS2_CapExB2_C_8_720177941305491716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2","BlockName":"CapExB2","VenaRangeType":2,"DimensionIdStr":"8","MemberIdStr":"720177941305491716","DimensionId":8,"MemberId":720177941305491716,"Inc":""},"_vena_CapExS2_CapExB2_C_8_720177941305491722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2","BlockName":"CapExB2","VenaRangeType":2,"DimensionIdStr":"8","MemberIdStr":"720177941305491722","DimensionId":8,"MemberId":720177941305491722,"Inc":""},"_vena_CapExS2_CapExB2_C_8_720177941305491725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2","BlockName":"CapExB2","VenaRangeType":2,"DimensionIdStr":"8","MemberIdStr":"720177941305491725","DimensionId":8,"MemberId":720177941305491725,"Inc":""},"_vena_CapExS2_CapExB2_C_8_720177941309685896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2","BlockName":"CapExB2","VenaRangeType":2,"DimensionIdStr":"8","MemberIdStr":"720177941309685896","DimensionId":8,"MemberId":720177941309685896,"Inc":""},"_vena_CapExS2_CapExB2_C_FV_e1c3a244dc3d4f149ecdf7d748811086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2","BlockName":"CapExB2","VenaRangeType":2,"DimensionIdStr":"FV","MemberIdStr":"e1c3a244dc3d4f149ecdf7d748811086","DimensionId":-1,"MemberId":-1,"Inc":""},"_vena_CapExS2_CapExB2_C_FV_e1c3a244dc3d4f149ecdf7d748811086_1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2","BlockName":"CapExB2","VenaRangeType":2,"DimensionIdStr":"FV","MemberIdStr":"e1c3a244dc3d4f149ecdf7d748811086","DimensionId":-1,"MemberId":-1,"Inc":"1"},"_vena_CapExS2_CapExB2_C_FV_e3545e3dcc52420a84dcdae3a23a4597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2","BlockName":"CapExB2","VenaRangeType":2,"DimensionIdStr":"FV","MemberIdStr":"e3545e3dcc52420a84dcdae3a23a4597","DimensionId":-1,"MemberId":-1,"Inc":""},"_vena_CapExS2_CapExB2_C_FV_e3545e3dcc52420a84dcdae3a23a4597_1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2","BlockName":"CapExB2","VenaRangeType":2,"DimensionIdStr":"FV","MemberIdStr":"e3545e3dcc52420a84dcdae3a23a4597","DimensionId":-1,"MemberId":-1,"Inc":"1"},"_vena_CapExS2_CapExB2_C_FV_e3545e3dcc52420a84dcdae3a23a4597_2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2","BlockName":"CapExB2","VenaRangeType":2,"DimensionIdStr":"FV","MemberIdStr":"e3545e3dcc52420a84dcdae3a23a4597","DimensionId":-1,"MemberId":-1,"Inc":"2"},"_vena_CapExS2_CapExB2_C_FV_e3545e3dcc52420a84dcdae3a23a4597_3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2","BlockName":"CapExB2","VenaRangeType":2,"DimensionIdStr":"FV","MemberIdStr":"e3545e3dcc52420a84dcdae3a23a4597","DimensionId":-1,"MemberId":-1,"Inc":"3"},"_vena_CapExS2_CapExB2_C_FV_e3545e3dcc52420a84dcdae3a23a4597_4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2","BlockName":"CapExB2","VenaRangeType":2,"DimensionIdStr":"FV","MemberIdStr":"e3545e3dcc52420a84dcdae3a23a4597","DimensionId":-1,"MemberId":-1,"Inc":"4"},"_vena_CapExS2_CapExB2_R_5_720177941099970663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2","BlockName":"CapExB2","VenaRangeType":1,"DimensionIdStr":"5","MemberIdStr":"720177941099970663","DimensionId":5,"MemberId":720177941099970663,"Inc":""},"_vena_CapExS2_CapExB3_C_3_720177941083193402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2","BlockName":"CapExB3","VenaRangeType":2,"DimensionIdStr":"3","MemberIdStr":"720177941083193402","DimensionId":3,"MemberId":720177941083193402,"Inc":""},"_vena_CapExS2_CapExB3_C_8_720177941305491604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2","BlockName":"CapExB3","VenaRangeType":2,"DimensionIdStr":"8","MemberIdStr":"720177941305491604","DimensionId":8,"MemberId":720177941305491604,"Inc":""},"_vena_CapExS2_CapExB3_C_FV_e1c3a244dc3d4f149ecdf7d748811086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2","BlockName":"CapExB3","VenaRangeType":2,"DimensionIdStr":"FV","MemberIdStr":"e1c3a244dc3d4f149ecdf7d748811086","DimensionId":-1,"MemberId":-1,"Inc":""},"_vena_CapExS2_CapExB3_C_FV_e3545e3dcc52420a84dcdae3a23a4597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2","BlockName":"CapExB3","VenaRangeType":2,"DimensionIdStr":"FV","MemberIdStr":"e3545e3dcc52420a84dcdae3a23a4597","DimensionId":-1,"MemberId":-1,"Inc":""},"_vena_CapExS2_CapExB3_R_5_720177941099970663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2","BlockName":"CapExB3","VenaRangeType":1,"DimensionIdStr":"5","MemberIdStr":"720177941099970663","DimensionId":5,"MemberId":720177941099970663,"Inc":""},"_vena_CapExS2_CapExB3_R_5_720177941099970667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2","BlockName":"CapExB3","VenaRangeType":1,"DimensionIdStr":"5","MemberIdStr":"720177941099970667","DimensionId":5,"MemberId":720177941099970667,"Inc":""},"_vena_CapExS2_P_6_720177941255159927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2","BlockName":"","VenaRangeType":0,"DimensionIdStr":"6","MemberIdStr":"720177941255159927","DimensionId":6,"MemberId":720177941255159927,"Inc":""},"_vena_CapExS2_P_7_720177941267742850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2","BlockName":"","VenaRangeType":0,"DimensionIdStr":"7","MemberIdStr":"720177941267742850","DimensionId":7,"MemberId":720177941267742850,"Inc":""},"_vena_CapExS2_P_FV_9b0abd7578fb42018b1ba18b8b26d3ae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pExS2","BlockName":"","VenaRangeType":0,"DimensionIdStr":"FV","MemberIdStr":"9b0abd7578fb42018b1ba18b8b26d3ae","DimensionId":-1,"MemberId":-1,"Inc":""},"_vena_CashFlowS1_CashFlowB1_C_3_720177941083193353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1","BlockName":"CashFlowB1","VenaRangeType":2,"DimensionIdStr":"3","MemberIdStr":"720177941083193353","DimensionId":3,"MemberId":720177941083193353,"Inc":""},"_vena_CashFlowS1_CashFlowB1_C_FV_9b0abd7578fb42018b1ba18b8b26d3ae_1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1","BlockName":"CashFlowB1","VenaRangeType":2,"DimensionIdStr":"FV","MemberIdStr":"9b0abd7578fb42018b1ba18b8b26d3ae","DimensionId":-1,"MemberId":-1,"Inc":"1"},"_vena_CashFlowS1_CashFlowB1_R_5_720177941133525044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1","BlockName":"CashFlowB1","VenaRangeType":1,"DimensionIdStr":"5","MemberIdStr":"720177941133525044","DimensionId":5,"MemberId":720177941133525044,"Inc":""},"_vena_CashFlowS1_P_2_720177941070610468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1","BlockName":"","VenaRangeType":0,"DimensionIdStr":"2","MemberIdStr":"720177941070610468","DimensionId":2,"MemberId":720177941070610468,"Inc":""},"_vena_CashFlowS1_P_6_720177941255159882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1","BlockName":"","VenaRangeType":0,"DimensionIdStr":"6","MemberIdStr":"720177941255159882","DimensionId":6,"MemberId":720177941255159882,"Inc":""},"_vena_CashFlowS1_P_7_720177941267742840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1","BlockName":"","VenaRangeType":0,"DimensionIdStr":"7","MemberIdStr":"720177941267742840","DimensionId":7,"MemberId":720177941267742840,"Inc":""},"_vena_CashFlowS1_P_8_720177941305491498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1","BlockName":"","VenaRangeType":0,"DimensionIdStr":"8","MemberIdStr":"720177941305491498","DimensionId":8,"MemberId":720177941305491498,"Inc":""},"_vena_CashFlowS1_P_FV_e1c3a244dc3d4f149ecdf7d748811086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1","BlockName":"","VenaRangeType":0,"DimensionIdStr":"FV","MemberIdStr":"e1c3a244dc3d4f149ecdf7d748811086","DimensionId":-1,"MemberId":-1,"Inc":""},"_vena_CashFlowS2_CashFlowB2_C_3_720177941083193402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2,"DimensionIdStr":"3","MemberIdStr":"720177941083193402","DimensionId":3,"MemberId":720177941083193402,"Inc":""},"_vena_CashFlowS2_CashFlowB2_C_FV_9b0abd7578fb42018b1ba18b8b26d3ae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2,"DimensionIdStr":"FV","MemberIdStr":"9b0abd7578fb42018b1ba18b8b26d3ae","DimensionId":-1,"MemberId":-1,"Inc":""},"_vena_CashFlowS2_CashFlowB2_C_FV_9b0abd7578fb42018b1ba18b8b26d3ae_1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2,"DimensionIdStr":"FV","MemberIdStr":"9b0abd7578fb42018b1ba18b8b26d3ae","DimensionId":-1,"MemberId":-1,"Inc":"1"},"_vena_CashFlowS2_CashFlowB2_C_FV_9b0abd7578fb42018b1ba18b8b26d3ae_10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2,"DimensionIdStr":"FV","MemberIdStr":"9b0abd7578fb42018b1ba18b8b26d3ae","DimensionId":-1,"MemberId":-1,"Inc":"10"},"_vena_CashFlowS2_CashFlowB2_C_FV_9b0abd7578fb42018b1ba18b8b26d3ae_11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2,"DimensionIdStr":"FV","MemberIdStr":"9b0abd7578fb42018b1ba18b8b26d3ae","DimensionId":-1,"MemberId":-1,"Inc":"11"},"_vena_CashFlowS2_CashFlowB2_C_FV_9b0abd7578fb42018b1ba18b8b26d3ae_12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2,"DimensionIdStr":"FV","MemberIdStr":"9b0abd7578fb42018b1ba18b8b26d3ae","DimensionId":-1,"MemberId":-1,"Inc":"12"},"_vena_CashFlowS2_CashFlowB2_C_FV_9b0abd7578fb42018b1ba18b8b26d3ae_2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2,"DimensionIdStr":"FV","MemberIdStr":"9b0abd7578fb42018b1ba18b8b26d3ae","DimensionId":-1,"MemberId":-1,"Inc":"2"},"_vena_CashFlowS2_CashFlowB2_C_FV_9b0abd7578fb42018b1ba18b8b26d3ae_3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2,"DimensionIdStr":"FV","MemberIdStr":"9b0abd7578fb42018b1ba18b8b26d3ae","DimensionId":-1,"MemberId":-1,"Inc":"3"},"_vena_CashFlowS2_CashFlowB2_C_FV_9b0abd7578fb42018b1ba18b8b26d3ae_4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2,"DimensionIdStr":"FV","MemberIdStr":"9b0abd7578fb42018b1ba18b8b26d3ae","DimensionId":-1,"MemberId":-1,"Inc":"4"},"_vena_CashFlowS2_CashFlowB2_C_FV_9b0abd7578fb42018b1ba18b8b26d3ae_5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2,"DimensionIdStr":"FV","MemberIdStr":"9b0abd7578fb42018b1ba18b8b26d3ae","DimensionId":-1,"MemberId":-1,"Inc":"5"},"_vena_CashFlowS2_CashFlowB2_C_FV_9b0abd7578fb42018b1ba18b8b26d3ae_6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2,"DimensionIdStr":"FV","MemberIdStr":"9b0abd7578fb42018b1ba18b8b26d3ae","DimensionId":-1,"MemberId":-1,"Inc":"6"},"_vena_CashFlowS2_CashFlowB2_C_FV_9b0abd7578fb42018b1ba18b8b26d3ae_7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2,"DimensionIdStr":"FV","MemberIdStr":"9b0abd7578fb42018b1ba18b8b26d3ae","DimensionId":-1,"MemberId":-1,"Inc":"7"},"_vena_CashFlowS2_CashFlowB2_C_FV_9b0abd7578fb42018b1ba18b8b26d3ae_8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2,"DimensionIdStr":"FV","MemberIdStr":"9b0abd7578fb42018b1ba18b8b26d3ae","DimensionId":-1,"MemberId":-1,"Inc":"8"},"_vena_CashFlowS2_CashFlowB2_C_FV_9b0abd7578fb42018b1ba18b8b26d3ae_9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2,"DimensionIdStr":"FV","MemberIdStr":"9b0abd7578fb42018b1ba18b8b26d3ae","DimensionId":-1,"MemberId":-1,"Inc":"9"},"_vena_CashFlowS2_CashFlowB2_C_FV_a398e917565c475b8f0c5e9ebb5e002d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2,"DimensionIdStr":"FV","MemberIdStr":"a398e917565c475b8f0c5e9ebb5e002d","DimensionId":-1,"MemberId":-1,"Inc":""},"_vena_CashFlowS2_CashFlowB2_C_FV_a398e917565c475b8f0c5e9ebb5e002d_1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2,"DimensionIdStr":"FV","MemberIdStr":"a398e917565c475b8f0c5e9ebb5e002d","DimensionId":-1,"MemberId":-1,"Inc":"1"},"_vena_CashFlowS2_CashFlowB2_C_FV_a398e917565c475b8f0c5e9ebb5e002d_10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2,"DimensionIdStr":"FV","MemberIdStr":"a398e917565c475b8f0c5e9ebb5e002d","DimensionId":-1,"MemberId":-1,"Inc":"10"},"_vena_CashFlowS2_CashFlowB2_C_FV_a398e917565c475b8f0c5e9ebb5e002d_11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2,"DimensionIdStr":"FV","MemberIdStr":"a398e917565c475b8f0c5e9ebb5e002d","DimensionId":-1,"MemberId":-1,"Inc":"11"},"_vena_CashFlowS2_CashFlowB2_C_FV_a398e917565c475b8f0c5e9ebb5e002d_2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2,"DimensionIdStr":"FV","MemberIdStr":"a398e917565c475b8f0c5e9ebb5e002d","DimensionId":-1,"MemberId":-1,"Inc":"2"},"_vena_CashFlowS2_CashFlowB2_C_FV_a398e917565c475b8f0c5e9ebb5e002d_3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2,"DimensionIdStr":"FV","MemberIdStr":"a398e917565c475b8f0c5e9ebb5e002d","DimensionId":-1,"MemberId":-1,"Inc":"3"},"_vena_CashFlowS2_CashFlowB2_C_FV_a398e917565c475b8f0c5e9ebb5e002d_4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2,"DimensionIdStr":"FV","MemberIdStr":"a398e917565c475b8f0c5e9ebb5e002d","DimensionId":-1,"MemberId":-1,"Inc":"4"},"_vena_CashFlowS2_CashFlowB2_C_FV_a398e917565c475b8f0c5e9ebb5e002d_5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2,"DimensionIdStr":"FV","MemberIdStr":"a398e917565c475b8f0c5e9ebb5e002d","DimensionId":-1,"MemberId":-1,"Inc":"5"},"_vena_CashFlowS2_CashFlowB2_C_FV_a398e917565c475b8f0c5e9ebb5e002d_6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2,"DimensionIdStr":"FV","MemberIdStr":"a398e917565c475b8f0c5e9ebb5e002d","DimensionId":-1,"MemberId":-1,"Inc":"6"},"_vena_CashFlowS2_CashFlowB2_C_FV_a398e917565c475b8f0c5e9ebb5e002d_7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2,"DimensionIdStr":"FV","MemberIdStr":"a398e917565c475b8f0c5e9ebb5e002d","DimensionId":-1,"MemberId":-1,"Inc":"7"},"_vena_CashFlowS2_CashFlowB2_C_FV_a398e917565c475b8f0c5e9ebb5e002d_8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2,"DimensionIdStr":"FV","MemberIdStr":"a398e917565c475b8f0c5e9ebb5e002d","DimensionId":-1,"MemberId":-1,"Inc":"8"},"_vena_CashFlowS2_CashFlowB2_C_FV_a398e917565c475b8f0c5e9ebb5e002d_9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2,"DimensionIdStr":"FV","MemberIdStr":"a398e917565c475b8f0c5e9ebb5e002d","DimensionId":-1,"MemberId":-1,"Inc":"9"},"_vena_CashFlowS2_CashFlowB2_R_5_1034677560876597249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1034677560876597249","DimensionId":5,"MemberId":1034677560876597249,"Inc":""},"_vena_CashFlowS2_CashFlowB2_R_5_1039687585003864064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1039687585003864064","DimensionId":5,"MemberId":1039687585003864064,"Inc":""},"_vena_CashFlowS2_CashFlowB2_R_5_1052836905319923712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1052836905319923712","DimensionId":5,"MemberId":1052836905319923712,"Inc":""},"_vena_CashFlowS2_CashFlowB2_R_5_1052837083040710656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1052837083040710656","DimensionId":5,"MemberId":1052837083040710656,"Inc":""},"_vena_CashFlowS2_CashFlowB2_R_5_1057844211415121920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1057844211415121920","DimensionId":5,"MemberId":1057844211415121920,"Inc":""},"_vena_CashFlowS2_CashFlowB2_R_5_1059971777734246400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1059971777734246400","DimensionId":5,"MemberId":1059971777734246400,"Inc":""},"_vena_CashFlowS2_CashFlowB2_R_5_1062510140765372417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1062510140765372417","DimensionId":5,"MemberId":1062510140765372417,"Inc":""},"_vena_CashFlowS2_CashFlowB2_R_5_1062510234340425728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1062510234340425728","DimensionId":5,"MemberId":1062510234340425728,"Inc":""},"_vena_CashFlowS2_CashFlowB2_R_5_1062510313575022592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1062510313575022592","DimensionId":5,"MemberId":1062510313575022592,"Inc":""},"_vena_CashFlowS2_CashFlowB2_R_5_1062510391693934592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1062510391693934592","DimensionId":5,"MemberId":1062510391693934592,"Inc":""},"_vena_CashFlowS2_CashFlowB2_R_5_1062510470005915648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1062510470005915648","DimensionId":5,"MemberId":1062510470005915648,"Inc":""},"_vena_CashFlowS2_CashFlowB2_R_5_1111169575922696192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1111169575922696192","DimensionId":5,"MemberId":1111169575922696192,"Inc":""},"_vena_CashFlowS2_CashFlowB2_R_5_1111895634847334400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1111895634847334400","DimensionId":5,"MemberId":1111895634847334400,"Inc":""},"_vena_CashFlowS2_CashFlowB2_R_5_1186844021529378816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1186844021529378816","DimensionId":5,"MemberId":1186844021529378816,"Inc":""},"_vena_CashFlowS2_CashFlowB2_R_5_1186844078249082880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1186844078249082880","DimensionId":5,"MemberId":1186844078249082880,"Inc":""},"_vena_CashFlowS2_CashFlowB2_R_5_1186844170426253312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1186844170426253312","DimensionId":5,"MemberId":1186844170426253312,"Inc":""},"_vena_CashFlowS2_CashFlowB2_R_5_1195651011794960385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1195651011794960385","DimensionId":5,"MemberId":1195651011794960385,"Inc":""},"_vena_CashFlowS2_CashFlowB2_R_5_1195651011899817984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1195651011899817984","DimensionId":5,"MemberId":1195651011899817984,"Inc":""},"_vena_CashFlowS2_CashFlowB2_R_5_1195651012000481280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1195651012000481280","DimensionId":5,"MemberId":1195651012000481280,"Inc":""},"_vena_CashFlowS2_CashFlowB2_R_5_1198121552090235121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1198121552090235121","DimensionId":5,"MemberId":1198121552090235121,"Inc":""},"_vena_CashFlowS2_CashFlowB2_R_5_1235108513529987072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1235108513529987072","DimensionId":5,"MemberId":1235108513529987072,"Inc":""},"_vena_CashFlowS2_CashFlowB2_R_5_1292398821817450533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1292398821817450533","DimensionId":5,"MemberId":1292398821817450533,"Inc":""},"_vena_CashFlowS2_CashFlowB2_R_5_1325342901282668544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1325342901282668544","DimensionId":5,"MemberId":1325342901282668544,"Inc":""},"_vena_CashFlowS2_CashFlowB2_R_5_1334021634256404480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1334021634256404480","DimensionId":5,"MemberId":1334021634256404480,"Inc":""},"_vena_CashFlowS2_CashFlowB2_R_5_1334021877941141504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1334021877941141504","DimensionId":5,"MemberId":1334021877941141504,"Inc":""},"_vena_CashFlowS2_CashFlowB2_R_5_1339468941000572928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1339468941000572928","DimensionId":5,"MemberId":1339468941000572928,"Inc":""},"_vena_CashFlowS2_CashFlowB2_R_5_1405488505175408641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1405488505175408641","DimensionId":5,"MemberId":1405488505175408641,"Inc":""},"_vena_CashFlowS2_CashFlowB2_R_5_1410472397360332800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1410472397360332800","DimensionId":5,"MemberId":1410472397360332800,"Inc":""},"_vena_CashFlowS2_CashFlowB2_R_5_1456087800220745728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1456087800220745728","DimensionId":5,"MemberId":1456087800220745728,"Inc":""},"_vena_CashFlowS2_CashFlowB2_R_5_1540553043332038813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1540553043332038813","DimensionId":5,"MemberId":1540553043332038813,"Inc":""},"_vena_CashFlowS2_CashFlowB2_R_5_1560494278157271093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1560494278157271093","DimensionId":5,"MemberId":1560494278157271093,"Inc":""},"_vena_CashFlowS2_CashFlowB2_R_5_1564862454220193792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1564862454220193792","DimensionId":5,"MemberId":1564862454220193792,"Inc":""},"_vena_CashFlowS2_CashFlowB2_R_5_1584003815695187968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1584003815695187968","DimensionId":5,"MemberId":1584003815695187968,"Inc":""},"_vena_CashFlowS2_CashFlowB2_R_5_721231448376606720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721231448376606720","DimensionId":5,"MemberId":721231448376606720,"Inc":""},"_vena_CashFlowS2_CashFlowB2_R_5_721231448380801024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721231448380801024","DimensionId":5,"MemberId":721231448380801024,"Inc":""},"_vena_CashFlowS2_CashFlowB2_R_5_721231448384995329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721231448384995329","DimensionId":5,"MemberId":721231448384995329,"Inc":""},"_vena_CashFlowS2_CashFlowB2_R_5_721231448384995331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721231448384995331","DimensionId":5,"MemberId":721231448384995331,"Inc":""},"_vena_CashFlowS2_CashFlowB2_R_5_721231448384995333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721231448384995333","DimensionId":5,"MemberId":721231448384995333,"Inc":""},"_vena_CashFlowS2_CashFlowB2_R_5_721231448389189633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721231448389189633","DimensionId":5,"MemberId":721231448389189633,"Inc":""},"_vena_CashFlowS2_CashFlowB2_R_5_721231448389189635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721231448389189635","DimensionId":5,"MemberId":721231448389189635,"Inc":""},"_vena_CashFlowS2_CashFlowB2_R_5_721231448393383937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721231448393383937","DimensionId":5,"MemberId":721231448393383937,"Inc":""},"_vena_CashFlowS2_CashFlowB2_R_5_721231448393383939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721231448393383939","DimensionId":5,"MemberId":721231448393383939,"Inc":""},"_vena_CashFlowS2_CashFlowB2_R_5_721231448393383941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721231448393383941","DimensionId":5,"MemberId":721231448393383941,"Inc":""},"_vena_CashFlowS2_CashFlowB2_R_5_721231448397578241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721231448397578241","DimensionId":5,"MemberId":721231448397578241,"Inc":""},"_vena_CashFlowS2_CashFlowB2_R_5_721231448397578243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721231448397578243","DimensionId":5,"MemberId":721231448397578243,"Inc":""},"_vena_CashFlowS2_CashFlowB2_R_5_721231448401772545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721231448401772545","DimensionId":5,"MemberId":721231448401772545,"Inc":""},"_vena_CashFlowS2_CashFlowB2_R_5_721231448401772547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721231448401772547","DimensionId":5,"MemberId":721231448401772547,"Inc":""},"_vena_CashFlowS2_CashFlowB2_R_5_721231448401772549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721231448401772549","DimensionId":5,"MemberId":721231448401772549,"Inc":""},"_vena_CashFlowS2_CashFlowB2_R_5_721231448405966849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721231448405966849","DimensionId":5,"MemberId":721231448405966849,"Inc":""},"_vena_CashFlowS2_CashFlowB2_R_5_721231448405966851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721231448405966851","DimensionId":5,"MemberId":721231448405966851,"Inc":""},"_vena_CashFlowS2_CashFlowB2_R_5_721231448410161153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721231448410161153","DimensionId":5,"MemberId":721231448410161153,"Inc":""},"_vena_CashFlowS2_CashFlowB2_R_5_721231448410161155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721231448410161155","DimensionId":5,"MemberId":721231448410161155,"Inc":""},"_vena_CashFlowS2_CashFlowB2_R_5_721231448410161157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721231448410161157","DimensionId":5,"MemberId":721231448410161157,"Inc":""},"_vena_CashFlowS2_CashFlowB2_R_5_721231448414355457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721231448414355457","DimensionId":5,"MemberId":721231448414355457,"Inc":""},"_vena_CashFlowS2_CashFlowB2_R_5_721231448414355459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721231448414355459","DimensionId":5,"MemberId":721231448414355459,"Inc":""},"_vena_CashFlowS2_CashFlowB2_R_5_721231448414355461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721231448414355461","DimensionId":5,"MemberId":721231448414355461,"Inc":""},"_vena_CashFlowS2_CashFlowB2_R_5_721231448418549761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721231448418549761","DimensionId":5,"MemberId":721231448418549761,"Inc":""},"_vena_CashFlowS2_CashFlowB2_R_5_721231448418549763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721231448418549763","DimensionId":5,"MemberId":721231448418549763,"Inc":""},"_vena_CashFlowS2_CashFlowB2_R_5_721231448422744065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721231448422744065","DimensionId":5,"MemberId":721231448422744065,"Inc":""},"_vena_CashFlowS2_CashFlowB2_R_5_721231448422744067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721231448422744067","DimensionId":5,"MemberId":721231448422744067,"Inc":""},"_vena_CashFlowS2_CashFlowB2_R_5_721231448422744069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721231448422744069","DimensionId":5,"MemberId":721231448422744069,"Inc":""},"_vena_CashFlowS2_CashFlowB2_R_5_721231448426938369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721231448426938369","DimensionId":5,"MemberId":721231448426938369,"Inc":""},"_vena_CashFlowS2_CashFlowB2_R_5_721231448426938371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721231448426938371","DimensionId":5,"MemberId":721231448426938371,"Inc":""},"_vena_CashFlowS2_CashFlowB2_R_5_721231448431132673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721231448431132673","DimensionId":5,"MemberId":721231448431132673,"Inc":""},"_vena_CashFlowS2_CashFlowB2_R_5_721231448431132675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721231448431132675","DimensionId":5,"MemberId":721231448431132675,"Inc":""},"_vena_CashFlowS2_CashFlowB2_R_5_721231448431132677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721231448431132677","DimensionId":5,"MemberId":721231448431132677,"Inc":""},"_vena_CashFlowS2_CashFlowB2_R_5_721231448435326977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721231448435326977","DimensionId":5,"MemberId":721231448435326977,"Inc":""},"_vena_CashFlowS2_CashFlowB2_R_5_721231448435326979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721231448435326979","DimensionId":5,"MemberId":721231448435326979,"Inc":""},"_vena_CashFlowS2_CashFlowB2_R_5_721231448439521281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721231448439521281","DimensionId":5,"MemberId":721231448439521281,"Inc":""},"_vena_CashFlowS2_CashFlowB2_R_5_721231448439521283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721231448439521283","DimensionId":5,"MemberId":721231448439521283,"Inc":""},"_vena_CashFlowS2_CashFlowB2_R_5_721231448439521285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721231448439521285","DimensionId":5,"MemberId":721231448439521285,"Inc":""},"_vena_CashFlowS2_CashFlowB2_R_5_721231448443715585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721231448443715585","DimensionId":5,"MemberId":721231448443715585,"Inc":""},"_vena_CashFlowS2_CashFlowB2_R_5_721231448443715587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721231448443715587","DimensionId":5,"MemberId":721231448443715587,"Inc":""},"_vena_CashFlowS2_CashFlowB2_R_5_721231448443715589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721231448443715589","DimensionId":5,"MemberId":721231448443715589,"Inc":""},"_vena_CashFlowS2_CashFlowB2_R_5_721231448447909889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721231448447909889","DimensionId":5,"MemberId":721231448447909889,"Inc":""},"_vena_CashFlowS2_CashFlowB2_R_5_721231448447909891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721231448447909891","DimensionId":5,"MemberId":721231448447909891,"Inc":""},"_vena_CashFlowS2_CashFlowB2_R_5_721231448452104193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721231448452104193","DimensionId":5,"MemberId":721231448452104193,"Inc":""},"_vena_CashFlowS2_CashFlowB2_R_5_721231448452104195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721231448452104195","DimensionId":5,"MemberId":721231448452104195,"Inc":""},"_vena_CashFlowS2_CashFlowB2_R_5_721231448452104197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721231448452104197","DimensionId":5,"MemberId":721231448452104197,"Inc":""},"_vena_CashFlowS2_CashFlowB2_R_5_721231448456298497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721231448456298497","DimensionId":5,"MemberId":721231448456298497,"Inc":""},"_vena_CashFlowS2_CashFlowB2_R_5_721231448456298499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721231448456298499","DimensionId":5,"MemberId":721231448456298499,"Inc":""},"_vena_CashFlowS2_CashFlowB2_R_5_721231448460492801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721231448460492801","DimensionId":5,"MemberId":721231448460492801,"Inc":""},"_vena_CashFlowS2_CashFlowB2_R_5_721231448460492803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721231448460492803","DimensionId":5,"MemberId":721231448460492803,"Inc":""},"_vena_CashFlowS2_CashFlowB2_R_5_721231448460492805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721231448460492805","DimensionId":5,"MemberId":721231448460492805,"Inc":""},"_vena_CashFlowS2_CashFlowB2_R_5_721231448464687105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721231448464687105","DimensionId":5,"MemberId":721231448464687105,"Inc":""},"_vena_CashFlowS2_CashFlowB2_R_5_721231448464687107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721231448464687107","DimensionId":5,"MemberId":721231448464687107,"Inc":""},"_vena_CashFlowS2_CashFlowB2_R_5_721231448468881409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721231448468881409","DimensionId":5,"MemberId":721231448468881409,"Inc":""},"_vena_CashFlowS2_CashFlowB2_R_5_721231448468881411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721231448468881411","DimensionId":5,"MemberId":721231448468881411,"Inc":""},"_vena_CashFlowS2_CashFlowB2_R_5_721231448468881413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721231448468881413","DimensionId":5,"MemberId":721231448468881413,"Inc":""},"_vena_CashFlowS2_CashFlowB2_R_5_721231448473075713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721231448473075713","DimensionId":5,"MemberId":721231448473075713,"Inc":""},"_vena_CashFlowS2_CashFlowB2_R_5_721231448477270016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721231448477270016","DimensionId":5,"MemberId":721231448477270016,"Inc":""},"_vena_CashFlowS2_CashFlowB2_R_5_721231448481464321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721231448481464321","DimensionId":5,"MemberId":721231448481464321,"Inc":""},"_vena_CashFlowS2_CashFlowB2_R_5_721231448481464323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721231448481464323","DimensionId":5,"MemberId":721231448481464323,"Inc":""},"_vena_CashFlowS2_CashFlowB2_R_5_721231448481464325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721231448481464325","DimensionId":5,"MemberId":721231448481464325,"Inc":""},"_vena_CashFlowS2_CashFlowB2_R_5_721231448485658625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721231448485658625","DimensionId":5,"MemberId":721231448485658625,"Inc":""},"_vena_CashFlowS2_CashFlowB2_R_5_721231448485658627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721231448485658627","DimensionId":5,"MemberId":721231448485658627,"Inc":""},"_vena_CashFlowS2_CashFlowB2_R_5_721231448489852929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721231448489852929","DimensionId":5,"MemberId":721231448489852929,"Inc":""},"_vena_CashFlowS2_CashFlowB2_R_5_721231448489852931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721231448489852931","DimensionId":5,"MemberId":721231448489852931,"Inc":""},"_vena_CashFlowS2_CashFlowB2_R_5_721231448489852933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721231448489852933","DimensionId":5,"MemberId":721231448489852933,"Inc":""},"_vena_CashFlowS2_CashFlowB2_R_5_721231448494047233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721231448494047233","DimensionId":5,"MemberId":721231448494047233,"Inc":""},"_vena_CashFlowS2_CashFlowB2_R_5_721231448494047235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721231448494047235","DimensionId":5,"MemberId":721231448494047235,"Inc":""},"_vena_CashFlowS2_CashFlowB2_R_5_721231448498241536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721231448498241536","DimensionId":5,"MemberId":721231448498241536,"Inc":""},"_vena_CashFlowS2_CashFlowB2_R_5_721231448502435841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721231448502435841","DimensionId":5,"MemberId":721231448502435841,"Inc":""},"_vena_CashFlowS2_CashFlowB2_R_5_721231448502435843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721231448502435843","DimensionId":5,"MemberId":721231448502435843,"Inc":""},"_vena_CashFlowS2_CashFlowB2_R_5_721231448506630145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721231448506630145","DimensionId":5,"MemberId":721231448506630145,"Inc":""},"_vena_CashFlowS2_CashFlowB2_R_5_721231448506630147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721231448506630147","DimensionId":5,"MemberId":721231448506630147,"Inc":""},"_vena_CashFlowS2_CashFlowB2_R_5_721231448506630149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721231448506630149","DimensionId":5,"MemberId":721231448506630149,"Inc":""},"_vena_CashFlowS2_CashFlowB2_R_5_721231448510824449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721231448510824449","DimensionId":5,"MemberId":721231448510824449,"Inc":""},"_vena_CashFlowS2_CashFlowB2_R_5_721231448510824451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721231448510824451","DimensionId":5,"MemberId":721231448510824451,"Inc":""},"_vena_CashFlowS2_CashFlowB2_R_5_721231448515018753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721231448515018753","DimensionId":5,"MemberId":721231448515018753,"Inc":""},"_vena_CashFlowS2_CashFlowB2_R_5_721231448515018755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721231448515018755","DimensionId":5,"MemberId":721231448515018755,"Inc":""},"_vena_CashFlowS2_CashFlowB2_R_5_721231448515018757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721231448515018757","DimensionId":5,"MemberId":721231448515018757,"Inc":""},"_vena_CashFlowS2_CashFlowB2_R_5_721231448519213057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721231448519213057","DimensionId":5,"MemberId":721231448519213057,"Inc":""},"_vena_CashFlowS2_CashFlowB2_R_5_721231448519213059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721231448519213059","DimensionId":5,"MemberId":721231448519213059,"Inc":""},"_vena_CashFlowS2_CashFlowB2_R_5_721231448523407361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721231448523407361","DimensionId":5,"MemberId":721231448523407361,"Inc":""},"_vena_CashFlowS2_CashFlowB2_R_5_721231448523407363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721231448523407363","DimensionId":5,"MemberId":721231448523407363,"Inc":""},"_vena_CashFlowS2_CashFlowB2_R_5_721231448523407365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721231448523407365","DimensionId":5,"MemberId":721231448523407365,"Inc":""},"_vena_CashFlowS2_CashFlowB2_R_5_721231448527601665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721231448527601665","DimensionId":5,"MemberId":721231448527601665,"Inc":""},"_vena_CashFlowS2_CashFlowB2_R_5_721231448527601667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721231448527601667","DimensionId":5,"MemberId":721231448527601667,"Inc":""},"_vena_CashFlowS2_CashFlowB2_R_5_721231448531795969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721231448531795969","DimensionId":5,"MemberId":721231448531795969,"Inc":""},"_vena_CashFlowS2_CashFlowB2_R_5_721231448535990272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721231448535990272","DimensionId":5,"MemberId":721231448535990272,"Inc":""},"_vena_CashFlowS2_CashFlowB2_R_5_721231448535990274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721231448535990274","DimensionId":5,"MemberId":721231448535990274,"Inc":""},"_vena_CashFlowS2_CashFlowB2_R_5_721231448540184577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721231448540184577","DimensionId":5,"MemberId":721231448540184577,"Inc":""},"_vena_CashFlowS2_CashFlowB2_R_5_721231448540184579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721231448540184579","DimensionId":5,"MemberId":721231448540184579,"Inc":""},"_vena_CashFlowS2_CashFlowB2_R_5_721231448540184581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721231448540184581","DimensionId":5,"MemberId":721231448540184581,"Inc":""},"_vena_CashFlowS2_CashFlowB2_R_5_721231448544378881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721231448544378881","DimensionId":5,"MemberId":721231448544378881,"Inc":""},"_vena_CashFlowS2_CashFlowB2_R_5_721231448544378883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721231448544378883","DimensionId":5,"MemberId":721231448544378883,"Inc":""},"_vena_CashFlowS2_CashFlowB2_R_5_721231448548573185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721231448548573185","DimensionId":5,"MemberId":721231448548573185,"Inc":""},"_vena_CashFlowS2_CashFlowB2_R_5_721231448548573187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721231448548573187","DimensionId":5,"MemberId":721231448548573187,"Inc":""},"_vena_CashFlowS2_CashFlowB2_R_5_721231448548573189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721231448548573189","DimensionId":5,"MemberId":721231448548573189,"Inc":""},"_vena_CashFlowS2_CashFlowB2_R_5_721231448552767489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721231448552767489","DimensionId":5,"MemberId":721231448552767489,"Inc":""},"_vena_CashFlowS2_CashFlowB2_R_5_721231448552767491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721231448552767491","DimensionId":5,"MemberId":721231448552767491,"Inc":""},"_vena_CashFlowS2_CashFlowB2_R_5_721231448556961793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721231448556961793","DimensionId":5,"MemberId":721231448556961793,"Inc":""},"_vena_CashFlowS2_CashFlowB2_R_5_721231448556961795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721231448556961795","DimensionId":5,"MemberId":721231448556961795,"Inc":""},"_vena_CashFlowS2_CashFlowB2_R_5_721231448556961797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721231448556961797","DimensionId":5,"MemberId":721231448556961797,"Inc":""},"_vena_CashFlowS2_CashFlowB2_R_5_721231448561156097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721231448561156097","DimensionId":5,"MemberId":721231448561156097,"Inc":""},"_vena_CashFlowS2_CashFlowB2_R_5_721231448565350400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721231448565350400","DimensionId":5,"MemberId":721231448565350400,"Inc":""},"_vena_CashFlowS2_CashFlowB2_R_5_721231448569544705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721231448569544705","DimensionId":5,"MemberId":721231448569544705,"Inc":""},"_vena_CashFlowS2_CashFlowB2_R_5_721231448569544707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721231448569544707","DimensionId":5,"MemberId":721231448569544707,"Inc":""},"_vena_CashFlowS2_CashFlowB2_R_5_721231448569544709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721231448569544709","DimensionId":5,"MemberId":721231448569544709,"Inc":""},"_vena_CashFlowS2_CashFlowB2_R_5_721231448573739009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721231448573739009","DimensionId":5,"MemberId":721231448573739009,"Inc":""},"_vena_CashFlowS2_CashFlowB2_R_5_721231448573739011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721231448573739011","DimensionId":5,"MemberId":721231448573739011,"Inc":""},"_vena_CashFlowS2_CashFlowB2_R_5_721231448577933313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721231448577933313","DimensionId":5,"MemberId":721231448577933313,"Inc":""},"_vena_CashFlowS2_CashFlowB2_R_5_721231448577933315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721231448577933315","DimensionId":5,"MemberId":721231448577933315,"Inc":""},"_vena_CashFlowS2_CashFlowB2_R_5_721231448577933317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721231448577933317","DimensionId":5,"MemberId":721231448577933317,"Inc":""},"_vena_CashFlowS2_CashFlowB2_R_5_721231448582127617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721231448582127617","DimensionId":5,"MemberId":721231448582127617,"Inc":""},"_vena_CashFlowS2_CashFlowB2_R_5_721231448582127619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721231448582127619","DimensionId":5,"MemberId":721231448582127619,"Inc":""},"_vena_CashFlowS2_CashFlowB2_R_5_721231448586321921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721231448586321921","DimensionId":5,"MemberId":721231448586321921,"Inc":""},"_vena_CashFlowS2_CashFlowB2_R_5_721231448586321923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721231448586321923","DimensionId":5,"MemberId":721231448586321923,"Inc":""},"_vena_CashFlowS2_CashFlowB2_R_5_721231448586321925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721231448586321925","DimensionId":5,"MemberId":721231448586321925,"Inc":""},"_vena_CashFlowS2_CashFlowB2_R_5_721231448590516225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721231448590516225","DimensionId":5,"MemberId":721231448590516225,"Inc":""},"_vena_CashFlowS2_CashFlowB2_R_5_721231448590516227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721231448590516227","DimensionId":5,"MemberId":721231448590516227,"Inc":""},"_vena_CashFlowS2_CashFlowB2_R_5_721231448594710529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721231448594710529","DimensionId":5,"MemberId":721231448594710529,"Inc":""},"_vena_CashFlowS2_CashFlowB2_R_5_721231448594710531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721231448594710531","DimensionId":5,"MemberId":721231448594710531,"Inc":""},"_vena_CashFlowS2_CashFlowB2_R_5_721231448594710533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721231448594710533","DimensionId":5,"MemberId":721231448594710533,"Inc":""},"_vena_CashFlowS2_CashFlowB2_R_5_721231448598904833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721231448598904833","DimensionId":5,"MemberId":721231448598904833,"Inc":""},"_vena_CashFlowS2_CashFlowB2_R_5_721231448598904835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721231448598904835","DimensionId":5,"MemberId":721231448598904835,"Inc":""},"_vena_CashFlowS2_CashFlowB2_R_5_721231448603099137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721231448603099137","DimensionId":5,"MemberId":721231448603099137,"Inc":""},"_vena_CashFlowS2_CashFlowB2_R_5_721231448603099139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721231448603099139","DimensionId":5,"MemberId":721231448603099139,"Inc":""},"_vena_CashFlowS2_CashFlowB2_R_5_721231448603099141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721231448603099141","DimensionId":5,"MemberId":721231448603099141,"Inc":""},"_vena_CashFlowS2_CashFlowB2_R_5_721231448607293441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721231448607293441","DimensionId":5,"MemberId":721231448607293441,"Inc":""},"_vena_CashFlowS2_CashFlowB2_R_5_721231448607293443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721231448607293443","DimensionId":5,"MemberId":721231448607293443,"Inc":""},"_vena_CashFlowS2_CashFlowB2_R_5_721231448607293445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721231448607293445","DimensionId":5,"MemberId":721231448607293445,"Inc":""},"_vena_CashFlowS2_CashFlowB2_R_5_721231448611487745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721231448611487745","DimensionId":5,"MemberId":721231448611487745,"Inc":""},"_vena_CashFlowS2_CashFlowB2_R_5_721231448615682048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721231448615682048","DimensionId":5,"MemberId":721231448615682048,"Inc":""},"_vena_CashFlowS2_CashFlowB2_R_5_721231448619876353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721231448619876353","DimensionId":5,"MemberId":721231448619876353,"Inc":""},"_vena_CashFlowS2_CashFlowB2_R_5_721231448619876355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721231448619876355","DimensionId":5,"MemberId":721231448619876355,"Inc":""},"_vena_CashFlowS2_CashFlowB2_R_5_721231448624070657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721231448624070657","DimensionId":5,"MemberId":721231448624070657,"Inc":""},"_vena_CashFlowS2_CashFlowB2_R_5_721231448624070659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721231448624070659","DimensionId":5,"MemberId":721231448624070659,"Inc":""},"_vena_CashFlowS2_CashFlowB2_R_5_721231448624070661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721231448624070661","DimensionId":5,"MemberId":721231448624070661,"Inc":""},"_vena_CashFlowS2_CashFlowB2_R_5_721231448628264961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721231448628264961","DimensionId":5,"MemberId":721231448628264961,"Inc":""},"_vena_CashFlowS2_CashFlowB2_R_5_721231448628264963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721231448628264963","DimensionId":5,"MemberId":721231448628264963,"Inc":""},"_vena_CashFlowS2_CashFlowB2_R_5_721231448632459264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721231448632459264","DimensionId":5,"MemberId":721231448632459264,"Inc":""},"_vena_CashFlowS2_CashFlowB2_R_5_721231448632459266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721231448632459266","DimensionId":5,"MemberId":721231448632459266,"Inc":""},"_vena_CashFlowS2_CashFlowB2_R_5_721231448636653568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721231448636653568","DimensionId":5,"MemberId":721231448636653568,"Inc":""},"_vena_CashFlowS2_CashFlowB2_R_5_721231448640847873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721231448640847873","DimensionId":5,"MemberId":721231448640847873,"Inc":""},"_vena_CashFlowS2_CashFlowB2_R_5_721231448640847875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721231448640847875","DimensionId":5,"MemberId":721231448640847875,"Inc":""},"_vena_CashFlowS2_CashFlowB2_R_5_721231448640847877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721231448640847877","DimensionId":5,"MemberId":721231448640847877,"Inc":""},"_vena_CashFlowS2_CashFlowB2_R_5_721231448645042177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721231448645042177","DimensionId":5,"MemberId":721231448645042177,"Inc":""},"_vena_CashFlowS2_CashFlowB2_R_5_721231448645042179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721231448645042179","DimensionId":5,"MemberId":721231448645042179,"Inc":""},"_vena_CashFlowS2_CashFlowB2_R_5_721231448645042181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721231448645042181","DimensionId":5,"MemberId":721231448645042181,"Inc":""},"_vena_CashFlowS2_CashFlowB2_R_5_721231448649236481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721231448649236481","DimensionId":5,"MemberId":721231448649236481,"Inc":""},"_vena_CashFlowS2_CashFlowB2_R_5_721231448649236483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721231448649236483","DimensionId":5,"MemberId":721231448649236483,"Inc":""},"_vena_CashFlowS2_CashFlowB2_R_5_721231448653430785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721231448653430785","DimensionId":5,"MemberId":721231448653430785,"Inc":""},"_vena_CashFlowS2_CashFlowB2_R_5_721231448657625088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721231448657625088","DimensionId":5,"MemberId":721231448657625088,"Inc":""},"_vena_CashFlowS2_CashFlowB2_R_5_721231448657625090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721231448657625090","DimensionId":5,"MemberId":721231448657625090,"Inc":""},"_vena_CashFlowS2_CashFlowB2_R_5_721231448661819393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721231448661819393","DimensionId":5,"MemberId":721231448661819393,"Inc":""},"_vena_CashFlowS2_CashFlowB2_R_5_721231448661819395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721231448661819395","DimensionId":5,"MemberId":721231448661819395,"Inc":""},"_vena_CashFlowS2_CashFlowB2_R_5_721231448666013697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721231448666013697","DimensionId":5,"MemberId":721231448666013697,"Inc":""},"_vena_CashFlowS2_CashFlowB2_R_5_721231448666013699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721231448666013699","DimensionId":5,"MemberId":721231448666013699,"Inc":""},"_vena_CashFlowS2_CashFlowB2_R_5_721231448666013701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721231448666013701","DimensionId":5,"MemberId":721231448666013701,"Inc":""},"_vena_CashFlowS2_CashFlowB2_R_5_721231448670208001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721231448670208001","DimensionId":5,"MemberId":721231448670208001,"Inc":""},"_vena_CashFlowS2_CashFlowB2_R_5_721231448670208003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721231448670208003","DimensionId":5,"MemberId":721231448670208003,"Inc":""},"_vena_CashFlowS2_CashFlowB2_R_5_721231448674402304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721231448674402304","DimensionId":5,"MemberId":721231448674402304,"Inc":""},"_vena_CashFlowS2_CashFlowB2_R_5_721231448678596608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721231448678596608","DimensionId":5,"MemberId":721231448678596608,"Inc":""},"_vena_CashFlowS2_CashFlowB2_R_5_721231448678596610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721231448678596610","DimensionId":5,"MemberId":721231448678596610,"Inc":""},"_vena_CashFlowS2_CashFlowB2_R_5_721231448682790913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721231448682790913","DimensionId":5,"MemberId":721231448682790913,"Inc":""},"_vena_CashFlowS2_CashFlowB2_R_5_721231448682790915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721231448682790915","DimensionId":5,"MemberId":721231448682790915,"Inc":""},"_vena_CashFlowS2_CashFlowB2_R_5_721231448686985216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721231448686985216","DimensionId":5,"MemberId":721231448686985216,"Inc":""},"_vena_CashFlowS2_CashFlowB2_R_5_721231448691179521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721231448691179521","DimensionId":5,"MemberId":721231448691179521,"Inc":""},"_vena_CashFlowS2_CashFlowB2_R_5_721231448691179523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721231448691179523","DimensionId":5,"MemberId":721231448691179523,"Inc":""},"_vena_CashFlowS2_CashFlowB2_R_5_721231448691179525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721231448691179525","DimensionId":5,"MemberId":721231448691179525,"Inc":""},"_vena_CashFlowS2_CashFlowB2_R_5_721231448695373825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721231448695373825","DimensionId":5,"MemberId":721231448695373825,"Inc":""},"_vena_CashFlowS2_CashFlowB2_R_5_721231448695373827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721231448695373827","DimensionId":5,"MemberId":721231448695373827,"Inc":""},"_vena_CashFlowS2_CashFlowB2_R_5_721231448699568129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721231448699568129","DimensionId":5,"MemberId":721231448699568129,"Inc":""},"_vena_CashFlowS2_CashFlowB2_R_5_721231448699568131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721231448699568131","DimensionId":5,"MemberId":721231448699568131,"Inc":""},"_vena_CashFlowS2_CashFlowB2_R_5_721231448699568133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721231448699568133","DimensionId":5,"MemberId":721231448699568133,"Inc":""},"_vena_CashFlowS2_CashFlowB2_R_5_721231448703762433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721231448703762433","DimensionId":5,"MemberId":721231448703762433,"Inc":""},"_vena_CashFlowS2_CashFlowB2_R_5_721231448703762435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721231448703762435","DimensionId":5,"MemberId":721231448703762435,"Inc":""},"_vena_CashFlowS2_CashFlowB2_R_5_721231448707956737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721231448707956737","DimensionId":5,"MemberId":721231448707956737,"Inc":""},"_vena_CashFlowS2_CashFlowB2_R_5_721231448712151041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721231448712151041","DimensionId":5,"MemberId":721231448712151041,"Inc":""},"_vena_CashFlowS2_CashFlowB2_R_5_721231448712151043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721231448712151043","DimensionId":5,"MemberId":721231448712151043,"Inc":""},"_vena_CashFlowS2_CashFlowB2_R_5_721231448716345345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721231448716345345","DimensionId":5,"MemberId":721231448716345345,"Inc":""},"_vena_CashFlowS2_CashFlowB2_R_5_721231448720539648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721231448720539648","DimensionId":5,"MemberId":721231448720539648,"Inc":""},"_vena_CashFlowS2_CashFlowB2_R_5_721231448720539650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721231448720539650","DimensionId":5,"MemberId":721231448720539650,"Inc":""},"_vena_CashFlowS2_CashFlowB2_R_5_721231448724733953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721231448724733953","DimensionId":5,"MemberId":721231448724733953,"Inc":""},"_vena_CashFlowS2_CashFlowB2_R_5_721231448724733955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721231448724733955","DimensionId":5,"MemberId":721231448724733955,"Inc":""},"_vena_CashFlowS2_CashFlowB2_R_5_721231448728928257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721231448728928257","DimensionId":5,"MemberId":721231448728928257,"Inc":""},"_vena_CashFlowS2_CashFlowB2_R_5_721231448728928259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721231448728928259","DimensionId":5,"MemberId":721231448728928259,"Inc":""},"_vena_CashFlowS2_CashFlowB2_R_5_721231448728928261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721231448728928261","DimensionId":5,"MemberId":721231448728928261,"Inc":""},"_vena_CashFlowS2_CashFlowB2_R_5_721231448737316864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721231448737316864","DimensionId":5,"MemberId":721231448737316864,"Inc":""},"_vena_CashFlowS2_CashFlowB2_R_5_721231448737316866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721231448737316866","DimensionId":5,"MemberId":721231448737316866,"Inc":""},"_vena_CashFlowS2_CashFlowB2_R_5_721231448741511169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721231448741511169","DimensionId":5,"MemberId":721231448741511169,"Inc":""},"_vena_CashFlowS2_CashFlowB2_R_5_721231448741511171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721231448741511171","DimensionId":5,"MemberId":721231448741511171,"Inc":""},"_vena_CashFlowS2_CashFlowB2_R_5_721231448741511173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721231448741511173","DimensionId":5,"MemberId":721231448741511173,"Inc":""},"_vena_CashFlowS2_CashFlowB2_R_5_721231448745705473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721231448745705473","DimensionId":5,"MemberId":721231448745705473,"Inc":""},"_vena_CashFlowS2_CashFlowB2_R_5_721231448745705475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721231448745705475","DimensionId":5,"MemberId":721231448745705475,"Inc":""},"_vena_CashFlowS2_CashFlowB2_R_5_721231448749899776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721231448749899776","DimensionId":5,"MemberId":721231448749899776,"Inc":""},"_vena_CashFlowS2_CashFlowB2_R_5_721231448749899778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721231448749899778","DimensionId":5,"MemberId":721231448749899778,"Inc":""},"_vena_CashFlowS2_CashFlowB2_R_5_721231448754094080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721231448754094080","DimensionId":5,"MemberId":721231448754094080,"Inc":""},"_vena_CashFlowS2_CashFlowB2_R_5_721231448758288385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721231448758288385","DimensionId":5,"MemberId":721231448758288385,"Inc":""},"_vena_CashFlowS2_CashFlowB2_R_5_721231448758288387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721231448758288387","DimensionId":5,"MemberId":721231448758288387,"Inc":""},"_vena_CashFlowS2_CashFlowB2_R_5_749087830139076610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749087830139076610","DimensionId":5,"MemberId":749087830139076610,"Inc":""},"_vena_CashFlowS2_CashFlowB2_R_5_749087864905531392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749087864905531392","DimensionId":5,"MemberId":749087864905531392,"Inc":""},"_vena_CashFlowS2_CashFlowB2_R_5_749087910850461696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749087910850461696","DimensionId":5,"MemberId":749087910850461696,"Inc":""},"_vena_CashFlowS2_CashFlowB2_R_5_749088060013281299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749088060013281299","DimensionId":5,"MemberId":749088060013281299,"Inc":""},"_vena_CashFlowS2_CashFlowB2_R_5_749088115352797184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749088115352797184","DimensionId":5,"MemberId":749088115352797184,"Inc":""},"_vena_CashFlowS2_CashFlowB2_R_5_749088180418248704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749088180418248704","DimensionId":5,"MemberId":749088180418248704,"Inc":""},"_vena_CashFlowS2_CashFlowB2_R_5_749088587086036992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749088587086036992","DimensionId":5,"MemberId":749088587086036992,"Inc":""},"_vena_CashFlowS2_CashFlowB2_R_5_749112547660267520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749112547660267520","DimensionId":5,"MemberId":749112547660267520,"Inc":""},"_vena_CashFlowS2_CashFlowB2_R_5_749112608271368192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749112608271368192","DimensionId":5,"MemberId":749112608271368192,"Inc":""},"_vena_CashFlowS2_CashFlowB2_R_5_764289229879115776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764289229879115776","DimensionId":5,"MemberId":764289229879115776,"Inc":""},"_vena_CashFlowS2_CashFlowB2_R_5_765814190010531840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765814190010531840","DimensionId":5,"MemberId":765814190010531840,"Inc":""},"_vena_CashFlowS2_CashFlowB2_R_5_765814447679340544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765814447679340544","DimensionId":5,"MemberId":765814447679340544,"Inc":""},"_vena_CashFlowS2_CashFlowB2_R_5_766526426957873152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766526426957873152","DimensionId":5,"MemberId":766526426957873152,"Inc":""},"_vena_CashFlowS2_CashFlowB2_R_5_820137883691253760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820137883691253760","DimensionId":5,"MemberId":820137883691253760,"Inc":""},"_vena_CashFlowS2_CashFlowB2_R_5_826639481931038720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826639481931038720","DimensionId":5,"MemberId":826639481931038720,"Inc":""},"_vena_CashFlowS2_CashFlowB2_R_5_829902262057828352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829902262057828352","DimensionId":5,"MemberId":829902262057828352,"Inc":""},"_vena_CashFlowS2_CashFlowB2_R_5_845143360720863232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845143360720863232","DimensionId":5,"MemberId":845143360720863232,"Inc":""},"_vena_CashFlowS2_CashFlowB2_R_5_851989668665229312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851989668665229312","DimensionId":5,"MemberId":851989668665229312,"Inc":""},"_vena_CashFlowS2_CashFlowB2_R_5_888954560046039041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888954560046039041","DimensionId":5,"MemberId":888954560046039041,"Inc":""},"_vena_CashFlowS2_CashFlowB2_R_5_896565875103760385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896565875103760385","DimensionId":5,"MemberId":896565875103760385,"Inc":""},"_vena_CashFlowS2_CashFlowB2_R_5_946970774233284608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946970774233284608","DimensionId":5,"MemberId":946970774233284608,"Inc":""},"_vena_CashFlowS2_CashFlowB2_R_5_951930561890746371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951930561890746371","DimensionId":5,"MemberId":951930561890746371,"Inc":""},"_vena_CashFlowS2_CashFlowB2_R_5_951930655779848193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951930655779848193","DimensionId":5,"MemberId":951930655779848193,"Inc":""},"_vena_CashFlowS2_CashFlowB2_R_5_951930778467565568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951930778467565568","DimensionId":5,"MemberId":951930778467565568,"Inc":""},"_vena_CashFlowS2_CashFlowB2_R_5_990418799344877568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2","VenaRangeType":1,"DimensionIdStr":"5","MemberIdStr":"990418799344877568","DimensionId":5,"MemberId":990418799344877568,"Inc":""},"_vena_CashFlowS2_CashFlowB3_C_FV_9b0abd7578fb42018b1ba18b8b26d3ae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2,"DimensionIdStr":"FV","MemberIdStr":"9b0abd7578fb42018b1ba18b8b26d3ae","DimensionId":-1,"MemberId":-1,"Inc":""},"_vena_CashFlowS2_CashFlowB3_C_FV_9b0abd7578fb42018b1ba18b8b26d3ae_1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2,"DimensionIdStr":"FV","MemberIdStr":"9b0abd7578fb42018b1ba18b8b26d3ae","DimensionId":-1,"MemberId":-1,"Inc":"1"},"_vena_CashFlowS2_CashFlowB3_C_FV_9b0abd7578fb42018b1ba18b8b26d3ae_10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2,"DimensionIdStr":"FV","MemberIdStr":"9b0abd7578fb42018b1ba18b8b26d3ae","DimensionId":-1,"MemberId":-1,"Inc":"10"},"_vena_CashFlowS2_CashFlowB3_C_FV_9b0abd7578fb42018b1ba18b8b26d3ae_11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2,"DimensionIdStr":"FV","MemberIdStr":"9b0abd7578fb42018b1ba18b8b26d3ae","DimensionId":-1,"MemberId":-1,"Inc":"11"},"_vena_CashFlowS2_CashFlowB3_C_FV_9b0abd7578fb42018b1ba18b8b26d3ae_2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2,"DimensionIdStr":"FV","MemberIdStr":"9b0abd7578fb42018b1ba18b8b26d3ae","DimensionId":-1,"MemberId":-1,"Inc":"2"},"_vena_CashFlowS2_CashFlowB3_C_FV_9b0abd7578fb42018b1ba18b8b26d3ae_3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2,"DimensionIdStr":"FV","MemberIdStr":"9b0abd7578fb42018b1ba18b8b26d3ae","DimensionId":-1,"MemberId":-1,"Inc":"3"},"_vena_CashFlowS2_CashFlowB3_C_FV_9b0abd7578fb42018b1ba18b8b26d3ae_4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2,"DimensionIdStr":"FV","MemberIdStr":"9b0abd7578fb42018b1ba18b8b26d3ae","DimensionId":-1,"MemberId":-1,"Inc":"4"},"_vena_CashFlowS2_CashFlowB3_C_FV_9b0abd7578fb42018b1ba18b8b26d3ae_5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2,"DimensionIdStr":"FV","MemberIdStr":"9b0abd7578fb42018b1ba18b8b26d3ae","DimensionId":-1,"MemberId":-1,"Inc":"5"},"_vena_CashFlowS2_CashFlowB3_C_FV_9b0abd7578fb42018b1ba18b8b26d3ae_6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2,"DimensionIdStr":"FV","MemberIdStr":"9b0abd7578fb42018b1ba18b8b26d3ae","DimensionId":-1,"MemberId":-1,"Inc":"6"},"_vena_CashFlowS2_CashFlowB3_C_FV_9b0abd7578fb42018b1ba18b8b26d3ae_7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2,"DimensionIdStr":"FV","MemberIdStr":"9b0abd7578fb42018b1ba18b8b26d3ae","DimensionId":-1,"MemberId":-1,"Inc":"7"},"_vena_CashFlowS2_CashFlowB3_C_FV_9b0abd7578fb42018b1ba18b8b26d3ae_8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2,"DimensionIdStr":"FV","MemberIdStr":"9b0abd7578fb42018b1ba18b8b26d3ae","DimensionId":-1,"MemberId":-1,"Inc":"8"},"_vena_CashFlowS2_CashFlowB3_C_FV_9b0abd7578fb42018b1ba18b8b26d3ae_9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2,"DimensionIdStr":"FV","MemberIdStr":"9b0abd7578fb42018b1ba18b8b26d3ae","DimensionId":-1,"MemberId":-1,"Inc":"9"},"_vena_CashFlowS2_CashFlowB3_C_FV_a398e917565c475b8f0c5e9ebb5e002d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2,"DimensionIdStr":"FV","MemberIdStr":"a398e917565c475b8f0c5e9ebb5e002d","DimensionId":-1,"MemberId":-1,"Inc":""},"_vena_CashFlowS2_CashFlowB3_C_FV_a398e917565c475b8f0c5e9ebb5e002d_1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2,"DimensionIdStr":"FV","MemberIdStr":"a398e917565c475b8f0c5e9ebb5e002d","DimensionId":-1,"MemberId":-1,"Inc":"1"},"_vena_CashFlowS2_CashFlowB3_C_FV_a398e917565c475b8f0c5e9ebb5e002d_10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2,"DimensionIdStr":"FV","MemberIdStr":"a398e917565c475b8f0c5e9ebb5e002d","DimensionId":-1,"MemberId":-1,"Inc":"10"},"_vena_CashFlowS2_CashFlowB3_C_FV_a398e917565c475b8f0c5e9ebb5e002d_11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2,"DimensionIdStr":"FV","MemberIdStr":"a398e917565c475b8f0c5e9ebb5e002d","DimensionId":-1,"MemberId":-1,"Inc":"11"},"_vena_CashFlowS2_CashFlowB3_C_FV_a398e917565c475b8f0c5e9ebb5e002d_2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2,"DimensionIdStr":"FV","MemberIdStr":"a398e917565c475b8f0c5e9ebb5e002d","DimensionId":-1,"MemberId":-1,"Inc":"2"},"_vena_CashFlowS2_CashFlowB3_C_FV_a398e917565c475b8f0c5e9ebb5e002d_3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2,"DimensionIdStr":"FV","MemberIdStr":"a398e917565c475b8f0c5e9ebb5e002d","DimensionId":-1,"MemberId":-1,"Inc":"3"},"_vena_CashFlowS2_CashFlowB3_C_FV_a398e917565c475b8f0c5e9ebb5e002d_4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2,"DimensionIdStr":"FV","MemberIdStr":"a398e917565c475b8f0c5e9ebb5e002d","DimensionId":-1,"MemberId":-1,"Inc":"4"},"_vena_CashFlowS2_CashFlowB3_C_FV_a398e917565c475b8f0c5e9ebb5e002d_5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2,"DimensionIdStr":"FV","MemberIdStr":"a398e917565c475b8f0c5e9ebb5e002d","DimensionId":-1,"MemberId":-1,"Inc":"5"},"_vena_CashFlowS2_CashFlowB3_C_FV_a398e917565c475b8f0c5e9ebb5e002d_6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2,"DimensionIdStr":"FV","MemberIdStr":"a398e917565c475b8f0c5e9ebb5e002d","DimensionId":-1,"MemberId":-1,"Inc":"6"},"_vena_CashFlowS2_CashFlowB3_C_FV_a398e917565c475b8f0c5e9ebb5e002d_7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2,"DimensionIdStr":"FV","MemberIdStr":"a398e917565c475b8f0c5e9ebb5e002d","DimensionId":-1,"MemberId":-1,"Inc":"7"},"_vena_CashFlowS2_CashFlowB3_C_FV_a398e917565c475b8f0c5e9ebb5e002d_8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2,"DimensionIdStr":"FV","MemberIdStr":"a398e917565c475b8f0c5e9ebb5e002d","DimensionId":-1,"MemberId":-1,"Inc":"8"},"_vena_CashFlowS2_CashFlowB3_C_FV_a398e917565c475b8f0c5e9ebb5e002d_9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2,"DimensionIdStr":"FV","MemberIdStr":"a398e917565c475b8f0c5e9ebb5e002d","DimensionId":-1,"MemberId":-1,"Inc":"9"},"_vena_CashFlowS2_CashFlowB3_R_5_1500358660232839168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1,"DimensionIdStr":"5","MemberIdStr":"1500358660232839168","DimensionId":5,"MemberId":1500358660232839168,"Inc":""},"_vena_CashFlowS2_CashFlowB3_R_5_1500358739597721600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1,"DimensionIdStr":"5","MemberIdStr":"1500358739597721600","DimensionId":5,"MemberId":1500358739597721600,"Inc":""},"_vena_CashFlowS2_CashFlowB3_R_5_1500358836708573184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1,"DimensionIdStr":"5","MemberIdStr":"1500358836708573184","DimensionId":5,"MemberId":1500358836708573184,"Inc":""},"_vena_CashFlowS2_CashFlowB3_R_5_1500359004494233600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1,"DimensionIdStr":"5","MemberIdStr":"1500359004494233600","DimensionId":5,"MemberId":1500359004494233600,"Inc":""},"_vena_CashFlowS2_CashFlowB3_R_5_1500359099045117952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1,"DimensionIdStr":"5","MemberIdStr":"1500359099045117952","DimensionId":5,"MemberId":1500359099045117952,"Inc":""},"_vena_CashFlowS2_CashFlowB3_R_5_1500359158365421568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1,"DimensionIdStr":"5","MemberIdStr":"1500359158365421568","DimensionId":5,"MemberId":1500359158365421568,"Inc":""},"_vena_CashFlowS2_CashFlowB3_R_5_720177941099970567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1,"DimensionIdStr":"5","MemberIdStr":"720177941099970567","DimensionId":5,"MemberId":720177941099970567,"Inc":""},"_vena_CashFlowS2_CashFlowB3_R_5_720177941129330781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1,"DimensionIdStr":"5","MemberIdStr":"720177941129330781","DimensionId":5,"MemberId":720177941129330781,"Inc":""},"_vena_CashFlowS2_CashFlowB3_R_5_720177941129330793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1,"DimensionIdStr":"5","MemberIdStr":"720177941129330793","DimensionId":5,"MemberId":720177941129330793,"Inc":""},"_vena_CashFlowS2_CashFlowB3_R_5_720177941129330845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1,"DimensionIdStr":"5","MemberIdStr":"720177941129330845","DimensionId":5,"MemberId":720177941129330845,"Inc":""},"_vena_CashFlowS2_CashFlowB3_R_5_720177941129330848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1,"DimensionIdStr":"5","MemberIdStr":"720177941129330848","DimensionId":5,"MemberId":720177941129330848,"Inc":""},"_vena_CashFlowS2_CashFlowB3_R_5_720177941133525129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1,"DimensionIdStr":"5","MemberIdStr":"720177941133525129","DimensionId":5,"MemberId":720177941133525129,"Inc":""},"_vena_CashFlowS2_CashFlowB3_R_5_720177941137719307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1,"DimensionIdStr":"5","MemberIdStr":"720177941137719307","DimensionId":5,"MemberId":720177941137719307,"Inc":""},"_vena_CashFlowS2_CashFlowB3_R_5_720177941137719420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1,"DimensionIdStr":"5","MemberIdStr":"720177941137719420","DimensionId":5,"MemberId":720177941137719420,"Inc":""},"_vena_CashFlowS2_CashFlowB3_R_5_733477287828389888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1,"DimensionIdStr":"5","MemberIdStr":"733477287828389888","DimensionId":5,"MemberId":733477287828389888,"Inc":""},"_vena_CashFlowS2_CashFlowB3_R_5_733477515616583680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1,"DimensionIdStr":"5","MemberIdStr":"733477515616583680","DimensionId":5,"MemberId":733477515616583680,"Inc":""},"_vena_CashFlowS2_CashFlowB3_R_5_996323332361945089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3","VenaRangeType":1,"DimensionIdStr":"5","MemberIdStr":"996323332361945089","DimensionId":5,"MemberId":996323332361945089,"Inc":""},"_vena_CashFlowS2_CashFlowB4_C_FV_9b0abd7578fb42018b1ba18b8b26d3ae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4","VenaRangeType":2,"DimensionIdStr":"FV","MemberIdStr":"9b0abd7578fb42018b1ba18b8b26d3ae","DimensionId":-1,"MemberId":-1,"Inc":""},"_vena_CashFlowS2_CashFlowB4_C_FV_9b0abd7578fb42018b1ba18b8b26d3ae_1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4","VenaRangeType":2,"DimensionIdStr":"FV","MemberIdStr":"9b0abd7578fb42018b1ba18b8b26d3ae","DimensionId":-1,"MemberId":-1,"Inc":"1"},"_vena_CashFlowS2_CashFlowB4_C_FV_9b0abd7578fb42018b1ba18b8b26d3ae_10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4","VenaRangeType":2,"DimensionIdStr":"FV","MemberIdStr":"9b0abd7578fb42018b1ba18b8b26d3ae","DimensionId":-1,"MemberId":-1,"Inc":"10"},"_vena_CashFlowS2_CashFlowB4_C_FV_9b0abd7578fb42018b1ba18b8b26d3ae_11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4","VenaRangeType":2,"DimensionIdStr":"FV","MemberIdStr":"9b0abd7578fb42018b1ba18b8b26d3ae","DimensionId":-1,"MemberId":-1,"Inc":"11"},"_vena_CashFlowS2_CashFlowB4_C_FV_9b0abd7578fb42018b1ba18b8b26d3ae_2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4","VenaRangeType":2,"DimensionIdStr":"FV","MemberIdStr":"9b0abd7578fb42018b1ba18b8b26d3ae","DimensionId":-1,"MemberId":-1,"Inc":"2"},"_vena_CashFlowS2_CashFlowB4_C_FV_9b0abd7578fb42018b1ba18b8b26d3ae_3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4","VenaRangeType":2,"DimensionIdStr":"FV","MemberIdStr":"9b0abd7578fb42018b1ba18b8b26d3ae","DimensionId":-1,"MemberId":-1,"Inc":"3"},"_vena_CashFlowS2_CashFlowB4_C_FV_9b0abd7578fb42018b1ba18b8b26d3ae_4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4","VenaRangeType":2,"DimensionIdStr":"FV","MemberIdStr":"9b0abd7578fb42018b1ba18b8b26d3ae","DimensionId":-1,"MemberId":-1,"Inc":"4"},"_vena_CashFlowS2_CashFlowB4_C_FV_9b0abd7578fb42018b1ba18b8b26d3ae_5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4","VenaRangeType":2,"DimensionIdStr":"FV","MemberIdStr":"9b0abd7578fb42018b1ba18b8b26d3ae","DimensionId":-1,"MemberId":-1,"Inc":"5"},"_vena_CashFlowS2_CashFlowB4_C_FV_9b0abd7578fb42018b1ba18b8b26d3ae_6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4","VenaRangeType":2,"DimensionIdStr":"FV","MemberIdStr":"9b0abd7578fb42018b1ba18b8b26d3ae","DimensionId":-1,"MemberId":-1,"Inc":"6"},"_vena_CashFlowS2_CashFlowB4_C_FV_9b0abd7578fb42018b1ba18b8b26d3ae_7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4","VenaRangeType":2,"DimensionIdStr":"FV","MemberIdStr":"9b0abd7578fb42018b1ba18b8b26d3ae","DimensionId":-1,"MemberId":-1,"Inc":"7"},"_vena_CashFlowS2_CashFlowB4_C_FV_9b0abd7578fb42018b1ba18b8b26d3ae_8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4","VenaRangeType":2,"DimensionIdStr":"FV","MemberIdStr":"9b0abd7578fb42018b1ba18b8b26d3ae","DimensionId":-1,"MemberId":-1,"Inc":"8"},"_vena_CashFlowS2_CashFlowB4_C_FV_9b0abd7578fb42018b1ba18b8b26d3ae_9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4","VenaRangeType":2,"DimensionIdStr":"FV","MemberIdStr":"9b0abd7578fb42018b1ba18b8b26d3ae","DimensionId":-1,"MemberId":-1,"Inc":"9"},"_vena_CashFlowS2_CashFlowB4_C_FV_a398e917565c475b8f0c5e9ebb5e002d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4","VenaRangeType":2,"DimensionIdStr":"FV","MemberIdStr":"a398e917565c475b8f0c5e9ebb5e002d","DimensionId":-1,"MemberId":-1,"Inc":""},"_vena_CashFlowS2_CashFlowB4_C_FV_a398e917565c475b8f0c5e9ebb5e002d_1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4","VenaRangeType":2,"DimensionIdStr":"FV","MemberIdStr":"a398e917565c475b8f0c5e9ebb5e002d","DimensionId":-1,"MemberId":-1,"Inc":"1"},"_vena_CashFlowS2_CashFlowB4_C_FV_a398e917565c475b8f0c5e9ebb5e002d_10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4","VenaRangeType":2,"DimensionIdStr":"FV","MemberIdStr":"a398e917565c475b8f0c5e9ebb5e002d","DimensionId":-1,"MemberId":-1,"Inc":"10"},"_vena_CashFlowS2_CashFlowB4_C_FV_a398e917565c475b8f0c5e9ebb5e002d_11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4","VenaRangeType":2,"DimensionIdStr":"FV","MemberIdStr":"a398e917565c475b8f0c5e9ebb5e002d","DimensionId":-1,"MemberId":-1,"Inc":"11"},"_vena_CashFlowS2_CashFlowB4_C_FV_a398e917565c475b8f0c5e9ebb5e002d_2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4","VenaRangeType":2,"DimensionIdStr":"FV","MemberIdStr":"a398e917565c475b8f0c5e9ebb5e002d","DimensionId":-1,"MemberId":-1,"Inc":"2"},"_vena_CashFlowS2_CashFlowB4_C_FV_a398e917565c475b8f0c5e9ebb5e002d_3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4","VenaRangeType":2,"DimensionIdStr":"FV","MemberIdStr":"a398e917565c475b8f0c5e9ebb5e002d","DimensionId":-1,"MemberId":-1,"Inc":"3"},"_vena_CashFlowS2_CashFlowB4_C_FV_a398e917565c475b8f0c5e9ebb5e002d_4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4","VenaRangeType":2,"DimensionIdStr":"FV","MemberIdStr":"a398e917565c475b8f0c5e9ebb5e002d","DimensionId":-1,"MemberId":-1,"Inc":"4"},"_vena_CashFlowS2_CashFlowB4_C_FV_a398e917565c475b8f0c5e9ebb5e002d_5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4","VenaRangeType":2,"DimensionIdStr":"FV","MemberIdStr":"a398e917565c475b8f0c5e9ebb5e002d","DimensionId":-1,"MemberId":-1,"Inc":"5"},"_vena_CashFlowS2_CashFlowB4_C_FV_a398e917565c475b8f0c5e9ebb5e002d_6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4","VenaRangeType":2,"DimensionIdStr":"FV","MemberIdStr":"a398e917565c475b8f0c5e9ebb5e002d","DimensionId":-1,"MemberId":-1,"Inc":"6"},"_vena_CashFlowS2_CashFlowB4_C_FV_a398e917565c475b8f0c5e9ebb5e002d_7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4","VenaRangeType":2,"DimensionIdStr":"FV","MemberIdStr":"a398e917565c475b8f0c5e9ebb5e002d","DimensionId":-1,"MemberId":-1,"Inc":"7"},"_vena_CashFlowS2_CashFlowB4_C_FV_a398e917565c475b8f0c5e9ebb5e002d_8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4","VenaRangeType":2,"DimensionIdStr":"FV","MemberIdStr":"a398e917565c475b8f0c5e9ebb5e002d","DimensionId":-1,"MemberId":-1,"Inc":"8"},"_vena_CashFlowS2_CashFlowB4_C_FV_a398e917565c475b8f0c5e9ebb5e002d_9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4","VenaRangeType":2,"DimensionIdStr":"FV","MemberIdStr":"a398e917565c475b8f0c5e9ebb5e002d","DimensionId":-1,"MemberId":-1,"Inc":"9"},"_vena_CashFlowS2_CashFlowB4_R_5_720177941120942100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CashFlowB4","VenaRangeType":1,"DimensionIdStr":"5","MemberIdStr":"720177941120942100","DimensionId":5,"MemberId":720177941120942100,"Inc":""},"_vena_CashFlowS2_P_6_720177941255159927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","VenaRangeType":0,"DimensionIdStr":"6","MemberIdStr":"720177941255159927","DimensionId":6,"MemberId":720177941255159927,"Inc":""},"_vena_CashFlowS2_P_7_720177941267742850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","VenaRangeType":0,"DimensionIdStr":"7","MemberIdStr":"720177941267742850","DimensionId":7,"MemberId":720177941267742850,"Inc":""},"_vena_CashFlowS2_P_8_720177941305491604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","VenaRangeType":0,"DimensionIdStr":"8","MemberIdStr":"720177941305491604","DimensionId":8,"MemberId":720177941305491604,"Inc":""},"_vena_CashFlowS2_P_FV_e1c3a244dc3d4f149ecdf7d748811086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","VenaRangeType":0,"DimensionIdStr":"FV","MemberIdStr":"e1c3a244dc3d4f149ecdf7d748811086","DimensionId":-1,"MemberId":-1,"Inc":""},"_vena_CashFlowS2_P_FV_e3545e3dcc52420a84dcdae3a23a4597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2","BlockName":"","VenaRangeType":0,"DimensionIdStr":"FV","MemberIdStr":"e3545e3dcc52420a84dcdae3a23a4597","DimensionId":-1,"MemberId":-1,"Inc":""},"_vena_CashFlowS3_CashFlowB5_C_8_720177941305491489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2,"DimensionIdStr":"8","MemberIdStr":"720177941305491489","DimensionId":8,"MemberId":720177941305491489,"Inc":""},"_vena_CashFlowS3_CashFlowB5_C_8_720177941309685782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2,"DimensionIdStr":"8","MemberIdStr":"720177941309685782","DimensionId":8,"MemberId":720177941309685782,"Inc":""},"_vena_CashFlowS3_CashFlowB5_C_FV_9b0abd7578fb42018b1ba18b8b26d3ae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2,"DimensionIdStr":"FV","MemberIdStr":"9b0abd7578fb42018b1ba18b8b26d3ae","DimensionId":-1,"MemberId":-1,"Inc":""},"_vena_CashFlowS3_CashFlowB5_C_FV_9b0abd7578fb42018b1ba18b8b26d3ae_1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2,"DimensionIdStr":"FV","MemberIdStr":"9b0abd7578fb42018b1ba18b8b26d3ae","DimensionId":-1,"MemberId":-1,"Inc":"1"},"_vena_CashFlowS3_CashFlowB5_R_FV_42f34b52efc14701904e2bd69b949ebb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"},"_vena_CashFlowS3_CashFlowB5_R_FV_42f34b52efc14701904e2bd69b949ebb_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"},"_vena_CashFlowS3_CashFlowB5_R_FV_42f34b52efc14701904e2bd69b949ebb_151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151"},"_vena_CashFlowS3_CashFlowB5_R_FV_42f34b52efc14701904e2bd69b949ebb_152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152"},"_vena_CashFlowS3_CashFlowB5_R_FV_42f34b52efc14701904e2bd69b949ebb_153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153"},"_vena_CashFlowS3_CashFlowB5_R_FV_42f34b52efc14701904e2bd69b949ebb_154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154"},"_vena_CashFlowS3_CashFlowB5_R_FV_42f34b52efc14701904e2bd69b949ebb_155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155"},"_vena_CashFlowS3_CashFlowB5_R_FV_42f34b52efc14701904e2bd69b949ebb_156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156"},"_vena_CashFlowS3_CashFlowB5_R_FV_42f34b52efc14701904e2bd69b949ebb_158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158"},"_vena_CashFlowS3_CashFlowB5_R_FV_42f34b52efc14701904e2bd69b949ebb_159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159"},"_vena_CashFlowS3_CashFlowB5_R_FV_42f34b52efc14701904e2bd69b949ebb_160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160"},"_vena_CashFlowS3_CashFlowB5_R_FV_42f34b52efc14701904e2bd69b949ebb_161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161"},"_vena_CashFlowS3_CashFlowB5_R_FV_42f34b52efc14701904e2bd69b949ebb_162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162"},"_vena_CashFlowS3_CashFlowB5_R_FV_42f34b52efc14701904e2bd69b949ebb_163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163"},"_vena_CashFlowS3_CashFlowB5_R_FV_42f34b52efc14701904e2bd69b949ebb_164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164"},"_vena_CashFlowS3_CashFlowB5_R_FV_42f34b52efc14701904e2bd69b949ebb_165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165"},"_vena_CashFlowS3_CashFlowB5_R_FV_42f34b52efc14701904e2bd69b949ebb_166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166"},"_vena_CashFlowS3_CashFlowB5_R_FV_42f34b52efc14701904e2bd69b949ebb_167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167"},"_vena_CashFlowS3_CashFlowB5_R_FV_42f34b52efc14701904e2bd69b949ebb_168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168"},"_vena_CashFlowS3_CashFlowB5_R_FV_42f34b52efc14701904e2bd69b949ebb_169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169"},"_vena_CashFlowS3_CashFlowB5_R_FV_42f34b52efc14701904e2bd69b949ebb_170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170"},"_vena_CashFlowS3_CashFlowB5_R_FV_42f34b52efc14701904e2bd69b949ebb_171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171"},"_vena_CashFlowS3_CashFlowB5_R_FV_42f34b52efc14701904e2bd69b949ebb_172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172"},"_vena_CashFlowS3_CashFlowB5_R_FV_42f34b52efc14701904e2bd69b949ebb_173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173"},"_vena_CashFlowS3_CashFlowB5_R_FV_42f34b52efc14701904e2bd69b949ebb_174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174"},"_vena_CashFlowS3_CashFlowB5_R_FV_42f34b52efc14701904e2bd69b949ebb_175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175"},"_vena_CashFlowS3_CashFlowB5_R_FV_42f34b52efc14701904e2bd69b949ebb_176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176"},"_vena_CashFlowS3_CashFlowB5_R_FV_42f34b52efc14701904e2bd69b949ebb_177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177"},"_vena_CashFlowS3_CashFlowB5_R_FV_42f34b52efc14701904e2bd69b949ebb_178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178"},"_vena_CashFlowS3_CashFlowB5_R_FV_42f34b52efc14701904e2bd69b949ebb_179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179"},"_vena_CashFlowS3_CashFlowB5_R_FV_42f34b52efc14701904e2bd69b949ebb_180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180"},"_vena_CashFlowS3_CashFlowB5_R_FV_42f34b52efc14701904e2bd69b949ebb_181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181"},"_vena_CashFlowS3_CashFlowB5_R_FV_42f34b52efc14701904e2bd69b949ebb_182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182"},"_vena_CashFlowS3_CashFlowB5_R_FV_42f34b52efc14701904e2bd69b949ebb_183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183"},"_vena_CashFlowS3_CashFlowB5_R_FV_42f34b52efc14701904e2bd69b949ebb_184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184"},"_vena_CashFlowS3_CashFlowB5_R_FV_42f34b52efc14701904e2bd69b949ebb_185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185"},"_vena_CashFlowS3_CashFlowB5_R_FV_42f34b52efc14701904e2bd69b949ebb_186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186"},"_vena_CashFlowS3_CashFlowB5_R_FV_42f34b52efc14701904e2bd69b949ebb_187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187"},"_vena_CashFlowS3_CashFlowB5_R_FV_42f34b52efc14701904e2bd69b949ebb_188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188"},"_vena_CashFlowS3_CashFlowB5_R_FV_42f34b52efc14701904e2bd69b949ebb_189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189"},"_vena_CashFlowS3_CashFlowB5_R_FV_42f34b52efc14701904e2bd69b949ebb_190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190"},"_vena_CashFlowS3_CashFlowB5_R_FV_42f34b52efc14701904e2bd69b949ebb_191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191"},"_vena_CashFlowS3_CashFlowB5_R_FV_42f34b52efc14701904e2bd69b949ebb_192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192"},"_vena_CashFlowS3_CashFlowB5_R_FV_42f34b52efc14701904e2bd69b949ebb_193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193"},"_vena_CashFlowS3_CashFlowB5_R_FV_42f34b52efc14701904e2bd69b949ebb_194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194"},"_vena_CashFlowS3_CashFlowB5_R_FV_42f34b52efc14701904e2bd69b949ebb_195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195"},"_vena_CashFlowS3_CashFlowB5_R_FV_42f34b52efc14701904e2bd69b949ebb_196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196"},"_vena_CashFlowS3_CashFlowB5_R_FV_42f34b52efc14701904e2bd69b949ebb_197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197"},"_vena_CashFlowS3_CashFlowB5_R_FV_42f34b52efc14701904e2bd69b949ebb_198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198"},"_vena_CashFlowS3_CashFlowB5_R_FV_42f34b52efc14701904e2bd69b949ebb_199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199"},"_vena_CashFlowS3_CashFlowB5_R_FV_42f34b52efc14701904e2bd69b949ebb_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"},"_vena_CashFlowS3_CashFlowB5_R_FV_42f34b52efc14701904e2bd69b949ebb_200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200"},"_vena_CashFlowS3_CashFlowB5_R_FV_42f34b52efc14701904e2bd69b949ebb_201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201"},"_vena_CashFlowS3_CashFlowB5_R_FV_42f34b52efc14701904e2bd69b949ebb_202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202"},"_vena_CashFlowS3_CashFlowB5_R_FV_42f34b52efc14701904e2bd69b949ebb_203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203"},"_vena_CashFlowS3_CashFlowB5_R_FV_42f34b52efc14701904e2bd69b949ebb_204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204"},"_vena_CashFlowS3_CashFlowB5_R_FV_42f34b52efc14701904e2bd69b949ebb_205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205"},"_vena_CashFlowS3_CashFlowB5_R_FV_42f34b52efc14701904e2bd69b949ebb_206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206"},"_vena_CashFlowS3_CashFlowB5_R_FV_42f34b52efc14701904e2bd69b949ebb_207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207"},"_vena_CashFlowS3_CashFlowB5_R_FV_42f34b52efc14701904e2bd69b949ebb_208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208"},"_vena_CashFlowS3_CashFlowB5_R_FV_42f34b52efc14701904e2bd69b949ebb_209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209"},"_vena_CashFlowS3_CashFlowB5_R_FV_42f34b52efc14701904e2bd69b949ebb_210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210"},"_vena_CashFlowS3_CashFlowB5_R_FV_42f34b52efc14701904e2bd69b949ebb_211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211"},"_vena_CashFlowS3_CashFlowB5_R_FV_42f34b52efc14701904e2bd69b949ebb_212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212"},"_vena_CashFlowS3_CashFlowB5_R_FV_42f34b52efc14701904e2bd69b949ebb_213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213"},"_vena_CashFlowS3_CashFlowB5_R_FV_42f34b52efc14701904e2bd69b949ebb_214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214"},"_vena_CashFlowS3_CashFlowB5_R_FV_42f34b52efc14701904e2bd69b949ebb_215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215"},"_vena_CashFlowS3_CashFlowB5_R_FV_42f34b52efc14701904e2bd69b949ebb_216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216"},"_vena_CashFlowS3_CashFlowB5_R_FV_42f34b52efc14701904e2bd69b949ebb_217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217"},"_vena_CashFlowS3_CashFlowB5_R_FV_42f34b52efc14701904e2bd69b949ebb_218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218"},"_vena_CashFlowS3_CashFlowB5_R_FV_42f34b52efc14701904e2bd69b949ebb_219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219"},"_vena_CashFlowS3_CashFlowB5_R_FV_42f34b52efc14701904e2bd69b949ebb_220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220"},"_vena_CashFlowS3_CashFlowB5_R_FV_42f34b52efc14701904e2bd69b949ebb_221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221"},"_vena_CashFlowS3_CashFlowB5_R_FV_42f34b52efc14701904e2bd69b949ebb_222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222"},"_vena_CashFlowS3_CashFlowB5_R_FV_42f34b52efc14701904e2bd69b949ebb_223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223"},"_vena_CashFlowS3_CashFlowB5_R_FV_42f34b52efc14701904e2bd69b949ebb_224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224"},"_vena_CashFlowS3_CashFlowB5_R_FV_42f34b52efc14701904e2bd69b949ebb_225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225"},"_vena_CashFlowS3_CashFlowB5_R_FV_42f34b52efc14701904e2bd69b949ebb_226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226"},"_vena_CashFlowS3_CashFlowB5_R_FV_42f34b52efc14701904e2bd69b949ebb_227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227"},"_vena_CashFlowS3_CashFlowB5_R_FV_42f34b52efc14701904e2bd69b949ebb_228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228"},"_vena_CashFlowS3_CashFlowB5_R_FV_42f34b52efc14701904e2bd69b949ebb_229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229"},"_vena_CashFlowS3_CashFlowB5_R_FV_42f34b52efc14701904e2bd69b949ebb_230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230"},"_vena_CashFlowS3_CashFlowB5_R_FV_42f34b52efc14701904e2bd69b949ebb_231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231"},"_vena_CashFlowS3_CashFlowB5_R_FV_42f34b52efc14701904e2bd69b949ebb_232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232"},"_vena_CashFlowS3_CashFlowB5_R_FV_42f34b52efc14701904e2bd69b949ebb_233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233"},"_vena_CashFlowS3_CashFlowB5_R_FV_42f34b52efc14701904e2bd69b949ebb_234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234"},"_vena_CashFlowS3_CashFlowB5_R_FV_42f34b52efc14701904e2bd69b949ebb_235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235"},"_vena_CashFlowS3_CashFlowB5_R_FV_42f34b52efc14701904e2bd69b949ebb_236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236"},"_vena_CashFlowS3_CashFlowB5_R_FV_42f34b52efc14701904e2bd69b949ebb_237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237"},"_vena_CashFlowS3_CashFlowB5_R_FV_42f34b52efc14701904e2bd69b949ebb_238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238"},"_vena_CashFlowS3_CashFlowB5_R_FV_42f34b52efc14701904e2bd69b949ebb_239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239"},"_vena_CashFlowS3_CashFlowB5_R_FV_42f34b52efc14701904e2bd69b949ebb_240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240"},"_vena_CashFlowS3_CashFlowB5_R_FV_42f34b52efc14701904e2bd69b949ebb_241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241"},"_vena_CashFlowS3_CashFlowB5_R_FV_42f34b52efc14701904e2bd69b949ebb_242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242"},"_vena_CashFlowS3_CashFlowB5_R_FV_42f34b52efc14701904e2bd69b949ebb_243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243"},"_vena_CashFlowS3_CashFlowB5_R_FV_42f34b52efc14701904e2bd69b949ebb_244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244"},"_vena_CashFlowS3_CashFlowB5_R_FV_42f34b52efc14701904e2bd69b949ebb_245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245"},"_vena_CashFlowS3_CashFlowB5_R_FV_42f34b52efc14701904e2bd69b949ebb_246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246"},"_vena_CashFlowS3_CashFlowB5_R_FV_42f34b52efc14701904e2bd69b949ebb_247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247"},"_vena_CashFlowS3_CashFlowB5_R_FV_42f34b52efc14701904e2bd69b949ebb_248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248"},"_vena_CashFlowS3_CashFlowB5_R_FV_42f34b52efc14701904e2bd69b949ebb_249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249"},"_vena_CashFlowS3_CashFlowB5_R_FV_42f34b52efc14701904e2bd69b949ebb_250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250"},"_vena_CashFlowS3_CashFlowB5_R_FV_42f34b52efc14701904e2bd69b949ebb_251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251"},"_vena_CashFlowS3_CashFlowB5_R_FV_42f34b52efc14701904e2bd69b949ebb_252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252"},"_vena_CashFlowS3_CashFlowB5_R_FV_42f34b52efc14701904e2bd69b949ebb_253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253"},"_vena_CashFlowS3_CashFlowB5_R_FV_42f34b52efc14701904e2bd69b949ebb_254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254"},"_vena_CashFlowS3_CashFlowB5_R_FV_42f34b52efc14701904e2bd69b949ebb_255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255"},"_vena_CashFlowS3_CashFlowB5_R_FV_42f34b52efc14701904e2bd69b949ebb_256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256"},"_vena_CashFlowS3_CashFlowB5_R_FV_42f34b52efc14701904e2bd69b949ebb_257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257"},"_vena_CashFlowS3_CashFlowB5_R_FV_42f34b52efc14701904e2bd69b949ebb_258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258"},"_vena_CashFlowS3_CashFlowB5_R_FV_42f34b52efc14701904e2bd69b949ebb_259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259"},"_vena_CashFlowS3_CashFlowB5_R_FV_42f34b52efc14701904e2bd69b949ebb_260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260"},"_vena_CashFlowS3_CashFlowB5_R_FV_42f34b52efc14701904e2bd69b949ebb_261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261"},"_vena_CashFlowS3_CashFlowB5_R_FV_42f34b52efc14701904e2bd69b949ebb_262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262"},"_vena_CashFlowS3_CashFlowB5_R_FV_42f34b52efc14701904e2bd69b949ebb_263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263"},"_vena_CashFlowS3_CashFlowB5_R_FV_42f34b52efc14701904e2bd69b949ebb_264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264"},"_vena_CashFlowS3_CashFlowB5_R_FV_42f34b52efc14701904e2bd69b949ebb_265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265"},"_vena_CashFlowS3_CashFlowB5_R_FV_42f34b52efc14701904e2bd69b949ebb_266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266"},"_vena_CashFlowS3_CashFlowB5_R_FV_42f34b52efc14701904e2bd69b949ebb_267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267"},"_vena_CashFlowS3_CashFlowB5_R_FV_42f34b52efc14701904e2bd69b949ebb_268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268"},"_vena_CashFlowS3_CashFlowB5_R_FV_42f34b52efc14701904e2bd69b949ebb_269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269"},"_vena_CashFlowS3_CashFlowB5_R_FV_42f34b52efc14701904e2bd69b949ebb_270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270"},"_vena_CashFlowS3_CashFlowB5_R_FV_42f34b52efc14701904e2bd69b949ebb_271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271"},"_vena_CashFlowS3_CashFlowB5_R_FV_42f34b52efc14701904e2bd69b949ebb_272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272"},"_vena_CashFlowS3_CashFlowB5_R_FV_42f34b52efc14701904e2bd69b949ebb_273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273"},"_vena_CashFlowS3_CashFlowB5_R_FV_42f34b52efc14701904e2bd69b949ebb_274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274"},"_vena_CashFlowS3_CashFlowB5_R_FV_42f34b52efc14701904e2bd69b949ebb_275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275"},"_vena_CashFlowS3_CashFlowB5_R_FV_42f34b52efc14701904e2bd69b949ebb_276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276"},"_vena_CashFlowS3_CashFlowB5_R_FV_42f34b52efc14701904e2bd69b949ebb_277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277"},"_vena_CashFlowS3_CashFlowB5_R_FV_42f34b52efc14701904e2bd69b949ebb_278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278"},"_vena_CashFlowS3_CashFlowB5_R_FV_42f34b52efc14701904e2bd69b949ebb_279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279"},"_vena_CashFlowS3_CashFlowB5_R_FV_42f34b52efc14701904e2bd69b949ebb_280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280"},"_vena_CashFlowS3_CashFlowB5_R_FV_42f34b52efc14701904e2bd69b949ebb_281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281"},"_vena_CashFlowS3_CashFlowB5_R_FV_42f34b52efc14701904e2bd69b949ebb_282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282"},"_vena_CashFlowS3_CashFlowB5_R_FV_42f34b52efc14701904e2bd69b949ebb_283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283"},"_vena_CashFlowS3_CashFlowB5_R_FV_42f34b52efc14701904e2bd69b949ebb_284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284"},"_vena_CashFlowS3_CashFlowB5_R_FV_42f34b52efc14701904e2bd69b949ebb_285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285"},"_vena_CashFlowS3_CashFlowB5_R_FV_42f34b52efc14701904e2bd69b949ebb_286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286"},"_vena_CashFlowS3_CashFlowB5_R_FV_42f34b52efc14701904e2bd69b949ebb_287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287"},"_vena_CashFlowS3_CashFlowB5_R_FV_42f34b52efc14701904e2bd69b949ebb_288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288"},"_vena_CashFlowS3_CashFlowB5_R_FV_42f34b52efc14701904e2bd69b949ebb_289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289"},"_vena_CashFlowS3_CashFlowB5_R_FV_42f34b52efc14701904e2bd69b949ebb_290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290"},"_vena_CashFlowS3_CashFlowB5_R_FV_42f34b52efc14701904e2bd69b949ebb_291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291"},"_vena_CashFlowS3_CashFlowB5_R_FV_42f34b52efc14701904e2bd69b949ebb_292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292"},"_vena_CashFlowS3_CashFlowB5_R_FV_42f34b52efc14701904e2bd69b949ebb_293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293"},"_vena_CashFlowS3_CashFlowB5_R_FV_42f34b52efc14701904e2bd69b949ebb_294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294"},"_vena_CashFlowS3_CashFlowB5_R_FV_42f34b52efc14701904e2bd69b949ebb_295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295"},"_vena_CashFlowS3_CashFlowB5_R_FV_42f34b52efc14701904e2bd69b949ebb_296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296"},"_vena_CashFlowS3_CashFlowB5_R_FV_42f34b52efc14701904e2bd69b949ebb_297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297"},"_vena_CashFlowS3_CashFlowB5_R_FV_42f34b52efc14701904e2bd69b949ebb_298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298"},"_vena_CashFlowS3_CashFlowB5_R_FV_42f34b52efc14701904e2bd69b949ebb_299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299"},"_vena_CashFlowS3_CashFlowB5_R_FV_42f34b52efc14701904e2bd69b949ebb_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"},"_vena_CashFlowS3_CashFlowB5_R_FV_42f34b52efc14701904e2bd69b949ebb_300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300"},"_vena_CashFlowS3_CashFlowB5_R_FV_42f34b52efc14701904e2bd69b949ebb_301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301"},"_vena_CashFlowS3_CashFlowB5_R_FV_42f34b52efc14701904e2bd69b949ebb_302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302"},"_vena_CashFlowS3_CashFlowB5_R_FV_42f34b52efc14701904e2bd69b949ebb_303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303"},"_vena_CashFlowS3_CashFlowB5_R_FV_42f34b52efc14701904e2bd69b949ebb_304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304"},"_vena_CashFlowS3_CashFlowB5_R_FV_42f34b52efc14701904e2bd69b949ebb_305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305"},"_vena_CashFlowS3_CashFlowB5_R_FV_42f34b52efc14701904e2bd69b949ebb_306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306"},"_vena_CashFlowS3_CashFlowB5_R_FV_42f34b52efc14701904e2bd69b949ebb_307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307"},"_vena_CashFlowS3_CashFlowB5_R_FV_42f34b52efc14701904e2bd69b949ebb_308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308"},"_vena_CashFlowS3_CashFlowB5_R_FV_42f34b52efc14701904e2bd69b949ebb_309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309"},"_vena_CashFlowS3_CashFlowB5_R_FV_42f34b52efc14701904e2bd69b949ebb_310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310"},"_vena_CashFlowS3_CashFlowB5_R_FV_42f34b52efc14701904e2bd69b949ebb_311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311"},"_vena_CashFlowS3_CashFlowB5_R_FV_42f34b52efc14701904e2bd69b949ebb_312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312"},"_vena_CashFlowS3_CashFlowB5_R_FV_42f34b52efc14701904e2bd69b949ebb_313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313"},"_vena_CashFlowS3_CashFlowB5_R_FV_42f34b52efc14701904e2bd69b949ebb_314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314"},"_vena_CashFlowS3_CashFlowB5_R_FV_42f34b52efc14701904e2bd69b949ebb_315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315"},"_vena_CashFlowS3_CashFlowB5_R_FV_42f34b52efc14701904e2bd69b949ebb_316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316"},"_vena_CashFlowS3_CashFlowB5_R_FV_42f34b52efc14701904e2bd69b949ebb_317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317"},"_vena_CashFlowS3_CashFlowB5_R_FV_42f34b52efc14701904e2bd69b949ebb_318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318"},"_vena_CashFlowS3_CashFlowB5_R_FV_42f34b52efc14701904e2bd69b949ebb_319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319"},"_vena_CashFlowS3_CashFlowB5_R_FV_42f34b52efc14701904e2bd69b949ebb_320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320"},"_vena_CashFlowS3_CashFlowB5_R_FV_42f34b52efc14701904e2bd69b949ebb_321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321"},"_vena_CashFlowS3_CashFlowB5_R_FV_42f34b52efc14701904e2bd69b949ebb_322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322"},"_vena_CashFlowS3_CashFlowB5_R_FV_42f34b52efc14701904e2bd69b949ebb_323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323"},"_vena_CashFlowS3_CashFlowB5_R_FV_42f34b52efc14701904e2bd69b949ebb_324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324"},"_vena_CashFlowS3_CashFlowB5_R_FV_42f34b52efc14701904e2bd69b949ebb_325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325"},"_vena_CashFlowS3_CashFlowB5_R_FV_42f34b52efc14701904e2bd69b949ebb_326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326"},"_vena_CashFlowS3_CashFlowB5_R_FV_42f34b52efc14701904e2bd69b949ebb_327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327"},"_vena_CashFlowS3_CashFlowB5_R_FV_42f34b52efc14701904e2bd69b949ebb_328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328"},"_vena_CashFlowS3_CashFlowB5_R_FV_42f34b52efc14701904e2bd69b949ebb_329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329"},"_vena_CashFlowS3_CashFlowB5_R_FV_42f34b52efc14701904e2bd69b949ebb_330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330"},"_vena_CashFlowS3_CashFlowB5_R_FV_42f34b52efc14701904e2bd69b949ebb_331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331"},"_vena_CashFlowS3_CashFlowB5_R_FV_42f34b52efc14701904e2bd69b949ebb_332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332"},"_vena_CashFlowS3_CashFlowB5_R_FV_42f34b52efc14701904e2bd69b949ebb_333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333"},"_vena_CashFlowS3_CashFlowB5_R_FV_42f34b52efc14701904e2bd69b949ebb_334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334"},"_vena_CashFlowS3_CashFlowB5_R_FV_42f34b52efc14701904e2bd69b949ebb_335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335"},"_vena_CashFlowS3_CashFlowB5_R_FV_42f34b52efc14701904e2bd69b949ebb_336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336"},"_vena_CashFlowS3_CashFlowB5_R_FV_42f34b52efc14701904e2bd69b949ebb_337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337"},"_vena_CashFlowS3_CashFlowB5_R_FV_42f34b52efc14701904e2bd69b949ebb_338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338"},"_vena_CashFlowS3_CashFlowB5_R_FV_42f34b52efc14701904e2bd69b949ebb_339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339"},"_vena_CashFlowS3_CashFlowB5_R_FV_42f34b52efc14701904e2bd69b949ebb_340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340"},"_vena_CashFlowS3_CashFlowB5_R_FV_42f34b52efc14701904e2bd69b949ebb_341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341"},"_vena_CashFlowS3_CashFlowB5_R_FV_42f34b52efc14701904e2bd69b949ebb_342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342"},"_vena_CashFlowS3_CashFlowB5_R_FV_42f34b52efc14701904e2bd69b949ebb_343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343"},"_vena_CashFlowS3_CashFlowB5_R_FV_42f34b52efc14701904e2bd69b949ebb_344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344"},"_vena_CashFlowS3_CashFlowB5_R_FV_42f34b52efc14701904e2bd69b949ebb_345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345"},"_vena_CashFlowS3_CashFlowB5_R_FV_42f34b52efc14701904e2bd69b949ebb_346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346"},"_vena_CashFlowS3_CashFlowB5_R_FV_42f34b52efc14701904e2bd69b949ebb_347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347"},"_vena_CashFlowS3_CashFlowB5_R_FV_42f34b52efc14701904e2bd69b949ebb_348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348"},"_vena_CashFlowS3_CashFlowB5_R_FV_42f34b52efc14701904e2bd69b949ebb_349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349"},"_vena_CashFlowS3_CashFlowB5_R_FV_42f34b52efc14701904e2bd69b949ebb_350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350"},"_vena_CashFlowS3_CashFlowB5_R_FV_42f34b52efc14701904e2bd69b949ebb_351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351"},"_vena_CashFlowS3_CashFlowB5_R_FV_42f34b52efc14701904e2bd69b949ebb_352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352"},"_vena_CashFlowS3_CashFlowB5_R_FV_42f34b52efc14701904e2bd69b949ebb_353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353"},"_vena_CashFlowS3_CashFlowB5_R_FV_42f34b52efc14701904e2bd69b949ebb_354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354"},"_vena_CashFlowS3_CashFlowB5_R_FV_42f34b52efc14701904e2bd69b949ebb_355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355"},"_vena_CashFlowS3_CashFlowB5_R_FV_42f34b52efc14701904e2bd69b949ebb_356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356"},"_vena_CashFlowS3_CashFlowB5_R_FV_42f34b52efc14701904e2bd69b949ebb_357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357"},"_vena_CashFlowS3_CashFlowB5_R_FV_42f34b52efc14701904e2bd69b949ebb_358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358"},"_vena_CashFlowS3_CashFlowB5_R_FV_42f34b52efc14701904e2bd69b949ebb_359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359"},"_vena_CashFlowS3_CashFlowB5_R_FV_42f34b52efc14701904e2bd69b949ebb_360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360"},"_vena_CashFlowS3_CashFlowB5_R_FV_42f34b52efc14701904e2bd69b949ebb_361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361"},"_vena_CashFlowS3_CashFlowB5_R_FV_42f34b52efc14701904e2bd69b949ebb_362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362"},"_vena_CashFlowS3_CashFlowB5_R_FV_42f34b52efc14701904e2bd69b949ebb_363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363"},"_vena_CashFlowS3_CashFlowB5_R_FV_42f34b52efc14701904e2bd69b949ebb_364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364"},"_vena_CashFlowS3_CashFlowB5_R_FV_42f34b52efc14701904e2bd69b949ebb_365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365"},"_vena_CashFlowS3_CashFlowB5_R_FV_42f34b52efc14701904e2bd69b949ebb_366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366"},"_vena_CashFlowS3_CashFlowB5_R_FV_42f34b52efc14701904e2bd69b949ebb_367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367"},"_vena_CashFlowS3_CashFlowB5_R_FV_42f34b52efc14701904e2bd69b949ebb_368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368"},"_vena_CashFlowS3_CashFlowB5_R_FV_42f34b52efc14701904e2bd69b949ebb_369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369"},"_vena_CashFlowS3_CashFlowB5_R_FV_42f34b52efc14701904e2bd69b949ebb_370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370"},"_vena_CashFlowS3_CashFlowB5_R_FV_42f34b52efc14701904e2bd69b949ebb_371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371"},"_vena_CashFlowS3_CashFlowB5_R_FV_42f34b52efc14701904e2bd69b949ebb_372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372"},"_vena_CashFlowS3_CashFlowB5_R_FV_42f34b52efc14701904e2bd69b949ebb_373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373"},"_vena_CashFlowS3_CashFlowB5_R_FV_42f34b52efc14701904e2bd69b949ebb_374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374"},"_vena_CashFlowS3_CashFlowB5_R_FV_42f34b52efc14701904e2bd69b949ebb_375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375"},"_vena_CashFlowS3_CashFlowB5_R_FV_42f34b52efc14701904e2bd69b949ebb_376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376"},"_vena_CashFlowS3_CashFlowB5_R_FV_42f34b52efc14701904e2bd69b949ebb_377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377"},"_vena_CashFlowS3_CashFlowB5_R_FV_42f34b52efc14701904e2bd69b949ebb_378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378"},"_vena_CashFlowS3_CashFlowB5_R_FV_42f34b52efc14701904e2bd69b949ebb_379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379"},"_vena_CashFlowS3_CashFlowB5_R_FV_42f34b52efc14701904e2bd69b949ebb_380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380"},"_vena_CashFlowS3_CashFlowB5_R_FV_42f34b52efc14701904e2bd69b949ebb_381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381"},"_vena_CashFlowS3_CashFlowB5_R_FV_42f34b52efc14701904e2bd69b949ebb_382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382"},"_vena_CashFlowS3_CashFlowB5_R_FV_42f34b52efc14701904e2bd69b949ebb_383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383"},"_vena_CashFlowS3_CashFlowB5_R_FV_42f34b52efc14701904e2bd69b949ebb_384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384"},"_vena_CashFlowS3_CashFlowB5_R_FV_42f34b52efc14701904e2bd69b949ebb_385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385"},"_vena_CashFlowS3_CashFlowB5_R_FV_42f34b52efc14701904e2bd69b949ebb_386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386"},"_vena_CashFlowS3_CashFlowB5_R_FV_42f34b52efc14701904e2bd69b949ebb_387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387"},"_vena_CashFlowS3_CashFlowB5_R_FV_42f34b52efc14701904e2bd69b949ebb_388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388"},"_vena_CashFlowS3_CashFlowB5_R_FV_42f34b52efc14701904e2bd69b949ebb_389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389"},"_vena_CashFlowS3_CashFlowB5_R_FV_42f34b52efc14701904e2bd69b949ebb_390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390"},"_vena_CashFlowS3_CashFlowB5_R_FV_42f34b52efc14701904e2bd69b949ebb_391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391"},"_vena_CashFlowS3_CashFlowB5_R_FV_42f34b52efc14701904e2bd69b949ebb_392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392"},"_vena_CashFlowS3_CashFlowB5_R_FV_42f34b52efc14701904e2bd69b949ebb_393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393"},"_vena_CashFlowS3_CashFlowB5_R_FV_42f34b52efc14701904e2bd69b949ebb_394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394"},"_vena_CashFlowS3_CashFlowB5_R_FV_42f34b52efc14701904e2bd69b949ebb_395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395"},"_vena_CashFlowS3_CashFlowB5_R_FV_42f34b52efc14701904e2bd69b949ebb_396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396"},"_vena_CashFlowS3_CashFlowB5_R_FV_42f34b52efc14701904e2bd69b949ebb_397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397"},"_vena_CashFlowS3_CashFlowB5_R_FV_42f34b52efc14701904e2bd69b949ebb_398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398"},"_vena_CashFlowS3_CashFlowB5_R_FV_42f34b52efc14701904e2bd69b949ebb_399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399"},"_vena_CashFlowS3_CashFlowB5_R_FV_42f34b52efc14701904e2bd69b949ebb_400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400"},"_vena_CashFlowS3_CashFlowB5_R_FV_42f34b52efc14701904e2bd69b949ebb_401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401"},"_vena_CashFlowS3_CashFlowB5_R_FV_42f34b52efc14701904e2bd69b949ebb_402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402"},"_vena_CashFlowS3_CashFlowB5_R_FV_42f34b52efc14701904e2bd69b949ebb_403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403"},"_vena_CashFlowS3_CashFlowB5_R_FV_42f34b52efc14701904e2bd69b949ebb_404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404"},"_vena_CashFlowS3_CashFlowB5_R_FV_42f34b52efc14701904e2bd69b949ebb_405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405"},"_vena_CashFlowS3_CashFlowB5_R_FV_42f34b52efc14701904e2bd69b949ebb_406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406"},"_vena_CashFlowS3_CashFlowB5_R_FV_42f34b52efc14701904e2bd69b949ebb_407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407"},"_vena_CashFlowS3_CashFlowB5_R_FV_42f34b52efc14701904e2bd69b949ebb_408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408"},"_vena_CashFlowS3_CashFlowB5_R_FV_42f34b52efc14701904e2bd69b949ebb_409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409"},"_vena_CashFlowS3_CashFlowB5_R_FV_42f34b52efc14701904e2bd69b949ebb_410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410"},"_vena_CashFlowS3_CashFlowB5_R_FV_42f34b52efc14701904e2bd69b949ebb_411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411"},"_vena_CashFlowS3_CashFlowB5_R_FV_42f34b52efc14701904e2bd69b949ebb_412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412"},"_vena_CashFlowS3_CashFlowB5_R_FV_42f34b52efc14701904e2bd69b949ebb_413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413"},"_vena_CashFlowS3_CashFlowB5_R_FV_42f34b52efc14701904e2bd69b949ebb_414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414"},"_vena_CashFlowS3_CashFlowB5_R_FV_42f34b52efc14701904e2bd69b949ebb_415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415"},"_vena_CashFlowS3_CashFlowB5_R_FV_42f34b52efc14701904e2bd69b949ebb_416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416"},"_vena_CashFlowS3_CashFlowB5_R_FV_42f34b52efc14701904e2bd69b949ebb_417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417"},"_vena_CashFlowS3_CashFlowB5_R_FV_42f34b52efc14701904e2bd69b949ebb_418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418"},"_vena_CashFlowS3_CashFlowB5_R_FV_42f34b52efc14701904e2bd69b949ebb_419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CashFlowB5","VenaRangeType":1,"DimensionIdStr":"FV","MemberIdStr":"42f34b52efc14701904e2bd69b949ebb","DimensionId":-1,"MemberId":-1,"Inc":"419"},"_vena_CashFlowS3_P_3_720177941083193402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","VenaRangeType":0,"DimensionIdStr":"3","MemberIdStr":"720177941083193402","DimensionId":3,"MemberId":720177941083193402,"Inc":""},"_vena_CashFlowS3_P_4_720177941095776277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","VenaRangeType":0,"DimensionIdStr":"4","MemberIdStr":"720177941095776277","DimensionId":4,"MemberId":720177941095776277,"Inc":""},"_vena_CashFlowS3_P_6_720177941255159927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","VenaRangeType":0,"DimensionIdStr":"6","MemberIdStr":"720177941255159927","DimensionId":6,"MemberId":720177941255159927,"Inc":""},"_vena_CashFlowS3_P_7_720177941267742850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","VenaRangeType":0,"DimensionIdStr":"7","MemberIdStr":"720177941267742850","DimensionId":7,"MemberId":720177941267742850,"Inc":""},"_vena_CashFlowS3_P_FV_e3545e3dcc52420a84dcdae3a23a4597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ashFlowS3","BlockName":"","VenaRangeType":0,"DimensionIdStr":"FV","MemberIdStr":"e3545e3dcc52420a84dcdae3a23a4597","DimensionId":-1,"MemberId":-1,"Inc":""},"_vena_ClosedMonthS1_ClosedMonthB1_C_8_720177941305491604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losedMonthS1","BlockName":"ClosedMonthB1","VenaRangeType":2,"DimensionIdStr":"8","MemberIdStr":"720177941305491604","DimensionId":8,"MemberId":720177941305491604,"Inc":""},"_vena_ClosedMonthS1_ClosedMonthB1_R_5_720177941125136562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losedMonthS1","BlockName":"ClosedMonthB1","VenaRangeType":1,"DimensionIdStr":"5","MemberIdStr":"720177941125136562","DimensionId":5,"MemberId":720177941125136562,"Inc":""},"_vena_ClosedMonthS1_P_3_720177941083193402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losedMonthS1","BlockName":"","VenaRangeType":0,"DimensionIdStr":"3","MemberIdStr":"720177941083193402","DimensionId":3,"MemberId":720177941083193402,"Inc":""},"_vena_ClosedMonthS1_P_6_720177941255159927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losedMonthS1","BlockName":"","VenaRangeType":0,"DimensionIdStr":"6","MemberIdStr":"720177941255159927","DimensionId":6,"MemberId":720177941255159927,"Inc":""},"_vena_ClosedMonthS1_P_7_720177941267742850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losedMonthS1","BlockName":"","VenaRangeType":0,"DimensionIdStr":"7","MemberIdStr":"720177941267742850","DimensionId":7,"MemberId":720177941267742850,"Inc":""},"_vena_ClosedMonthS1_P_FV_9b0abd7578fb42018b1ba18b8b26d3ae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losedMonthS1","BlockName":"","VenaRangeType":0,"DimensionIdStr":"FV","MemberIdStr":"9b0abd7578fb42018b1ba18b8b26d3ae","DimensionId":-1,"MemberId":-1,"Inc":""},"_vena_ClosedMonthS1_P_FV_e1c3a244dc3d4f149ecdf7d748811086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losedMonthS1","BlockName":"","VenaRangeType":0,"DimensionIdStr":"FV","MemberIdStr":"e1c3a244dc3d4f149ecdf7d748811086","DimensionId":-1,"MemberId":-1,"Inc":""},"_vena_ClosedMonthS1_P_FV_e3545e3dcc52420a84dcdae3a23a4597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losedMonthS1","BlockName":"","VenaRangeType":0,"DimensionIdStr":"FV","MemberIdStr":"e3545e3dcc52420a84dcdae3a23a4597","DimensionId":-1,"MemberId":-1,"Inc":""},"_vena_CurrentForecast_P_1_1057892374784376832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urrentForecast","BlockName":"","VenaRangeType":0,"DimensionIdStr":"1","MemberIdStr":"1057892374784376832","DimensionId":1,"MemberId":1057892374784376832,"Inc":""},"_vena_CurrentForecast_P_1_720177941037056004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urrentForecast","BlockName":"","VenaRangeType":0,"DimensionIdStr":"1","MemberIdStr":"720177941037056004","DimensionId":1,"MemberId":720177941037056004,"Inc":""},"_vena_CurrentForecast_P_1_720177941045444637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urrentForecast","BlockName":"","VenaRangeType":0,"DimensionIdStr":"1","MemberIdStr":"720177941045444637","DimensionId":1,"MemberId":720177941045444637,"Inc":""},"_vena_CurrentForecast_P_1_720177941045444666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urrentForecast","BlockName":"","VenaRangeType":0,"DimensionIdStr":"1","MemberIdStr":"720177941045444666","DimensionId":1,"MemberId":720177941045444666,"Inc":""},"_vena_CurrentForecast_P_1_720177941049638918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urrentForecast","BlockName":"","VenaRangeType":0,"DimensionIdStr":"1","MemberIdStr":"720177941049638918","DimensionId":1,"MemberId":720177941049638918,"Inc":""},"_vena_CurrentForecast_P_1_720177941049638926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urrentForecast","BlockName":"","VenaRangeType":0,"DimensionIdStr":"1","MemberIdStr":"720177941049638926","DimensionId":1,"MemberId":720177941049638926,"Inc":""},"_vena_CurrentForecast_P_1_720177941049638930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urrentForecast","BlockName":"","VenaRangeType":0,"DimensionIdStr":"1","MemberIdStr":"720177941049638930","DimensionId":1,"MemberId":720177941049638930,"Inc":""},"_vena_CurrentForecast_P_1_721516088932433922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urrentForecast","BlockName":"","VenaRangeType":0,"DimensionIdStr":"1","MemberIdStr":"721516088932433922","DimensionId":1,"MemberId":721516088932433922,"Inc":""},"_vena_CurrentForecast_P_1_721516311171039232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urrentForecast","BlockName":"","VenaRangeType":0,"DimensionIdStr":"1","MemberIdStr":"721516311171039232","DimensionId":1,"MemberId":721516311171039232,"Inc":""},"_vena_CurrentForecast_P_1_721516490830118912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urrentForecast","BlockName":"","VenaRangeType":0,"DimensionIdStr":"1","MemberIdStr":"721516490830118912","DimensionId":1,"MemberId":721516490830118912,"Inc":""},"_vena_CurrentForecast_P_1_972303172729962497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urrentForecast","BlockName":"","VenaRangeType":0,"DimensionIdStr":"1","MemberIdStr":"972303172729962497","DimensionId":1,"MemberId":972303172729962497,"Inc":""},"_vena_CurrentForecast_P_2_1400381400527142914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urrentForecast","BlockName":"","VenaRangeType":0,"DimensionIdStr":"2","MemberIdStr":"1400381400527142914","DimensionId":2,"MemberId":1400381400527142914,"Inc":""},"_vena_CurrentForecast_P_2_1400381400527142916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urrentForecast","BlockName":"","VenaRangeType":0,"DimensionIdStr":"2","MemberIdStr":"1400381400527142916","DimensionId":2,"MemberId":1400381400527142916,"Inc":""},"_vena_CurrentForecast_P_2_1400381400527142922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urrentForecast","BlockName":"","VenaRangeType":0,"DimensionIdStr":"2","MemberIdStr":"1400381400527142922","DimensionId":2,"MemberId":1400381400527142922,"Inc":""},"_vena_CurrentForecast_P_2_1400381400531337219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urrentForecast","BlockName":"","VenaRangeType":0,"DimensionIdStr":"2","MemberIdStr":"1400381400531337219","DimensionId":2,"MemberId":1400381400531337219,"Inc":""},"_vena_CurrentForecast_P_2_1400381400531337221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urrentForecast","BlockName":"","VenaRangeType":0,"DimensionIdStr":"2","MemberIdStr":"1400381400531337221","DimensionId":2,"MemberId":1400381400531337221,"Inc":""},"_vena_CurrentForecast_P_2_1535057743495561218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urrentForecast","BlockName":"","VenaRangeType":0,"DimensionIdStr":"2","MemberIdStr":"1535057743495561218","DimensionId":2,"MemberId":1535057743495561218,"Inc":""},"_vena_CurrentForecast_P_2_1535057743495561220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urrentForecast","BlockName":"","VenaRangeType":0,"DimensionIdStr":"2","MemberIdStr":"1535057743495561220","DimensionId":2,"MemberId":1535057743495561220,"Inc":""},"_vena_CurrentForecast_P_2_720177941070610468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urrentForecast","BlockName":"","VenaRangeType":0,"DimensionIdStr":"2","MemberIdStr":"720177941070610468","DimensionId":2,"MemberId":720177941070610468,"Inc":""},"_vena_CurrentForecast_P_2_720177941070610544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urrentForecast","BlockName":"","VenaRangeType":0,"DimensionIdStr":"2","MemberIdStr":"720177941070610544","DimensionId":2,"MemberId":720177941070610544,"Inc":""},"_vena_CurrentForecast_P_4_720177941091581964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urrentForecast","BlockName":"","VenaRangeType":0,"DimensionIdStr":"4","MemberIdStr":"720177941091581964","DimensionId":4,"MemberId":720177941091581964,"Inc":""},"_vena_CurrentForecast_P_4_720177941091582007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urrentForecast","BlockName":"","VenaRangeType":0,"DimensionIdStr":"4","MemberIdStr":"720177941091582007","DimensionId":4,"MemberId":720177941091582007,"Inc":""},"_vena_CurrentForecast_P_4_720177941091582011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urrentForecast","BlockName":"","VenaRangeType":0,"DimensionIdStr":"4","MemberIdStr":"720177941091582011","DimensionId":4,"MemberId":720177941091582011,"Inc":""},"_vena_CurrentForecast_P_6_720177941255159867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urrentForecast","BlockName":"","VenaRangeType":0,"DimensionIdStr":"6","MemberIdStr":"720177941255159867","DimensionId":6,"MemberId":720177941255159867,"Inc":""},"_vena_CurrentForecast_P_6_720177941255159882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urrentForecast","BlockName":"","VenaRangeType":0,"DimensionIdStr":"6","MemberIdStr":"720177941255159882","DimensionId":6,"MemberId":720177941255159882,"Inc":""},"_vena_CurrentForecast_P_6_720177941255159906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urrentForecast","BlockName":"","VenaRangeType":0,"DimensionIdStr":"6","MemberIdStr":"720177941255159906","DimensionId":6,"MemberId":720177941255159906,"Inc":""},"_vena_DetailS1_DetailB1_C_4_720177941095776277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2,"DimensionIdStr":"4","MemberIdStr":"720177941095776277","DimensionId":4,"MemberId":720177941095776277,"Inc":""},"_vena_DetailS1_DetailB1_C_4_720177941095776277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2,"DimensionIdStr":"4","MemberIdStr":"720177941095776277","DimensionId":4,"MemberId":720177941095776277,"Inc":"1"},"_vena_DetailS1_DetailB1_C_6_720177941255159927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2,"DimensionIdStr":"6","MemberIdStr":"720177941255159927","DimensionId":6,"MemberId":720177941255159927,"Inc":""},"_vena_DetailS1_DetailB1_C_6_720177941255159927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2,"DimensionIdStr":"6","MemberIdStr":"720177941255159927","DimensionId":6,"MemberId":720177941255159927,"Inc":"1"},"_vena_DetailS1_DetailB1_C_8_720177941305491737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2,"DimensionIdStr":"8","MemberIdStr":"720177941305491737","DimensionId":8,"MemberId":720177941305491737,"Inc":""},"_vena_DetailS1_DetailB1_C_8_720177941309685782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2,"DimensionIdStr":"8","MemberIdStr":"720177941309685782","DimensionId":8,"MemberId":720177941309685782,"Inc":""},"_vena_DetailS1_DetailB1_C_FV_a7015286194d4cc6a0af6b4fcbd8ce6b":{"SourceGlobalVariableId":-1,"SourceFormVariableId":"a7015286-194d-4cc6-a0af-6b4fcbd8ce6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2,"DimensionIdStr":"FV","MemberIdStr":"a7015286194d4cc6a0af6b4fcbd8ce6b","DimensionId":-1,"MemberId":-1,"Inc":""},"_vena_DetailS1_DetailB1_C_FV_e1c3a244dc3d4f149ecdf7d748811086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2,"DimensionIdStr":"FV","MemberIdStr":"e1c3a244dc3d4f149ecdf7d748811086","DimensionId":-1,"MemberId":-1,"Inc":""},"_vena_DetailS1_DetailB1_C_FV_ef23d2b39fcb45a79097ef2da4b3400e":{"SourceGlobalVariableId":-1,"SourceFormVariableId":"ef23d2b3-9fcb-45a7-9097-ef2da4b3400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2,"DimensionIdStr":"FV","MemberIdStr":"ef23d2b39fcb45a79097ef2da4b3400e","DimensionId":-1,"MemberId":-1,"Inc":""},"_vena_DetailS1_DetailB1_R_5_1034677560876597249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1034677560876597249","DimensionId":5,"MemberId":1034677560876597249,"Inc":""},"_vena_DetailS1_DetailB1_R_5_1039687585003864064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1039687585003864064","DimensionId":5,"MemberId":1039687585003864064,"Inc":""},"_vena_DetailS1_DetailB1_R_5_1052836905319923712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1052836905319923712","DimensionId":5,"MemberId":1052836905319923712,"Inc":""},"_vena_DetailS1_DetailB1_R_5_1052837083040710656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1052837083040710656","DimensionId":5,"MemberId":1052837083040710656,"Inc":""},"_vena_DetailS1_DetailB1_R_5_1057844211415121920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1057844211415121920","DimensionId":5,"MemberId":1057844211415121920,"Inc":""},"_vena_DetailS1_DetailB1_R_5_1059971777734246400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1059971777734246400","DimensionId":5,"MemberId":1059971777734246400,"Inc":""},"_vena_DetailS1_DetailB1_R_5_1062510140765372417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1062510140765372417","DimensionId":5,"MemberId":1062510140765372417,"Inc":""},"_vena_DetailS1_DetailB1_R_5_1062510234340425728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1062510234340425728","DimensionId":5,"MemberId":1062510234340425728,"Inc":""},"_vena_DetailS1_DetailB1_R_5_1062510313575022592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1062510313575022592","DimensionId":5,"MemberId":1062510313575022592,"Inc":""},"_vena_DetailS1_DetailB1_R_5_1062510391693934592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1062510391693934592","DimensionId":5,"MemberId":1062510391693934592,"Inc":""},"_vena_DetailS1_DetailB1_R_5_1062510470005915648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1062510470005915648","DimensionId":5,"MemberId":1062510470005915648,"Inc":""},"_vena_DetailS1_DetailB1_R_5_1111169575922696192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1111169575922696192","DimensionId":5,"MemberId":1111169575922696192,"Inc":""},"_vena_DetailS1_DetailB1_R_5_1111895634847334400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1111895634847334400","DimensionId":5,"MemberId":1111895634847334400,"Inc":""},"_vena_DetailS1_DetailB1_R_5_1186844021529378816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1186844021529378816","DimensionId":5,"MemberId":1186844021529378816,"Inc":""},"_vena_DetailS1_DetailB1_R_5_1186844078249082880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1186844078249082880","DimensionId":5,"MemberId":1186844078249082880,"Inc":""},"_vena_DetailS1_DetailB1_R_5_1186844170426253312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1186844170426253312","DimensionId":5,"MemberId":1186844170426253312,"Inc":""},"_vena_DetailS1_DetailB1_R_5_1195651011794960385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1195651011794960385","DimensionId":5,"MemberId":1195651011794960385,"Inc":""},"_vena_DetailS1_DetailB1_R_5_1195651011899817984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1195651011899817984","DimensionId":5,"MemberId":1195651011899817984,"Inc":""},"_vena_DetailS1_DetailB1_R_5_1195651012000481280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1195651012000481280","DimensionId":5,"MemberId":1195651012000481280,"Inc":""},"_vena_DetailS1_DetailB1_R_5_1198121552090235121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1198121552090235121","DimensionId":5,"MemberId":1198121552090235121,"Inc":""},"_vena_DetailS1_DetailB1_R_5_1235108513529987072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1235108513529987072","DimensionId":5,"MemberId":1235108513529987072,"Inc":""},"_vena_DetailS1_DetailB1_R_5_1292398821817450533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1292398821817450533","DimensionId":5,"MemberId":1292398821817450533,"Inc":""},"_vena_DetailS1_DetailB1_R_5_1325342901282668544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1325342901282668544","DimensionId":5,"MemberId":1325342901282668544,"Inc":""},"_vena_DetailS1_DetailB1_R_5_1334021634256404480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1334021634256404480","DimensionId":5,"MemberId":1334021634256404480,"Inc":""},"_vena_DetailS1_DetailB1_R_5_1334021877941141504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1334021877941141504","DimensionId":5,"MemberId":1334021877941141504,"Inc":""},"_vena_DetailS1_DetailB1_R_5_1339468941000572928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1339468941000572928","DimensionId":5,"MemberId":1339468941000572928,"Inc":""},"_vena_DetailS1_DetailB1_R_5_1405488505175408641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1405488505175408641","DimensionId":5,"MemberId":1405488505175408641,"Inc":""},"_vena_DetailS1_DetailB1_R_5_1410472397360332800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1410472397360332800","DimensionId":5,"MemberId":1410472397360332800,"Inc":""},"_vena_DetailS1_DetailB1_R_5_1456087800220745728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1456087800220745728","DimensionId":5,"MemberId":1456087800220745728,"Inc":""},"_vena_DetailS1_DetailB1_R_5_1540553043332038813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1540553043332038813","DimensionId":5,"MemberId":1540553043332038813,"Inc":""},"_vena_DetailS1_DetailB1_R_5_1560494278157271093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1560494278157271093","DimensionId":5,"MemberId":1560494278157271093,"Inc":""},"_vena_DetailS1_DetailB1_R_5_1564862454220193792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1564862454220193792","DimensionId":5,"MemberId":1564862454220193792,"Inc":""},"_vena_DetailS1_DetailB1_R_5_1584003815695187968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1584003815695187968","DimensionId":5,"MemberId":1584003815695187968,"Inc":""},"_vena_DetailS1_DetailB1_R_5_721231448376606720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721231448376606720","DimensionId":5,"MemberId":721231448376606720,"Inc":""},"_vena_DetailS1_DetailB1_R_5_721231448380801024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721231448380801024","DimensionId":5,"MemberId":721231448380801024,"Inc":""},"_vena_DetailS1_DetailB1_R_5_721231448384995329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721231448384995329","DimensionId":5,"MemberId":721231448384995329,"Inc":""},"_vena_DetailS1_DetailB1_R_5_721231448384995331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721231448384995331","DimensionId":5,"MemberId":721231448384995331,"Inc":""},"_vena_DetailS1_DetailB1_R_5_721231448384995333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721231448384995333","DimensionId":5,"MemberId":721231448384995333,"Inc":""},"_vena_DetailS1_DetailB1_R_5_721231448389189633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721231448389189633","DimensionId":5,"MemberId":721231448389189633,"Inc":""},"_vena_DetailS1_DetailB1_R_5_721231448389189635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721231448389189635","DimensionId":5,"MemberId":721231448389189635,"Inc":""},"_vena_DetailS1_DetailB1_R_5_721231448393383937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721231448393383937","DimensionId":5,"MemberId":721231448393383937,"Inc":""},"_vena_DetailS1_DetailB1_R_5_721231448393383939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721231448393383939","DimensionId":5,"MemberId":721231448393383939,"Inc":""},"_vena_DetailS1_DetailB1_R_5_721231448393383941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721231448393383941","DimensionId":5,"MemberId":721231448393383941,"Inc":""},"_vena_DetailS1_DetailB1_R_5_721231448397578241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721231448397578241","DimensionId":5,"MemberId":721231448397578241,"Inc":""},"_vena_DetailS1_DetailB1_R_5_721231448397578243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721231448397578243","DimensionId":5,"MemberId":721231448397578243,"Inc":""},"_vena_DetailS1_DetailB1_R_5_721231448401772545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721231448401772545","DimensionId":5,"MemberId":721231448401772545,"Inc":""},"_vena_DetailS1_DetailB1_R_5_721231448401772547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721231448401772547","DimensionId":5,"MemberId":721231448401772547,"Inc":""},"_vena_DetailS1_DetailB1_R_5_721231448401772549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721231448401772549","DimensionId":5,"MemberId":721231448401772549,"Inc":""},"_vena_DetailS1_DetailB1_R_5_721231448405966849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721231448405966849","DimensionId":5,"MemberId":721231448405966849,"Inc":""},"_vena_DetailS1_DetailB1_R_5_721231448405966851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721231448405966851","DimensionId":5,"MemberId":721231448405966851,"Inc":""},"_vena_DetailS1_DetailB1_R_5_721231448410161153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721231448410161153","DimensionId":5,"MemberId":721231448410161153,"Inc":""},"_vena_DetailS1_DetailB1_R_5_721231448410161155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721231448410161155","DimensionId":5,"MemberId":721231448410161155,"Inc":""},"_vena_DetailS1_DetailB1_R_5_721231448410161157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721231448410161157","DimensionId":5,"MemberId":721231448410161157,"Inc":""},"_vena_DetailS1_DetailB1_R_5_721231448414355457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721231448414355457","DimensionId":5,"MemberId":721231448414355457,"Inc":""},"_vena_DetailS1_DetailB1_R_5_721231448414355459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721231448414355459","DimensionId":5,"MemberId":721231448414355459,"Inc":""},"_vena_DetailS1_DetailB1_R_5_721231448414355461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721231448414355461","DimensionId":5,"MemberId":721231448414355461,"Inc":""},"_vena_DetailS1_DetailB1_R_5_721231448418549761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721231448418549761","DimensionId":5,"MemberId":721231448418549761,"Inc":""},"_vena_DetailS1_DetailB1_R_5_721231448418549763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721231448418549763","DimensionId":5,"MemberId":721231448418549763,"Inc":""},"_vena_DetailS1_DetailB1_R_5_721231448422744065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721231448422744065","DimensionId":5,"MemberId":721231448422744065,"Inc":""},"_vena_DetailS1_DetailB1_R_5_721231448422744067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721231448422744067","DimensionId":5,"MemberId":721231448422744067,"Inc":""},"_vena_DetailS1_DetailB1_R_5_721231448422744069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721231448422744069","DimensionId":5,"MemberId":721231448422744069,"Inc":""},"_vena_DetailS1_DetailB1_R_5_721231448426938369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721231448426938369","DimensionId":5,"MemberId":721231448426938369,"Inc":""},"_vena_DetailS1_DetailB1_R_5_721231448426938371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721231448426938371","DimensionId":5,"MemberId":721231448426938371,"Inc":""},"_vena_DetailS1_DetailB1_R_5_721231448431132673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721231448431132673","DimensionId":5,"MemberId":721231448431132673,"Inc":""},"_vena_DetailS1_DetailB1_R_5_721231448431132675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721231448431132675","DimensionId":5,"MemberId":721231448431132675,"Inc":""},"_vena_DetailS1_DetailB1_R_5_721231448431132677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721231448431132677","DimensionId":5,"MemberId":721231448431132677,"Inc":""},"_vena_DetailS1_DetailB1_R_5_721231448435326977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721231448435326977","DimensionId":5,"MemberId":721231448435326977,"Inc":""},"_vena_DetailS1_DetailB1_R_5_721231448435326979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721231448435326979","DimensionId":5,"MemberId":721231448435326979,"Inc":""},"_vena_DetailS1_DetailB1_R_5_721231448439521281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721231448439521281","DimensionId":5,"MemberId":721231448439521281,"Inc":""},"_vena_DetailS1_DetailB1_R_5_721231448439521283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721231448439521283","DimensionId":5,"MemberId":721231448439521283,"Inc":""},"_vena_DetailS1_DetailB1_R_5_721231448439521285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721231448439521285","DimensionId":5,"MemberId":721231448439521285,"Inc":""},"_vena_DetailS1_DetailB1_R_5_721231448443715585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721231448443715585","DimensionId":5,"MemberId":721231448443715585,"Inc":""},"_vena_DetailS1_DetailB1_R_5_721231448443715587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721231448443715587","DimensionId":5,"MemberId":721231448443715587,"Inc":""},"_vena_DetailS1_DetailB1_R_5_721231448443715589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721231448443715589","DimensionId":5,"MemberId":721231448443715589,"Inc":""},"_vena_DetailS1_DetailB1_R_5_721231448447909889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721231448447909889","DimensionId":5,"MemberId":721231448447909889,"Inc":""},"_vena_DetailS1_DetailB1_R_5_721231448447909891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721231448447909891","DimensionId":5,"MemberId":721231448447909891,"Inc":""},"_vena_DetailS1_DetailB1_R_5_721231448452104193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721231448452104193","DimensionId":5,"MemberId":721231448452104193,"Inc":""},"_vena_DetailS1_DetailB1_R_5_721231448452104195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721231448452104195","DimensionId":5,"MemberId":721231448452104195,"Inc":""},"_vena_DetailS1_DetailB1_R_5_721231448452104197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721231448452104197","DimensionId":5,"MemberId":721231448452104197,"Inc":""},"_vena_DetailS1_DetailB1_R_5_721231448456298497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721231448456298497","DimensionId":5,"MemberId":721231448456298497,"Inc":""},"_vena_DetailS1_DetailB1_R_5_721231448456298499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721231448456298499","DimensionId":5,"MemberId":721231448456298499,"Inc":""},"_vena_DetailS1_DetailB1_R_5_721231448460492801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721231448460492801","DimensionId":5,"MemberId":721231448460492801,"Inc":""},"_vena_DetailS1_DetailB1_R_5_721231448460492803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721231448460492803","DimensionId":5,"MemberId":721231448460492803,"Inc":""},"_vena_DetailS1_DetailB1_R_5_721231448460492805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721231448460492805","DimensionId":5,"MemberId":721231448460492805,"Inc":""},"_vena_DetailS1_DetailB1_R_5_721231448464687105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721231448464687105","DimensionId":5,"MemberId":721231448464687105,"Inc":""},"_vena_DetailS1_DetailB1_R_5_721231448464687107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721231448464687107","DimensionId":5,"MemberId":721231448464687107,"Inc":""},"_vena_DetailS1_DetailB1_R_5_721231448468881409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721231448468881409","DimensionId":5,"MemberId":721231448468881409,"Inc":""},"_vena_DetailS1_DetailB1_R_5_721231448468881411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721231448468881411","DimensionId":5,"MemberId":721231448468881411,"Inc":""},"_vena_DetailS1_DetailB1_R_5_721231448468881413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721231448468881413","DimensionId":5,"MemberId":721231448468881413,"Inc":""},"_vena_DetailS1_DetailB1_R_5_721231448473075713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721231448473075713","DimensionId":5,"MemberId":721231448473075713,"Inc":""},"_vena_DetailS1_DetailB1_R_5_721231448477270016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721231448477270016","DimensionId":5,"MemberId":721231448477270016,"Inc":""},"_vena_DetailS1_DetailB1_R_5_721231448481464321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721231448481464321","DimensionId":5,"MemberId":721231448481464321,"Inc":""},"_vena_DetailS1_DetailB1_R_5_721231448481464323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721231448481464323","DimensionId":5,"MemberId":721231448481464323,"Inc":""},"_vena_DetailS1_DetailB1_R_5_721231448481464325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721231448481464325","DimensionId":5,"MemberId":721231448481464325,"Inc":""},"_vena_DetailS1_DetailB1_R_5_721231448485658625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721231448485658625","DimensionId":5,"MemberId":721231448485658625,"Inc":""},"_vena_DetailS1_DetailB1_R_5_721231448485658627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721231448485658627","DimensionId":5,"MemberId":721231448485658627,"Inc":""},"_vena_DetailS1_DetailB1_R_5_721231448489852929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721231448489852929","DimensionId":5,"MemberId":721231448489852929,"Inc":""},"_vena_DetailS1_DetailB1_R_5_721231448489852931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721231448489852931","DimensionId":5,"MemberId":721231448489852931,"Inc":""},"_vena_DetailS1_DetailB1_R_5_721231448489852933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721231448489852933","DimensionId":5,"MemberId":721231448489852933,"Inc":""},"_vena_DetailS1_DetailB1_R_5_721231448494047233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721231448494047233","DimensionId":5,"MemberId":721231448494047233,"Inc":""},"_vena_DetailS1_DetailB1_R_5_721231448494047235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721231448494047235","DimensionId":5,"MemberId":721231448494047235,"Inc":""},"_vena_DetailS1_DetailB1_R_5_721231448498241536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721231448498241536","DimensionId":5,"MemberId":721231448498241536,"Inc":""},"_vena_DetailS1_DetailB1_R_5_721231448502435841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721231448502435841","DimensionId":5,"MemberId":721231448502435841,"Inc":""},"_vena_DetailS1_DetailB1_R_5_721231448502435843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721231448502435843","DimensionId":5,"MemberId":721231448502435843,"Inc":""},"_vena_DetailS1_DetailB1_R_5_721231448506630145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721231448506630145","DimensionId":5,"MemberId":721231448506630145,"Inc":""},"_vena_DetailS1_DetailB1_R_5_721231448506630147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721231448506630147","DimensionId":5,"MemberId":721231448506630147,"Inc":""},"_vena_DetailS1_DetailB1_R_5_721231448506630149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721231448506630149","DimensionId":5,"MemberId":721231448506630149,"Inc":""},"_vena_DetailS1_DetailB1_R_5_721231448510824449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721231448510824449","DimensionId":5,"MemberId":721231448510824449,"Inc":""},"_vena_DetailS1_DetailB1_R_5_721231448510824451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721231448510824451","DimensionId":5,"MemberId":721231448510824451,"Inc":""},"_vena_DetailS1_DetailB1_R_5_721231448515018753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721231448515018753","DimensionId":5,"MemberId":721231448515018753,"Inc":""},"_vena_DetailS1_DetailB1_R_5_721231448515018755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721231448515018755","DimensionId":5,"MemberId":721231448515018755,"Inc":""},"_vena_DetailS1_DetailB1_R_5_721231448515018757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721231448515018757","DimensionId":5,"MemberId":721231448515018757,"Inc":""},"_vena_DetailS1_DetailB1_R_5_721231448519213057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721231448519213057","DimensionId":5,"MemberId":721231448519213057,"Inc":""},"_vena_DetailS1_DetailB1_R_5_721231448519213059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721231448519213059","DimensionId":5,"MemberId":721231448519213059,"Inc":""},"_vena_DetailS1_DetailB1_R_5_721231448523407361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721231448523407361","DimensionId":5,"MemberId":721231448523407361,"Inc":""},"_vena_DetailS1_DetailB1_R_5_721231448523407363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721231448523407363","DimensionId":5,"MemberId":721231448523407363,"Inc":""},"_vena_DetailS1_DetailB1_R_5_721231448523407365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721231448523407365","DimensionId":5,"MemberId":721231448523407365,"Inc":""},"_vena_DetailS1_DetailB1_R_5_721231448527601665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721231448527601665","DimensionId":5,"MemberId":721231448527601665,"Inc":""},"_vena_DetailS1_DetailB1_R_5_721231448527601667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721231448527601667","DimensionId":5,"MemberId":721231448527601667,"Inc":""},"_vena_DetailS1_DetailB1_R_5_721231448531795969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721231448531795969","DimensionId":5,"MemberId":721231448531795969,"Inc":""},"_vena_DetailS1_DetailB1_R_5_721231448535990272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721231448535990272","DimensionId":5,"MemberId":721231448535990272,"Inc":""},"_vena_DetailS1_DetailB1_R_5_721231448535990274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721231448535990274","DimensionId":5,"MemberId":721231448535990274,"Inc":""},"_vena_DetailS1_DetailB1_R_5_721231448540184577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721231448540184577","DimensionId":5,"MemberId":721231448540184577,"Inc":""},"_vena_DetailS1_DetailB1_R_5_721231448540184579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721231448540184579","DimensionId":5,"MemberId":721231448540184579,"Inc":""},"_vena_DetailS1_DetailB1_R_5_721231448540184581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721231448540184581","DimensionId":5,"MemberId":721231448540184581,"Inc":""},"_vena_DetailS1_DetailB1_R_5_721231448544378881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721231448544378881","DimensionId":5,"MemberId":721231448544378881,"Inc":""},"_vena_DetailS1_DetailB1_R_5_721231448544378883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721231448544378883","DimensionId":5,"MemberId":721231448544378883,"Inc":""},"_vena_DetailS1_DetailB1_R_5_721231448548573185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721231448548573185","DimensionId":5,"MemberId":721231448548573185,"Inc":""},"_vena_DetailS1_DetailB1_R_5_721231448548573187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721231448548573187","DimensionId":5,"MemberId":721231448548573187,"Inc":""},"_vena_DetailS1_DetailB1_R_5_721231448548573189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721231448548573189","DimensionId":5,"MemberId":721231448548573189,"Inc":""},"_vena_DetailS1_DetailB1_R_5_721231448552767489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721231448552767489","DimensionId":5,"MemberId":721231448552767489,"Inc":""},"_vena_DetailS1_DetailB1_R_5_721231448552767491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721231448552767491","DimensionId":5,"MemberId":721231448552767491,"Inc":""},"_vena_DetailS1_DetailB1_R_5_721231448556961793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721231448556961793","DimensionId":5,"MemberId":721231448556961793,"Inc":""},"_vena_DetailS1_DetailB1_R_5_721231448556961795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721231448556961795","DimensionId":5,"MemberId":721231448556961795,"Inc":""},"_vena_DetailS1_DetailB1_R_5_721231448556961797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721231448556961797","DimensionId":5,"MemberId":721231448556961797,"Inc":""},"_vena_DetailS1_DetailB1_R_5_721231448561156097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721231448561156097","DimensionId":5,"MemberId":721231448561156097,"Inc":""},"_vena_DetailS1_DetailB1_R_5_721231448565350400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721231448565350400","DimensionId":5,"MemberId":721231448565350400,"Inc":""},"_vena_DetailS1_DetailB1_R_5_721231448569544705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721231448569544705","DimensionId":5,"MemberId":721231448569544705,"Inc":""},"_vena_DetailS1_DetailB1_R_5_721231448569544707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721231448569544707","DimensionId":5,"MemberId":721231448569544707,"Inc":""},"_vena_DetailS1_DetailB1_R_5_721231448569544709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721231448569544709","DimensionId":5,"MemberId":721231448569544709,"Inc":""},"_vena_DetailS1_DetailB1_R_5_721231448573739009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721231448573739009","DimensionId":5,"MemberId":721231448573739009,"Inc":""},"_vena_DetailS1_DetailB1_R_5_721231448573739011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721231448573739011","DimensionId":5,"MemberId":721231448573739011,"Inc":""},"_vena_DetailS1_DetailB1_R_5_721231448577933313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721231448577933313","DimensionId":5,"MemberId":721231448577933313,"Inc":""},"_vena_DetailS1_DetailB1_R_5_721231448577933315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721231448577933315","DimensionId":5,"MemberId":721231448577933315,"Inc":""},"_vena_DetailS1_DetailB1_R_5_721231448577933317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721231448577933317","DimensionId":5,"MemberId":721231448577933317,"Inc":""},"_vena_DetailS1_DetailB1_R_5_721231448582127617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721231448582127617","DimensionId":5,"MemberId":721231448582127617,"Inc":""},"_vena_DetailS1_DetailB1_R_5_721231448582127619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721231448582127619","DimensionId":5,"MemberId":721231448582127619,"Inc":""},"_vena_DetailS1_DetailB1_R_5_721231448586321921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721231448586321921","DimensionId":5,"MemberId":721231448586321921,"Inc":""},"_vena_DetailS1_DetailB1_R_5_721231448586321923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721231448586321923","DimensionId":5,"MemberId":721231448586321923,"Inc":""},"_vena_DetailS1_DetailB1_R_5_721231448586321925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721231448586321925","DimensionId":5,"MemberId":721231448586321925,"Inc":""},"_vena_DetailS1_DetailB1_R_5_721231448590516225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721231448590516225","DimensionId":5,"MemberId":721231448590516225,"Inc":""},"_vena_DetailS1_DetailB1_R_5_721231448590516227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721231448590516227","DimensionId":5,"MemberId":721231448590516227,"Inc":""},"_vena_DetailS1_DetailB1_R_5_721231448594710529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721231448594710529","DimensionId":5,"MemberId":721231448594710529,"Inc":""},"_vena_DetailS1_DetailB1_R_5_721231448594710531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721231448594710531","DimensionId":5,"MemberId":721231448594710531,"Inc":""},"_vena_DetailS1_DetailB1_R_5_721231448594710533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721231448594710533","DimensionId":5,"MemberId":721231448594710533,"Inc":""},"_vena_DetailS1_DetailB1_R_5_721231448598904833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721231448598904833","DimensionId":5,"MemberId":721231448598904833,"Inc":""},"_vena_DetailS1_DetailB1_R_5_721231448598904835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721231448598904835","DimensionId":5,"MemberId":721231448598904835,"Inc":""},"_vena_DetailS1_DetailB1_R_5_721231448603099137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721231448603099137","DimensionId":5,"MemberId":721231448603099137,"Inc":""},"_vena_DetailS1_DetailB1_R_5_721231448603099139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721231448603099139","DimensionId":5,"MemberId":721231448603099139,"Inc":""},"_vena_DetailS1_DetailB1_R_5_721231448603099141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721231448603099141","DimensionId":5,"MemberId":721231448603099141,"Inc":""},"_vena_DetailS1_DetailB1_R_5_721231448607293441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721231448607293441","DimensionId":5,"MemberId":721231448607293441,"Inc":""},"_vena_DetailS1_DetailB1_R_5_721231448607293443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721231448607293443","DimensionId":5,"MemberId":721231448607293443,"Inc":""},"_vena_DetailS1_DetailB1_R_5_721231448607293445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721231448607293445","DimensionId":5,"MemberId":721231448607293445,"Inc":""},"_vena_DetailS1_DetailB1_R_5_721231448611487745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721231448611487745","DimensionId":5,"MemberId":721231448611487745,"Inc":""},"_vena_DetailS1_DetailB1_R_5_721231448615682048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721231448615682048","DimensionId":5,"MemberId":721231448615682048,"Inc":""},"_vena_DetailS1_DetailB1_R_5_721231448619876353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721231448619876353","DimensionId":5,"MemberId":721231448619876353,"Inc":""},"_vena_DetailS1_DetailB1_R_5_721231448619876355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721231448619876355","DimensionId":5,"MemberId":721231448619876355,"Inc":""},"_vena_DetailS1_DetailB1_R_5_721231448624070657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721231448624070657","DimensionId":5,"MemberId":721231448624070657,"Inc":""},"_vena_DetailS1_DetailB1_R_5_721231448624070659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721231448624070659","DimensionId":5,"MemberId":721231448624070659,"Inc":""},"_vena_DetailS1_DetailB1_R_5_721231448624070661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721231448624070661","DimensionId":5,"MemberId":721231448624070661,"Inc":""},"_vena_DetailS1_DetailB1_R_5_721231448628264961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721231448628264961","DimensionId":5,"MemberId":721231448628264961,"Inc":""},"_vena_DetailS1_DetailB1_R_5_721231448628264963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721231448628264963","DimensionId":5,"MemberId":721231448628264963,"Inc":""},"_vena_DetailS1_DetailB1_R_5_721231448632459264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721231448632459264","DimensionId":5,"MemberId":721231448632459264,"Inc":""},"_vena_DetailS1_DetailB1_R_5_721231448632459266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721231448632459266","DimensionId":5,"MemberId":721231448632459266,"Inc":""},"_vena_DetailS1_DetailB1_R_5_721231448636653568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721231448636653568","DimensionId":5,"MemberId":721231448636653568,"Inc":""},"_vena_DetailS1_DetailB1_R_5_721231448640847873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721231448640847873","DimensionId":5,"MemberId":721231448640847873,"Inc":""},"_vena_DetailS1_DetailB1_R_5_721231448640847875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721231448640847875","DimensionId":5,"MemberId":721231448640847875,"Inc":""},"_vena_DetailS1_DetailB1_R_5_721231448640847877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721231448640847877","DimensionId":5,"MemberId":721231448640847877,"Inc":""},"_vena_DetailS1_DetailB1_R_5_721231448645042177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721231448645042177","DimensionId":5,"MemberId":721231448645042177,"Inc":""},"_vena_DetailS1_DetailB1_R_5_721231448645042179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721231448645042179","DimensionId":5,"MemberId":721231448645042179,"Inc":""},"_vena_DetailS1_DetailB1_R_5_721231448645042181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721231448645042181","DimensionId":5,"MemberId":721231448645042181,"Inc":""},"_vena_DetailS1_DetailB1_R_5_721231448649236481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721231448649236481","DimensionId":5,"MemberId":721231448649236481,"Inc":""},"_vena_DetailS1_DetailB1_R_5_721231448649236483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721231448649236483","DimensionId":5,"MemberId":721231448649236483,"Inc":""},"_vena_DetailS1_DetailB1_R_5_721231448653430785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721231448653430785","DimensionId":5,"MemberId":721231448653430785,"Inc":""},"_vena_DetailS1_DetailB1_R_5_721231448657625088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721231448657625088","DimensionId":5,"MemberId":721231448657625088,"Inc":""},"_vena_DetailS1_DetailB1_R_5_721231448657625090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721231448657625090","DimensionId":5,"MemberId":721231448657625090,"Inc":""},"_vena_DetailS1_DetailB1_R_5_721231448661819393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721231448661819393","DimensionId":5,"MemberId":721231448661819393,"Inc":""},"_vena_DetailS1_DetailB1_R_5_721231448661819395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721231448661819395","DimensionId":5,"MemberId":721231448661819395,"Inc":""},"_vena_DetailS1_DetailB1_R_5_721231448666013697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721231448666013697","DimensionId":5,"MemberId":721231448666013697,"Inc":""},"_vena_DetailS1_DetailB1_R_5_721231448666013699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721231448666013699","DimensionId":5,"MemberId":721231448666013699,"Inc":""},"_vena_DetailS1_DetailB1_R_5_721231448666013701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721231448666013701","DimensionId":5,"MemberId":721231448666013701,"Inc":""},"_vena_DetailS1_DetailB1_R_5_721231448670208001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721231448670208001","DimensionId":5,"MemberId":721231448670208001,"Inc":""},"_vena_DetailS1_DetailB1_R_5_721231448670208003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721231448670208003","DimensionId":5,"MemberId":721231448670208003,"Inc":""},"_vena_DetailS1_DetailB1_R_5_721231448674402304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721231448674402304","DimensionId":5,"MemberId":721231448674402304,"Inc":""},"_vena_DetailS1_DetailB1_R_5_721231448678596608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721231448678596608","DimensionId":5,"MemberId":721231448678596608,"Inc":""},"_vena_DetailS1_DetailB1_R_5_721231448678596610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721231448678596610","DimensionId":5,"MemberId":721231448678596610,"Inc":""},"_vena_DetailS1_DetailB1_R_5_721231448682790913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721231448682790913","DimensionId":5,"MemberId":721231448682790913,"Inc":""},"_vena_DetailS1_DetailB1_R_5_721231448682790915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721231448682790915","DimensionId":5,"MemberId":721231448682790915,"Inc":""},"_vena_DetailS1_DetailB1_R_5_721231448686985216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721231448686985216","DimensionId":5,"MemberId":721231448686985216,"Inc":""},"_vena_DetailS1_DetailB1_R_5_721231448691179521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721231448691179521","DimensionId":5,"MemberId":721231448691179521,"Inc":""},"_vena_DetailS1_DetailB1_R_5_721231448691179523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721231448691179523","DimensionId":5,"MemberId":721231448691179523,"Inc":""},"_vena_DetailS1_DetailB1_R_5_721231448691179525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721231448691179525","DimensionId":5,"MemberId":721231448691179525,"Inc":""},"_vena_DetailS1_DetailB1_R_5_721231448695373825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721231448695373825","DimensionId":5,"MemberId":721231448695373825,"Inc":""},"_vena_DetailS1_DetailB1_R_5_721231448695373827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721231448695373827","DimensionId":5,"MemberId":721231448695373827,"Inc":""},"_vena_DetailS1_DetailB1_R_5_721231448699568129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721231448699568129","DimensionId":5,"MemberId":721231448699568129,"Inc":""},"_vena_DetailS1_DetailB1_R_5_721231448699568131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721231448699568131","DimensionId":5,"MemberId":721231448699568131,"Inc":""},"_vena_DetailS1_DetailB1_R_5_721231448699568133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721231448699568133","DimensionId":5,"MemberId":721231448699568133,"Inc":""},"_vena_DetailS1_DetailB1_R_5_721231448703762433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721231448703762433","DimensionId":5,"MemberId":721231448703762433,"Inc":""},"_vena_DetailS1_DetailB1_R_5_721231448703762435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721231448703762435","DimensionId":5,"MemberId":721231448703762435,"Inc":""},"_vena_DetailS1_DetailB1_R_5_721231448707956737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721231448707956737","DimensionId":5,"MemberId":721231448707956737,"Inc":""},"_vena_DetailS1_DetailB1_R_5_721231448712151041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721231448712151041","DimensionId":5,"MemberId":721231448712151041,"Inc":""},"_vena_DetailS1_DetailB1_R_5_721231448712151043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721231448712151043","DimensionId":5,"MemberId":721231448712151043,"Inc":""},"_vena_DetailS1_DetailB1_R_5_721231448716345345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721231448716345345","DimensionId":5,"MemberId":721231448716345345,"Inc":""},"_vena_DetailS1_DetailB1_R_5_721231448720539648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721231448720539648","DimensionId":5,"MemberId":721231448720539648,"Inc":""},"_vena_DetailS1_DetailB1_R_5_721231448720539650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721231448720539650","DimensionId":5,"MemberId":721231448720539650,"Inc":""},"_vena_DetailS1_DetailB1_R_5_721231448724733953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721231448724733953","DimensionId":5,"MemberId":721231448724733953,"Inc":""},"_vena_DetailS1_DetailB1_R_5_721231448724733955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721231448724733955","DimensionId":5,"MemberId":721231448724733955,"Inc":""},"_vena_DetailS1_DetailB1_R_5_721231448728928257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721231448728928257","DimensionId":5,"MemberId":721231448728928257,"Inc":""},"_vena_DetailS1_DetailB1_R_5_721231448728928259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721231448728928259","DimensionId":5,"MemberId":721231448728928259,"Inc":""},"_vena_DetailS1_DetailB1_R_5_721231448728928261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721231448728928261","DimensionId":5,"MemberId":721231448728928261,"Inc":""},"_vena_DetailS1_DetailB1_R_5_721231448737316864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721231448737316864","DimensionId":5,"MemberId":721231448737316864,"Inc":""},"_vena_DetailS1_DetailB1_R_5_721231448737316866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721231448737316866","DimensionId":5,"MemberId":721231448737316866,"Inc":""},"_vena_DetailS1_DetailB1_R_5_721231448741511169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721231448741511169","DimensionId":5,"MemberId":721231448741511169,"Inc":""},"_vena_DetailS1_DetailB1_R_5_721231448741511171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721231448741511171","DimensionId":5,"MemberId":721231448741511171,"Inc":""},"_vena_DetailS1_DetailB1_R_5_721231448741511173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721231448741511173","DimensionId":5,"MemberId":721231448741511173,"Inc":""},"_vena_DetailS1_DetailB1_R_5_721231448745705473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721231448745705473","DimensionId":5,"MemberId":721231448745705473,"Inc":""},"_vena_DetailS1_DetailB1_R_5_721231448745705475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721231448745705475","DimensionId":5,"MemberId":721231448745705475,"Inc":""},"_vena_DetailS1_DetailB1_R_5_721231448749899776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721231448749899776","DimensionId":5,"MemberId":721231448749899776,"Inc":""},"_vena_DetailS1_DetailB1_R_5_721231448749899778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721231448749899778","DimensionId":5,"MemberId":721231448749899778,"Inc":""},"_vena_DetailS1_DetailB1_R_5_721231448754094080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721231448754094080","DimensionId":5,"MemberId":721231448754094080,"Inc":""},"_vena_DetailS1_DetailB1_R_5_721231448758288385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721231448758288385","DimensionId":5,"MemberId":721231448758288385,"Inc":""},"_vena_DetailS1_DetailB1_R_5_721231448758288387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721231448758288387","DimensionId":5,"MemberId":721231448758288387,"Inc":""},"_vena_DetailS1_DetailB1_R_5_749087830139076610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749087830139076610","DimensionId":5,"MemberId":749087830139076610,"Inc":""},"_vena_DetailS1_DetailB1_R_5_749087864905531392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749087864905531392","DimensionId":5,"MemberId":749087864905531392,"Inc":""},"_vena_DetailS1_DetailB1_R_5_749087910850461696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749087910850461696","DimensionId":5,"MemberId":749087910850461696,"Inc":""},"_vena_DetailS1_DetailB1_R_5_749088060013281299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749088060013281299","DimensionId":5,"MemberId":749088060013281299,"Inc":""},"_vena_DetailS1_DetailB1_R_5_749088115352797184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749088115352797184","DimensionId":5,"MemberId":749088115352797184,"Inc":""},"_vena_DetailS1_DetailB1_R_5_749088180418248704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749088180418248704","DimensionId":5,"MemberId":749088180418248704,"Inc":""},"_vena_DetailS1_DetailB1_R_5_749088587086036992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749088587086036992","DimensionId":5,"MemberId":749088587086036992,"Inc":""},"_vena_DetailS1_DetailB1_R_5_749112547660267520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749112547660267520","DimensionId":5,"MemberId":749112547660267520,"Inc":""},"_vena_DetailS1_DetailB1_R_5_749112608271368192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749112608271368192","DimensionId":5,"MemberId":749112608271368192,"Inc":""},"_vena_DetailS1_DetailB1_R_5_764289229879115776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764289229879115776","DimensionId":5,"MemberId":764289229879115776,"Inc":""},"_vena_DetailS1_DetailB1_R_5_765814190010531840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765814190010531840","DimensionId":5,"MemberId":765814190010531840,"Inc":""},"_vena_DetailS1_DetailB1_R_5_765814447679340544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765814447679340544","DimensionId":5,"MemberId":765814447679340544,"Inc":""},"_vena_DetailS1_DetailB1_R_5_766526426957873152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766526426957873152","DimensionId":5,"MemberId":766526426957873152,"Inc":""},"_vena_DetailS1_DetailB1_R_5_820137883691253760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820137883691253760","DimensionId":5,"MemberId":820137883691253760,"Inc":""},"_vena_DetailS1_DetailB1_R_5_826639481931038720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826639481931038720","DimensionId":5,"MemberId":826639481931038720,"Inc":""},"_vena_DetailS1_DetailB1_R_5_829902262057828352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829902262057828352","DimensionId":5,"MemberId":829902262057828352,"Inc":""},"_vena_DetailS1_DetailB1_R_5_845143360720863232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845143360720863232","DimensionId":5,"MemberId":845143360720863232,"Inc":""},"_vena_DetailS1_DetailB1_R_5_851989668665229312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851989668665229312","DimensionId":5,"MemberId":851989668665229312,"Inc":""},"_vena_DetailS1_DetailB1_R_5_888954560046039041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888954560046039041","DimensionId":5,"MemberId":888954560046039041,"Inc":""},"_vena_DetailS1_DetailB1_R_5_896565875103760385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896565875103760385","DimensionId":5,"MemberId":896565875103760385,"Inc":""},"_vena_DetailS1_DetailB1_R_5_946970774233284608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946970774233284608","DimensionId":5,"MemberId":946970774233284608,"Inc":""},"_vena_DetailS1_DetailB1_R_5_951930561890746371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951930561890746371","DimensionId":5,"MemberId":951930561890746371,"Inc":""},"_vena_DetailS1_DetailB1_R_5_951930655779848193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951930655779848193","DimensionId":5,"MemberId":951930655779848193,"Inc":""},"_vena_DetailS1_DetailB1_R_5_951930778467565568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951930778467565568","DimensionId":5,"MemberId":951930778467565568,"Inc":""},"_vena_DetailS1_DetailB1_R_5_990418799344877568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1,"DimensionIdStr":"5","MemberIdStr":"990418799344877568","DimensionId":5,"MemberId":990418799344877568,"Inc":""},"_vena_DetailS1_P_3_720177941083193402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","VenaRangeType":0,"DimensionIdStr":"3","MemberIdStr":"720177941083193402","DimensionId":3,"MemberId":720177941083193402,"Inc":""},"_vena_DetailS1_P_7_720177941267742850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","VenaRangeType":0,"DimensionIdStr":"7","MemberIdStr":"720177941267742850","DimensionId":7,"MemberId":720177941267742850,"Inc":""},"_vena_DetailS1_P_FV_9b0abd7578fb42018b1ba18b8b26d3ae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","VenaRangeType":0,"DimensionIdStr":"FV","MemberIdStr":"9b0abd7578fb42018b1ba18b8b26d3ae","DimensionId":-1,"MemberId":-1,"Inc":""},"_vena_DetailS1_P_FV_e3545e3dcc52420a84dcdae3a23a4597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","VenaRangeType":0,"DimensionIdStr":"FV","MemberIdStr":"e3545e3dcc52420a84dcdae3a23a4597","DimensionId":-1,"MemberId":-1,"Inc":""},"_vena_DYNC_SBalanceSheetS1_BBalanceSheetB1_23bcc667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23bcc667","DynamicRangeEntryID":null,"IsMultiDynamicRange":false,"MultiDynamicRangeID":null,"MultiDynamicCollectionID":null,"SectionName":"BalanceSheetS1","BlockName":"BalanceSheetB1","VenaRangeType":6,"DimensionIdStr":"-1","MemberIdStr":"-1","DimensionId":-1,"MemberId":-1,"Inc":""},"_vena_DYNC_SBalanceSheetS1_BBalanceSheetB1_23bcc667_bef60dd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23bcc667","DynamicRangeEntryID":"bef60dd3","IsMultiDynamicRange":false,"MultiDynamicRangeID":null,"MultiDynamicCollectionID":null,"SectionName":"BalanceSheetS1","BlockName":"BalanceSheetB1","VenaRangeType":6,"DimensionIdStr":"-1","MemberIdStr":"-1","DimensionId":-1,"MemberId":-1,"Inc":""},"_vena_DYNC_SBalanceSheetS1_BBalanceSheetB1_a3be3c09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a3be3c09","DynamicRangeEntryID":null,"IsMultiDynamicRange":false,"MultiDynamicRangeID":null,"MultiDynamicCollectionID":null,"SectionName":"BalanceSheetS1","BlockName":"BalanceSheetB1","VenaRangeType":6,"DimensionIdStr":"-1","MemberIdStr":"-1","DimensionId":-1,"MemberId":-1,"Inc":""},"_vena_DYNC_SBalanceSheetS1_BBalanceSheetB1_a3be3c09_a2c92e27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3be3c09","DynamicRangeEntryID":"a2c92e27","IsMultiDynamicRange":false,"MultiDynamicRangeID":null,"MultiDynamicCollectionID":null,"SectionName":"BalanceSheetS1","BlockName":"BalanceSheetB1","VenaRangeType":6,"DimensionIdStr":"-1","MemberIdStr":"-1","DimensionId":-1,"MemberId":-1,"Inc":""},"_vena_DYNC_SBalanceSheetS2_BBalanceSheetB2_4a11d164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4a11d164","DynamicRangeEntryID":null,"IsMultiDynamicRange":false,"MultiDynamicRangeID":null,"MultiDynamicCollectionID":null,"SectionName":"BalanceSheetS2","BlockName":"BalanceSheetB2","VenaRangeType":6,"DimensionIdStr":"-1","MemberIdStr":"-1","DimensionId":-1,"MemberId":-1,"Inc":""},"_vena_DYNC_SBalanceSheetS2_BBalanceSheetB2_4a11d164_43a38df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a11d164","DynamicRangeEntryID":"43a38df3","IsMultiDynamicRange":false,"MultiDynamicRangeID":null,"MultiDynamicCollectionID":null,"SectionName":"BalanceSheetS2","BlockName":"BalanceSheetB2","VenaRangeType":6,"DimensionIdStr":"-1","MemberIdStr":"-1","DimensionId":-1,"MemberId":-1,"Inc":""},"_vena_DYNC_SRestrictedS1_BRestrictedB1_a0c18b84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a0c18b84","DynamicRangeEntryID":null,"IsMultiDynamicRange":false,"MultiDynamicRangeID":null,"MultiDynamicCollectionID":null,"SectionName":"RestrictedS1","BlockName":"RestrictedB1","VenaRangeType":6,"DimensionIdStr":"-1","MemberIdStr":"-1","DimensionId":-1,"MemberId":-1,"Inc":""},"_vena_DYNP_SBudget_292a4c57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292a4c57","DynamicRangeEntryID":null,"IsMultiDynamicRange":false,"MultiDynamicRangeID":null,"MultiDynamicCollectionID":null,"SectionName":"Budget","BlockName":"","VenaRangeType":7,"DimensionIdStr":"-1","MemberIdStr":"-1","DimensionId":-1,"MemberId":-1,"Inc":""},"_vena_DYNP_SBudget_3ff53ba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3ff53baf","DynamicRangeEntryID":null,"IsMultiDynamicRange":false,"MultiDynamicRangeID":null,"MultiDynamicCollectionID":null,"SectionName":"Budget","BlockName":"","VenaRangeType":7,"DimensionIdStr":"-1","MemberIdStr":"-1","DimensionId":-1,"MemberId":-1,"Inc":""},"_vena_DYNP_SBudget_ae36ad84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ae36ad84","DynamicRangeEntryID":null,"IsMultiDynamicRange":false,"MultiDynamicRangeID":null,"MultiDynamicCollectionID":null,"SectionName":"Budget","BlockName":"","VenaRangeType":7,"DimensionIdStr":"-1","MemberIdStr":"-1","DimensionId":-1,"MemberId":-1,"Inc":""},"_vena_DYNP_SCurrentForecast_272859d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272859d1","DynamicRangeEntryID":null,"IsMultiDynamicRange":false,"MultiDynamicRangeID":null,"MultiDynamicCollectionID":null,"SectionName":"CurrentForecast","BlockName":"","VenaRangeType":7,"DimensionIdStr":"-1","MemberIdStr":"-1","DimensionId":-1,"MemberId":-1,"Inc":""},"_vena_DYNP_SCurrentForecast_37f4f9f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37f4f9fe","DynamicRangeEntryID":null,"IsMultiDynamicRange":false,"MultiDynamicRangeID":null,"MultiDynamicCollectionID":null,"SectionName":"CurrentForecast","BlockName":"","VenaRangeType":7,"DimensionIdStr":"-1","MemberIdStr":"-1","DimensionId":-1,"MemberId":-1,"Inc":""},"_vena_DYNP_SCurrentForecast_49811b04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49811b04","DynamicRangeEntryID":null,"IsMultiDynamicRange":false,"MultiDynamicRangeID":null,"MultiDynamicCollectionID":null,"SectionName":"CurrentForecast","BlockName":"","VenaRangeType":7,"DimensionIdStr":"-1","MemberIdStr":"-1","DimensionId":-1,"MemberId":-1,"Inc":""},"_vena_DYNP_SCurrentForecast_60fde01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60fde01b","DynamicRangeEntryID":null,"IsMultiDynamicRange":false,"MultiDynamicRangeID":null,"MultiDynamicCollectionID":null,"SectionName":"CurrentForecast","BlockName":"","VenaRangeType":7,"DimensionIdStr":"-1","MemberIdStr":"-1","DimensionId":-1,"MemberId":-1,"Inc":""},"_vena_DYNP_SCurrentForecast_71852a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71852a1","DynamicRangeEntryID":null,"IsMultiDynamicRange":false,"MultiDynamicRangeID":null,"MultiDynamicCollectionID":null,"SectionName":"CurrentForecast","BlockName":"","VenaRangeType":7,"DimensionIdStr":"-1","MemberIdStr":"-1","DimensionId":-1,"MemberId":-1,"Inc":""},"_vena_DYNP_SCurrentForecast_7564559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7564559e","DynamicRangeEntryID":null,"IsMultiDynamicRange":false,"MultiDynamicRangeID":null,"MultiDynamicCollectionID":null,"SectionName":"CurrentForecast","BlockName":"","VenaRangeType":7,"DimensionIdStr":"-1","MemberIdStr":"-1","DimensionId":-1,"MemberId":-1,"Inc":""},"_vena_DYNP_SCurrentForecast_792f9c68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792f9c68","DynamicRangeEntryID":null,"IsMultiDynamicRange":false,"MultiDynamicRangeID":null,"MultiDynamicCollectionID":null,"SectionName":"CurrentForecast","BlockName":"","VenaRangeType":7,"DimensionIdStr":"-1","MemberIdStr":"-1","DimensionId":-1,"MemberId":-1,"Inc":""},"_vena_DYNP_SCurrentForecast_7ecfd30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7ecfd30f","DynamicRangeEntryID":null,"IsMultiDynamicRange":false,"MultiDynamicRangeID":null,"MultiDynamicCollectionID":null,"SectionName":"CurrentForecast","BlockName":"","VenaRangeType":7,"DimensionIdStr":"-1","MemberIdStr":"-1","DimensionId":-1,"MemberId":-1,"Inc":""},"_vena_DYNP_SCurrentForecast_8a9a0875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8a9a0875","DynamicRangeEntryID":null,"IsMultiDynamicRange":false,"MultiDynamicRangeID":null,"MultiDynamicCollectionID":null,"SectionName":"CurrentForecast","BlockName":"","VenaRangeType":7,"DimensionIdStr":"-1","MemberIdStr":"-1","DimensionId":-1,"MemberId":-1,"Inc":""},"_vena_DYNP_SCurrentForecast_9286cb5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9286cb5f","DynamicRangeEntryID":null,"IsMultiDynamicRange":false,"MultiDynamicRangeID":null,"MultiDynamicCollectionID":null,"SectionName":"CurrentForecast","BlockName":"","VenaRangeType":7,"DimensionIdStr":"-1","MemberIdStr":"-1","DimensionId":-1,"MemberId":-1,"Inc":""},"_vena_DYNP_SCurrentForecast_95296d67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95296d67","DynamicRangeEntryID":null,"IsMultiDynamicRange":false,"MultiDynamicRangeID":null,"MultiDynamicCollectionID":null,"SectionName":"CurrentForecast","BlockName":"","VenaRangeType":7,"DimensionIdStr":"-1","MemberIdStr":"-1","DimensionId":-1,"MemberId":-1,"Inc":""},"_vena_DYNP_SCurrentForecast_9aa8a179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9aa8a179","DynamicRangeEntryID":null,"IsMultiDynamicRange":false,"MultiDynamicRangeID":null,"MultiDynamicCollectionID":null,"SectionName":"CurrentForecast","BlockName":"","VenaRangeType":7,"DimensionIdStr":"-1","MemberIdStr":"-1","DimensionId":-1,"MemberId":-1,"Inc":""},"_vena_DYNP_SCurrentForecast_b133d555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b133d555","DynamicRangeEntryID":null,"IsMultiDynamicRange":false,"MultiDynamicRangeID":null,"MultiDynamicCollectionID":null,"SectionName":"CurrentForecast","BlockName":"","VenaRangeType":7,"DimensionIdStr":"-1","MemberIdStr":"-1","DimensionId":-1,"MemberId":-1,"Inc":""},"_vena_DYNP_SCurrentForecast_c1ecbac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c1ecbac3","DynamicRangeEntryID":null,"IsMultiDynamicRange":false,"MultiDynamicRangeID":null,"MultiDynamicCollectionID":null,"SectionName":"CurrentForecast","BlockName":"","VenaRangeType":7,"DimensionIdStr":"-1","MemberIdStr":"-1","DimensionId":-1,"MemberId":-1,"Inc":""},"_vena_DYNP_SCurrentForecast_c93d47c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c93d47c2","DynamicRangeEntryID":null,"IsMultiDynamicRange":false,"MultiDynamicRangeID":null,"MultiDynamicCollectionID":null,"SectionName":"CurrentForecast","BlockName":"","VenaRangeType":7,"DimensionIdStr":"-1","MemberIdStr":"-1","DimensionId":-1,"MemberId":-1,"Inc":""},"_vena_DYNP_SCurrentForecast_d304613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d304613","DynamicRangeEntryID":null,"IsMultiDynamicRange":false,"MultiDynamicRangeID":null,"MultiDynamicCollectionID":null,"SectionName":"CurrentForecast","BlockName":"","VenaRangeType":7,"DimensionIdStr":"-1","MemberIdStr":"-1","DimensionId":-1,"MemberId":-1,"Inc":""},"_vena_DYNP_SCurrentForecast_d5911ea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d5911ea3","DynamicRangeEntryID":null,"IsMultiDynamicRange":false,"MultiDynamicRangeID":null,"MultiDynamicCollectionID":null,"SectionName":"CurrentForecast","BlockName":"","VenaRangeType":7,"DimensionIdStr":"-1","MemberIdStr":"-1","DimensionId":-1,"MemberId":-1,"Inc":""},"_vena_DYNP_SCurrentForecast_d7ce99e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d7ce99ef","DynamicRangeEntryID":null,"IsMultiDynamicRange":false,"MultiDynamicRangeID":null,"MultiDynamicCollectionID":null,"SectionName":"CurrentForecast","BlockName":"","VenaRangeType":7,"DimensionIdStr":"-1","MemberIdStr":"-1","DimensionId":-1,"MemberId":-1,"Inc":""},"_vena_DYNP_SCurrentForecast_dd32ab79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dd32ab79","DynamicRangeEntryID":null,"IsMultiDynamicRange":false,"MultiDynamicRangeID":null,"MultiDynamicCollectionID":null,"SectionName":"CurrentForecast","BlockName":"","VenaRangeType":7,"DimensionIdStr":"-1","MemberIdStr":"-1","DimensionId":-1,"MemberId":-1,"Inc":""},"_vena_DYNP_SCurrentForecast_ec6430f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ec6430f3","DynamicRangeEntryID":null,"IsMultiDynamicRange":false,"MultiDynamicRangeID":null,"MultiDynamicCollectionID":null,"SectionName":"CurrentForecast","BlockName":"","VenaRangeType":7,"DimensionIdStr":"-1","MemberIdStr":"-1","DimensionId":-1,"MemberId":-1,"Inc":""},"_vena_DYNP_SPreviousForecast_3fd64f36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3fd64f36","DynamicRangeEntryID":null,"IsMultiDynamicRange":false,"MultiDynamicRangeID":null,"MultiDynamicCollectionID":null,"SectionName":"PreviousForecast","BlockName":"","VenaRangeType":7,"DimensionIdStr":"-1","MemberIdStr":"-1","DimensionId":-1,"MemberId":-1,"Inc":""},"_vena_DYNP_SPreviousForecast_62d67b17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62d67b17","DynamicRangeEntryID":null,"IsMultiDynamicRange":false,"MultiDynamicRangeID":null,"MultiDynamicCollectionID":null,"SectionName":"PreviousForecast","BlockName":"","VenaRangeType":7,"DimensionIdStr":"-1","MemberIdStr":"-1","DimensionId":-1,"MemberId":-1,"Inc":""},"_vena_DYNP_SPreviousForecast_dedaf819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dedaf819","DynamicRangeEntryID":null,"IsMultiDynamicRange":false,"MultiDynamicRangeID":null,"MultiDynamicCollectionID":null,"SectionName":"PreviousForecast","BlockName":"","VenaRangeType":7,"DimensionIdStr":"-1","MemberIdStr":"-1","DimensionId":-1,"MemberId":-1,"Inc":""},"_vena_DYNR_SCashFlowS2_BCashFlowB2_27cb02c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27cb02c3","DynamicRangeEntryID":null,"IsMultiDynamicRange":false,"MultiDynamicRangeID":null,"MultiDynamicCollectionID":null,"SectionName":"CashFlowS2","BlockName":"CashFlowB2","VenaRangeType":5,"DimensionIdStr":"-1","MemberIdStr":"-1","DimensionId":-1,"MemberId":-1,"Inc":""},"_vena_DYNR_SCashFlowS2_BCashFlowB2_27cb02c3_10bac492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27cb02c3","DynamicRangeEntryID":"10bac492","IsMultiDynamicRange":false,"MultiDynamicRangeID":null,"MultiDynamicCollectionID":null,"SectionName":"CashFlowS2","BlockName":"CashFlowB2","VenaRangeType":5,"DimensionIdStr":"-1","MemberIdStr":"-1","DimensionId":-1,"MemberId":-1,"Inc":""},"_vena_DYNR_SCashFlowS2_BCashFlowB2_27cb02c3_3a1e17b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27cb02c3","DynamicRangeEntryID":"3a1e17b0","IsMultiDynamicRange":false,"MultiDynamicRangeID":null,"MultiDynamicCollectionID":null,"SectionName":"CashFlowS2","BlockName":"CashFlowB2","VenaRangeType":5,"DimensionIdStr":"-1","MemberIdStr":"-1","DimensionId":-1,"MemberId":-1,"Inc":""},"_vena_DYNR_SCashFlowS2_BCashFlowB2_27cb02c3_5255b144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27cb02c3","DynamicRangeEntryID":"5255b144","IsMultiDynamicRange":false,"MultiDynamicRangeID":null,"MultiDynamicCollectionID":null,"SectionName":"CashFlowS2","BlockName":"CashFlowB2","VenaRangeType":5,"DimensionIdStr":"-1","MemberIdStr":"-1","DimensionId":-1,"MemberId":-1,"Inc":""},"_vena_DYNR_SCashFlowS2_BCashFlowB2_27cb02c3_7eee317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27cb02c3","DynamicRangeEntryID":"7eee317","IsMultiDynamicRange":false,"MultiDynamicRangeID":null,"MultiDynamicCollectionID":null,"SectionName":"CashFlowS2","BlockName":"CashFlowB2","VenaRangeType":5,"DimensionIdStr":"-1","MemberIdStr":"-1","DimensionId":-1,"MemberId":-1,"Inc":""},"_vena_DYNR_SCashFlowS2_BCashFlowB2_27cb02c3_824380a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27cb02c3","DynamicRangeEntryID":"824380a6","IsMultiDynamicRange":false,"MultiDynamicRangeID":null,"MultiDynamicCollectionID":null,"SectionName":"CashFlowS2","BlockName":"CashFlowB2","VenaRangeType":5,"DimensionIdStr":"-1","MemberIdStr":"-1","DimensionId":-1,"MemberId":-1,"Inc":""},"_vena_DYNR_SCashFlowS2_BCashFlowB2_27cb02c3_876150a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27cb02c3","DynamicRangeEntryID":"876150a3","IsMultiDynamicRange":false,"MultiDynamicRangeID":null,"MultiDynamicCollectionID":null,"SectionName":"CashFlowS2","BlockName":"CashFlowB2","VenaRangeType":5,"DimensionIdStr":"-1","MemberIdStr":"-1","DimensionId":-1,"MemberId":-1,"Inc":""},"_vena_DYNR_SCashFlowS2_BCashFlowB2_27cb02c3_95517176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27cb02c3","DynamicRangeEntryID":"95517176","IsMultiDynamicRange":false,"MultiDynamicRangeID":null,"MultiDynamicCollectionID":null,"SectionName":"CashFlowS2","BlockName":"CashFlowB2","VenaRangeType":5,"DimensionIdStr":"-1","MemberIdStr":"-1","DimensionId":-1,"MemberId":-1,"Inc":""},"_vena_DYNR_SCashFlowS2_BCashFlowB2_27cb02c3_96e7bab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27cb02c3","DynamicRangeEntryID":"96e7babb","IsMultiDynamicRange":false,"MultiDynamicRangeID":null,"MultiDynamicCollectionID":null,"SectionName":"CashFlowS2","BlockName":"CashFlowB2","VenaRangeType":5,"DimensionIdStr":"-1","MemberIdStr":"-1","DimensionId":-1,"MemberId":-1,"Inc":""},"_vena_DYNR_SCashFlowS2_BCashFlowB2_27cb02c3_b408841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27cb02c3","DynamicRangeEntryID":"b408841f","IsMultiDynamicRange":false,"MultiDynamicRangeID":null,"MultiDynamicCollectionID":null,"SectionName":"CashFlowS2","BlockName":"CashFlowB2","VenaRangeType":5,"DimensionIdStr":"-1","MemberIdStr":"-1","DimensionId":-1,"MemberId":-1,"Inc":""},"_vena_DYNR_SCashFlowS2_BCashFlowB2_27cb02c3_d105df68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27cb02c3","DynamicRangeEntryID":"d105df68","IsMultiDynamicRange":false,"MultiDynamicRangeID":null,"MultiDynamicCollectionID":null,"SectionName":"CashFlowS2","BlockName":"CashFlowB2","VenaRangeType":5,"DimensionIdStr":"-1","MemberIdStr":"-1","DimensionId":-1,"MemberId":-1,"Inc":""},"_vena_DYNR_SCashFlowS2_BCashFlowB2_27cb02c3_d3be0050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27cb02c3","DynamicRangeEntryID":"d3be0050","IsMultiDynamicRange":false,"MultiDynamicRangeID":null,"MultiDynamicCollectionID":null,"SectionName":"CashFlowS2","BlockName":"CashFlowB2","VenaRangeType":5,"DimensionIdStr":"-1","MemberIdStr":"-1","DimensionId":-1,"MemberId":-1,"Inc":""},"_vena_DYNR_SCashFlowS2_BCashFlowB2_27cb02c3_fc2ad968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27cb02c3","DynamicRangeEntryID":"fc2ad968","IsMultiDynamicRange":false,"MultiDynamicRangeID":null,"MultiDynamicCollectionID":null,"SectionName":"CashFlowS2","BlockName":"CashFlowB2","VenaRangeType":5,"DimensionIdStr":"-1","MemberIdStr":"-1","DimensionId":-1,"MemberId":-1,"Inc":""},"_vena_DYNR_SCashFlowS2_BCashFlowB2_27cb02c3_fd2cede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27cb02c3","DynamicRangeEntryID":"fd2cede0","IsMultiDynamicRange":false,"MultiDynamicRangeID":null,"MultiDynamicCollectionID":null,"SectionName":"CashFlowS2","BlockName":"CashFlowB2","VenaRangeType":5,"DimensionIdStr":"-1","MemberIdStr":"-1","DimensionId":-1,"MemberId":-1,"Inc":""},"_vena_DYNR_SCashFlowS2_BCashFlowB2_27cb02c3_ff41a580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27cb02c3","DynamicRangeEntryID":"ff41a580","IsMultiDynamicRange":false,"MultiDynamicRangeID":null,"MultiDynamicCollectionID":null,"SectionName":"CashFlowS2","BlockName":"CashFlowB2","VenaRangeType":5,"DimensionIdStr":"-1","MemberIdStr":"-1","DimensionId":-1,"MemberId":-1,"Inc":""},"_vena_DYNR_SCashFlowS2_BCashFlowB2_2811aec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2811aec2","DynamicRangeEntryID":null,"IsMultiDynamicRange":false,"MultiDynamicRangeID":null,"MultiDynamicCollectionID":null,"SectionName":"CashFlowS2","BlockName":"CashFlowB2","VenaRangeType":5,"DimensionIdStr":"-1","MemberIdStr":"-1","DimensionId":-1,"MemberId":-1,"Inc":""},"_vena_DYNR_SCashFlowS2_BCashFlowB2_2811aec2_2d45a09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2811aec2","DynamicRangeEntryID":"2d45a09","IsMultiDynamicRange":false,"MultiDynamicRangeID":null,"MultiDynamicCollectionID":null,"SectionName":"CashFlowS2","BlockName":"CashFlowB2","VenaRangeType":5,"DimensionIdStr":"-1","MemberIdStr":"-1","DimensionId":-1,"MemberId":-1,"Inc":""},"_vena_DYNR_SCashFlowS2_BCashFlowB2_2811aec2_4eeb6235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2811aec2","DynamicRangeEntryID":"4eeb6235","IsMultiDynamicRange":false,"MultiDynamicRangeID":null,"MultiDynamicCollectionID":null,"SectionName":"CashFlowS2","BlockName":"CashFlowB2","VenaRangeType":5,"DimensionIdStr":"-1","MemberIdStr":"-1","DimensionId":-1,"MemberId":-1,"Inc":""},"_vena_DYNR_SCashFlowS2_BCashFlowB2_2811aec2_5f5b2437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2811aec2","DynamicRangeEntryID":"5f5b2437","IsMultiDynamicRange":false,"MultiDynamicRangeID":null,"MultiDynamicCollectionID":null,"SectionName":"CashFlowS2","BlockName":"CashFlowB2","VenaRangeType":5,"DimensionIdStr":"-1","MemberIdStr":"-1","DimensionId":-1,"MemberId":-1,"Inc":""},"_vena_DYNR_SCashFlowS2_BCashFlowB2_2811aec2_63fd37b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2811aec2","DynamicRangeEntryID":"63fd37b7","IsMultiDynamicRange":false,"MultiDynamicRangeID":null,"MultiDynamicCollectionID":null,"SectionName":"CashFlowS2","BlockName":"CashFlowB2","VenaRangeType":5,"DimensionIdStr":"-1","MemberIdStr":"-1","DimensionId":-1,"MemberId":-1,"Inc":""},"_vena_DYNR_SCashFlowS2_BCashFlowB2_2811aec2_8367c376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2811aec2","DynamicRangeEntryID":"8367c376","IsMultiDynamicRange":false,"MultiDynamicRangeID":null,"MultiDynamicCollectionID":null,"SectionName":"CashFlowS2","BlockName":"CashFlowB2","VenaRangeType":5,"DimensionIdStr":"-1","MemberIdStr":"-1","DimensionId":-1,"MemberId":-1,"Inc":""},"_vena_DYNR_SCashFlowS2_BCashFlowB2_2811aec2_85209809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2811aec2","DynamicRangeEntryID":"85209809","IsMultiDynamicRange":false,"MultiDynamicRangeID":null,"MultiDynamicCollectionID":null,"SectionName":"CashFlowS2","BlockName":"CashFlowB2","VenaRangeType":5,"DimensionIdStr":"-1","MemberIdStr":"-1","DimensionId":-1,"MemberId":-1,"Inc":""},"_vena_DYNR_SCashFlowS2_BCashFlowB2_2811aec2_8b020fe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2811aec2","DynamicRangeEntryID":"8b020fe8","IsMultiDynamicRange":false,"MultiDynamicRangeID":null,"MultiDynamicCollectionID":null,"SectionName":"CashFlowS2","BlockName":"CashFlowB2","VenaRangeType":5,"DimensionIdStr":"-1","MemberIdStr":"-1","DimensionId":-1,"MemberId":-1,"Inc":""},"_vena_DYNR_SCashFlowS2_BCashFlowB2_2811aec2_8f32985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2811aec2","DynamicRangeEntryID":"8f32985f","IsMultiDynamicRange":false,"MultiDynamicRangeID":null,"MultiDynamicCollectionID":null,"SectionName":"CashFlowS2","BlockName":"CashFlowB2","VenaRangeType":5,"DimensionIdStr":"-1","MemberIdStr":"-1","DimensionId":-1,"MemberId":-1,"Inc":""},"_vena_DYNR_SCashFlowS2_BCashFlowB2_2811aec2_96d4d15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2811aec2","DynamicRangeEntryID":"96d4d15e","IsMultiDynamicRange":false,"MultiDynamicRangeID":null,"MultiDynamicCollectionID":null,"SectionName":"CashFlowS2","BlockName":"CashFlowB2","VenaRangeType":5,"DimensionIdStr":"-1","MemberIdStr":"-1","DimensionId":-1,"MemberId":-1,"Inc":""},"_vena_DYNR_SCashFlowS2_BCashFlowB2_2811aec2_993fe6d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2811aec2","DynamicRangeEntryID":"993fe6df","IsMultiDynamicRange":false,"MultiDynamicRangeID":null,"MultiDynamicCollectionID":null,"SectionName":"CashFlowS2","BlockName":"CashFlowB2","VenaRangeType":5,"DimensionIdStr":"-1","MemberIdStr":"-1","DimensionId":-1,"MemberId":-1,"Inc":""},"_vena_DYNR_SCashFlowS2_BCashFlowB2_2811aec2_a9099187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2811aec2","DynamicRangeEntryID":"a9099187","IsMultiDynamicRange":false,"MultiDynamicRangeID":null,"MultiDynamicCollectionID":null,"SectionName":"CashFlowS2","BlockName":"CashFlowB2","VenaRangeType":5,"DimensionIdStr":"-1","MemberIdStr":"-1","DimensionId":-1,"MemberId":-1,"Inc":""},"_vena_DYNR_SCashFlowS2_BCashFlowB2_2811aec2_d70365f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2811aec2","DynamicRangeEntryID":"d70365f0","IsMultiDynamicRange":false,"MultiDynamicRangeID":null,"MultiDynamicCollectionID":null,"SectionName":"CashFlowS2","BlockName":"CashFlowB2","VenaRangeType":5,"DimensionIdStr":"-1","MemberIdStr":"-1","DimensionId":-1,"MemberId":-1,"Inc":""},"_vena_DYNR_SCashFlowS2_BCashFlowB2_2811aec2_dc658044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2811aec2","DynamicRangeEntryID":"dc658044","IsMultiDynamicRange":false,"MultiDynamicRangeID":null,"MultiDynamicCollectionID":null,"SectionName":"CashFlowS2","BlockName":"CashFlowB2","VenaRangeType":5,"DimensionIdStr":"-1","MemberIdStr":"-1","DimensionId":-1,"MemberId":-1,"Inc":""},"_vena_DYNR_SCashFlowS2_BCashFlowB2_2811aec2_de94b9f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2811aec2","DynamicRangeEntryID":"de94b9f6","IsMultiDynamicRange":false,"MultiDynamicRangeID":null,"MultiDynamicCollectionID":null,"SectionName":"CashFlowS2","BlockName":"CashFlowB2","VenaRangeType":5,"DimensionIdStr":"-1","MemberIdStr":"-1","DimensionId":-1,"MemberId":-1,"Inc":""},"_vena_DYNR_SCashFlowS2_BCashFlowB2_2811aec2_ed4b1e72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2811aec2","DynamicRangeEntryID":"ed4b1e72","IsMultiDynamicRange":false,"MultiDynamicRangeID":null,"MultiDynamicCollectionID":null,"SectionName":"CashFlowS2","BlockName":"CashFlowB2","VenaRangeType":5,"DimensionIdStr":"-1","MemberIdStr":"-1","DimensionId":-1,"MemberId":-1,"Inc":""},"_vena_DYNR_SCashFlowS2_BCashFlowB2_2811aec2_efbc2ad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2811aec2","DynamicRangeEntryID":"efbc2ad7","IsMultiDynamicRange":false,"MultiDynamicRangeID":null,"MultiDynamicCollectionID":null,"SectionName":"CashFlowS2","BlockName":"CashFlowB2","VenaRangeType":5,"DimensionIdStr":"-1","MemberIdStr":"-1","DimensionId":-1,"MemberId":-1,"Inc":""},"_vena_DYNR_SCashFlowS2_BCashFlowB2_2811aec2_f6b89b97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2811aec2","DynamicRangeEntryID":"f6b89b97","IsMultiDynamicRange":false,"MultiDynamicRangeID":null,"MultiDynamicCollectionID":null,"SectionName":"CashFlowS2","BlockName":"CashFlowB2","VenaRangeType":5,"DimensionIdStr":"-1","MemberIdStr":"-1","DimensionId":-1,"MemberId":-1,"Inc":""},"_vena_DYNR_SCashFlowS2_BCashFlowB2_2811aec2_f842b8c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2811aec2","DynamicRangeEntryID":"f842b8c1","IsMultiDynamicRange":false,"MultiDynamicRangeID":null,"MultiDynamicCollectionID":null,"SectionName":"CashFlowS2","BlockName":"CashFlowB2","VenaRangeType":5,"DimensionIdStr":"-1","MemberIdStr":"-1","DimensionId":-1,"MemberId":-1,"Inc":""},"_vena_DYNR_SCashFlowS2_BCashFlowB2_474d326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474d326d","DynamicRangeEntryID":null,"IsMultiDynamicRange":false,"MultiDynamicRangeID":null,"MultiDynamicCollectionID":null,"SectionName":"CashFlowS2","BlockName":"CashFlowB2","VenaRangeType":5,"DimensionIdStr":"-1","MemberIdStr":"-1","DimensionId":-1,"MemberId":-1,"Inc":""},"_vena_DYNR_SCashFlowS2_BCashFlowB2_474d326d_1992bcd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474d326d","DynamicRangeEntryID":"1992bcdd","IsMultiDynamicRange":false,"MultiDynamicRangeID":null,"MultiDynamicCollectionID":null,"SectionName":"CashFlowS2","BlockName":"CashFlowB2","VenaRangeType":5,"DimensionIdStr":"-1","MemberIdStr":"-1","DimensionId":-1,"MemberId":-1,"Inc":""},"_vena_DYNR_SCashFlowS2_BCashFlowB2_474d326d_40167e7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474d326d","DynamicRangeEntryID":"40167e7e","IsMultiDynamicRange":false,"MultiDynamicRangeID":null,"MultiDynamicCollectionID":null,"SectionName":"CashFlowS2","BlockName":"CashFlowB2","VenaRangeType":5,"DimensionIdStr":"-1","MemberIdStr":"-1","DimensionId":-1,"MemberId":-1,"Inc":""},"_vena_DYNR_SCashFlowS2_BCashFlowB2_474d326d_42f7f6e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474d326d","DynamicRangeEntryID":"42f7f6e9","IsMultiDynamicRange":false,"MultiDynamicRangeID":null,"MultiDynamicCollectionID":null,"SectionName":"CashFlowS2","BlockName":"CashFlowB2","VenaRangeType":5,"DimensionIdStr":"-1","MemberIdStr":"-1","DimensionId":-1,"MemberId":-1,"Inc":""},"_vena_DYNR_SCashFlowS2_BCashFlowB2_474d326d_5f739ad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474d326d","DynamicRangeEntryID":"5f739ad9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481f69d2","DynamicRangeEntryID":null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2755b163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2755b163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2bcc7e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2bcc7e0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2c6d0d1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2c6d0d1e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3501b6f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3501b6f8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35f92a2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35f92a2f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37d994f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37d994fe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45c536f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45c536fc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4cecc633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4cecc633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51455068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51455068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53b44366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53b44366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58313313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58313313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5ba5c8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5ba5c8b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5ef0c40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5ef0c40e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6359bd2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6359bd2d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63da2157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63da2157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6603f68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6603f68e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749396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749396e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7616f935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7616f935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764ec4d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764ec4d2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78197bb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78197bb8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89f2c0d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89f2c0d3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8f1f3f69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8f1f3f69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95d76376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95d76376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9a6deec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9a6deec3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a1bacb4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a1bacb4e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b0761c9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b0761c9e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b687baf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b687bafa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bea16ee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bea16ee8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cce2e65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cce2e65b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d13bcd05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d13bcd05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d99ded40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d99ded40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dc3a1b8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dc3a1b8c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dcfa6c5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dcfa6c5a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ea8a6196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ea8a6196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eb012da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eb012da5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efff89f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efff89f6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f37fcea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f37fcead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f74d487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f74d487a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f8c3e98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f8c3e98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fadf35f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fadf35f0","IsMultiDynamicRange":false,"MultiDynamicRangeID":null,"MultiDynamicCollectionID":null,"SectionName":"CashFlowS2","BlockName":"CashFlowB2","VenaRangeType":5,"DimensionIdStr":"-1","MemberIdStr":"-1","DimensionId":-1,"MemberId":-1,"Inc":""},"_vena_DYNR_SCashFlowS2_BCashFlowB2_481f69d2_fb4d1ef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481f69d2","DynamicRangeEntryID":"fb4d1ef9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7f7b3f36","DynamicRangeEntryID":null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11e4f1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11e4f1f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121a57a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121a57ad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16f69a0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16f69a0b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1a76a55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1a76a55a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221eace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221eace8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23b5cd04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23b5cd04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28336d2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28336d2a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29525e87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29525e87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2a396d42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2a396d42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2eca8fe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2eca8fe4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3013fb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3013fb0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3069902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3069902c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31a96840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31a96840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41ec984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41ec984e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420acf7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420acf7a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46c72c6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46c72c6b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49bd0f37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49bd0f37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4c67728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4c67728f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4ec6049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4ec6049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50b136f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50b136f0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54b0b08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54b0b08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61a6ce7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61a6ce7a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65fe410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65fe410f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677a8b25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677a8b25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67fab3c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67fab3c3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68ff8434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68ff8434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6e3404c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6e3404cd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70c343c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70c343cd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71588531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71588531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7404ef4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7404ef4f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77a1d992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77a1d992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7bffd26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7bffd26a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7e9362c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7e9362c9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8996143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8996143d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8f065d49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8f065d49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92adf3d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92adf3d3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9558ddd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9558ddd0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9ad83e57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9ad83e57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9c7e9d77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9c7e9d77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9d40226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9d40226f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9e2a79f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9e2a79f2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a512b014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a512b014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ade78fe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ade78fed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c7d8c2f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c7d8c2f0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cb0056c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cb0056c0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cb541a38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cb541a38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cf4925e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cf4925ee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d907fec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d907fec0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ddc9b183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ddc9b183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dffdb04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dffdb04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e45a9fa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e45a9fa4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e47e3e66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e47e3e66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e7adb4b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e7adb4b6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eabb2719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eabb2719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ee84f75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ee84f75","IsMultiDynamicRange":false,"MultiDynamicRangeID":null,"MultiDynamicCollectionID":null,"SectionName":"CashFlowS2","BlockName":"CashFlowB2","VenaRangeType":5,"DimensionIdStr":"-1","MemberIdStr":"-1","DimensionId":-1,"MemberId":-1,"Inc":""},"_vena_DYNR_SCashFlowS2_BCashFlowB2_7f7b3f36_ff5ef8d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f7b3f36","DynamicRangeEntryID":"ff5ef8d7","IsMultiDynamicRange":false,"MultiDynamicRangeID":null,"MultiDynamicCollectionID":null,"SectionName":"CashFlowS2","BlockName":"CashFlowB2","VenaRangeType":5,"DimensionIdStr":"-1","MemberIdStr":"-1","DimensionId":-1,"MemberId":-1,"Inc":""},"_vena_DYNR_SCashFlowS2_BCashFlowB2_8530a814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8530a814","DynamicRangeEntryID":null,"IsMultiDynamicRange":false,"MultiDynamicRangeID":null,"MultiDynamicCollectionID":null,"SectionName":"CashFlowS2","BlockName":"CashFlowB2","VenaRangeType":5,"DimensionIdStr":"-1","MemberIdStr":"-1","DimensionId":-1,"MemberId":-1,"Inc":""},"_vena_DYNR_SCashFlowS2_BCashFlowB2_8530a814_a23bd840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8530a814","DynamicRangeEntryID":"a23bd840","IsMultiDynamicRange":false,"MultiDynamicRangeID":null,"MultiDynamicCollectionID":null,"SectionName":"CashFlowS2","BlockName":"CashFlowB2","VenaRangeType":5,"DimensionIdStr":"-1","MemberIdStr":"-1","DimensionId":-1,"MemberId":-1,"Inc":""},"_vena_DYNR_SCashFlowS2_BCashFlowB2_856e3e51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856e3e51","DynamicRangeEntryID":null,"IsMultiDynamicRange":false,"MultiDynamicRangeID":null,"MultiDynamicCollectionID":null,"SectionName":"CashFlowS2","BlockName":"CashFlowB2","VenaRangeType":5,"DimensionIdStr":"-1","MemberIdStr":"-1","DimensionId":-1,"MemberId":-1,"Inc":""},"_vena_DYNR_SCashFlowS2_BCashFlowB2_856e3e51_1b3a16f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856e3e51","DynamicRangeEntryID":"1b3a16f5","IsMultiDynamicRange":false,"MultiDynamicRangeID":null,"MultiDynamicCollectionID":null,"SectionName":"CashFlowS2","BlockName":"CashFlowB2","VenaRangeType":5,"DimensionIdStr":"-1","MemberIdStr":"-1","DimensionId":-1,"MemberId":-1,"Inc":""},"_vena_DYNR_SCashFlowS2_BCashFlowB2_856e3e51_1f9a46f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856e3e51","DynamicRangeEntryID":"1f9a46fa","IsMultiDynamicRange":false,"MultiDynamicRangeID":null,"MultiDynamicCollectionID":null,"SectionName":"CashFlowS2","BlockName":"CashFlowB2","VenaRangeType":5,"DimensionIdStr":"-1","MemberIdStr":"-1","DimensionId":-1,"MemberId":-1,"Inc":""},"_vena_DYNR_SCashFlowS2_BCashFlowB2_856e3e51_2c28de7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856e3e51","DynamicRangeEntryID":"2c28de7f","IsMultiDynamicRange":false,"MultiDynamicRangeID":null,"MultiDynamicCollectionID":null,"SectionName":"CashFlowS2","BlockName":"CashFlowB2","VenaRangeType":5,"DimensionIdStr":"-1","MemberIdStr":"-1","DimensionId":-1,"MemberId":-1,"Inc":""},"_vena_DYNR_SCashFlowS2_BCashFlowB2_856e3e51_3dea7ea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856e3e51","DynamicRangeEntryID":"3dea7eaa","IsMultiDynamicRange":false,"MultiDynamicRangeID":null,"MultiDynamicCollectionID":null,"SectionName":"CashFlowS2","BlockName":"CashFlowB2","VenaRangeType":5,"DimensionIdStr":"-1","MemberIdStr":"-1","DimensionId":-1,"MemberId":-1,"Inc":""},"_vena_DYNR_SCashFlowS2_BCashFlowB2_856e3e51_6b429e64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856e3e51","DynamicRangeEntryID":"6b429e64","IsMultiDynamicRange":false,"MultiDynamicRangeID":null,"MultiDynamicCollectionID":null,"SectionName":"CashFlowS2","BlockName":"CashFlowB2","VenaRangeType":5,"DimensionIdStr":"-1","MemberIdStr":"-1","DimensionId":-1,"MemberId":-1,"Inc":""},"_vena_DYNR_SCashFlowS2_BCashFlowB2_856e3e51_7d8de54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856e3e51","DynamicRangeEntryID":"7d8de54c","IsMultiDynamicRange":false,"MultiDynamicRangeID":null,"MultiDynamicCollectionID":null,"SectionName":"CashFlowS2","BlockName":"CashFlowB2","VenaRangeType":5,"DimensionIdStr":"-1","MemberIdStr":"-1","DimensionId":-1,"MemberId":-1,"Inc":""},"_vena_DYNR_SCashFlowS2_BCashFlowB2_856e3e51_8cbf832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856e3e51","DynamicRangeEntryID":"8cbf832e","IsMultiDynamicRange":false,"MultiDynamicRangeID":null,"MultiDynamicCollectionID":null,"SectionName":"CashFlowS2","BlockName":"CashFlowB2","VenaRangeType":5,"DimensionIdStr":"-1","MemberIdStr":"-1","DimensionId":-1,"MemberId":-1,"Inc":""},"_vena_DYNR_SCashFlowS2_BCashFlowB2_856e3e51_925c5cd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856e3e51","DynamicRangeEntryID":"925c5cd9","IsMultiDynamicRange":false,"MultiDynamicRangeID":null,"MultiDynamicCollectionID":null,"SectionName":"CashFlowS2","BlockName":"CashFlowB2","VenaRangeType":5,"DimensionIdStr":"-1","MemberIdStr":"-1","DimensionId":-1,"MemberId":-1,"Inc":""},"_vena_DYNR_SCashFlowS2_BCashFlowB2_856e3e51_b07ef727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856e3e51","DynamicRangeEntryID":"b07ef727","IsMultiDynamicRange":false,"MultiDynamicRangeID":null,"MultiDynamicCollectionID":null,"SectionName":"CashFlowS2","BlockName":"CashFlowB2","VenaRangeType":5,"DimensionIdStr":"-1","MemberIdStr":"-1","DimensionId":-1,"MemberId":-1,"Inc":""},"_vena_DYNR_SCashFlowS2_BCashFlowB2_856e3e51_b7990c72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856e3e51","DynamicRangeEntryID":"b7990c72","IsMultiDynamicRange":false,"MultiDynamicRangeID":null,"MultiDynamicCollectionID":null,"SectionName":"CashFlowS2","BlockName":"CashFlowB2","VenaRangeType":5,"DimensionIdStr":"-1","MemberIdStr":"-1","DimensionId":-1,"MemberId":-1,"Inc":""},"_vena_DYNR_SCashFlowS2_BCashFlowB2_856e3e51_d7a0eb53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856e3e51","DynamicRangeEntryID":"d7a0eb53","IsMultiDynamicRange":false,"MultiDynamicRangeID":null,"MultiDynamicCollectionID":null,"SectionName":"CashFlowS2","BlockName":"CashFlowB2","VenaRangeType":5,"DimensionIdStr":"-1","MemberIdStr":"-1","DimensionId":-1,"MemberId":-1,"Inc":""},"_vena_DYNR_SCashFlowS2_BCashFlowB2_856e3e51_dcc8ca30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856e3e51","DynamicRangeEntryID":"dcc8ca30","IsMultiDynamicRange":false,"MultiDynamicRangeID":null,"MultiDynamicCollectionID":null,"SectionName":"CashFlowS2","BlockName":"CashFlowB2","VenaRangeType":5,"DimensionIdStr":"-1","MemberIdStr":"-1","DimensionId":-1,"MemberId":-1,"Inc":""},"_vena_DYNR_SCashFlowS2_BCashFlowB2_856e3e51_e811f757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856e3e51","DynamicRangeEntryID":"e811f757","IsMultiDynamicRange":false,"MultiDynamicRangeID":null,"MultiDynamicCollectionID":null,"SectionName":"CashFlowS2","BlockName":"CashFlowB2","VenaRangeType":5,"DimensionIdStr":"-1","MemberIdStr":"-1","DimensionId":-1,"MemberId":-1,"Inc":""},"_vena_DYNR_SCashFlowS2_BCashFlowB2_856e3e51_f541c2d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856e3e51","DynamicRangeEntryID":"f541c2d3","IsMultiDynamicRange":false,"MultiDynamicRangeID":null,"MultiDynamicCollectionID":null,"SectionName":"CashFlowS2","BlockName":"CashFlowB2","VenaRangeType":5,"DimensionIdStr":"-1","MemberIdStr":"-1","DimensionId":-1,"MemberId":-1,"Inc":""},"_vena_DYNR_SCashFlowS2_BCashFlowB2_890c1f5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890c1f5d","DynamicRangeEntryID":null,"IsMultiDynamicRange":false,"MultiDynamicRangeID":null,"MultiDynamicCollectionID":null,"SectionName":"CashFlowS2","BlockName":"CashFlowB2","VenaRangeType":5,"DimensionIdStr":"-1","MemberIdStr":"-1","DimensionId":-1,"MemberId":-1,"Inc":""},"_vena_DYNR_SCashFlowS2_BCashFlowB2_890c1f5d_54319c1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890c1f5d","DynamicRangeEntryID":"54319c1d","IsMultiDynamicRange":false,"MultiDynamicRangeID":null,"MultiDynamicCollectionID":null,"SectionName":"CashFlowS2","BlockName":"CashFlowB2","VenaRangeType":5,"DimensionIdStr":"-1","MemberIdStr":"-1","DimensionId":-1,"MemberId":-1,"Inc":""},"_vena_DYNR_SCashFlowS2_BCashFlowB2_890c1f5d_69f76c58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890c1f5d","DynamicRangeEntryID":"69f76c58","IsMultiDynamicRange":false,"MultiDynamicRangeID":null,"MultiDynamicCollectionID":null,"SectionName":"CashFlowS2","BlockName":"CashFlowB2","VenaRangeType":5,"DimensionIdStr":"-1","MemberIdStr":"-1","DimensionId":-1,"MemberId":-1,"Inc":""},"_vena_DYNR_SCashFlowS2_BCashFlowB2_890c1f5d_fe48ded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890c1f5d","DynamicRangeEntryID":"fe48ded7","IsMultiDynamicRange":false,"MultiDynamicRangeID":null,"MultiDynamicCollectionID":null,"SectionName":"CashFlowS2","BlockName":"CashFlowB2","VenaRangeType":5,"DimensionIdStr":"-1","MemberIdStr":"-1","DimensionId":-1,"MemberId":-1,"Inc":""},"_vena_DYNR_SCashFlowS2_BCashFlowB2_902c7fc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902c7fc6","DynamicRangeEntryID":null,"IsMultiDynamicRange":false,"MultiDynamicRangeID":null,"MultiDynamicCollectionID":null,"SectionName":"CashFlowS2","BlockName":"CashFlowB2","VenaRangeType":5,"DimensionIdStr":"-1","MemberIdStr":"-1","DimensionId":-1,"MemberId":-1,"Inc":""},"_vena_DYNR_SCashFlowS2_BCashFlowB2_902c7fc6_1a51d2f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902c7fc6","DynamicRangeEntryID":"1a51d2fe","IsMultiDynamicRange":false,"MultiDynamicRangeID":null,"MultiDynamicCollectionID":null,"SectionName":"CashFlowS2","BlockName":"CashFlowB2","VenaRangeType":5,"DimensionIdStr":"-1","MemberIdStr":"-1","DimensionId":-1,"MemberId":-1,"Inc":""},"_vena_DYNR_SCashFlowS2_BCashFlowB2_902c7fc6_464c92f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902c7fc6","DynamicRangeEntryID":"464c92fe","IsMultiDynamicRange":false,"MultiDynamicRangeID":null,"MultiDynamicCollectionID":null,"SectionName":"CashFlowS2","BlockName":"CashFlowB2","VenaRangeType":5,"DimensionIdStr":"-1","MemberIdStr":"-1","DimensionId":-1,"MemberId":-1,"Inc":""},"_vena_DYNR_SCashFlowS2_BCashFlowB2_902c7fc6_555cdf74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902c7fc6","DynamicRangeEntryID":"555cdf74","IsMultiDynamicRange":false,"MultiDynamicRangeID":null,"MultiDynamicCollectionID":null,"SectionName":"CashFlowS2","BlockName":"CashFlowB2","VenaRangeType":5,"DimensionIdStr":"-1","MemberIdStr":"-1","DimensionId":-1,"MemberId":-1,"Inc":""},"_vena_DYNR_SCashFlowS2_BCashFlowB2_902c7fc6_6da41b42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902c7fc6","DynamicRangeEntryID":"6da41b42","IsMultiDynamicRange":false,"MultiDynamicRangeID":null,"MultiDynamicCollectionID":null,"SectionName":"CashFlowS2","BlockName":"CashFlowB2","VenaRangeType":5,"DimensionIdStr":"-1","MemberIdStr":"-1","DimensionId":-1,"MemberId":-1,"Inc":""},"_vena_DYNR_SCashFlowS2_BCashFlowB2_902c7fc6_86057e69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902c7fc6","DynamicRangeEntryID":"86057e69","IsMultiDynamicRange":false,"MultiDynamicRangeID":null,"MultiDynamicCollectionID":null,"SectionName":"CashFlowS2","BlockName":"CashFlowB2","VenaRangeType":5,"DimensionIdStr":"-1","MemberIdStr":"-1","DimensionId":-1,"MemberId":-1,"Inc":""},"_vena_DYNR_SCashFlowS2_BCashFlowB2_902c7fc6_8f1675a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902c7fc6","DynamicRangeEntryID":"8f1675a3","IsMultiDynamicRange":false,"MultiDynamicRangeID":null,"MultiDynamicCollectionID":null,"SectionName":"CashFlowS2","BlockName":"CashFlowB2","VenaRangeType":5,"DimensionIdStr":"-1","MemberIdStr":"-1","DimensionId":-1,"MemberId":-1,"Inc":""},"_vena_DYNR_SCashFlowS2_BCashFlowB2_902c7fc6_974106d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902c7fc6","DynamicRangeEntryID":"974106d0","IsMultiDynamicRange":false,"MultiDynamicRangeID":null,"MultiDynamicCollectionID":null,"SectionName":"CashFlowS2","BlockName":"CashFlowB2","VenaRangeType":5,"DimensionIdStr":"-1","MemberIdStr":"-1","DimensionId":-1,"MemberId":-1,"Inc":""},"_vena_DYNR_SCashFlowS2_BCashFlowB2_902c7fc6_9e71251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902c7fc6","DynamicRangeEntryID":"9e71251e","IsMultiDynamicRange":false,"MultiDynamicRangeID":null,"MultiDynamicCollectionID":null,"SectionName":"CashFlowS2","BlockName":"CashFlowB2","VenaRangeType":5,"DimensionIdStr":"-1","MemberIdStr":"-1","DimensionId":-1,"MemberId":-1,"Inc":""},"_vena_DYNR_SCashFlowS2_BCashFlowB2_902c7fc6_abdb9686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902c7fc6","DynamicRangeEntryID":"abdb9686","IsMultiDynamicRange":false,"MultiDynamicRangeID":null,"MultiDynamicCollectionID":null,"SectionName":"CashFlowS2","BlockName":"CashFlowB2","VenaRangeType":5,"DimensionIdStr":"-1","MemberIdStr":"-1","DimensionId":-1,"MemberId":-1,"Inc":""},"_vena_DYNR_SCashFlowS2_BCashFlowB2_902c7fc6_b43f1e3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902c7fc6","DynamicRangeEntryID":"b43f1e3a","IsMultiDynamicRange":false,"MultiDynamicRangeID":null,"MultiDynamicCollectionID":null,"SectionName":"CashFlowS2","BlockName":"CashFlowB2","VenaRangeType":5,"DimensionIdStr":"-1","MemberIdStr":"-1","DimensionId":-1,"MemberId":-1,"Inc":""},"_vena_DYNR_SCashFlowS2_BCashFlowB2_902c7fc6_ee29de06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902c7fc6","DynamicRangeEntryID":"ee29de06","IsMultiDynamicRange":false,"MultiDynamicRangeID":null,"MultiDynamicCollectionID":null,"SectionName":"CashFlowS2","BlockName":"CashFlowB2","VenaRangeType":5,"DimensionIdStr":"-1","MemberIdStr":"-1","DimensionId":-1,"MemberId":-1,"Inc":""},"_vena_DYNR_SCashFlowS2_BCashFlowB2_902c7fc6_fc131e3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902c7fc6","DynamicRangeEntryID":"fc131e3e","IsMultiDynamicRange":false,"MultiDynamicRangeID":null,"MultiDynamicCollectionID":null,"SectionName":"CashFlowS2","BlockName":"CashFlowB2","VenaRangeType":5,"DimensionIdStr":"-1","MemberIdStr":"-1","DimensionId":-1,"MemberId":-1,"Inc":""},"_vena_DYNR_SCashFlowS2_BCashFlowB2_96bf3992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96bf3992","DynamicRangeEntryID":null,"IsMultiDynamicRange":false,"MultiDynamicRangeID":null,"MultiDynamicCollectionID":null,"SectionName":"CashFlowS2","BlockName":"CashFlowB2","VenaRangeType":5,"DimensionIdStr":"-1","MemberIdStr":"-1","DimensionId":-1,"MemberId":-1,"Inc":""},"_vena_DYNR_SCashFlowS2_BCashFlowB2_96bf3992_106f48d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96bf3992","DynamicRangeEntryID":"106f48d6","IsMultiDynamicRange":false,"MultiDynamicRangeID":null,"MultiDynamicCollectionID":null,"SectionName":"CashFlowS2","BlockName":"CashFlowB2","VenaRangeType":5,"DimensionIdStr":"-1","MemberIdStr":"-1","DimensionId":-1,"MemberId":-1,"Inc":""},"_vena_DYNR_SCashFlowS2_BCashFlowB2_96bf3992_1cd2d273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96bf3992","DynamicRangeEntryID":"1cd2d273","IsMultiDynamicRange":false,"MultiDynamicRangeID":null,"MultiDynamicCollectionID":null,"SectionName":"CashFlowS2","BlockName":"CashFlowB2","VenaRangeType":5,"DimensionIdStr":"-1","MemberIdStr":"-1","DimensionId":-1,"MemberId":-1,"Inc":""},"_vena_DYNR_SCashFlowS2_BCashFlowB2_96bf3992_21979548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96bf3992","DynamicRangeEntryID":"21979548","IsMultiDynamicRange":false,"MultiDynamicRangeID":null,"MultiDynamicCollectionID":null,"SectionName":"CashFlowS2","BlockName":"CashFlowB2","VenaRangeType":5,"DimensionIdStr":"-1","MemberIdStr":"-1","DimensionId":-1,"MemberId":-1,"Inc":""},"_vena_DYNR_SCashFlowS2_BCashFlowB2_96bf3992_269bec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96bf3992","DynamicRangeEntryID":"269bec4","IsMultiDynamicRange":false,"MultiDynamicRangeID":null,"MultiDynamicCollectionID":null,"SectionName":"CashFlowS2","BlockName":"CashFlowB2","VenaRangeType":5,"DimensionIdStr":"-1","MemberIdStr":"-1","DimensionId":-1,"MemberId":-1,"Inc":""},"_vena_DYNR_SCashFlowS2_BCashFlowB2_96bf3992_2c8fd0b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96bf3992","DynamicRangeEntryID":"2c8fd0ba","IsMultiDynamicRange":false,"MultiDynamicRangeID":null,"MultiDynamicCollectionID":null,"SectionName":"CashFlowS2","BlockName":"CashFlowB2","VenaRangeType":5,"DimensionIdStr":"-1","MemberIdStr":"-1","DimensionId":-1,"MemberId":-1,"Inc":""},"_vena_DYNR_SCashFlowS2_BCashFlowB2_96bf3992_376e6e71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96bf3992","DynamicRangeEntryID":"376e6e71","IsMultiDynamicRange":false,"MultiDynamicRangeID":null,"MultiDynamicCollectionID":null,"SectionName":"CashFlowS2","BlockName":"CashFlowB2","VenaRangeType":5,"DimensionIdStr":"-1","MemberIdStr":"-1","DimensionId":-1,"MemberId":-1,"Inc":""},"_vena_DYNR_SCashFlowS2_BCashFlowB2_96bf3992_3c517e60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96bf3992","DynamicRangeEntryID":"3c517e60","IsMultiDynamicRange":false,"MultiDynamicRangeID":null,"MultiDynamicCollectionID":null,"SectionName":"CashFlowS2","BlockName":"CashFlowB2","VenaRangeType":5,"DimensionIdStr":"-1","MemberIdStr":"-1","DimensionId":-1,"MemberId":-1,"Inc":""},"_vena_DYNR_SCashFlowS2_BCashFlowB2_96bf3992_3e5610d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96bf3992","DynamicRangeEntryID":"3e5610d7","IsMultiDynamicRange":false,"MultiDynamicRangeID":null,"MultiDynamicCollectionID":null,"SectionName":"CashFlowS2","BlockName":"CashFlowB2","VenaRangeType":5,"DimensionIdStr":"-1","MemberIdStr":"-1","DimensionId":-1,"MemberId":-1,"Inc":""},"_vena_DYNR_SCashFlowS2_BCashFlowB2_96bf3992_40cabff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96bf3992","DynamicRangeEntryID":"40cabff8","IsMultiDynamicRange":false,"MultiDynamicRangeID":null,"MultiDynamicCollectionID":null,"SectionName":"CashFlowS2","BlockName":"CashFlowB2","VenaRangeType":5,"DimensionIdStr":"-1","MemberIdStr":"-1","DimensionId":-1,"MemberId":-1,"Inc":""},"_vena_DYNR_SCashFlowS2_BCashFlowB2_96bf3992_459efa05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96bf3992","DynamicRangeEntryID":"459efa05","IsMultiDynamicRange":false,"MultiDynamicRangeID":null,"MultiDynamicCollectionID":null,"SectionName":"CashFlowS2","BlockName":"CashFlowB2","VenaRangeType":5,"DimensionIdStr":"-1","MemberIdStr":"-1","DimensionId":-1,"MemberId":-1,"Inc":""},"_vena_DYNR_SCashFlowS2_BCashFlowB2_96bf3992_46606a3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96bf3992","DynamicRangeEntryID":"46606a3b","IsMultiDynamicRange":false,"MultiDynamicRangeID":null,"MultiDynamicCollectionID":null,"SectionName":"CashFlowS2","BlockName":"CashFlowB2","VenaRangeType":5,"DimensionIdStr":"-1","MemberIdStr":"-1","DimensionId":-1,"MemberId":-1,"Inc":""},"_vena_DYNR_SCashFlowS2_BCashFlowB2_96bf3992_5c834dc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96bf3992","DynamicRangeEntryID":"5c834dc5","IsMultiDynamicRange":false,"MultiDynamicRangeID":null,"MultiDynamicCollectionID":null,"SectionName":"CashFlowS2","BlockName":"CashFlowB2","VenaRangeType":5,"DimensionIdStr":"-1","MemberIdStr":"-1","DimensionId":-1,"MemberId":-1,"Inc":""},"_vena_DYNR_SCashFlowS2_BCashFlowB2_96bf3992_63fe8e49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96bf3992","DynamicRangeEntryID":"63fe8e49","IsMultiDynamicRange":false,"MultiDynamicRangeID":null,"MultiDynamicCollectionID":null,"SectionName":"CashFlowS2","BlockName":"CashFlowB2","VenaRangeType":5,"DimensionIdStr":"-1","MemberIdStr":"-1","DimensionId":-1,"MemberId":-1,"Inc":""},"_vena_DYNR_SCashFlowS2_BCashFlowB2_96bf3992_6b78bce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96bf3992","DynamicRangeEntryID":"6b78bce5","IsMultiDynamicRange":false,"MultiDynamicRangeID":null,"MultiDynamicCollectionID":null,"SectionName":"CashFlowS2","BlockName":"CashFlowB2","VenaRangeType":5,"DimensionIdStr":"-1","MemberIdStr":"-1","DimensionId":-1,"MemberId":-1,"Inc":""},"_vena_DYNR_SCashFlowS2_BCashFlowB2_96bf3992_983ea155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96bf3992","DynamicRangeEntryID":"983ea155","IsMultiDynamicRange":false,"MultiDynamicRangeID":null,"MultiDynamicCollectionID":null,"SectionName":"CashFlowS2","BlockName":"CashFlowB2","VenaRangeType":5,"DimensionIdStr":"-1","MemberIdStr":"-1","DimensionId":-1,"MemberId":-1,"Inc":""},"_vena_DYNR_SCashFlowS2_BCashFlowB2_96bf3992_9f3b4924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96bf3992","DynamicRangeEntryID":"9f3b4924","IsMultiDynamicRange":false,"MultiDynamicRangeID":null,"MultiDynamicCollectionID":null,"SectionName":"CashFlowS2","BlockName":"CashFlowB2","VenaRangeType":5,"DimensionIdStr":"-1","MemberIdStr":"-1","DimensionId":-1,"MemberId":-1,"Inc":""},"_vena_DYNR_SCashFlowS2_BCashFlowB2_96bf3992_a0b86dd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96bf3992","DynamicRangeEntryID":"a0b86dde","IsMultiDynamicRange":false,"MultiDynamicRangeID":null,"MultiDynamicCollectionID":null,"SectionName":"CashFlowS2","BlockName":"CashFlowB2","VenaRangeType":5,"DimensionIdStr":"-1","MemberIdStr":"-1","DimensionId":-1,"MemberId":-1,"Inc":""},"_vena_DYNR_SCashFlowS2_BCashFlowB2_96bf3992_a69fae77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96bf3992","DynamicRangeEntryID":"a69fae77","IsMultiDynamicRange":false,"MultiDynamicRangeID":null,"MultiDynamicCollectionID":null,"SectionName":"CashFlowS2","BlockName":"CashFlowB2","VenaRangeType":5,"DimensionIdStr":"-1","MemberIdStr":"-1","DimensionId":-1,"MemberId":-1,"Inc":""},"_vena_DYNR_SCashFlowS2_BCashFlowB2_96bf3992_a8e53f1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96bf3992","DynamicRangeEntryID":"a8e53f1d","IsMultiDynamicRange":false,"MultiDynamicRangeID":null,"MultiDynamicCollectionID":null,"SectionName":"CashFlowS2","BlockName":"CashFlowB2","VenaRangeType":5,"DimensionIdStr":"-1","MemberIdStr":"-1","DimensionId":-1,"MemberId":-1,"Inc":""},"_vena_DYNR_SCashFlowS2_BCashFlowB2_96bf3992_b07c8846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96bf3992","DynamicRangeEntryID":"b07c8846","IsMultiDynamicRange":false,"MultiDynamicRangeID":null,"MultiDynamicCollectionID":null,"SectionName":"CashFlowS2","BlockName":"CashFlowB2","VenaRangeType":5,"DimensionIdStr":"-1","MemberIdStr":"-1","DimensionId":-1,"MemberId":-1,"Inc":""},"_vena_DYNR_SCashFlowS2_BCashFlowB2_96bf3992_b48c65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96bf3992","DynamicRangeEntryID":"b48c65f","IsMultiDynamicRange":false,"MultiDynamicRangeID":null,"MultiDynamicCollectionID":null,"SectionName":"CashFlowS2","BlockName":"CashFlowB2","VenaRangeType":5,"DimensionIdStr":"-1","MemberIdStr":"-1","DimensionId":-1,"MemberId":-1,"Inc":""},"_vena_DYNR_SCashFlowS2_BCashFlowB2_96bf3992_b907552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96bf3992","DynamicRangeEntryID":"b907552d","IsMultiDynamicRange":false,"MultiDynamicRangeID":null,"MultiDynamicCollectionID":null,"SectionName":"CashFlowS2","BlockName":"CashFlowB2","VenaRangeType":5,"DimensionIdStr":"-1","MemberIdStr":"-1","DimensionId":-1,"MemberId":-1,"Inc":""},"_vena_DYNR_SCashFlowS2_BCashFlowB2_96bf3992_c9a554b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96bf3992","DynamicRangeEntryID":"c9a554b6","IsMultiDynamicRange":false,"MultiDynamicRangeID":null,"MultiDynamicCollectionID":null,"SectionName":"CashFlowS2","BlockName":"CashFlowB2","VenaRangeType":5,"DimensionIdStr":"-1","MemberIdStr":"-1","DimensionId":-1,"MemberId":-1,"Inc":""},"_vena_DYNR_SCashFlowS2_BCashFlowB2_96bf3992_cbf384e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96bf3992","DynamicRangeEntryID":"cbf384ee","IsMultiDynamicRange":false,"MultiDynamicRangeID":null,"MultiDynamicCollectionID":null,"SectionName":"CashFlowS2","BlockName":"CashFlowB2","VenaRangeType":5,"DimensionIdStr":"-1","MemberIdStr":"-1","DimensionId":-1,"MemberId":-1,"Inc":""},"_vena_DYNR_SCashFlowS2_BCashFlowB2_96bf3992_cc705ab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96bf3992","DynamicRangeEntryID":"cc705ab0","IsMultiDynamicRange":false,"MultiDynamicRangeID":null,"MultiDynamicCollectionID":null,"SectionName":"CashFlowS2","BlockName":"CashFlowB2","VenaRangeType":5,"DimensionIdStr":"-1","MemberIdStr":"-1","DimensionId":-1,"MemberId":-1,"Inc":""},"_vena_DYNR_SCashFlowS2_BCashFlowB2_96bf3992_df2ec33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96bf3992","DynamicRangeEntryID":"df2ec33c","IsMultiDynamicRange":false,"MultiDynamicRangeID":null,"MultiDynamicCollectionID":null,"SectionName":"CashFlowS2","BlockName":"CashFlowB2","VenaRangeType":5,"DimensionIdStr":"-1","MemberIdStr":"-1","DimensionId":-1,"MemberId":-1,"Inc":""},"_vena_DYNR_SCashFlowS2_BCashFlowB2_96bf3992_e048e3d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96bf3992","DynamicRangeEntryID":"e048e3d2","IsMultiDynamicRange":false,"MultiDynamicRangeID":null,"MultiDynamicCollectionID":null,"SectionName":"CashFlowS2","BlockName":"CashFlowB2","VenaRangeType":5,"DimensionIdStr":"-1","MemberIdStr":"-1","DimensionId":-1,"MemberId":-1,"Inc":""},"_vena_DYNR_SCashFlowS2_BCashFlowB2_96bf3992_e77ed5c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96bf3992","DynamicRangeEntryID":"e77ed5c1","IsMultiDynamicRange":false,"MultiDynamicRangeID":null,"MultiDynamicCollectionID":null,"SectionName":"CashFlowS2","BlockName":"CashFlowB2","VenaRangeType":5,"DimensionIdStr":"-1","MemberIdStr":"-1","DimensionId":-1,"MemberId":-1,"Inc":""},"_vena_DYNR_SCashFlowS2_BCashFlowB2_96bf3992_ed14b100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96bf3992","DynamicRangeEntryID":"ed14b100","IsMultiDynamicRange":false,"MultiDynamicRangeID":null,"MultiDynamicCollectionID":null,"SectionName":"CashFlowS2","BlockName":"CashFlowB2","VenaRangeType":5,"DimensionIdStr":"-1","MemberIdStr":"-1","DimensionId":-1,"MemberId":-1,"Inc":""},"_vena_DYNR_SCashFlowS2_BCashFlowB2_a1f118a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a1f118a7","DynamicRangeEntryID":null,"IsMultiDynamicRange":false,"MultiDynamicRangeID":null,"MultiDynamicCollectionID":null,"SectionName":"CashFlowS2","BlockName":"CashFlowB2","VenaRangeType":5,"DimensionIdStr":"-1","MemberIdStr":"-1","DimensionId":-1,"MemberId":-1,"Inc":""},"_vena_DYNR_SCashFlowS2_BCashFlowB2_a1f118a7_1aa5e307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1f118a7","DynamicRangeEntryID":"1aa5e307","IsMultiDynamicRange":false,"MultiDynamicRangeID":null,"MultiDynamicCollectionID":null,"SectionName":"CashFlowS2","BlockName":"CashFlowB2","VenaRangeType":5,"DimensionIdStr":"-1","MemberIdStr":"-1","DimensionId":-1,"MemberId":-1,"Inc":""},"_vena_DYNR_SCashFlowS2_BCashFlowB2_a1f118a7_1c5c286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1f118a7","DynamicRangeEntryID":"1c5c286d","IsMultiDynamicRange":false,"MultiDynamicRangeID":null,"MultiDynamicCollectionID":null,"SectionName":"CashFlowS2","BlockName":"CashFlowB2","VenaRangeType":5,"DimensionIdStr":"-1","MemberIdStr":"-1","DimensionId":-1,"MemberId":-1,"Inc":""},"_vena_DYNR_SCashFlowS2_BCashFlowB2_a1f118a7_2b23d0d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1f118a7","DynamicRangeEntryID":"2b23d0db","IsMultiDynamicRange":false,"MultiDynamicRangeID":null,"MultiDynamicCollectionID":null,"SectionName":"CashFlowS2","BlockName":"CashFlowB2","VenaRangeType":5,"DimensionIdStr":"-1","MemberIdStr":"-1","DimensionId":-1,"MemberId":-1,"Inc":""},"_vena_DYNR_SCashFlowS2_BCashFlowB2_a1f118a7_704ee110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1f118a7","DynamicRangeEntryID":"704ee110","IsMultiDynamicRange":false,"MultiDynamicRangeID":null,"MultiDynamicCollectionID":null,"SectionName":"CashFlowS2","BlockName":"CashFlowB2","VenaRangeType":5,"DimensionIdStr":"-1","MemberIdStr":"-1","DimensionId":-1,"MemberId":-1,"Inc":""},"_vena_DYNR_SCashFlowS2_BCashFlowB2_a1f118a7_8e2ef7f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1f118a7","DynamicRangeEntryID":"8e2ef7f3","IsMultiDynamicRange":false,"MultiDynamicRangeID":null,"MultiDynamicCollectionID":null,"SectionName":"CashFlowS2","BlockName":"CashFlowB2","VenaRangeType":5,"DimensionIdStr":"-1","MemberIdStr":"-1","DimensionId":-1,"MemberId":-1,"Inc":""},"_vena_DYNR_SCashFlowS2_BCashFlowB2_a1f118a7_903a1e36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1f118a7","DynamicRangeEntryID":"903a1e36","IsMultiDynamicRange":false,"MultiDynamicRangeID":null,"MultiDynamicCollectionID":null,"SectionName":"CashFlowS2","BlockName":"CashFlowB2","VenaRangeType":5,"DimensionIdStr":"-1","MemberIdStr":"-1","DimensionId":-1,"MemberId":-1,"Inc":""},"_vena_DYNR_SCashFlowS2_BCashFlowB2_a1f118a7_a43d95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1f118a7","DynamicRangeEntryID":"a43d95d","IsMultiDynamicRange":false,"MultiDynamicRangeID":null,"MultiDynamicCollectionID":null,"SectionName":"CashFlowS2","BlockName":"CashFlowB2","VenaRangeType":5,"DimensionIdStr":"-1","MemberIdStr":"-1","DimensionId":-1,"MemberId":-1,"Inc":""},"_vena_DYNR_SCashFlowS2_BCashFlowB2_a1f118a7_d0ed6fc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1f118a7","DynamicRangeEntryID":"d0ed6fc3","IsMultiDynamicRange":false,"MultiDynamicRangeID":null,"MultiDynamicCollectionID":null,"SectionName":"CashFlowS2","BlockName":"CashFlowB2","VenaRangeType":5,"DimensionIdStr":"-1","MemberIdStr":"-1","DimensionId":-1,"MemberId":-1,"Inc":""},"_vena_DYNR_SCashFlowS2_BCashFlowB2_a1f118a7_e541dc92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1f118a7","DynamicRangeEntryID":"e541dc92","IsMultiDynamicRange":false,"MultiDynamicRangeID":null,"MultiDynamicCollectionID":null,"SectionName":"CashFlowS2","BlockName":"CashFlowB2","VenaRangeType":5,"DimensionIdStr":"-1","MemberIdStr":"-1","DimensionId":-1,"MemberId":-1,"Inc":""},"_vena_DYNR_SCashFlowS2_BCashFlowB2_a1f118a7_ebabdc81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1f118a7","DynamicRangeEntryID":"ebabdc81","IsMultiDynamicRange":false,"MultiDynamicRangeID":null,"MultiDynamicCollectionID":null,"SectionName":"CashFlowS2","BlockName":"CashFlowB2","VenaRangeType":5,"DimensionIdStr":"-1","MemberIdStr":"-1","DimensionId":-1,"MemberId":-1,"Inc":""},"_vena_DYNR_SCashFlowS2_BCashFlowB2_a1f118a7_fbb693c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1f118a7","DynamicRangeEntryID":"fbb693ca","IsMultiDynamicRange":false,"MultiDynamicRangeID":null,"MultiDynamicCollectionID":null,"SectionName":"CashFlowS2","BlockName":"CashFlowB2","VenaRangeType":5,"DimensionIdStr":"-1","MemberIdStr":"-1","DimensionId":-1,"MemberId":-1,"Inc":""},"_vena_DYNR_SCashFlowS2_BCashFlowB2_ae8af4e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ae8af4e2","DynamicRangeEntryID":null,"IsMultiDynamicRange":false,"MultiDynamicRangeID":null,"MultiDynamicCollectionID":null,"SectionName":"CashFlowS2","BlockName":"CashFlowB2","VenaRangeType":5,"DimensionIdStr":"-1","MemberIdStr":"-1","DimensionId":-1,"MemberId":-1,"Inc":""},"_vena_DYNR_SCashFlowS2_BCashFlowB2_ae8af4e2_11b20b64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e8af4e2","DynamicRangeEntryID":"11b20b64","IsMultiDynamicRange":false,"MultiDynamicRangeID":null,"MultiDynamicCollectionID":null,"SectionName":"CashFlowS2","BlockName":"CashFlowB2","VenaRangeType":5,"DimensionIdStr":"-1","MemberIdStr":"-1","DimensionId":-1,"MemberId":-1,"Inc":""},"_vena_DYNR_SCashFlowS2_BCashFlowB2_ae8af4e2_43413b37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e8af4e2","DynamicRangeEntryID":"43413b37","IsMultiDynamicRange":false,"MultiDynamicRangeID":null,"MultiDynamicCollectionID":null,"SectionName":"CashFlowS2","BlockName":"CashFlowB2","VenaRangeType":5,"DimensionIdStr":"-1","MemberIdStr":"-1","DimensionId":-1,"MemberId":-1,"Inc":""},"_vena_DYNR_SCashFlowS2_BCashFlowB2_ae8af4e2_459abae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e8af4e2","DynamicRangeEntryID":"459abaee","IsMultiDynamicRange":false,"MultiDynamicRangeID":null,"MultiDynamicCollectionID":null,"SectionName":"CashFlowS2","BlockName":"CashFlowB2","VenaRangeType":5,"DimensionIdStr":"-1","MemberIdStr":"-1","DimensionId":-1,"MemberId":-1,"Inc":""},"_vena_DYNR_SCashFlowS2_BCashFlowB2_ae8af4e2_5942fc73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e8af4e2","DynamicRangeEntryID":"5942fc73","IsMultiDynamicRange":false,"MultiDynamicRangeID":null,"MultiDynamicCollectionID":null,"SectionName":"CashFlowS2","BlockName":"CashFlowB2","VenaRangeType":5,"DimensionIdStr":"-1","MemberIdStr":"-1","DimensionId":-1,"MemberId":-1,"Inc":""},"_vena_DYNR_SCashFlowS2_BCashFlowB2_ae8af4e2_5b542877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e8af4e2","DynamicRangeEntryID":"5b542877","IsMultiDynamicRange":false,"MultiDynamicRangeID":null,"MultiDynamicCollectionID":null,"SectionName":"CashFlowS2","BlockName":"CashFlowB2","VenaRangeType":5,"DimensionIdStr":"-1","MemberIdStr":"-1","DimensionId":-1,"MemberId":-1,"Inc":""},"_vena_DYNR_SCashFlowS2_BCashFlowB2_ae8af4e2_762120f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e8af4e2","DynamicRangeEntryID":"762120f9","IsMultiDynamicRange":false,"MultiDynamicRangeID":null,"MultiDynamicCollectionID":null,"SectionName":"CashFlowS2","BlockName":"CashFlowB2","VenaRangeType":5,"DimensionIdStr":"-1","MemberIdStr":"-1","DimensionId":-1,"MemberId":-1,"Inc":""},"_vena_DYNR_SCashFlowS2_BCashFlowB2_ae8af4e2_80169e84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e8af4e2","DynamicRangeEntryID":"80169e84","IsMultiDynamicRange":false,"MultiDynamicRangeID":null,"MultiDynamicCollectionID":null,"SectionName":"CashFlowS2","BlockName":"CashFlowB2","VenaRangeType":5,"DimensionIdStr":"-1","MemberIdStr":"-1","DimensionId":-1,"MemberId":-1,"Inc":""},"_vena_DYNR_SCashFlowS2_BCashFlowB2_ae8af4e2_8d51b39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e8af4e2","DynamicRangeEntryID":"8d51b39b","IsMultiDynamicRange":false,"MultiDynamicRangeID":null,"MultiDynamicCollectionID":null,"SectionName":"CashFlowS2","BlockName":"CashFlowB2","VenaRangeType":5,"DimensionIdStr":"-1","MemberIdStr":"-1","DimensionId":-1,"MemberId":-1,"Inc":""},"_vena_DYNR_SCashFlowS2_BCashFlowB2_ae8af4e2_8e9db641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e8af4e2","DynamicRangeEntryID":"8e9db641","IsMultiDynamicRange":false,"MultiDynamicRangeID":null,"MultiDynamicCollectionID":null,"SectionName":"CashFlowS2","BlockName":"CashFlowB2","VenaRangeType":5,"DimensionIdStr":"-1","MemberIdStr":"-1","DimensionId":-1,"MemberId":-1,"Inc":""},"_vena_DYNR_SCashFlowS2_BCashFlowB2_ae8af4e2_9a9b37d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e8af4e2","DynamicRangeEntryID":"9a9b37d9","IsMultiDynamicRange":false,"MultiDynamicRangeID":null,"MultiDynamicCollectionID":null,"SectionName":"CashFlowS2","BlockName":"CashFlowB2","VenaRangeType":5,"DimensionIdStr":"-1","MemberIdStr":"-1","DimensionId":-1,"MemberId":-1,"Inc":""},"_vena_DYNR_SCashFlowS2_BCashFlowB2_ae8af4e2_b21f382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e8af4e2","DynamicRangeEntryID":"b21f382f","IsMultiDynamicRange":false,"MultiDynamicRangeID":null,"MultiDynamicCollectionID":null,"SectionName":"CashFlowS2","BlockName":"CashFlowB2","VenaRangeType":5,"DimensionIdStr":"-1","MemberIdStr":"-1","DimensionId":-1,"MemberId":-1,"Inc":""},"_vena_DYNR_SCashFlowS2_BCashFlowB2_ae8af4e2_b9b4e3d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e8af4e2","DynamicRangeEntryID":"b9b4e3de","IsMultiDynamicRange":false,"MultiDynamicRangeID":null,"MultiDynamicCollectionID":null,"SectionName":"CashFlowS2","BlockName":"CashFlowB2","VenaRangeType":5,"DimensionIdStr":"-1","MemberIdStr":"-1","DimensionId":-1,"MemberId":-1,"Inc":""},"_vena_DYNR_SCashFlowS2_BCashFlowB2_ae8af4e2_c85e4527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e8af4e2","DynamicRangeEntryID":"c85e4527","IsMultiDynamicRange":false,"MultiDynamicRangeID":null,"MultiDynamicCollectionID":null,"SectionName":"CashFlowS2","BlockName":"CashFlowB2","VenaRangeType":5,"DimensionIdStr":"-1","MemberIdStr":"-1","DimensionId":-1,"MemberId":-1,"Inc":""},"_vena_DYNR_SCashFlowS2_BCashFlowB2_ae8af4e2_d1f1ece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e8af4e2","DynamicRangeEntryID":"d1f1ecea","IsMultiDynamicRange":false,"MultiDynamicRangeID":null,"MultiDynamicCollectionID":null,"SectionName":"CashFlowS2","BlockName":"CashFlowB2","VenaRangeType":5,"DimensionIdStr":"-1","MemberIdStr":"-1","DimensionId":-1,"MemberId":-1,"Inc":""},"_vena_DYNR_SCashFlowS2_BCashFlowB2_ae8af4e2_de663318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e8af4e2","DynamicRangeEntryID":"de663318","IsMultiDynamicRange":false,"MultiDynamicRangeID":null,"MultiDynamicCollectionID":null,"SectionName":"CashFlowS2","BlockName":"CashFlowB2","VenaRangeType":5,"DimensionIdStr":"-1","MemberIdStr":"-1","DimensionId":-1,"MemberId":-1,"Inc":""},"_vena_DYNR_SCashFlowS2_BCashFlowB2_ae8af4e2_de8ed78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e8af4e2","DynamicRangeEntryID":"de8ed78a","IsMultiDynamicRange":false,"MultiDynamicRangeID":null,"MultiDynamicCollectionID":null,"SectionName":"CashFlowS2","BlockName":"CashFlowB2","VenaRangeType":5,"DimensionIdStr":"-1","MemberIdStr":"-1","DimensionId":-1,"MemberId":-1,"Inc":""},"_vena_DYNR_SCashFlowS2_BCashFlowB2_ae8af4e2_e27003e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e8af4e2","DynamicRangeEntryID":"e27003ed","IsMultiDynamicRange":false,"MultiDynamicRangeID":null,"MultiDynamicCollectionID":null,"SectionName":"CashFlowS2","BlockName":"CashFlowB2","VenaRangeType":5,"DimensionIdStr":"-1","MemberIdStr":"-1","DimensionId":-1,"MemberId":-1,"Inc":""},"_vena_DYNR_SCashFlowS2_BCashFlowB2_ae8af4e2_e7246660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e8af4e2","DynamicRangeEntryID":"e7246660","IsMultiDynamicRange":false,"MultiDynamicRangeID":null,"MultiDynamicCollectionID":null,"SectionName":"CashFlowS2","BlockName":"CashFlowB2","VenaRangeType":5,"DimensionIdStr":"-1","MemberIdStr":"-1","DimensionId":-1,"MemberId":-1,"Inc":""},"_vena_DYNR_SCashFlowS2_BCashFlowB2_ae8af4e2_f0c0a7b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e8af4e2","DynamicRangeEntryID":"f0c0a7bb","IsMultiDynamicRange":false,"MultiDynamicRangeID":null,"MultiDynamicCollectionID":null,"SectionName":"CashFlowS2","BlockName":"CashFlowB2","VenaRangeType":5,"DimensionIdStr":"-1","MemberIdStr":"-1","DimensionId":-1,"MemberId":-1,"Inc":""},"_vena_DYNR_SCashFlowS2_BCashFlowB2_ae8af4e2_fe68542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e8af4e2","DynamicRangeEntryID":"fe68542e","IsMultiDynamicRange":false,"MultiDynamicRangeID":null,"MultiDynamicCollectionID":null,"SectionName":"CashFlowS2","BlockName":"CashFlowB2","VenaRangeType":5,"DimensionIdStr":"-1","MemberIdStr":"-1","DimensionId":-1,"MemberId":-1,"Inc":""},"_vena_DYNR_SCashFlowS2_BCashFlowB2_c1191a98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c1191a98","DynamicRangeEntryID":null,"IsMultiDynamicRange":false,"MultiDynamicRangeID":null,"MultiDynamicCollectionID":null,"SectionName":"CashFlowS2","BlockName":"CashFlowB2","VenaRangeType":5,"DimensionIdStr":"-1","MemberIdStr":"-1","DimensionId":-1,"MemberId":-1,"Inc":""},"_vena_DYNR_SCashFlowS2_BCashFlowB2_c1191a98_3435b4a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1191a98","DynamicRangeEntryID":"3435b4a3","IsMultiDynamicRange":false,"MultiDynamicRangeID":null,"MultiDynamicCollectionID":null,"SectionName":"CashFlowS2","BlockName":"CashFlowB2","VenaRangeType":5,"DimensionIdStr":"-1","MemberIdStr":"-1","DimensionId":-1,"MemberId":-1,"Inc":""},"_vena_DYNR_SCashFlowS2_BCashFlowB2_c1191a98_d254b7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1191a98","DynamicRangeEntryID":"d254b7b","IsMultiDynamicRange":false,"MultiDynamicRangeID":null,"MultiDynamicCollectionID":null,"SectionName":"CashFlowS2","BlockName":"CashFlowB2","VenaRangeType":5,"DimensionIdStr":"-1","MemberIdStr":"-1","DimensionId":-1,"MemberId":-1,"Inc":""},"_vena_DYNR_SCashFlowS2_BCashFlowB2_c1191a98_ea52e7b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1191a98","DynamicRangeEntryID":"ea52e7ba","IsMultiDynamicRange":false,"MultiDynamicRangeID":null,"MultiDynamicCollectionID":null,"SectionName":"CashFlowS2","BlockName":"CashFlowB2","VenaRangeType":5,"DimensionIdStr":"-1","MemberIdStr":"-1","DimensionId":-1,"MemberId":-1,"Inc":""},"_vena_DYNR_SCashFlowS2_BCashFlowB2_c1191a98_f79a505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1191a98","DynamicRangeEntryID":"f79a505","IsMultiDynamicRange":false,"MultiDynamicRangeID":null,"MultiDynamicCollectionID":null,"SectionName":"CashFlowS2","BlockName":"CashFlowB2","VenaRangeType":5,"DimensionIdStr":"-1","MemberIdStr":"-1","DimensionId":-1,"MemberId":-1,"Inc":""},"_vena_DYNR_SCashFlowS2_BCashFlowB2_d9d40640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d9d40640","DynamicRangeEntryID":null,"IsMultiDynamicRange":false,"MultiDynamicRangeID":null,"MultiDynamicCollectionID":null,"SectionName":"CashFlowS2","BlockName":"CashFlowB2","VenaRangeType":5,"DimensionIdStr":"-1","MemberIdStr":"-1","DimensionId":-1,"MemberId":-1,"Inc":""},"_vena_DYNR_SCashFlowS2_BCashFlowB2_d9d40640_157e84a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9d40640","DynamicRangeEntryID":"157e84a8","IsMultiDynamicRange":false,"MultiDynamicRangeID":null,"MultiDynamicCollectionID":null,"SectionName":"CashFlowS2","BlockName":"CashFlowB2","VenaRangeType":5,"DimensionIdStr":"-1","MemberIdStr":"-1","DimensionId":-1,"MemberId":-1,"Inc":""},"_vena_DYNR_SCashFlowS2_BCashFlowB2_d9d40640_2707bf96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9d40640","DynamicRangeEntryID":"2707bf96","IsMultiDynamicRange":false,"MultiDynamicRangeID":null,"MultiDynamicCollectionID":null,"SectionName":"CashFlowS2","BlockName":"CashFlowB2","VenaRangeType":5,"DimensionIdStr":"-1","MemberIdStr":"-1","DimensionId":-1,"MemberId":-1,"Inc":""},"_vena_DYNR_SCashFlowS2_BCashFlowB2_d9d40640_2fec57c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9d40640","DynamicRangeEntryID":"2fec57ca","IsMultiDynamicRange":false,"MultiDynamicRangeID":null,"MultiDynamicCollectionID":null,"SectionName":"CashFlowS2","BlockName":"CashFlowB2","VenaRangeType":5,"DimensionIdStr":"-1","MemberIdStr":"-1","DimensionId":-1,"MemberId":-1,"Inc":""},"_vena_DYNR_SCashFlowS2_BCashFlowB2_d9d40640_409ea111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9d40640","DynamicRangeEntryID":"409ea111","IsMultiDynamicRange":false,"MultiDynamicRangeID":null,"MultiDynamicCollectionID":null,"SectionName":"CashFlowS2","BlockName":"CashFlowB2","VenaRangeType":5,"DimensionIdStr":"-1","MemberIdStr":"-1","DimensionId":-1,"MemberId":-1,"Inc":""},"_vena_DYNR_SCashFlowS2_BCashFlowB2_d9d40640_5a9e0ea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9d40640","DynamicRangeEntryID":"5a9e0eaa","IsMultiDynamicRange":false,"MultiDynamicRangeID":null,"MultiDynamicCollectionID":null,"SectionName":"CashFlowS2","BlockName":"CashFlowB2","VenaRangeType":5,"DimensionIdStr":"-1","MemberIdStr":"-1","DimensionId":-1,"MemberId":-1,"Inc":""},"_vena_DYNR_SCashFlowS2_BCashFlowB2_d9d40640_5c3aa636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9d40640","DynamicRangeEntryID":"5c3aa636","IsMultiDynamicRange":false,"MultiDynamicRangeID":null,"MultiDynamicCollectionID":null,"SectionName":"CashFlowS2","BlockName":"CashFlowB2","VenaRangeType":5,"DimensionIdStr":"-1","MemberIdStr":"-1","DimensionId":-1,"MemberId":-1,"Inc":""},"_vena_DYNR_SCashFlowS2_BCashFlowB2_d9d40640_64e744f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9d40640","DynamicRangeEntryID":"64e744fd","IsMultiDynamicRange":false,"MultiDynamicRangeID":null,"MultiDynamicCollectionID":null,"SectionName":"CashFlowS2","BlockName":"CashFlowB2","VenaRangeType":5,"DimensionIdStr":"-1","MemberIdStr":"-1","DimensionId":-1,"MemberId":-1,"Inc":""},"_vena_DYNR_SCashFlowS2_BCashFlowB2_d9d40640_6efa3c94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9d40640","DynamicRangeEntryID":"6efa3c94","IsMultiDynamicRange":false,"MultiDynamicRangeID":null,"MultiDynamicCollectionID":null,"SectionName":"CashFlowS2","BlockName":"CashFlowB2","VenaRangeType":5,"DimensionIdStr":"-1","MemberIdStr":"-1","DimensionId":-1,"MemberId":-1,"Inc":""},"_vena_DYNR_SCashFlowS2_BCashFlowB2_d9d40640_7b304e52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9d40640","DynamicRangeEntryID":"7b304e52","IsMultiDynamicRange":false,"MultiDynamicRangeID":null,"MultiDynamicCollectionID":null,"SectionName":"CashFlowS2","BlockName":"CashFlowB2","VenaRangeType":5,"DimensionIdStr":"-1","MemberIdStr":"-1","DimensionId":-1,"MemberId":-1,"Inc":""},"_vena_DYNR_SCashFlowS2_BCashFlowB2_d9d40640_8f1b5c1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9d40640","DynamicRangeEntryID":"8f1b5c1a","IsMultiDynamicRange":false,"MultiDynamicRangeID":null,"MultiDynamicCollectionID":null,"SectionName":"CashFlowS2","BlockName":"CashFlowB2","VenaRangeType":5,"DimensionIdStr":"-1","MemberIdStr":"-1","DimensionId":-1,"MemberId":-1,"Inc":""},"_vena_DYNR_SCashFlowS2_BCashFlowB2_d9d40640_9b782509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9d40640","DynamicRangeEntryID":"9b782509","IsMultiDynamicRange":false,"MultiDynamicRangeID":null,"MultiDynamicCollectionID":null,"SectionName":"CashFlowS2","BlockName":"CashFlowB2","VenaRangeType":5,"DimensionIdStr":"-1","MemberIdStr":"-1","DimensionId":-1,"MemberId":-1,"Inc":""},"_vena_DYNR_SCashFlowS2_BCashFlowB2_d9d40640_a48c14e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9d40640","DynamicRangeEntryID":"a48c14e6","IsMultiDynamicRange":false,"MultiDynamicRangeID":null,"MultiDynamicCollectionID":null,"SectionName":"CashFlowS2","BlockName":"CashFlowB2","VenaRangeType":5,"DimensionIdStr":"-1","MemberIdStr":"-1","DimensionId":-1,"MemberId":-1,"Inc":""},"_vena_DYNR_SCashFlowS2_BCashFlowB2_d9d40640_ca8375d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9d40640","DynamicRangeEntryID":"ca8375d7","IsMultiDynamicRange":false,"MultiDynamicRangeID":null,"MultiDynamicCollectionID":null,"SectionName":"CashFlowS2","BlockName":"CashFlowB2","VenaRangeType":5,"DimensionIdStr":"-1","MemberIdStr":"-1","DimensionId":-1,"MemberId":-1,"Inc":""},"_vena_DYNR_SCashFlowS2_BCashFlowB2_d9d40640_e1442640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9d40640","DynamicRangeEntryID":"e1442640","IsMultiDynamicRange":false,"MultiDynamicRangeID":null,"MultiDynamicCollectionID":null,"SectionName":"CashFlowS2","BlockName":"CashFlowB2","VenaRangeType":5,"DimensionIdStr":"-1","MemberIdStr":"-1","DimensionId":-1,"MemberId":-1,"Inc":""},"_vena_DYNR_SCashFlowS2_BCashFlowB2_d9d40640_e5640c98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9d40640","DynamicRangeEntryID":"e5640c98","IsMultiDynamicRange":false,"MultiDynamicRangeID":null,"MultiDynamicCollectionID":null,"SectionName":"CashFlowS2","BlockName":"CashFlowB2","VenaRangeType":5,"DimensionIdStr":"-1","MemberIdStr":"-1","DimensionId":-1,"MemberId":-1,"Inc":""},"_vena_DYNR_SCashFlowS2_BCashFlowB2_d9d40640_e8414259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9d40640","DynamicRangeEntryID":"e8414259","IsMultiDynamicRange":false,"MultiDynamicRangeID":null,"MultiDynamicCollectionID":null,"SectionName":"CashFlowS2","BlockName":"CashFlowB2","VenaRangeType":5,"DimensionIdStr":"-1","MemberIdStr":"-1","DimensionId":-1,"MemberId":-1,"Inc":""},"_vena_DYNR_SCashFlowS2_BCashFlowB2_d9d40640_ec85b5b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9d40640","DynamicRangeEntryID":"ec85b5b4","IsMultiDynamicRange":false,"MultiDynamicRangeID":null,"MultiDynamicCollectionID":null,"SectionName":"CashFlowS2","BlockName":"CashFlowB2","VenaRangeType":5,"DimensionIdStr":"-1","MemberIdStr":"-1","DimensionId":-1,"MemberId":-1,"Inc":""},"_vena_DYNR_SCashFlowS2_BCashFlowB2_e74ab8d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e74ab8df","DynamicRangeEntryID":null,"IsMultiDynamicRange":false,"MultiDynamicRangeID":null,"MultiDynamicCollectionID":null,"SectionName":"CashFlowS2","BlockName":"CashFlowB2","VenaRangeType":5,"DimensionIdStr":"-1","MemberIdStr":"-1","DimensionId":-1,"MemberId":-1,"Inc":""},"_vena_DYNR_SCashFlowS2_BCashFlowB2_e74ab8df_18a64478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74ab8df","DynamicRangeEntryID":"18a64478","IsMultiDynamicRange":false,"MultiDynamicRangeID":null,"MultiDynamicCollectionID":null,"SectionName":"CashFlowS2","BlockName":"CashFlowB2","VenaRangeType":5,"DimensionIdStr":"-1","MemberIdStr":"-1","DimensionId":-1,"MemberId":-1,"Inc":""},"_vena_DYNR_SCashFlowS2_BCashFlowB2_e74ab8df_4c2cd458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74ab8df","DynamicRangeEntryID":"4c2cd458","IsMultiDynamicRange":false,"MultiDynamicRangeID":null,"MultiDynamicCollectionID":null,"SectionName":"CashFlowS2","BlockName":"CashFlowB2","VenaRangeType":5,"DimensionIdStr":"-1","MemberIdStr":"-1","DimensionId":-1,"MemberId":-1,"Inc":""},"_vena_DYNR_SCashFlowS2_BCashFlowB2_e74ab8df_5c17a59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74ab8df","DynamicRangeEntryID":"5c17a59","IsMultiDynamicRange":false,"MultiDynamicRangeID":null,"MultiDynamicCollectionID":null,"SectionName":"CashFlowS2","BlockName":"CashFlowB2","VenaRangeType":5,"DimensionIdStr":"-1","MemberIdStr":"-1","DimensionId":-1,"MemberId":-1,"Inc":""},"_vena_DYNR_SCashFlowS2_BCashFlowB2_e74ab8df_62606721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74ab8df","DynamicRangeEntryID":"62606721","IsMultiDynamicRange":false,"MultiDynamicRangeID":null,"MultiDynamicCollectionID":null,"SectionName":"CashFlowS2","BlockName":"CashFlowB2","VenaRangeType":5,"DimensionIdStr":"-1","MemberIdStr":"-1","DimensionId":-1,"MemberId":-1,"Inc":""},"_vena_DYNR_SCashFlowS2_BCashFlowB2_e74ab8df_63a30848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74ab8df","DynamicRangeEntryID":"63a30848","IsMultiDynamicRange":false,"MultiDynamicRangeID":null,"MultiDynamicCollectionID":null,"SectionName":"CashFlowS2","BlockName":"CashFlowB2","VenaRangeType":5,"DimensionIdStr":"-1","MemberIdStr":"-1","DimensionId":-1,"MemberId":-1,"Inc":""},"_vena_DYNR_SCashFlowS2_BCashFlowB2_e74ab8df_7888fe17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74ab8df","DynamicRangeEntryID":"7888fe17","IsMultiDynamicRange":false,"MultiDynamicRangeID":null,"MultiDynamicCollectionID":null,"SectionName":"CashFlowS2","BlockName":"CashFlowB2","VenaRangeType":5,"DimensionIdStr":"-1","MemberIdStr":"-1","DimensionId":-1,"MemberId":-1,"Inc":""},"_vena_DYNR_SCashFlowS2_BCashFlowB2_e74ab8df_aa21a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74ab8df","DynamicRangeEntryID":"aa21ac","IsMultiDynamicRange":false,"MultiDynamicRangeID":null,"MultiDynamicCollectionID":null,"SectionName":"CashFlowS2","BlockName":"CashFlowB2","VenaRangeType":5,"DimensionIdStr":"-1","MemberIdStr":"-1","DimensionId":-1,"MemberId":-1,"Inc":""},"_vena_DYNR_SCashFlowS2_BCashFlowB2_e74ab8df_b66b7467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74ab8df","DynamicRangeEntryID":"b66b7467","IsMultiDynamicRange":false,"MultiDynamicRangeID":null,"MultiDynamicCollectionID":null,"SectionName":"CashFlowS2","BlockName":"CashFlowB2","VenaRangeType":5,"DimensionIdStr":"-1","MemberIdStr":"-1","DimensionId":-1,"MemberId":-1,"Inc":""},"_vena_DYNR_SCashFlowS2_BCashFlowB2_e74ab8df_bc7b220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74ab8df","DynamicRangeEntryID":"bc7b220b","IsMultiDynamicRange":false,"MultiDynamicRangeID":null,"MultiDynamicCollectionID":null,"SectionName":"CashFlowS2","BlockName":"CashFlowB2","VenaRangeType":5,"DimensionIdStr":"-1","MemberIdStr":"-1","DimensionId":-1,"MemberId":-1,"Inc":""},"_vena_DYNR_SCashFlowS2_BCashFlowB2_e74ab8df_d3d46570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74ab8df","DynamicRangeEntryID":"d3d46570","IsMultiDynamicRange":false,"MultiDynamicRangeID":null,"MultiDynamicCollectionID":null,"SectionName":"CashFlowS2","BlockName":"CashFlowB2","VenaRangeType":5,"DimensionIdStr":"-1","MemberIdStr":"-1","DimensionId":-1,"MemberId":-1,"Inc":""},"_vena_DYNR_SCashFlowS2_BCashFlowB2_e74ab8df_dde364d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74ab8df","DynamicRangeEntryID":"dde364d7","IsMultiDynamicRange":false,"MultiDynamicRangeID":null,"MultiDynamicCollectionID":null,"SectionName":"CashFlowS2","BlockName":"CashFlowB2","VenaRangeType":5,"DimensionIdStr":"-1","MemberIdStr":"-1","DimensionId":-1,"MemberId":-1,"Inc":""},"_vena_DYNR_SCashFlowS2_BCashFlowB2_e74ab8df_e5cfb325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74ab8df","DynamicRangeEntryID":"e5cfb325","IsMultiDynamicRange":false,"MultiDynamicRangeID":null,"MultiDynamicCollectionID":null,"SectionName":"CashFlowS2","BlockName":"CashFlowB2","VenaRangeType":5,"DimensionIdStr":"-1","MemberIdStr":"-1","DimensionId":-1,"MemberId":-1,"Inc":""},"_vena_DYNR_SCashFlowS2_BCashFlowB2_e74ab8df_fef386b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74ab8df","DynamicRangeEntryID":"fef386ba","IsMultiDynamicRange":false,"MultiDynamicRangeID":null,"MultiDynamicCollectionID":null,"SectionName":"CashFlowS2","BlockName":"CashFlowB2","VenaRangeType":5,"DimensionIdStr":"-1","MemberIdStr":"-1","DimensionId":-1,"MemberId":-1,"Inc":""},"_vena_DYNR_SDetailS1_BDetailB1_1b82c0b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1b82c0b5","DynamicRangeEntryID":null,"IsMultiDynamicRange":false,"MultiDynamicRangeID":null,"MultiDynamicCollectionID":null,"SectionName":"DetailS1","BlockName":"DetailB1","VenaRangeType":5,"DimensionIdStr":"-1","MemberIdStr":"-1","DimensionId":-1,"MemberId":-1,"Inc":""},"_vena_DYNR_SDetailS1_BDetailB1_1b82c0b5_1668ad70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b82c0b5","DynamicRangeEntryID":"1668ad70","IsMultiDynamicRange":false,"MultiDynamicRangeID":null,"MultiDynamicCollectionID":null,"SectionName":"DetailS1","BlockName":"DetailB1","VenaRangeType":5,"DimensionIdStr":"-1","MemberIdStr":"-1","DimensionId":-1,"MemberId":-1,"Inc":""},"_vena_DYNR_SDetailS1_BDetailB1_1b82c0b5_4e161cc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b82c0b5","DynamicRangeEntryID":"4e161ccc","IsMultiDynamicRange":false,"MultiDynamicRangeID":null,"MultiDynamicCollectionID":null,"SectionName":"DetailS1","BlockName":"DetailB1","VenaRangeType":5,"DimensionIdStr":"-1","MemberIdStr":"-1","DimensionId":-1,"MemberId":-1,"Inc":""},"_vena_DYNR_SDetailS1_BDetailB1_1b82c0b5_c81550e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b82c0b5","DynamicRangeEntryID":"c81550ed","IsMultiDynamicRange":false,"MultiDynamicRangeID":null,"MultiDynamicCollectionID":null,"SectionName":"DetailS1","BlockName":"DetailB1","VenaRangeType":5,"DimensionIdStr":"-1","MemberIdStr":"-1","DimensionId":-1,"MemberId":-1,"Inc":""},"_vena_DYNR_SDetailS1_BDetailB1_1b82c0b5_ee06396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b82c0b5","DynamicRangeEntryID":"ee06396d","IsMultiDynamicRange":false,"MultiDynamicRangeID":null,"MultiDynamicCollectionID":null,"SectionName":"DetailS1","BlockName":"DetailB1","VenaRangeType":5,"DimensionIdStr":"-1","MemberIdStr":"-1","DimensionId":-1,"MemberId":-1,"Inc":""},"_vena_DYNR_SDetailS1_BDetailB1_24cab78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24cab78d","DynamicRangeEntryID":null,"IsMultiDynamicRange":false,"MultiDynamicRangeID":null,"MultiDynamicCollectionID":null,"SectionName":"DetailS1","BlockName":"DetailB1","VenaRangeType":5,"DimensionIdStr":"-1","MemberIdStr":"-1","DimensionId":-1,"MemberId":-1,"Inc":""},"_vena_DYNR_SDetailS1_BDetailB1_24cab78d_13602c0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24cab78d","DynamicRangeEntryID":"13602c0a","IsMultiDynamicRange":false,"MultiDynamicRangeID":null,"MultiDynamicCollectionID":null,"SectionName":"DetailS1","BlockName":"DetailB1","VenaRangeType":5,"DimensionIdStr":"-1","MemberIdStr":"-1","DimensionId":-1,"MemberId":-1,"Inc":""},"_vena_DYNR_SDetailS1_BDetailB1_24cab78d_14650cc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24cab78d","DynamicRangeEntryID":"14650cc3","IsMultiDynamicRange":false,"MultiDynamicRangeID":null,"MultiDynamicCollectionID":null,"SectionName":"DetailS1","BlockName":"DetailB1","VenaRangeType":5,"DimensionIdStr":"-1","MemberIdStr":"-1","DimensionId":-1,"MemberId":-1,"Inc":""},"_vena_DYNR_SDetailS1_BDetailB1_24cab78d_192d1447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24cab78d","DynamicRangeEntryID":"192d1447","IsMultiDynamicRange":false,"MultiDynamicRangeID":null,"MultiDynamicCollectionID":null,"SectionName":"DetailS1","BlockName":"DetailB1","VenaRangeType":5,"DimensionIdStr":"-1","MemberIdStr":"-1","DimensionId":-1,"MemberId":-1,"Inc":""},"_vena_DYNR_SDetailS1_BDetailB1_24cab78d_31523e2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24cab78d","DynamicRangeEntryID":"31523e2f","IsMultiDynamicRange":false,"MultiDynamicRangeID":null,"MultiDynamicCollectionID":null,"SectionName":"DetailS1","BlockName":"DetailB1","VenaRangeType":5,"DimensionIdStr":"-1","MemberIdStr":"-1","DimensionId":-1,"MemberId":-1,"Inc":""},"_vena_DYNR_SDetailS1_BDetailB1_24cab78d_3393aff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24cab78d","DynamicRangeEntryID":"3393aff1","IsMultiDynamicRange":false,"MultiDynamicRangeID":null,"MultiDynamicCollectionID":null,"SectionName":"DetailS1","BlockName":"DetailB1","VenaRangeType":5,"DimensionIdStr":"-1","MemberIdStr":"-1","DimensionId":-1,"MemberId":-1,"Inc":""},"_vena_DYNR_SDetailS1_BDetailB1_24cab78d_4fb8b7d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24cab78d","DynamicRangeEntryID":"4fb8b7d1","IsMultiDynamicRange":false,"MultiDynamicRangeID":null,"MultiDynamicCollectionID":null,"SectionName":"DetailS1","BlockName":"DetailB1","VenaRangeType":5,"DimensionIdStr":"-1","MemberIdStr":"-1","DimensionId":-1,"MemberId":-1,"Inc":""},"_vena_DYNR_SDetailS1_BDetailB1_24cab78d_55a466b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24cab78d","DynamicRangeEntryID":"55a466b6","IsMultiDynamicRange":false,"MultiDynamicRangeID":null,"MultiDynamicCollectionID":null,"SectionName":"DetailS1","BlockName":"DetailB1","VenaRangeType":5,"DimensionIdStr":"-1","MemberIdStr":"-1","DimensionId":-1,"MemberId":-1,"Inc":""},"_vena_DYNR_SDetailS1_BDetailB1_24cab78d_57ae975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24cab78d","DynamicRangeEntryID":"57ae975","IsMultiDynamicRange":false,"MultiDynamicRangeID":null,"MultiDynamicCollectionID":null,"SectionName":"DetailS1","BlockName":"DetailB1","VenaRangeType":5,"DimensionIdStr":"-1","MemberIdStr":"-1","DimensionId":-1,"MemberId":-1,"Inc":""},"_vena_DYNR_SDetailS1_BDetailB1_24cab78d_58d07fc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24cab78d","DynamicRangeEntryID":"58d07fcf","IsMultiDynamicRange":false,"MultiDynamicRangeID":null,"MultiDynamicCollectionID":null,"SectionName":"DetailS1","BlockName":"DetailB1","VenaRangeType":5,"DimensionIdStr":"-1","MemberIdStr":"-1","DimensionId":-1,"MemberId":-1,"Inc":""},"_vena_DYNR_SDetailS1_BDetailB1_24cab78d_6f244c6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24cab78d","DynamicRangeEntryID":"6f244c6d","IsMultiDynamicRange":false,"MultiDynamicRangeID":null,"MultiDynamicCollectionID":null,"SectionName":"DetailS1","BlockName":"DetailB1","VenaRangeType":5,"DimensionIdStr":"-1","MemberIdStr":"-1","DimensionId":-1,"MemberId":-1,"Inc":""},"_vena_DYNR_SDetailS1_BDetailB1_24cab78d_7562ec10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24cab78d","DynamicRangeEntryID":"7562ec10","IsMultiDynamicRange":false,"MultiDynamicRangeID":null,"MultiDynamicCollectionID":null,"SectionName":"DetailS1","BlockName":"DetailB1","VenaRangeType":5,"DimensionIdStr":"-1","MemberIdStr":"-1","DimensionId":-1,"MemberId":-1,"Inc":""},"_vena_DYNR_SDetailS1_BDetailB1_24cab78d_ae3aa82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24cab78d","DynamicRangeEntryID":"ae3aa82a","IsMultiDynamicRange":false,"MultiDynamicRangeID":null,"MultiDynamicCollectionID":null,"SectionName":"DetailS1","BlockName":"DetailB1","VenaRangeType":5,"DimensionIdStr":"-1","MemberIdStr":"-1","DimensionId":-1,"MemberId":-1,"Inc":""},"_vena_DYNR_SDetailS1_BDetailB1_24cab78d_baf4ae44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24cab78d","DynamicRangeEntryID":"baf4ae44","IsMultiDynamicRange":false,"MultiDynamicRangeID":null,"MultiDynamicCollectionID":null,"SectionName":"DetailS1","BlockName":"DetailB1","VenaRangeType":5,"DimensionIdStr":"-1","MemberIdStr":"-1","DimensionId":-1,"MemberId":-1,"Inc":""},"_vena_DYNR_SDetailS1_BDetailB1_24cab78d_c3920b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24cab78d","DynamicRangeEntryID":"c3920b0","IsMultiDynamicRange":false,"MultiDynamicRangeID":null,"MultiDynamicCollectionID":null,"SectionName":"DetailS1","BlockName":"DetailB1","VenaRangeType":5,"DimensionIdStr":"-1","MemberIdStr":"-1","DimensionId":-1,"MemberId":-1,"Inc":""},"_vena_DYNR_SDetailS1_BDetailB1_24cab78d_cbfed28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24cab78d","DynamicRangeEntryID":"cbfed28c","IsMultiDynamicRange":false,"MultiDynamicRangeID":null,"MultiDynamicCollectionID":null,"SectionName":"DetailS1","BlockName":"DetailB1","VenaRangeType":5,"DimensionIdStr":"-1","MemberIdStr":"-1","DimensionId":-1,"MemberId":-1,"Inc":""},"_vena_DYNR_SDetailS1_BDetailB1_24cab78d_ccca6e90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24cab78d","DynamicRangeEntryID":"ccca6e90","IsMultiDynamicRange":false,"MultiDynamicRangeID":null,"MultiDynamicCollectionID":null,"SectionName":"DetailS1","BlockName":"DetailB1","VenaRangeType":5,"DimensionIdStr":"-1","MemberIdStr":"-1","DimensionId":-1,"MemberId":-1,"Inc":""},"_vena_DYNR_SDetailS1_BDetailB1_24cab78d_cf9737c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24cab78d","DynamicRangeEntryID":"cf9737c2","IsMultiDynamicRange":false,"MultiDynamicRangeID":null,"MultiDynamicCollectionID":null,"SectionName":"DetailS1","BlockName":"DetailB1","VenaRangeType":5,"DimensionIdStr":"-1","MemberIdStr":"-1","DimensionId":-1,"MemberId":-1,"Inc":""},"_vena_DYNR_SDetailS1_BDetailB1_24cab78d_d118fbd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24cab78d","DynamicRangeEntryID":"d118fbd5","IsMultiDynamicRange":false,"MultiDynamicRangeID":null,"MultiDynamicCollectionID":null,"SectionName":"DetailS1","BlockName":"DetailB1","VenaRangeType":5,"DimensionIdStr":"-1","MemberIdStr":"-1","DimensionId":-1,"MemberId":-1,"Inc":""},"_vena_DYNR_SDetailS1_BDetailB1_24cab78d_e99efe72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24cab78d","DynamicRangeEntryID":"e99efe72","IsMultiDynamicRange":false,"MultiDynamicRangeID":null,"MultiDynamicCollectionID":null,"SectionName":"DetailS1","BlockName":"DetailB1","VenaRangeType":5,"DimensionIdStr":"-1","MemberIdStr":"-1","DimensionId":-1,"MemberId":-1,"Inc":""},"_vena_DYNR_SDetailS1_BDetailB1_24cab78d_f7489938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24cab78d","DynamicRangeEntryID":"f7489938","IsMultiDynamicRange":false,"MultiDynamicRangeID":null,"MultiDynamicCollectionID":null,"SectionName":"DetailS1","BlockName":"DetailB1","VenaRangeType":5,"DimensionIdStr":"-1","MemberIdStr":"-1","DimensionId":-1,"MemberId":-1,"Inc":""},"_vena_DYNR_SDetailS1_BDetailB1_26a750e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26a750e5","DynamicRangeEntryID":null,"IsMultiDynamicRange":false,"MultiDynamicRangeID":null,"MultiDynamicCollectionID":null,"SectionName":"DetailS1","BlockName":"DetailB1","VenaRangeType":5,"DimensionIdStr":"-1","MemberIdStr":"-1","DimensionId":-1,"MemberId":-1,"Inc":""},"_vena_DYNR_SDetailS1_BDetailB1_26a750e5_17ecd915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17ecd915","IsMultiDynamicRange":false,"MultiDynamicRangeID":null,"MultiDynamicCollectionID":null,"SectionName":"DetailS1","BlockName":"DetailB1","VenaRangeType":5,"DimensionIdStr":"-1","MemberIdStr":"-1","DimensionId":-1,"MemberId":-1,"Inc":""},"_vena_DYNR_SDetailS1_BDetailB1_26a750e5_1c0fc641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1c0fc641","IsMultiDynamicRange":false,"MultiDynamicRangeID":null,"MultiDynamicCollectionID":null,"SectionName":"DetailS1","BlockName":"DetailB1","VenaRangeType":5,"DimensionIdStr":"-1","MemberIdStr":"-1","DimensionId":-1,"MemberId":-1,"Inc":""},"_vena_DYNR_SDetailS1_BDetailB1_26a750e5_1d4bf698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1d4bf698","IsMultiDynamicRange":false,"MultiDynamicRangeID":null,"MultiDynamicCollectionID":null,"SectionName":"DetailS1","BlockName":"DetailB1","VenaRangeType":5,"DimensionIdStr":"-1","MemberIdStr":"-1","DimensionId":-1,"MemberId":-1,"Inc":""},"_vena_DYNR_SDetailS1_BDetailB1_26a750e5_28877227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28877227","IsMultiDynamicRange":false,"MultiDynamicRangeID":null,"MultiDynamicCollectionID":null,"SectionName":"DetailS1","BlockName":"DetailB1","VenaRangeType":5,"DimensionIdStr":"-1","MemberIdStr":"-1","DimensionId":-1,"MemberId":-1,"Inc":""},"_vena_DYNR_SDetailS1_BDetailB1_26a750e5_340bc9a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340bc9af","IsMultiDynamicRange":false,"MultiDynamicRangeID":null,"MultiDynamicCollectionID":null,"SectionName":"DetailS1","BlockName":"DetailB1","VenaRangeType":5,"DimensionIdStr":"-1","MemberIdStr":"-1","DimensionId":-1,"MemberId":-1,"Inc":""},"_vena_DYNR_SDetailS1_BDetailB1_26a750e5_3a0e3644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3a0e3644","IsMultiDynamicRange":false,"MultiDynamicRangeID":null,"MultiDynamicCollectionID":null,"SectionName":"DetailS1","BlockName":"DetailB1","VenaRangeType":5,"DimensionIdStr":"-1","MemberIdStr":"-1","DimensionId":-1,"MemberId":-1,"Inc":""},"_vena_DYNR_SDetailS1_BDetailB1_26a750e5_3b7c659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3b7c659","IsMultiDynamicRange":false,"MultiDynamicRangeID":null,"MultiDynamicCollectionID":null,"SectionName":"DetailS1","BlockName":"DetailB1","VenaRangeType":5,"DimensionIdStr":"-1","MemberIdStr":"-1","DimensionId":-1,"MemberId":-1,"Inc":""},"_vena_DYNR_SDetailS1_BDetailB1_26a750e5_3e1f5630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3e1f5630","IsMultiDynamicRange":false,"MultiDynamicRangeID":null,"MultiDynamicCollectionID":null,"SectionName":"DetailS1","BlockName":"DetailB1","VenaRangeType":5,"DimensionIdStr":"-1","MemberIdStr":"-1","DimensionId":-1,"MemberId":-1,"Inc":""},"_vena_DYNR_SDetailS1_BDetailB1_26a750e5_51b8626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51b8626f","IsMultiDynamicRange":false,"MultiDynamicRangeID":null,"MultiDynamicCollectionID":null,"SectionName":"DetailS1","BlockName":"DetailB1","VenaRangeType":5,"DimensionIdStr":"-1","MemberIdStr":"-1","DimensionId":-1,"MemberId":-1,"Inc":""},"_vena_DYNR_SDetailS1_BDetailB1_26a750e5_5de0ea96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5de0ea96","IsMultiDynamicRange":false,"MultiDynamicRangeID":null,"MultiDynamicCollectionID":null,"SectionName":"DetailS1","BlockName":"DetailB1","VenaRangeType":5,"DimensionIdStr":"-1","MemberIdStr":"-1","DimensionId":-1,"MemberId":-1,"Inc":""},"_vena_DYNR_SDetailS1_BDetailB1_26a750e5_67976879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67976879","IsMultiDynamicRange":false,"MultiDynamicRangeID":null,"MultiDynamicCollectionID":null,"SectionName":"DetailS1","BlockName":"DetailB1","VenaRangeType":5,"DimensionIdStr":"-1","MemberIdStr":"-1","DimensionId":-1,"MemberId":-1,"Inc":""},"_vena_DYNR_SDetailS1_BDetailB1_26a750e5_74da41c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74da41c4","IsMultiDynamicRange":false,"MultiDynamicRangeID":null,"MultiDynamicCollectionID":null,"SectionName":"DetailS1","BlockName":"DetailB1","VenaRangeType":5,"DimensionIdStr":"-1","MemberIdStr":"-1","DimensionId":-1,"MemberId":-1,"Inc":""},"_vena_DYNR_SDetailS1_BDetailB1_26a750e5_796e00a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796e00a6","IsMultiDynamicRange":false,"MultiDynamicRangeID":null,"MultiDynamicCollectionID":null,"SectionName":"DetailS1","BlockName":"DetailB1","VenaRangeType":5,"DimensionIdStr":"-1","MemberIdStr":"-1","DimensionId":-1,"MemberId":-1,"Inc":""},"_vena_DYNR_SDetailS1_BDetailB1_26a750e5_7b66fba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7b66fba2","IsMultiDynamicRange":false,"MultiDynamicRangeID":null,"MultiDynamicCollectionID":null,"SectionName":"DetailS1","BlockName":"DetailB1","VenaRangeType":5,"DimensionIdStr":"-1","MemberIdStr":"-1","DimensionId":-1,"MemberId":-1,"Inc":""},"_vena_DYNR_SDetailS1_BDetailB1_26a750e5_7e49eda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7e49eda6","IsMultiDynamicRange":false,"MultiDynamicRangeID":null,"MultiDynamicCollectionID":null,"SectionName":"DetailS1","BlockName":"DetailB1","VenaRangeType":5,"DimensionIdStr":"-1","MemberIdStr":"-1","DimensionId":-1,"MemberId":-1,"Inc":""},"_vena_DYNR_SDetailS1_BDetailB1_26a750e5_7f7bbd6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7f7bbd6f","IsMultiDynamicRange":false,"MultiDynamicRangeID":null,"MultiDynamicCollectionID":null,"SectionName":"DetailS1","BlockName":"DetailB1","VenaRangeType":5,"DimensionIdStr":"-1","MemberIdStr":"-1","DimensionId":-1,"MemberId":-1,"Inc":""},"_vena_DYNR_SDetailS1_BDetailB1_26a750e5_8feef5b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8feef5b8","IsMultiDynamicRange":false,"MultiDynamicRangeID":null,"MultiDynamicCollectionID":null,"SectionName":"DetailS1","BlockName":"DetailB1","VenaRangeType":5,"DimensionIdStr":"-1","MemberIdStr":"-1","DimensionId":-1,"MemberId":-1,"Inc":""},"_vena_DYNR_SDetailS1_BDetailB1_26a750e5_934f81c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934f81cd","IsMultiDynamicRange":false,"MultiDynamicRangeID":null,"MultiDynamicCollectionID":null,"SectionName":"DetailS1","BlockName":"DetailB1","VenaRangeType":5,"DimensionIdStr":"-1","MemberIdStr":"-1","DimensionId":-1,"MemberId":-1,"Inc":""},"_vena_DYNR_SDetailS1_BDetailB1_26a750e5_96d37e8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96d37e8d","IsMultiDynamicRange":false,"MultiDynamicRangeID":null,"MultiDynamicCollectionID":null,"SectionName":"DetailS1","BlockName":"DetailB1","VenaRangeType":5,"DimensionIdStr":"-1","MemberIdStr":"-1","DimensionId":-1,"MemberId":-1,"Inc":""},"_vena_DYNR_SDetailS1_BDetailB1_26a750e5_ab42138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ab42138e","IsMultiDynamicRange":false,"MultiDynamicRangeID":null,"MultiDynamicCollectionID":null,"SectionName":"DetailS1","BlockName":"DetailB1","VenaRangeType":5,"DimensionIdStr":"-1","MemberIdStr":"-1","DimensionId":-1,"MemberId":-1,"Inc":""},"_vena_DYNR_SDetailS1_BDetailB1_26a750e5_afc5255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afc5255b","IsMultiDynamicRange":false,"MultiDynamicRangeID":null,"MultiDynamicCollectionID":null,"SectionName":"DetailS1","BlockName":"DetailB1","VenaRangeType":5,"DimensionIdStr":"-1","MemberIdStr":"-1","DimensionId":-1,"MemberId":-1,"Inc":""},"_vena_DYNR_SDetailS1_BDetailB1_26a750e5_b209abc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b209abca","IsMultiDynamicRange":false,"MultiDynamicRangeID":null,"MultiDynamicCollectionID":null,"SectionName":"DetailS1","BlockName":"DetailB1","VenaRangeType":5,"DimensionIdStr":"-1","MemberIdStr":"-1","DimensionId":-1,"MemberId":-1,"Inc":""},"_vena_DYNR_SDetailS1_BDetailB1_26a750e5_b5472e24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b5472e24","IsMultiDynamicRange":false,"MultiDynamicRangeID":null,"MultiDynamicCollectionID":null,"SectionName":"DetailS1","BlockName":"DetailB1","VenaRangeType":5,"DimensionIdStr":"-1","MemberIdStr":"-1","DimensionId":-1,"MemberId":-1,"Inc":""},"_vena_DYNR_SDetailS1_BDetailB1_26a750e5_b99aec0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b99aec0a","IsMultiDynamicRange":false,"MultiDynamicRangeID":null,"MultiDynamicCollectionID":null,"SectionName":"DetailS1","BlockName":"DetailB1","VenaRangeType":5,"DimensionIdStr":"-1","MemberIdStr":"-1","DimensionId":-1,"MemberId":-1,"Inc":""},"_vena_DYNR_SDetailS1_BDetailB1_26a750e5_c00ba0c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c00ba0c2","IsMultiDynamicRange":false,"MultiDynamicRangeID":null,"MultiDynamicCollectionID":null,"SectionName":"DetailS1","BlockName":"DetailB1","VenaRangeType":5,"DimensionIdStr":"-1","MemberIdStr":"-1","DimensionId":-1,"MemberId":-1,"Inc":""},"_vena_DYNR_SDetailS1_BDetailB1_26a750e5_c1e827e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c1e827e6","IsMultiDynamicRange":false,"MultiDynamicRangeID":null,"MultiDynamicCollectionID":null,"SectionName":"DetailS1","BlockName":"DetailB1","VenaRangeType":5,"DimensionIdStr":"-1","MemberIdStr":"-1","DimensionId":-1,"MemberId":-1,"Inc":""},"_vena_DYNR_SDetailS1_BDetailB1_26a750e5_c3459aa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c3459aa4","IsMultiDynamicRange":false,"MultiDynamicRangeID":null,"MultiDynamicCollectionID":null,"SectionName":"DetailS1","BlockName":"DetailB1","VenaRangeType":5,"DimensionIdStr":"-1","MemberIdStr":"-1","DimensionId":-1,"MemberId":-1,"Inc":""},"_vena_DYNR_SDetailS1_BDetailB1_26a750e5_cbee30a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cbee30a8","IsMultiDynamicRange":false,"MultiDynamicRangeID":null,"MultiDynamicCollectionID":null,"SectionName":"DetailS1","BlockName":"DetailB1","VenaRangeType":5,"DimensionIdStr":"-1","MemberIdStr":"-1","DimensionId":-1,"MemberId":-1,"Inc":""},"_vena_DYNR_SDetailS1_BDetailB1_26a750e5_cc14180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cc14180c","IsMultiDynamicRange":false,"MultiDynamicRangeID":null,"MultiDynamicCollectionID":null,"SectionName":"DetailS1","BlockName":"DetailB1","VenaRangeType":5,"DimensionIdStr":"-1","MemberIdStr":"-1","DimensionId":-1,"MemberId":-1,"Inc":""},"_vena_DYNR_SDetailS1_BDetailB1_26a750e5_cfa8a4a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cfa8a4a8","IsMultiDynamicRange":false,"MultiDynamicRangeID":null,"MultiDynamicCollectionID":null,"SectionName":"DetailS1","BlockName":"DetailB1","VenaRangeType":5,"DimensionIdStr":"-1","MemberIdStr":"-1","DimensionId":-1,"MemberId":-1,"Inc":""},"_vena_DYNR_SDetailS1_BDetailB1_26a750e5_d24f3d94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d24f3d94","IsMultiDynamicRange":false,"MultiDynamicRangeID":null,"MultiDynamicCollectionID":null,"SectionName":"DetailS1","BlockName":"DetailB1","VenaRangeType":5,"DimensionIdStr":"-1","MemberIdStr":"-1","DimensionId":-1,"MemberId":-1,"Inc":""},"_vena_DYNR_SDetailS1_BDetailB1_26a750e5_d52a898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d52a898f","IsMultiDynamicRange":false,"MultiDynamicRangeID":null,"MultiDynamicCollectionID":null,"SectionName":"DetailS1","BlockName":"DetailB1","VenaRangeType":5,"DimensionIdStr":"-1","MemberIdStr":"-1","DimensionId":-1,"MemberId":-1,"Inc":""},"_vena_DYNR_SDetailS1_BDetailB1_26a750e5_d8167db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d8167dba","IsMultiDynamicRange":false,"MultiDynamicRangeID":null,"MultiDynamicCollectionID":null,"SectionName":"DetailS1","BlockName":"DetailB1","VenaRangeType":5,"DimensionIdStr":"-1","MemberIdStr":"-1","DimensionId":-1,"MemberId":-1,"Inc":""},"_vena_DYNR_SDetailS1_BDetailB1_26a750e5_dc154265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dc154265","IsMultiDynamicRange":false,"MultiDynamicRangeID":null,"MultiDynamicCollectionID":null,"SectionName":"DetailS1","BlockName":"DetailB1","VenaRangeType":5,"DimensionIdStr":"-1","MemberIdStr":"-1","DimensionId":-1,"MemberId":-1,"Inc":""},"_vena_DYNR_SDetailS1_BDetailB1_26a750e5_e451323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e451323e","IsMultiDynamicRange":false,"MultiDynamicRangeID":null,"MultiDynamicCollectionID":null,"SectionName":"DetailS1","BlockName":"DetailB1","VenaRangeType":5,"DimensionIdStr":"-1","MemberIdStr":"-1","DimensionId":-1,"MemberId":-1,"Inc":""},"_vena_DYNR_SDetailS1_BDetailB1_26a750e5_e7de17a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e7de17a8","IsMultiDynamicRange":false,"MultiDynamicRangeID":null,"MultiDynamicCollectionID":null,"SectionName":"DetailS1","BlockName":"DetailB1","VenaRangeType":5,"DimensionIdStr":"-1","MemberIdStr":"-1","DimensionId":-1,"MemberId":-1,"Inc":""},"_vena_DYNR_SDetailS1_BDetailB1_26a750e5_ed04f073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ed04f073","IsMultiDynamicRange":false,"MultiDynamicRangeID":null,"MultiDynamicCollectionID":null,"SectionName":"DetailS1","BlockName":"DetailB1","VenaRangeType":5,"DimensionIdStr":"-1","MemberIdStr":"-1","DimensionId":-1,"MemberId":-1,"Inc":""},"_vena_DYNR_SDetailS1_BDetailB1_26a750e5_efb1d5d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efb1d5d1","IsMultiDynamicRange":false,"MultiDynamicRangeID":null,"MultiDynamicCollectionID":null,"SectionName":"DetailS1","BlockName":"DetailB1","VenaRangeType":5,"DimensionIdStr":"-1","MemberIdStr":"-1","DimensionId":-1,"MemberId":-1,"Inc":""},"_vena_DYNR_SDetailS1_BDetailB1_26a750e5_f741c9a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f741c9a7","IsMultiDynamicRange":false,"MultiDynamicRangeID":null,"MultiDynamicCollectionID":null,"SectionName":"DetailS1","BlockName":"DetailB1","VenaRangeType":5,"DimensionIdStr":"-1","MemberIdStr":"-1","DimensionId":-1,"MemberId":-1,"Inc":""},"_vena_DYNR_SDetailS1_BDetailB1_26a750e5_f7c39b2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f7c39b2e","IsMultiDynamicRange":false,"MultiDynamicRangeID":null,"MultiDynamicCollectionID":null,"SectionName":"DetailS1","BlockName":"DetailB1","VenaRangeType":5,"DimensionIdStr":"-1","MemberIdStr":"-1","DimensionId":-1,"MemberId":-1,"Inc":""},"_vena_DYNR_SDetailS1_BDetailB1_26a750e5_fc3c39b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26a750e5","DynamicRangeEntryID":"fc3c39b5","IsMultiDynamicRange":false,"MultiDynamicRangeID":null,"MultiDynamicCollectionID":null,"SectionName":"DetailS1","BlockName":"DetailB1","VenaRangeType":5,"DimensionIdStr":"-1","MemberIdStr":"-1","DimensionId":-1,"MemberId":-1,"Inc":""},"_vena_DYNR_SDetailS1_BDetailB1_2de701b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2de701b9","DynamicRangeEntryID":null,"IsMultiDynamicRange":false,"MultiDynamicRangeID":null,"MultiDynamicCollectionID":null,"SectionName":"DetailS1","BlockName":"DetailB1","VenaRangeType":5,"DimensionIdStr":"-1","MemberIdStr":"-1","DimensionId":-1,"MemberId":-1,"Inc":""},"_vena_DYNR_SDetailS1_BDetailB1_2de701b9_2d1e40b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de701b9","DynamicRangeEntryID":"2d1e40b3","IsMultiDynamicRange":false,"MultiDynamicRangeID":null,"MultiDynamicCollectionID":null,"SectionName":"DetailS1","BlockName":"DetailB1","VenaRangeType":5,"DimensionIdStr":"-1","MemberIdStr":"-1","DimensionId":-1,"MemberId":-1,"Inc":""},"_vena_DYNR_SDetailS1_BDetailB1_2de701b9_441dce4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de701b9","DynamicRangeEntryID":"441dce4b","IsMultiDynamicRange":false,"MultiDynamicRangeID":null,"MultiDynamicCollectionID":null,"SectionName":"DetailS1","BlockName":"DetailB1","VenaRangeType":5,"DimensionIdStr":"-1","MemberIdStr":"-1","DimensionId":-1,"MemberId":-1,"Inc":""},"_vena_DYNR_SDetailS1_BDetailB1_2de701b9_49de6677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de701b9","DynamicRangeEntryID":"49de6677","IsMultiDynamicRange":false,"MultiDynamicRangeID":null,"MultiDynamicCollectionID":null,"SectionName":"DetailS1","BlockName":"DetailB1","VenaRangeType":5,"DimensionIdStr":"-1","MemberIdStr":"-1","DimensionId":-1,"MemberId":-1,"Inc":""},"_vena_DYNR_SDetailS1_BDetailB1_2de701b9_5db80743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de701b9","DynamicRangeEntryID":"5db80743","IsMultiDynamicRange":false,"MultiDynamicRangeID":null,"MultiDynamicCollectionID":null,"SectionName":"DetailS1","BlockName":"DetailB1","VenaRangeType":5,"DimensionIdStr":"-1","MemberIdStr":"-1","DimensionId":-1,"MemberId":-1,"Inc":""},"_vena_DYNR_SDetailS1_BDetailB1_2de701b9_8803f2b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de701b9","DynamicRangeEntryID":"8803f2b5","IsMultiDynamicRange":false,"MultiDynamicRangeID":null,"MultiDynamicCollectionID":null,"SectionName":"DetailS1","BlockName":"DetailB1","VenaRangeType":5,"DimensionIdStr":"-1","MemberIdStr":"-1","DimensionId":-1,"MemberId":-1,"Inc":""},"_vena_DYNR_SDetailS1_BDetailB1_2de701b9_89ce6ce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de701b9","DynamicRangeEntryID":"89ce6ce5","IsMultiDynamicRange":false,"MultiDynamicRangeID":null,"MultiDynamicCollectionID":null,"SectionName":"DetailS1","BlockName":"DetailB1","VenaRangeType":5,"DimensionIdStr":"-1","MemberIdStr":"-1","DimensionId":-1,"MemberId":-1,"Inc":""},"_vena_DYNR_SDetailS1_BDetailB1_2de701b9_8ba4bcd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de701b9","DynamicRangeEntryID":"8ba4bcd6","IsMultiDynamicRange":false,"MultiDynamicRangeID":null,"MultiDynamicCollectionID":null,"SectionName":"DetailS1","BlockName":"DetailB1","VenaRangeType":5,"DimensionIdStr":"-1","MemberIdStr":"-1","DimensionId":-1,"MemberId":-1,"Inc":""},"_vena_DYNR_SDetailS1_BDetailB1_2de701b9_9220969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de701b9","DynamicRangeEntryID":"9220969","IsMultiDynamicRange":false,"MultiDynamicRangeID":null,"MultiDynamicCollectionID":null,"SectionName":"DetailS1","BlockName":"DetailB1","VenaRangeType":5,"DimensionIdStr":"-1","MemberIdStr":"-1","DimensionId":-1,"MemberId":-1,"Inc":""},"_vena_DYNR_SDetailS1_BDetailB1_2de701b9_95a0d644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de701b9","DynamicRangeEntryID":"95a0d644","IsMultiDynamicRange":false,"MultiDynamicRangeID":null,"MultiDynamicCollectionID":null,"SectionName":"DetailS1","BlockName":"DetailB1","VenaRangeType":5,"DimensionIdStr":"-1","MemberIdStr":"-1","DimensionId":-1,"MemberId":-1,"Inc":""},"_vena_DYNR_SDetailS1_BDetailB1_2de701b9_9a89738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de701b9","DynamicRangeEntryID":"9a89738a","IsMultiDynamicRange":false,"MultiDynamicRangeID":null,"MultiDynamicCollectionID":null,"SectionName":"DetailS1","BlockName":"DetailB1","VenaRangeType":5,"DimensionIdStr":"-1","MemberIdStr":"-1","DimensionId":-1,"MemberId":-1,"Inc":""},"_vena_DYNR_SDetailS1_BDetailB1_2de701b9_c06aeb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de701b9","DynamicRangeEntryID":"c06aeb4","IsMultiDynamicRange":false,"MultiDynamicRangeID":null,"MultiDynamicCollectionID":null,"SectionName":"DetailS1","BlockName":"DetailB1","VenaRangeType":5,"DimensionIdStr":"-1","MemberIdStr":"-1","DimensionId":-1,"MemberId":-1,"Inc":""},"_vena_DYNR_SDetailS1_BDetailB1_2de701b9_c49cc590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de701b9","DynamicRangeEntryID":"c49cc590","IsMultiDynamicRange":false,"MultiDynamicRangeID":null,"MultiDynamicCollectionID":null,"SectionName":"DetailS1","BlockName":"DetailB1","VenaRangeType":5,"DimensionIdStr":"-1","MemberIdStr":"-1","DimensionId":-1,"MemberId":-1,"Inc":""},"_vena_DYNR_SDetailS1_BDetailB1_2de701b9_dcba8346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de701b9","DynamicRangeEntryID":"dcba8346","IsMultiDynamicRange":false,"MultiDynamicRangeID":null,"MultiDynamicCollectionID":null,"SectionName":"DetailS1","BlockName":"DetailB1","VenaRangeType":5,"DimensionIdStr":"-1","MemberIdStr":"-1","DimensionId":-1,"MemberId":-1,"Inc":""},"_vena_DYNR_SDetailS1_BDetailB1_2de701b9_e39ecfd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de701b9","DynamicRangeEntryID":"e39ecfd7","IsMultiDynamicRange":false,"MultiDynamicRangeID":null,"MultiDynamicCollectionID":null,"SectionName":"DetailS1","BlockName":"DetailB1","VenaRangeType":5,"DimensionIdStr":"-1","MemberIdStr":"-1","DimensionId":-1,"MemberId":-1,"Inc":""},"_vena_DYNR_SDetailS1_BDetailB1_2de701b9_e864d81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de701b9","DynamicRangeEntryID":"e864d81b","IsMultiDynamicRange":false,"MultiDynamicRangeID":null,"MultiDynamicCollectionID":null,"SectionName":"DetailS1","BlockName":"DetailB1","VenaRangeType":5,"DimensionIdStr":"-1","MemberIdStr":"-1","DimensionId":-1,"MemberId":-1,"Inc":""},"_vena_DYNR_SDetailS1_BDetailB1_2de701b9_e926db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de701b9","DynamicRangeEntryID":"e926dba","IsMultiDynamicRange":false,"MultiDynamicRangeID":null,"MultiDynamicCollectionID":null,"SectionName":"DetailS1","BlockName":"DetailB1","VenaRangeType":5,"DimensionIdStr":"-1","MemberIdStr":"-1","DimensionId":-1,"MemberId":-1,"Inc":""},"_vena_DYNR_SDetailS1_BDetailB1_2de701b9_ec081b32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de701b9","DynamicRangeEntryID":"ec081b32","IsMultiDynamicRange":false,"MultiDynamicRangeID":null,"MultiDynamicCollectionID":null,"SectionName":"DetailS1","BlockName":"DetailB1","VenaRangeType":5,"DimensionIdStr":"-1","MemberIdStr":"-1","DimensionId":-1,"MemberId":-1,"Inc":""},"_vena_DYNR_SDetailS1_BDetailB1_2de701b9_edd9ccb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de701b9","DynamicRangeEntryID":"edd9ccb4","IsMultiDynamicRange":false,"MultiDynamicRangeID":null,"MultiDynamicCollectionID":null,"SectionName":"DetailS1","BlockName":"DetailB1","VenaRangeType":5,"DimensionIdStr":"-1","MemberIdStr":"-1","DimensionId":-1,"MemberId":-1,"Inc":""},"_vena_DYNR_SDetailS1_BDetailB1_2f45d07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2f45d07b","DynamicRangeEntryID":null,"IsMultiDynamicRange":false,"MultiDynamicRangeID":null,"MultiDynamicCollectionID":null,"SectionName":"DetailS1","BlockName":"DetailB1","VenaRangeType":5,"DimensionIdStr":"-1","MemberIdStr":"-1","DimensionId":-1,"MemberId":-1,"Inc":""},"_vena_DYNR_SDetailS1_BDetailB1_2f45d07b_16cc2ae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f45d07b","DynamicRangeEntryID":"16cc2ae5","IsMultiDynamicRange":false,"MultiDynamicRangeID":null,"MultiDynamicCollectionID":null,"SectionName":"DetailS1","BlockName":"DetailB1","VenaRangeType":5,"DimensionIdStr":"-1","MemberIdStr":"-1","DimensionId":-1,"MemberId":-1,"Inc":""},"_vena_DYNR_SDetailS1_BDetailB1_2f45d07b_6aaa8635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f45d07b","DynamicRangeEntryID":"6aaa8635","IsMultiDynamicRange":false,"MultiDynamicRangeID":null,"MultiDynamicCollectionID":null,"SectionName":"DetailS1","BlockName":"DetailB1","VenaRangeType":5,"DimensionIdStr":"-1","MemberIdStr":"-1","DimensionId":-1,"MemberId":-1,"Inc":""},"_vena_DYNR_SDetailS1_BDetailB1_2f45d07b_6e4d7e48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f45d07b","DynamicRangeEntryID":"6e4d7e48","IsMultiDynamicRange":false,"MultiDynamicRangeID":null,"MultiDynamicCollectionID":null,"SectionName":"DetailS1","BlockName":"DetailB1","VenaRangeType":5,"DimensionIdStr":"-1","MemberIdStr":"-1","DimensionId":-1,"MemberId":-1,"Inc":""},"_vena_DYNR_SDetailS1_BDetailB1_2f45d07b_6e8487a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f45d07b","DynamicRangeEntryID":"6e8487a4","IsMultiDynamicRange":false,"MultiDynamicRangeID":null,"MultiDynamicCollectionID":null,"SectionName":"DetailS1","BlockName":"DetailB1","VenaRangeType":5,"DimensionIdStr":"-1","MemberIdStr":"-1","DimensionId":-1,"MemberId":-1,"Inc":""},"_vena_DYNR_SDetailS1_BDetailB1_2f45d07b_6f6a749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f45d07b","DynamicRangeEntryID":"6f6a749c","IsMultiDynamicRange":false,"MultiDynamicRangeID":null,"MultiDynamicCollectionID":null,"SectionName":"DetailS1","BlockName":"DetailB1","VenaRangeType":5,"DimensionIdStr":"-1","MemberIdStr":"-1","DimensionId":-1,"MemberId":-1,"Inc":""},"_vena_DYNR_SDetailS1_BDetailB1_2f45d07b_945a592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f45d07b","DynamicRangeEntryID":"945a592b","IsMultiDynamicRange":false,"MultiDynamicRangeID":null,"MultiDynamicCollectionID":null,"SectionName":"DetailS1","BlockName":"DetailB1","VenaRangeType":5,"DimensionIdStr":"-1","MemberIdStr":"-1","DimensionId":-1,"MemberId":-1,"Inc":""},"_vena_DYNR_SDetailS1_BDetailB1_2f45d07b_cc7fa28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f45d07b","DynamicRangeEntryID":"cc7fa28c","IsMultiDynamicRange":false,"MultiDynamicRangeID":null,"MultiDynamicCollectionID":null,"SectionName":"DetailS1","BlockName":"DetailB1","VenaRangeType":5,"DimensionIdStr":"-1","MemberIdStr":"-1","DimensionId":-1,"MemberId":-1,"Inc":""},"_vena_DYNR_SDetailS1_BDetailB1_2f45d07b_ce7038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f45d07b","DynamicRangeEntryID":"ce7038a","IsMultiDynamicRange":false,"MultiDynamicRangeID":null,"MultiDynamicCollectionID":null,"SectionName":"DetailS1","BlockName":"DetailB1","VenaRangeType":5,"DimensionIdStr":"-1","MemberIdStr":"-1","DimensionId":-1,"MemberId":-1,"Inc":""},"_vena_DYNR_SDetailS1_BDetailB1_2f45d07b_d26645f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f45d07b","DynamicRangeEntryID":"d26645fd","IsMultiDynamicRange":false,"MultiDynamicRangeID":null,"MultiDynamicCollectionID":null,"SectionName":"DetailS1","BlockName":"DetailB1","VenaRangeType":5,"DimensionIdStr":"-1","MemberIdStr":"-1","DimensionId":-1,"MemberId":-1,"Inc":""},"_vena_DYNR_SDetailS1_BDetailB1_2f45d07b_d546a3c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f45d07b","DynamicRangeEntryID":"d546a3c9","IsMultiDynamicRange":false,"MultiDynamicRangeID":null,"MultiDynamicCollectionID":null,"SectionName":"DetailS1","BlockName":"DetailB1","VenaRangeType":5,"DimensionIdStr":"-1","MemberIdStr":"-1","DimensionId":-1,"MemberId":-1,"Inc":""},"_vena_DYNR_SDetailS1_BDetailB1_2f45d07b_efcaf208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f45d07b","DynamicRangeEntryID":"efcaf208","IsMultiDynamicRange":false,"MultiDynamicRangeID":null,"MultiDynamicCollectionID":null,"SectionName":"DetailS1","BlockName":"DetailB1","VenaRangeType":5,"DimensionIdStr":"-1","MemberIdStr":"-1","DimensionId":-1,"MemberId":-1,"Inc":""},"_vena_DYNR_SDetailS1_BDetailB1_2f45d07b_f573f70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f45d07b","DynamicRangeEntryID":"f573f70f","IsMultiDynamicRange":false,"MultiDynamicRangeID":null,"MultiDynamicCollectionID":null,"SectionName":"DetailS1","BlockName":"DetailB1","VenaRangeType":5,"DimensionIdStr":"-1","MemberIdStr":"-1","DimensionId":-1,"MemberId":-1,"Inc":""},"_vena_DYNR_SDetailS1_BDetailB1_2f45d07b_f62f04b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f45d07b","DynamicRangeEntryID":"f62f04ba","IsMultiDynamicRange":false,"MultiDynamicRangeID":null,"MultiDynamicCollectionID":null,"SectionName":"DetailS1","BlockName":"DetailB1","VenaRangeType":5,"DimensionIdStr":"-1","MemberIdStr":"-1","DimensionId":-1,"MemberId":-1,"Inc":""},"_vena_DYNR_SDetailS1_BDetailB1_2f45d07b_faa556a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2f45d07b","DynamicRangeEntryID":"faa556a2","IsMultiDynamicRange":false,"MultiDynamicRangeID":null,"MultiDynamicCollectionID":null,"SectionName":"DetailS1","BlockName":"DetailB1","VenaRangeType":5,"DimensionIdStr":"-1","MemberIdStr":"-1","DimensionId":-1,"MemberId":-1,"Inc":""},"_vena_DYNR_SDetailS1_BDetailB1_3ffed0b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3ffed0b4","DynamicRangeEntryID":null,"IsMultiDynamicRange":false,"MultiDynamicRangeID":null,"MultiDynamicCollectionID":null,"SectionName":"DetailS1","BlockName":"DetailB1","VenaRangeType":5,"DimensionIdStr":"-1","MemberIdStr":"-1","DimensionId":-1,"MemberId":-1,"Inc":""},"_vena_DYNR_SDetailS1_BDetailB1_3ffed0b4_115aa8c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3ffed0b4","DynamicRangeEntryID":"115aa8c4","IsMultiDynamicRange":false,"MultiDynamicRangeID":null,"MultiDynamicCollectionID":null,"SectionName":"DetailS1","BlockName":"DetailB1","VenaRangeType":5,"DimensionIdStr":"-1","MemberIdStr":"-1","DimensionId":-1,"MemberId":-1,"Inc":""},"_vena_DYNR_SDetailS1_BDetailB1_3ffed0b4_33979975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3ffed0b4","DynamicRangeEntryID":"33979975","IsMultiDynamicRange":false,"MultiDynamicRangeID":null,"MultiDynamicCollectionID":null,"SectionName":"DetailS1","BlockName":"DetailB1","VenaRangeType":5,"DimensionIdStr":"-1","MemberIdStr":"-1","DimensionId":-1,"MemberId":-1,"Inc":""},"_vena_DYNR_SDetailS1_BDetailB1_3ffed0b4_8aeeb97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3ffed0b4","DynamicRangeEntryID":"8aeeb97","IsMultiDynamicRange":false,"MultiDynamicRangeID":null,"MultiDynamicCollectionID":null,"SectionName":"DetailS1","BlockName":"DetailB1","VenaRangeType":5,"DimensionIdStr":"-1","MemberIdStr":"-1","DimensionId":-1,"MemberId":-1,"Inc":""},"_vena_DYNR_SDetailS1_BDetailB1_3ffed0b4_8d2f832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3ffed0b4","DynamicRangeEntryID":"8d2f832f","IsMultiDynamicRange":false,"MultiDynamicRangeID":null,"MultiDynamicCollectionID":null,"SectionName":"DetailS1","BlockName":"DetailB1","VenaRangeType":5,"DimensionIdStr":"-1","MemberIdStr":"-1","DimensionId":-1,"MemberId":-1,"Inc":""},"_vena_DYNR_SDetailS1_BDetailB1_3ffed0b4_9519e568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3ffed0b4","DynamicRangeEntryID":"9519e568","IsMultiDynamicRange":false,"MultiDynamicRangeID":null,"MultiDynamicCollectionID":null,"SectionName":"DetailS1","BlockName":"DetailB1","VenaRangeType":5,"DimensionIdStr":"-1","MemberIdStr":"-1","DimensionId":-1,"MemberId":-1,"Inc":""},"_vena_DYNR_SDetailS1_BDetailB1_3ffed0b4_95288147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3ffed0b4","DynamicRangeEntryID":"95288147","IsMultiDynamicRange":false,"MultiDynamicRangeID":null,"MultiDynamicCollectionID":null,"SectionName":"DetailS1","BlockName":"DetailB1","VenaRangeType":5,"DimensionIdStr":"-1","MemberIdStr":"-1","DimensionId":-1,"MemberId":-1,"Inc":""},"_vena_DYNR_SDetailS1_BDetailB1_3ffed0b4_952ea453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3ffed0b4","DynamicRangeEntryID":"952ea453","IsMultiDynamicRange":false,"MultiDynamicRangeID":null,"MultiDynamicCollectionID":null,"SectionName":"DetailS1","BlockName":"DetailB1","VenaRangeType":5,"DimensionIdStr":"-1","MemberIdStr":"-1","DimensionId":-1,"MemberId":-1,"Inc":""},"_vena_DYNR_SDetailS1_BDetailB1_3ffed0b4_9659731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3ffed0b4","DynamicRangeEntryID":"9659731","IsMultiDynamicRange":false,"MultiDynamicRangeID":null,"MultiDynamicCollectionID":null,"SectionName":"DetailS1","BlockName":"DetailB1","VenaRangeType":5,"DimensionIdStr":"-1","MemberIdStr":"-1","DimensionId":-1,"MemberId":-1,"Inc":""},"_vena_DYNR_SDetailS1_BDetailB1_3ffed0b4_a8c2e89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3ffed0b4","DynamicRangeEntryID":"a8c2e89","IsMultiDynamicRange":false,"MultiDynamicRangeID":null,"MultiDynamicCollectionID":null,"SectionName":"DetailS1","BlockName":"DetailB1","VenaRangeType":5,"DimensionIdStr":"-1","MemberIdStr":"-1","DimensionId":-1,"MemberId":-1,"Inc":""},"_vena_DYNR_SDetailS1_BDetailB1_3ffed0b4_b5590a06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3ffed0b4","DynamicRangeEntryID":"b5590a06","IsMultiDynamicRange":false,"MultiDynamicRangeID":null,"MultiDynamicCollectionID":null,"SectionName":"DetailS1","BlockName":"DetailB1","VenaRangeType":5,"DimensionIdStr":"-1","MemberIdStr":"-1","DimensionId":-1,"MemberId":-1,"Inc":""},"_vena_DYNR_SDetailS1_BDetailB1_3ffed0b4_cf6575a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3ffed0b4","DynamicRangeEntryID":"cf6575a2","IsMultiDynamicRange":false,"MultiDynamicRangeID":null,"MultiDynamicCollectionID":null,"SectionName":"DetailS1","BlockName":"DetailB1","VenaRangeType":5,"DimensionIdStr":"-1","MemberIdStr":"-1","DimensionId":-1,"MemberId":-1,"Inc":""},"_vena_DYNR_SDetailS1_BDetailB1_3ffed0b4_cfee169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3ffed0b4","DynamicRangeEntryID":"cfee169a","IsMultiDynamicRange":false,"MultiDynamicRangeID":null,"MultiDynamicCollectionID":null,"SectionName":"DetailS1","BlockName":"DetailB1","VenaRangeType":5,"DimensionIdStr":"-1","MemberIdStr":"-1","DimensionId":-1,"MemberId":-1,"Inc":""},"_vena_DYNR_SDetailS1_BDetailB1_3ffed0b4_d7ecd89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3ffed0b4","DynamicRangeEntryID":"d7ecd89b","IsMultiDynamicRange":false,"MultiDynamicRangeID":null,"MultiDynamicCollectionID":null,"SectionName":"DetailS1","BlockName":"DetailB1","VenaRangeType":5,"DimensionIdStr":"-1","MemberIdStr":"-1","DimensionId":-1,"MemberId":-1,"Inc":""},"_vena_DYNR_SDetailS1_BDetailB1_3ffed0b4_eb7e5eb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3ffed0b4","DynamicRangeEntryID":"eb7e5eb5","IsMultiDynamicRange":false,"MultiDynamicRangeID":null,"MultiDynamicCollectionID":null,"SectionName":"DetailS1","BlockName":"DetailB1","VenaRangeType":5,"DimensionIdStr":"-1","MemberIdStr":"-1","DimensionId":-1,"MemberId":-1,"Inc":""},"_vena_DYNR_SDetailS1_BDetailB1_40357e2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40357e2f","DynamicRangeEntryID":null,"IsMultiDynamicRange":false,"MultiDynamicRangeID":null,"MultiDynamicCollectionID":null,"SectionName":"DetailS1","BlockName":"DetailB1","VenaRangeType":5,"DimensionIdStr":"-1","MemberIdStr":"-1","DimensionId":-1,"MemberId":-1,"Inc":""},"_vena_DYNR_SDetailS1_BDetailB1_40357e2f_ad952db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40357e2f","DynamicRangeEntryID":"ad952db8","IsMultiDynamicRange":false,"MultiDynamicRangeID":null,"MultiDynamicCollectionID":null,"SectionName":"DetailS1","BlockName":"DetailB1","VenaRangeType":5,"DimensionIdStr":"-1","MemberIdStr":"-1","DimensionId":-1,"MemberId":-1,"Inc":""},"_vena_DYNR_SDetailS1_BDetailB1_4d1e6b4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4d1e6b4a","DynamicRangeEntryID":null,"IsMultiDynamicRange":false,"MultiDynamicRangeID":null,"MultiDynamicCollectionID":null,"SectionName":"DetailS1","BlockName":"DetailB1","VenaRangeType":5,"DimensionIdStr":"-1","MemberIdStr":"-1","DimensionId":-1,"MemberId":-1,"Inc":""},"_vena_DYNR_SDetailS1_BDetailB1_4d1e6b4a_15ed392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d1e6b4a","DynamicRangeEntryID":"15ed392f","IsMultiDynamicRange":false,"MultiDynamicRangeID":null,"MultiDynamicCollectionID":null,"SectionName":"DetailS1","BlockName":"DetailB1","VenaRangeType":5,"DimensionIdStr":"-1","MemberIdStr":"-1","DimensionId":-1,"MemberId":-1,"Inc":""},"_vena_DYNR_SDetailS1_BDetailB1_4d1e6b4a_19846b92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d1e6b4a","DynamicRangeEntryID":"19846b92","IsMultiDynamicRange":false,"MultiDynamicRangeID":null,"MultiDynamicCollectionID":null,"SectionName":"DetailS1","BlockName":"DetailB1","VenaRangeType":5,"DimensionIdStr":"-1","MemberIdStr":"-1","DimensionId":-1,"MemberId":-1,"Inc":""},"_vena_DYNR_SDetailS1_BDetailB1_4d1e6b4a_1aabed03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d1e6b4a","DynamicRangeEntryID":"1aabed03","IsMultiDynamicRange":false,"MultiDynamicRangeID":null,"MultiDynamicCollectionID":null,"SectionName":"DetailS1","BlockName":"DetailB1","VenaRangeType":5,"DimensionIdStr":"-1","MemberIdStr":"-1","DimensionId":-1,"MemberId":-1,"Inc":""},"_vena_DYNR_SDetailS1_BDetailB1_4d1e6b4a_1e82194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d1e6b4a","DynamicRangeEntryID":"1e82194","IsMultiDynamicRange":false,"MultiDynamicRangeID":null,"MultiDynamicCollectionID":null,"SectionName":"DetailS1","BlockName":"DetailB1","VenaRangeType":5,"DimensionIdStr":"-1","MemberIdStr":"-1","DimensionId":-1,"MemberId":-1,"Inc":""},"_vena_DYNR_SDetailS1_BDetailB1_4d1e6b4a_353ec1b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d1e6b4a","DynamicRangeEntryID":"353ec1b4","IsMultiDynamicRange":false,"MultiDynamicRangeID":null,"MultiDynamicCollectionID":null,"SectionName":"DetailS1","BlockName":"DetailB1","VenaRangeType":5,"DimensionIdStr":"-1","MemberIdStr":"-1","DimensionId":-1,"MemberId":-1,"Inc":""},"_vena_DYNR_SDetailS1_BDetailB1_4d1e6b4a_394c41a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d1e6b4a","DynamicRangeEntryID":"394c41a4","IsMultiDynamicRange":false,"MultiDynamicRangeID":null,"MultiDynamicCollectionID":null,"SectionName":"DetailS1","BlockName":"DetailB1","VenaRangeType":5,"DimensionIdStr":"-1","MemberIdStr":"-1","DimensionId":-1,"MemberId":-1,"Inc":""},"_vena_DYNR_SDetailS1_BDetailB1_4d1e6b4a_3eab4903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d1e6b4a","DynamicRangeEntryID":"3eab4903","IsMultiDynamicRange":false,"MultiDynamicRangeID":null,"MultiDynamicCollectionID":null,"SectionName":"DetailS1","BlockName":"DetailB1","VenaRangeType":5,"DimensionIdStr":"-1","MemberIdStr":"-1","DimensionId":-1,"MemberId":-1,"Inc":""},"_vena_DYNR_SDetailS1_BDetailB1_4d1e6b4a_432efd0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d1e6b4a","DynamicRangeEntryID":"432efd0e","IsMultiDynamicRange":false,"MultiDynamicRangeID":null,"MultiDynamicCollectionID":null,"SectionName":"DetailS1","BlockName":"DetailB1","VenaRangeType":5,"DimensionIdStr":"-1","MemberIdStr":"-1","DimensionId":-1,"MemberId":-1,"Inc":""},"_vena_DYNR_SDetailS1_BDetailB1_4d1e6b4a_62bb2f22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d1e6b4a","DynamicRangeEntryID":"62bb2f22","IsMultiDynamicRange":false,"MultiDynamicRangeID":null,"MultiDynamicCollectionID":null,"SectionName":"DetailS1","BlockName":"DetailB1","VenaRangeType":5,"DimensionIdStr":"-1","MemberIdStr":"-1","DimensionId":-1,"MemberId":-1,"Inc":""},"_vena_DYNR_SDetailS1_BDetailB1_4d1e6b4a_726257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d1e6b4a","DynamicRangeEntryID":"726257c","IsMultiDynamicRange":false,"MultiDynamicRangeID":null,"MultiDynamicCollectionID":null,"SectionName":"DetailS1","BlockName":"DetailB1","VenaRangeType":5,"DimensionIdStr":"-1","MemberIdStr":"-1","DimensionId":-1,"MemberId":-1,"Inc":""},"_vena_DYNR_SDetailS1_BDetailB1_4d1e6b4a_8062c225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d1e6b4a","DynamicRangeEntryID":"8062c225","IsMultiDynamicRange":false,"MultiDynamicRangeID":null,"MultiDynamicCollectionID":null,"SectionName":"DetailS1","BlockName":"DetailB1","VenaRangeType":5,"DimensionIdStr":"-1","MemberIdStr":"-1","DimensionId":-1,"MemberId":-1,"Inc":""},"_vena_DYNR_SDetailS1_BDetailB1_4d1e6b4a_8d73cfe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d1e6b4a","DynamicRangeEntryID":"8d73cfeb","IsMultiDynamicRange":false,"MultiDynamicRangeID":null,"MultiDynamicCollectionID":null,"SectionName":"DetailS1","BlockName":"DetailB1","VenaRangeType":5,"DimensionIdStr":"-1","MemberIdStr":"-1","DimensionId":-1,"MemberId":-1,"Inc":""},"_vena_DYNR_SDetailS1_BDetailB1_4d1e6b4a_9c0c9bd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d1e6b4a","DynamicRangeEntryID":"9c0c9bd0","IsMultiDynamicRange":false,"MultiDynamicRangeID":null,"MultiDynamicCollectionID":null,"SectionName":"DetailS1","BlockName":"DetailB1","VenaRangeType":5,"DimensionIdStr":"-1","MemberIdStr":"-1","DimensionId":-1,"MemberId":-1,"Inc":""},"_vena_DYNR_SDetailS1_BDetailB1_4d1e6b4a_9ede43d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d1e6b4a","DynamicRangeEntryID":"9ede43db","IsMultiDynamicRange":false,"MultiDynamicRangeID":null,"MultiDynamicCollectionID":null,"SectionName":"DetailS1","BlockName":"DetailB1","VenaRangeType":5,"DimensionIdStr":"-1","MemberIdStr":"-1","DimensionId":-1,"MemberId":-1,"Inc":""},"_vena_DYNR_SDetailS1_BDetailB1_4d1e6b4a_a178caa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d1e6b4a","DynamicRangeEntryID":"a178caa4","IsMultiDynamicRange":false,"MultiDynamicRangeID":null,"MultiDynamicCollectionID":null,"SectionName":"DetailS1","BlockName":"DetailB1","VenaRangeType":5,"DimensionIdStr":"-1","MemberIdStr":"-1","DimensionId":-1,"MemberId":-1,"Inc":""},"_vena_DYNR_SDetailS1_BDetailB1_4d1e6b4a_a3b756b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d1e6b4a","DynamicRangeEntryID":"a3b756bc","IsMultiDynamicRange":false,"MultiDynamicRangeID":null,"MultiDynamicCollectionID":null,"SectionName":"DetailS1","BlockName":"DetailB1","VenaRangeType":5,"DimensionIdStr":"-1","MemberIdStr":"-1","DimensionId":-1,"MemberId":-1,"Inc":""},"_vena_DYNR_SDetailS1_BDetailB1_4d1e6b4a_ad574b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d1e6b4a","DynamicRangeEntryID":"ad574b7","IsMultiDynamicRange":false,"MultiDynamicRangeID":null,"MultiDynamicCollectionID":null,"SectionName":"DetailS1","BlockName":"DetailB1","VenaRangeType":5,"DimensionIdStr":"-1","MemberIdStr":"-1","DimensionId":-1,"MemberId":-1,"Inc":""},"_vena_DYNR_SDetailS1_BDetailB1_4d1e6b4a_b0dc69f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d1e6b4a","DynamicRangeEntryID":"b0dc69fc","IsMultiDynamicRange":false,"MultiDynamicRangeID":null,"MultiDynamicCollectionID":null,"SectionName":"DetailS1","BlockName":"DetailB1","VenaRangeType":5,"DimensionIdStr":"-1","MemberIdStr":"-1","DimensionId":-1,"MemberId":-1,"Inc":""},"_vena_DYNR_SDetailS1_BDetailB1_4d1e6b4a_b1b5138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d1e6b4a","DynamicRangeEntryID":"b1b5138b","IsMultiDynamicRange":false,"MultiDynamicRangeID":null,"MultiDynamicCollectionID":null,"SectionName":"DetailS1","BlockName":"DetailB1","VenaRangeType":5,"DimensionIdStr":"-1","MemberIdStr":"-1","DimensionId":-1,"MemberId":-1,"Inc":""},"_vena_DYNR_SDetailS1_BDetailB1_4d1e6b4a_c3beccc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d1e6b4a","DynamicRangeEntryID":"c3beccc2","IsMultiDynamicRange":false,"MultiDynamicRangeID":null,"MultiDynamicCollectionID":null,"SectionName":"DetailS1","BlockName":"DetailB1","VenaRangeType":5,"DimensionIdStr":"-1","MemberIdStr":"-1","DimensionId":-1,"MemberId":-1,"Inc":""},"_vena_DYNR_SDetailS1_BDetailB1_4d1e6b4a_c9aceb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d1e6b4a","DynamicRangeEntryID":"c9aceb4","IsMultiDynamicRange":false,"MultiDynamicRangeID":null,"MultiDynamicCollectionID":null,"SectionName":"DetailS1","BlockName":"DetailB1","VenaRangeType":5,"DimensionIdStr":"-1","MemberIdStr":"-1","DimensionId":-1,"MemberId":-1,"Inc":""},"_vena_DYNR_SDetailS1_BDetailB1_4d1e6b4a_d5d82b2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d1e6b4a","DynamicRangeEntryID":"d5d82b2e","IsMultiDynamicRange":false,"MultiDynamicRangeID":null,"MultiDynamicCollectionID":null,"SectionName":"DetailS1","BlockName":"DetailB1","VenaRangeType":5,"DimensionIdStr":"-1","MemberIdStr":"-1","DimensionId":-1,"MemberId":-1,"Inc":""},"_vena_DYNR_SDetailS1_BDetailB1_4d1e6b4a_e3d9e391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d1e6b4a","DynamicRangeEntryID":"e3d9e391","IsMultiDynamicRange":false,"MultiDynamicRangeID":null,"MultiDynamicCollectionID":null,"SectionName":"DetailS1","BlockName":"DetailB1","VenaRangeType":5,"DimensionIdStr":"-1","MemberIdStr":"-1","DimensionId":-1,"MemberId":-1,"Inc":""},"_vena_DYNR_SDetailS1_BDetailB1_4d1e6b4a_e5ee0a52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d1e6b4a","DynamicRangeEntryID":"e5ee0a52","IsMultiDynamicRange":false,"MultiDynamicRangeID":null,"MultiDynamicCollectionID":null,"SectionName":"DetailS1","BlockName":"DetailB1","VenaRangeType":5,"DimensionIdStr":"-1","MemberIdStr":"-1","DimensionId":-1,"MemberId":-1,"Inc":""},"_vena_DYNR_SDetailS1_BDetailB1_4d1e6b4a_e5fb9c95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d1e6b4a","DynamicRangeEntryID":"e5fb9c95","IsMultiDynamicRange":false,"MultiDynamicRangeID":null,"MultiDynamicCollectionID":null,"SectionName":"DetailS1","BlockName":"DetailB1","VenaRangeType":5,"DimensionIdStr":"-1","MemberIdStr":"-1","DimensionId":-1,"MemberId":-1,"Inc":""},"_vena_DYNR_SDetailS1_BDetailB1_4d1e6b4a_e6053226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d1e6b4a","DynamicRangeEntryID":"e6053226","IsMultiDynamicRange":false,"MultiDynamicRangeID":null,"MultiDynamicCollectionID":null,"SectionName":"DetailS1","BlockName":"DetailB1","VenaRangeType":5,"DimensionIdStr":"-1","MemberIdStr":"-1","DimensionId":-1,"MemberId":-1,"Inc":""},"_vena_DYNR_SDetailS1_BDetailB1_4d1e6b4a_e68fea03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d1e6b4a","DynamicRangeEntryID":"e68fea03","IsMultiDynamicRange":false,"MultiDynamicRangeID":null,"MultiDynamicCollectionID":null,"SectionName":"DetailS1","BlockName":"DetailB1","VenaRangeType":5,"DimensionIdStr":"-1","MemberIdStr":"-1","DimensionId":-1,"MemberId":-1,"Inc":""},"_vena_DYNR_SDetailS1_BDetailB1_4d1e6b4a_e8758119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d1e6b4a","DynamicRangeEntryID":"e8758119","IsMultiDynamicRange":false,"MultiDynamicRangeID":null,"MultiDynamicCollectionID":null,"SectionName":"DetailS1","BlockName":"DetailB1","VenaRangeType":5,"DimensionIdStr":"-1","MemberIdStr":"-1","DimensionId":-1,"MemberId":-1,"Inc":""},"_vena_DYNR_SDetailS1_BDetailB1_4d1e6b4a_f9200c8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d1e6b4a","DynamicRangeEntryID":"f9200c8f","IsMultiDynamicRange":false,"MultiDynamicRangeID":null,"MultiDynamicCollectionID":null,"SectionName":"DetailS1","BlockName":"DetailB1","VenaRangeType":5,"DimensionIdStr":"-1","MemberIdStr":"-1","DimensionId":-1,"MemberId":-1,"Inc":""},"_vena_DYNR_SDetailS1_BDetailB1_5467d133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5467d133","DynamicRangeEntryID":null,"IsMultiDynamicRange":false,"MultiDynamicRangeID":null,"MultiDynamicCollectionID":null,"SectionName":"DetailS1","BlockName":"DetailB1","VenaRangeType":5,"DimensionIdStr":"-1","MemberIdStr":"-1","DimensionId":-1,"MemberId":-1,"Inc":""},"_vena_DYNR_SDetailS1_BDetailB1_5467d133_14c699f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5467d133","DynamicRangeEntryID":"14c699fd","IsMultiDynamicRange":false,"MultiDynamicRangeID":null,"MultiDynamicCollectionID":null,"SectionName":"DetailS1","BlockName":"DetailB1","VenaRangeType":5,"DimensionIdStr":"-1","MemberIdStr":"-1","DimensionId":-1,"MemberId":-1,"Inc":""},"_vena_DYNR_SDetailS1_BDetailB1_5467d133_2284ccb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5467d133","DynamicRangeEntryID":"2284ccb4","IsMultiDynamicRange":false,"MultiDynamicRangeID":null,"MultiDynamicCollectionID":null,"SectionName":"DetailS1","BlockName":"DetailB1","VenaRangeType":5,"DimensionIdStr":"-1","MemberIdStr":"-1","DimensionId":-1,"MemberId":-1,"Inc":""},"_vena_DYNR_SDetailS1_BDetailB1_5467d133_2518ca53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5467d133","DynamicRangeEntryID":"2518ca53","IsMultiDynamicRange":false,"MultiDynamicRangeID":null,"MultiDynamicCollectionID":null,"SectionName":"DetailS1","BlockName":"DetailB1","VenaRangeType":5,"DimensionIdStr":"-1","MemberIdStr":"-1","DimensionId":-1,"MemberId":-1,"Inc":""},"_vena_DYNR_SDetailS1_BDetailB1_5467d133_2d8bc14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5467d133","DynamicRangeEntryID":"2d8bc14a","IsMultiDynamicRange":false,"MultiDynamicRangeID":null,"MultiDynamicCollectionID":null,"SectionName":"DetailS1","BlockName":"DetailB1","VenaRangeType":5,"DimensionIdStr":"-1","MemberIdStr":"-1","DimensionId":-1,"MemberId":-1,"Inc":""},"_vena_DYNR_SDetailS1_BDetailB1_5467d133_5972b077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5467d133","DynamicRangeEntryID":"5972b077","IsMultiDynamicRange":false,"MultiDynamicRangeID":null,"MultiDynamicCollectionID":null,"SectionName":"DetailS1","BlockName":"DetailB1","VenaRangeType":5,"DimensionIdStr":"-1","MemberIdStr":"-1","DimensionId":-1,"MemberId":-1,"Inc":""},"_vena_DYNR_SDetailS1_BDetailB1_5467d133_73d354a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5467d133","DynamicRangeEntryID":"73d354ac","IsMultiDynamicRange":false,"MultiDynamicRangeID":null,"MultiDynamicCollectionID":null,"SectionName":"DetailS1","BlockName":"DetailB1","VenaRangeType":5,"DimensionIdStr":"-1","MemberIdStr":"-1","DimensionId":-1,"MemberId":-1,"Inc":""},"_vena_DYNR_SDetailS1_BDetailB1_5467d133_97317a60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5467d133","DynamicRangeEntryID":"97317a60","IsMultiDynamicRange":false,"MultiDynamicRangeID":null,"MultiDynamicCollectionID":null,"SectionName":"DetailS1","BlockName":"DetailB1","VenaRangeType":5,"DimensionIdStr":"-1","MemberIdStr":"-1","DimensionId":-1,"MemberId":-1,"Inc":""},"_vena_DYNR_SDetailS1_BDetailB1_5467d133_9d279f3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5467d133","DynamicRangeEntryID":"9d279f3e","IsMultiDynamicRange":false,"MultiDynamicRangeID":null,"MultiDynamicCollectionID":null,"SectionName":"DetailS1","BlockName":"DetailB1","VenaRangeType":5,"DimensionIdStr":"-1","MemberIdStr":"-1","DimensionId":-1,"MemberId":-1,"Inc":""},"_vena_DYNR_SDetailS1_BDetailB1_5467d133_9f94a791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5467d133","DynamicRangeEntryID":"9f94a791","IsMultiDynamicRange":false,"MultiDynamicRangeID":null,"MultiDynamicCollectionID":null,"SectionName":"DetailS1","BlockName":"DetailB1","VenaRangeType":5,"DimensionIdStr":"-1","MemberIdStr":"-1","DimensionId":-1,"MemberId":-1,"Inc":""},"_vena_DYNR_SDetailS1_BDetailB1_5467d133_a1fae60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5467d133","DynamicRangeEntryID":"a1fae60b","IsMultiDynamicRange":false,"MultiDynamicRangeID":null,"MultiDynamicCollectionID":null,"SectionName":"DetailS1","BlockName":"DetailB1","VenaRangeType":5,"DimensionIdStr":"-1","MemberIdStr":"-1","DimensionId":-1,"MemberId":-1,"Inc":""},"_vena_DYNR_SDetailS1_BDetailB1_5467d133_ad00ed5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5467d133","DynamicRangeEntryID":"ad00ed5f","IsMultiDynamicRange":false,"MultiDynamicRangeID":null,"MultiDynamicCollectionID":null,"SectionName":"DetailS1","BlockName":"DetailB1","VenaRangeType":5,"DimensionIdStr":"-1","MemberIdStr":"-1","DimensionId":-1,"MemberId":-1,"Inc":""},"_vena_DYNR_SDetailS1_BDetailB1_5467d133_c505264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5467d133","DynamicRangeEntryID":"c505264f","IsMultiDynamicRange":false,"MultiDynamicRangeID":null,"MultiDynamicCollectionID":null,"SectionName":"DetailS1","BlockName":"DetailB1","VenaRangeType":5,"DimensionIdStr":"-1","MemberIdStr":"-1","DimensionId":-1,"MemberId":-1,"Inc":""},"_vena_DYNR_SDetailS1_BDetailB1_5467d133_dc1832f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5467d133","DynamicRangeEntryID":"dc1832f7","IsMultiDynamicRange":false,"MultiDynamicRangeID":null,"MultiDynamicCollectionID":null,"SectionName":"DetailS1","BlockName":"DetailB1","VenaRangeType":5,"DimensionIdStr":"-1","MemberIdStr":"-1","DimensionId":-1,"MemberId":-1,"Inc":""},"_vena_DYNR_SDetailS1_BDetailB1_5467d133_dd26b7d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5467d133","DynamicRangeEntryID":"dd26b7dd","IsMultiDynamicRange":false,"MultiDynamicRangeID":null,"MultiDynamicCollectionID":null,"SectionName":"DetailS1","BlockName":"DetailB1","VenaRangeType":5,"DimensionIdStr":"-1","MemberIdStr":"-1","DimensionId":-1,"MemberId":-1,"Inc":""},"_vena_DYNR_SDetailS1_BDetailB1_5467d133_eebe1113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5467d133","DynamicRangeEntryID":"eebe1113","IsMultiDynamicRange":false,"MultiDynamicRangeID":null,"MultiDynamicCollectionID":null,"SectionName":"DetailS1","BlockName":"DetailB1","VenaRangeType":5,"DimensionIdStr":"-1","MemberIdStr":"-1","DimensionId":-1,"MemberId":-1,"Inc":""},"_vena_DYNR_SDetailS1_BDetailB1_5467d133_f9318e07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5467d133","DynamicRangeEntryID":"f9318e07","IsMultiDynamicRange":false,"MultiDynamicRangeID":null,"MultiDynamicCollectionID":null,"SectionName":"DetailS1","BlockName":"DetailB1","VenaRangeType":5,"DimensionIdStr":"-1","MemberIdStr":"-1","DimensionId":-1,"MemberId":-1,"Inc":""},"_vena_DYNR_SDetailS1_BDetailB1_5467d133_fb2ee90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5467d133","DynamicRangeEntryID":"fb2ee90f","IsMultiDynamicRange":false,"MultiDynamicRangeID":null,"MultiDynamicCollectionID":null,"SectionName":"DetailS1","BlockName":"DetailB1","VenaRangeType":5,"DimensionIdStr":"-1","MemberIdStr":"-1","DimensionId":-1,"MemberId":-1,"Inc":""},"_vena_DYNR_SDetailS1_BDetailB1_9259cf3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9259cf3f","DynamicRangeEntryID":null,"IsMultiDynamicRange":false,"MultiDynamicRangeID":null,"MultiDynamicCollectionID":null,"SectionName":"DetailS1","BlockName":"DetailB1","VenaRangeType":5,"DimensionIdStr":"-1","MemberIdStr":"-1","DimensionId":-1,"MemberId":-1,"Inc":""},"_vena_DYNR_SDetailS1_BDetailB1_9259cf3f_13bd7192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13bd7192","IsMultiDynamicRange":false,"MultiDynamicRangeID":null,"MultiDynamicCollectionID":null,"SectionName":"DetailS1","BlockName":"DetailB1","VenaRangeType":5,"DimensionIdStr":"-1","MemberIdStr":"-1","DimensionId":-1,"MemberId":-1,"Inc":""},"_vena_DYNR_SDetailS1_BDetailB1_9259cf3f_14cb845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14cb845a","IsMultiDynamicRange":false,"MultiDynamicRangeID":null,"MultiDynamicCollectionID":null,"SectionName":"DetailS1","BlockName":"DetailB1","VenaRangeType":5,"DimensionIdStr":"-1","MemberIdStr":"-1","DimensionId":-1,"MemberId":-1,"Inc":""},"_vena_DYNR_SDetailS1_BDetailB1_9259cf3f_1cfee3b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1cfee3be","IsMultiDynamicRange":false,"MultiDynamicRangeID":null,"MultiDynamicCollectionID":null,"SectionName":"DetailS1","BlockName":"DetailB1","VenaRangeType":5,"DimensionIdStr":"-1","MemberIdStr":"-1","DimensionId":-1,"MemberId":-1,"Inc":""},"_vena_DYNR_SDetailS1_BDetailB1_9259cf3f_208805e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208805e3","IsMultiDynamicRange":false,"MultiDynamicRangeID":null,"MultiDynamicCollectionID":null,"SectionName":"DetailS1","BlockName":"DetailB1","VenaRangeType":5,"DimensionIdStr":"-1","MemberIdStr":"-1","DimensionId":-1,"MemberId":-1,"Inc":""},"_vena_DYNR_SDetailS1_BDetailB1_9259cf3f_26b00ec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26b00ecb","IsMultiDynamicRange":false,"MultiDynamicRangeID":null,"MultiDynamicCollectionID":null,"SectionName":"DetailS1","BlockName":"DetailB1","VenaRangeType":5,"DimensionIdStr":"-1","MemberIdStr":"-1","DimensionId":-1,"MemberId":-1,"Inc":""},"_vena_DYNR_SDetailS1_BDetailB1_9259cf3f_298c611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298c611","IsMultiDynamicRange":false,"MultiDynamicRangeID":null,"MultiDynamicCollectionID":null,"SectionName":"DetailS1","BlockName":"DetailB1","VenaRangeType":5,"DimensionIdStr":"-1","MemberIdStr":"-1","DimensionId":-1,"MemberId":-1,"Inc":""},"_vena_DYNR_SDetailS1_BDetailB1_9259cf3f_317c0dc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317c0dc8","IsMultiDynamicRange":false,"MultiDynamicRangeID":null,"MultiDynamicCollectionID":null,"SectionName":"DetailS1","BlockName":"DetailB1","VenaRangeType":5,"DimensionIdStr":"-1","MemberIdStr":"-1","DimensionId":-1,"MemberId":-1,"Inc":""},"_vena_DYNR_SDetailS1_BDetailB1_9259cf3f_3eb387e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3eb387e0","IsMultiDynamicRange":false,"MultiDynamicRangeID":null,"MultiDynamicCollectionID":null,"SectionName":"DetailS1","BlockName":"DetailB1","VenaRangeType":5,"DimensionIdStr":"-1","MemberIdStr":"-1","DimensionId":-1,"MemberId":-1,"Inc":""},"_vena_DYNR_SDetailS1_BDetailB1_9259cf3f_4183dd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4183ddd","IsMultiDynamicRange":false,"MultiDynamicRangeID":null,"MultiDynamicCollectionID":null,"SectionName":"DetailS1","BlockName":"DetailB1","VenaRangeType":5,"DimensionIdStr":"-1","MemberIdStr":"-1","DimensionId":-1,"MemberId":-1,"Inc":""},"_vena_DYNR_SDetailS1_BDetailB1_9259cf3f_46a3bb50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46a3bb50","IsMultiDynamicRange":false,"MultiDynamicRangeID":null,"MultiDynamicCollectionID":null,"SectionName":"DetailS1","BlockName":"DetailB1","VenaRangeType":5,"DimensionIdStr":"-1","MemberIdStr":"-1","DimensionId":-1,"MemberId":-1,"Inc":""},"_vena_DYNR_SDetailS1_BDetailB1_9259cf3f_4768c136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4768c136","IsMultiDynamicRange":false,"MultiDynamicRangeID":null,"MultiDynamicCollectionID":null,"SectionName":"DetailS1","BlockName":"DetailB1","VenaRangeType":5,"DimensionIdStr":"-1","MemberIdStr":"-1","DimensionId":-1,"MemberId":-1,"Inc":""},"_vena_DYNR_SDetailS1_BDetailB1_9259cf3f_4840029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4840029f","IsMultiDynamicRange":false,"MultiDynamicRangeID":null,"MultiDynamicCollectionID":null,"SectionName":"DetailS1","BlockName":"DetailB1","VenaRangeType":5,"DimensionIdStr":"-1","MemberIdStr":"-1","DimensionId":-1,"MemberId":-1,"Inc":""},"_vena_DYNR_SDetailS1_BDetailB1_9259cf3f_49c6795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49c6795a","IsMultiDynamicRange":false,"MultiDynamicRangeID":null,"MultiDynamicCollectionID":null,"SectionName":"DetailS1","BlockName":"DetailB1","VenaRangeType":5,"DimensionIdStr":"-1","MemberIdStr":"-1","DimensionId":-1,"MemberId":-1,"Inc":""},"_vena_DYNR_SDetailS1_BDetailB1_9259cf3f_4b54f472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4b54f472","IsMultiDynamicRange":false,"MultiDynamicRangeID":null,"MultiDynamicCollectionID":null,"SectionName":"DetailS1","BlockName":"DetailB1","VenaRangeType":5,"DimensionIdStr":"-1","MemberIdStr":"-1","DimensionId":-1,"MemberId":-1,"Inc":""},"_vena_DYNR_SDetailS1_BDetailB1_9259cf3f_4fe3a281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4fe3a281","IsMultiDynamicRange":false,"MultiDynamicRangeID":null,"MultiDynamicCollectionID":null,"SectionName":"DetailS1","BlockName":"DetailB1","VenaRangeType":5,"DimensionIdStr":"-1","MemberIdStr":"-1","DimensionId":-1,"MemberId":-1,"Inc":""},"_vena_DYNR_SDetailS1_BDetailB1_9259cf3f_5a28fd79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5a28fd79","IsMultiDynamicRange":false,"MultiDynamicRangeID":null,"MultiDynamicCollectionID":null,"SectionName":"DetailS1","BlockName":"DetailB1","VenaRangeType":5,"DimensionIdStr":"-1","MemberIdStr":"-1","DimensionId":-1,"MemberId":-1,"Inc":""},"_vena_DYNR_SDetailS1_BDetailB1_9259cf3f_5ea254e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5ea254ed","IsMultiDynamicRange":false,"MultiDynamicRangeID":null,"MultiDynamicCollectionID":null,"SectionName":"DetailS1","BlockName":"DetailB1","VenaRangeType":5,"DimensionIdStr":"-1","MemberIdStr":"-1","DimensionId":-1,"MemberId":-1,"Inc":""},"_vena_DYNR_SDetailS1_BDetailB1_9259cf3f_625815f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625815f2","IsMultiDynamicRange":false,"MultiDynamicRangeID":null,"MultiDynamicCollectionID":null,"SectionName":"DetailS1","BlockName":"DetailB1","VenaRangeType":5,"DimensionIdStr":"-1","MemberIdStr":"-1","DimensionId":-1,"MemberId":-1,"Inc":""},"_vena_DYNR_SDetailS1_BDetailB1_9259cf3f_62ff10e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62ff10e3","IsMultiDynamicRange":false,"MultiDynamicRangeID":null,"MultiDynamicCollectionID":null,"SectionName":"DetailS1","BlockName":"DetailB1","VenaRangeType":5,"DimensionIdStr":"-1","MemberIdStr":"-1","DimensionId":-1,"MemberId":-1,"Inc":""},"_vena_DYNR_SDetailS1_BDetailB1_9259cf3f_6a294f60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6a294f60","IsMultiDynamicRange":false,"MultiDynamicRangeID":null,"MultiDynamicCollectionID":null,"SectionName":"DetailS1","BlockName":"DetailB1","VenaRangeType":5,"DimensionIdStr":"-1","MemberIdStr":"-1","DimensionId":-1,"MemberId":-1,"Inc":""},"_vena_DYNR_SDetailS1_BDetailB1_9259cf3f_6ec4d3f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6ec4d3f3","IsMultiDynamicRange":false,"MultiDynamicRangeID":null,"MultiDynamicCollectionID":null,"SectionName":"DetailS1","BlockName":"DetailB1","VenaRangeType":5,"DimensionIdStr":"-1","MemberIdStr":"-1","DimensionId":-1,"MemberId":-1,"Inc":""},"_vena_DYNR_SDetailS1_BDetailB1_9259cf3f_75755d86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75755d86","IsMultiDynamicRange":false,"MultiDynamicRangeID":null,"MultiDynamicCollectionID":null,"SectionName":"DetailS1","BlockName":"DetailB1","VenaRangeType":5,"DimensionIdStr":"-1","MemberIdStr":"-1","DimensionId":-1,"MemberId":-1,"Inc":""},"_vena_DYNR_SDetailS1_BDetailB1_9259cf3f_7b39e63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7b39e63c","IsMultiDynamicRange":false,"MultiDynamicRangeID":null,"MultiDynamicCollectionID":null,"SectionName":"DetailS1","BlockName":"DetailB1","VenaRangeType":5,"DimensionIdStr":"-1","MemberIdStr":"-1","DimensionId":-1,"MemberId":-1,"Inc":""},"_vena_DYNR_SDetailS1_BDetailB1_9259cf3f_7e914057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7e914057","IsMultiDynamicRange":false,"MultiDynamicRangeID":null,"MultiDynamicCollectionID":null,"SectionName":"DetailS1","BlockName":"DetailB1","VenaRangeType":5,"DimensionIdStr":"-1","MemberIdStr":"-1","DimensionId":-1,"MemberId":-1,"Inc":""},"_vena_DYNR_SDetailS1_BDetailB1_9259cf3f_81e54c56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81e54c56","IsMultiDynamicRange":false,"MultiDynamicRangeID":null,"MultiDynamicCollectionID":null,"SectionName":"DetailS1","BlockName":"DetailB1","VenaRangeType":5,"DimensionIdStr":"-1","MemberIdStr":"-1","DimensionId":-1,"MemberId":-1,"Inc":""},"_vena_DYNR_SDetailS1_BDetailB1_9259cf3f_836173c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836173cd","IsMultiDynamicRange":false,"MultiDynamicRangeID":null,"MultiDynamicCollectionID":null,"SectionName":"DetailS1","BlockName":"DetailB1","VenaRangeType":5,"DimensionIdStr":"-1","MemberIdStr":"-1","DimensionId":-1,"MemberId":-1,"Inc":""},"_vena_DYNR_SDetailS1_BDetailB1_9259cf3f_8620f8e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8620f8e7","IsMultiDynamicRange":false,"MultiDynamicRangeID":null,"MultiDynamicCollectionID":null,"SectionName":"DetailS1","BlockName":"DetailB1","VenaRangeType":5,"DimensionIdStr":"-1","MemberIdStr":"-1","DimensionId":-1,"MemberId":-1,"Inc":""},"_vena_DYNR_SDetailS1_BDetailB1_9259cf3f_881b00d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881b00d6","IsMultiDynamicRange":false,"MultiDynamicRangeID":null,"MultiDynamicCollectionID":null,"SectionName":"DetailS1","BlockName":"DetailB1","VenaRangeType":5,"DimensionIdStr":"-1","MemberIdStr":"-1","DimensionId":-1,"MemberId":-1,"Inc":""},"_vena_DYNR_SDetailS1_BDetailB1_9259cf3f_8ba14480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8ba14480","IsMultiDynamicRange":false,"MultiDynamicRangeID":null,"MultiDynamicCollectionID":null,"SectionName":"DetailS1","BlockName":"DetailB1","VenaRangeType":5,"DimensionIdStr":"-1","MemberIdStr":"-1","DimensionId":-1,"MemberId":-1,"Inc":""},"_vena_DYNR_SDetailS1_BDetailB1_9259cf3f_931f086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931f086c","IsMultiDynamicRange":false,"MultiDynamicRangeID":null,"MultiDynamicCollectionID":null,"SectionName":"DetailS1","BlockName":"DetailB1","VenaRangeType":5,"DimensionIdStr":"-1","MemberIdStr":"-1","DimensionId":-1,"MemberId":-1,"Inc":""},"_vena_DYNR_SDetailS1_BDetailB1_9259cf3f_9445d23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9445d23","IsMultiDynamicRange":false,"MultiDynamicRangeID":null,"MultiDynamicCollectionID":null,"SectionName":"DetailS1","BlockName":"DetailB1","VenaRangeType":5,"DimensionIdStr":"-1","MemberIdStr":"-1","DimensionId":-1,"MemberId":-1,"Inc":""},"_vena_DYNR_SDetailS1_BDetailB1_9259cf3f_98271841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98271841","IsMultiDynamicRange":false,"MultiDynamicRangeID":null,"MultiDynamicCollectionID":null,"SectionName":"DetailS1","BlockName":"DetailB1","VenaRangeType":5,"DimensionIdStr":"-1","MemberIdStr":"-1","DimensionId":-1,"MemberId":-1,"Inc":""},"_vena_DYNR_SDetailS1_BDetailB1_9259cf3f_9b2df555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9b2df555","IsMultiDynamicRange":false,"MultiDynamicRangeID":null,"MultiDynamicCollectionID":null,"SectionName":"DetailS1","BlockName":"DetailB1","VenaRangeType":5,"DimensionIdStr":"-1","MemberIdStr":"-1","DimensionId":-1,"MemberId":-1,"Inc":""},"_vena_DYNR_SDetailS1_BDetailB1_9259cf3f_9d61f5f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9d61f5fc","IsMultiDynamicRange":false,"MultiDynamicRangeID":null,"MultiDynamicCollectionID":null,"SectionName":"DetailS1","BlockName":"DetailB1","VenaRangeType":5,"DimensionIdStr":"-1","MemberIdStr":"-1","DimensionId":-1,"MemberId":-1,"Inc":""},"_vena_DYNR_SDetailS1_BDetailB1_9259cf3f_9f27037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9f27037f","IsMultiDynamicRange":false,"MultiDynamicRangeID":null,"MultiDynamicCollectionID":null,"SectionName":"DetailS1","BlockName":"DetailB1","VenaRangeType":5,"DimensionIdStr":"-1","MemberIdStr":"-1","DimensionId":-1,"MemberId":-1,"Inc":""},"_vena_DYNR_SDetailS1_BDetailB1_9259cf3f_a509dfc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a509dfc7","IsMultiDynamicRange":false,"MultiDynamicRangeID":null,"MultiDynamicCollectionID":null,"SectionName":"DetailS1","BlockName":"DetailB1","VenaRangeType":5,"DimensionIdStr":"-1","MemberIdStr":"-1","DimensionId":-1,"MemberId":-1,"Inc":""},"_vena_DYNR_SDetailS1_BDetailB1_9259cf3f_abc140a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abc140a5","IsMultiDynamicRange":false,"MultiDynamicRangeID":null,"MultiDynamicCollectionID":null,"SectionName":"DetailS1","BlockName":"DetailB1","VenaRangeType":5,"DimensionIdStr":"-1","MemberIdStr":"-1","DimensionId":-1,"MemberId":-1,"Inc":""},"_vena_DYNR_SDetailS1_BDetailB1_9259cf3f_ae99ee93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ae99ee93","IsMultiDynamicRange":false,"MultiDynamicRangeID":null,"MultiDynamicCollectionID":null,"SectionName":"DetailS1","BlockName":"DetailB1","VenaRangeType":5,"DimensionIdStr":"-1","MemberIdStr":"-1","DimensionId":-1,"MemberId":-1,"Inc":""},"_vena_DYNR_SDetailS1_BDetailB1_9259cf3f_ba5e0fc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ba5e0fc1","IsMultiDynamicRange":false,"MultiDynamicRangeID":null,"MultiDynamicCollectionID":null,"SectionName":"DetailS1","BlockName":"DetailB1","VenaRangeType":5,"DimensionIdStr":"-1","MemberIdStr":"-1","DimensionId":-1,"MemberId":-1,"Inc":""},"_vena_DYNR_SDetailS1_BDetailB1_9259cf3f_ba9b06e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ba9b06e8","IsMultiDynamicRange":false,"MultiDynamicRangeID":null,"MultiDynamicCollectionID":null,"SectionName":"DetailS1","BlockName":"DetailB1","VenaRangeType":5,"DimensionIdStr":"-1","MemberIdStr":"-1","DimensionId":-1,"MemberId":-1,"Inc":""},"_vena_DYNR_SDetailS1_BDetailB1_9259cf3f_bcf6621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bcf6621e","IsMultiDynamicRange":false,"MultiDynamicRangeID":null,"MultiDynamicCollectionID":null,"SectionName":"DetailS1","BlockName":"DetailB1","VenaRangeType":5,"DimensionIdStr":"-1","MemberIdStr":"-1","DimensionId":-1,"MemberId":-1,"Inc":""},"_vena_DYNR_SDetailS1_BDetailB1_9259cf3f_c68899d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c68899d0","IsMultiDynamicRange":false,"MultiDynamicRangeID":null,"MultiDynamicCollectionID":null,"SectionName":"DetailS1","BlockName":"DetailB1","VenaRangeType":5,"DimensionIdStr":"-1","MemberIdStr":"-1","DimensionId":-1,"MemberId":-1,"Inc":""},"_vena_DYNR_SDetailS1_BDetailB1_9259cf3f_cfc54a90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cfc54a90","IsMultiDynamicRange":false,"MultiDynamicRangeID":null,"MultiDynamicCollectionID":null,"SectionName":"DetailS1","BlockName":"DetailB1","VenaRangeType":5,"DimensionIdStr":"-1","MemberIdStr":"-1","DimensionId":-1,"MemberId":-1,"Inc":""},"_vena_DYNR_SDetailS1_BDetailB1_9259cf3f_d30eb8b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d30eb8b6","IsMultiDynamicRange":false,"MultiDynamicRangeID":null,"MultiDynamicCollectionID":null,"SectionName":"DetailS1","BlockName":"DetailB1","VenaRangeType":5,"DimensionIdStr":"-1","MemberIdStr":"-1","DimensionId":-1,"MemberId":-1,"Inc":""},"_vena_DYNR_SDetailS1_BDetailB1_9259cf3f_d91fd639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d91fd639","IsMultiDynamicRange":false,"MultiDynamicRangeID":null,"MultiDynamicCollectionID":null,"SectionName":"DetailS1","BlockName":"DetailB1","VenaRangeType":5,"DimensionIdStr":"-1","MemberIdStr":"-1","DimensionId":-1,"MemberId":-1,"Inc":""},"_vena_DYNR_SDetailS1_BDetailB1_9259cf3f_e08f82d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e08f82d2","IsMultiDynamicRange":false,"MultiDynamicRangeID":null,"MultiDynamicCollectionID":null,"SectionName":"DetailS1","BlockName":"DetailB1","VenaRangeType":5,"DimensionIdStr":"-1","MemberIdStr":"-1","DimensionId":-1,"MemberId":-1,"Inc":""},"_vena_DYNR_SDetailS1_BDetailB1_9259cf3f_e33ef481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e33ef481","IsMultiDynamicRange":false,"MultiDynamicRangeID":null,"MultiDynamicCollectionID":null,"SectionName":"DetailS1","BlockName":"DetailB1","VenaRangeType":5,"DimensionIdStr":"-1","MemberIdStr":"-1","DimensionId":-1,"MemberId":-1,"Inc":""},"_vena_DYNR_SDetailS1_BDetailB1_9259cf3f_e91c06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e91c06","IsMultiDynamicRange":false,"MultiDynamicRangeID":null,"MultiDynamicCollectionID":null,"SectionName":"DetailS1","BlockName":"DetailB1","VenaRangeType":5,"DimensionIdStr":"-1","MemberIdStr":"-1","DimensionId":-1,"MemberId":-1,"Inc":""},"_vena_DYNR_SDetailS1_BDetailB1_9259cf3f_e9bfd447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e9bfd447","IsMultiDynamicRange":false,"MultiDynamicRangeID":null,"MultiDynamicCollectionID":null,"SectionName":"DetailS1","BlockName":"DetailB1","VenaRangeType":5,"DimensionIdStr":"-1","MemberIdStr":"-1","DimensionId":-1,"MemberId":-1,"Inc":""},"_vena_DYNR_SDetailS1_BDetailB1_9259cf3f_f0ea2bd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f0ea2bd5","IsMultiDynamicRange":false,"MultiDynamicRangeID":null,"MultiDynamicCollectionID":null,"SectionName":"DetailS1","BlockName":"DetailB1","VenaRangeType":5,"DimensionIdStr":"-1","MemberIdStr":"-1","DimensionId":-1,"MemberId":-1,"Inc":""},"_vena_DYNR_SDetailS1_BDetailB1_9259cf3f_f303596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f303596d","IsMultiDynamicRange":false,"MultiDynamicRangeID":null,"MultiDynamicCollectionID":null,"SectionName":"DetailS1","BlockName":"DetailB1","VenaRangeType":5,"DimensionIdStr":"-1","MemberIdStr":"-1","DimensionId":-1,"MemberId":-1,"Inc":""},"_vena_DYNR_SDetailS1_BDetailB1_9259cf3f_f8961b82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f8961b82","IsMultiDynamicRange":false,"MultiDynamicRangeID":null,"MultiDynamicCollectionID":null,"SectionName":"DetailS1","BlockName":"DetailB1","VenaRangeType":5,"DimensionIdStr":"-1","MemberIdStr":"-1","DimensionId":-1,"MemberId":-1,"Inc":""},"_vena_DYNR_SDetailS1_BDetailB1_9259cf3f_fcaeb703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fcaeb703","IsMultiDynamicRange":false,"MultiDynamicRangeID":null,"MultiDynamicCollectionID":null,"SectionName":"DetailS1","BlockName":"DetailB1","VenaRangeType":5,"DimensionIdStr":"-1","MemberIdStr":"-1","DimensionId":-1,"MemberId":-1,"Inc":""},"_vena_DYNR_SDetailS1_BDetailB1_9259cf3f_fd980100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fd980100","IsMultiDynamicRange":false,"MultiDynamicRangeID":null,"MultiDynamicCollectionID":null,"SectionName":"DetailS1","BlockName":"DetailB1","VenaRangeType":5,"DimensionIdStr":"-1","MemberIdStr":"-1","DimensionId":-1,"MemberId":-1,"Inc":""},"_vena_DYNR_SDetailS1_BDetailB1_9259cf3f_fef8b379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fef8b379","IsMultiDynamicRange":false,"MultiDynamicRangeID":null,"MultiDynamicCollectionID":null,"SectionName":"DetailS1","BlockName":"DetailB1","VenaRangeType":5,"DimensionIdStr":"-1","MemberIdStr":"-1","DimensionId":-1,"MemberId":-1,"Inc":""},"_vena_DYNR_SDetailS1_BDetailB1_9259cf3f_ff88b1d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9259cf3f","DynamicRangeEntryID":"ff88b1db","IsMultiDynamicRange":false,"MultiDynamicRangeID":null,"MultiDynamicCollectionID":null,"SectionName":"DetailS1","BlockName":"DetailB1","VenaRangeType":5,"DimensionIdStr":"-1","MemberIdStr":"-1","DimensionId":-1,"MemberId":-1,"Inc":""},"_vena_DYNR_SDetailS1_BDetailB1_ccb10f60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ccb10f60","DynamicRangeEntryID":null,"IsMultiDynamicRange":false,"MultiDynamicRangeID":null,"MultiDynamicCollectionID":null,"SectionName":"DetailS1","BlockName":"DetailB1","VenaRangeType":5,"DimensionIdStr":"-1","MemberIdStr":"-1","DimensionId":-1,"MemberId":-1,"Inc":""},"_vena_DYNR_SDetailS1_BDetailB1_ccb10f60_16ae34e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cb10f60","DynamicRangeEntryID":"16ae34eb","IsMultiDynamicRange":false,"MultiDynamicRangeID":null,"MultiDynamicCollectionID":null,"SectionName":"DetailS1","BlockName":"DetailB1","VenaRangeType":5,"DimensionIdStr":"-1","MemberIdStr":"-1","DimensionId":-1,"MemberId":-1,"Inc":""},"_vena_DYNR_SDetailS1_BDetailB1_ccb10f60_270c3344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cb10f60","DynamicRangeEntryID":"270c3344","IsMultiDynamicRange":false,"MultiDynamicRangeID":null,"MultiDynamicCollectionID":null,"SectionName":"DetailS1","BlockName":"DetailB1","VenaRangeType":5,"DimensionIdStr":"-1","MemberIdStr":"-1","DimensionId":-1,"MemberId":-1,"Inc":""},"_vena_DYNR_SDetailS1_BDetailB1_ccb10f60_771abd02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cb10f60","DynamicRangeEntryID":"771abd02","IsMultiDynamicRange":false,"MultiDynamicRangeID":null,"MultiDynamicCollectionID":null,"SectionName":"DetailS1","BlockName":"DetailB1","VenaRangeType":5,"DimensionIdStr":"-1","MemberIdStr":"-1","DimensionId":-1,"MemberId":-1,"Inc":""},"_vena_DYNR_SDetailS1_BDetailB1_ccb10f60_bd7043b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cb10f60","DynamicRangeEntryID":"bd7043b0","IsMultiDynamicRange":false,"MultiDynamicRangeID":null,"MultiDynamicCollectionID":null,"SectionName":"DetailS1","BlockName":"DetailB1","VenaRangeType":5,"DimensionIdStr":"-1","MemberIdStr":"-1","DimensionId":-1,"MemberId":-1,"Inc":""},"_vena_DYNR_SDetailS1_BDetailB1_ccff1054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ccff1054","DynamicRangeEntryID":null,"IsMultiDynamicRange":false,"MultiDynamicRangeID":null,"MultiDynamicCollectionID":null,"SectionName":"DetailS1","BlockName":"DetailB1","VenaRangeType":5,"DimensionIdStr":"-1","MemberIdStr":"-1","DimensionId":-1,"MemberId":-1,"Inc":""},"_vena_DYNR_SDetailS1_BDetailB1_ccff1054_3627b592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cff1054","DynamicRangeEntryID":"3627b592","IsMultiDynamicRange":false,"MultiDynamicRangeID":null,"MultiDynamicCollectionID":null,"SectionName":"DetailS1","BlockName":"DetailB1","VenaRangeType":5,"DimensionIdStr":"-1","MemberIdStr":"-1","DimensionId":-1,"MemberId":-1,"Inc":""},"_vena_DYNR_SDetailS1_BDetailB1_ccff1054_3dfd3a7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cff1054","DynamicRangeEntryID":"3dfd3a7f","IsMultiDynamicRange":false,"MultiDynamicRangeID":null,"MultiDynamicCollectionID":null,"SectionName":"DetailS1","BlockName":"DetailB1","VenaRangeType":5,"DimensionIdStr":"-1","MemberIdStr":"-1","DimensionId":-1,"MemberId":-1,"Inc":""},"_vena_DYNR_SDetailS1_BDetailB1_ccff1054_5ef0f6f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cff1054","DynamicRangeEntryID":"5ef0f6f5","IsMultiDynamicRange":false,"MultiDynamicRangeID":null,"MultiDynamicCollectionID":null,"SectionName":"DetailS1","BlockName":"DetailB1","VenaRangeType":5,"DimensionIdStr":"-1","MemberIdStr":"-1","DimensionId":-1,"MemberId":-1,"Inc":""},"_vena_DYNR_SDetailS1_BDetailB1_ccff1054_688d2782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cff1054","DynamicRangeEntryID":"688d2782","IsMultiDynamicRange":false,"MultiDynamicRangeID":null,"MultiDynamicCollectionID":null,"SectionName":"DetailS1","BlockName":"DetailB1","VenaRangeType":5,"DimensionIdStr":"-1","MemberIdStr":"-1","DimensionId":-1,"MemberId":-1,"Inc":""},"_vena_DYNR_SDetailS1_BDetailB1_ccff1054_7572dcc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cff1054","DynamicRangeEntryID":"7572dcc0","IsMultiDynamicRange":false,"MultiDynamicRangeID":null,"MultiDynamicCollectionID":null,"SectionName":"DetailS1","BlockName":"DetailB1","VenaRangeType":5,"DimensionIdStr":"-1","MemberIdStr":"-1","DimensionId":-1,"MemberId":-1,"Inc":""},"_vena_DYNR_SDetailS1_BDetailB1_ccff1054_7c6e6e4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cff1054","DynamicRangeEntryID":"7c6e6e4e","IsMultiDynamicRange":false,"MultiDynamicRangeID":null,"MultiDynamicCollectionID":null,"SectionName":"DetailS1","BlockName":"DetailB1","VenaRangeType":5,"DimensionIdStr":"-1","MemberIdStr":"-1","DimensionId":-1,"MemberId":-1,"Inc":""},"_vena_DYNR_SDetailS1_BDetailB1_ccff1054_900f6567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cff1054","DynamicRangeEntryID":"900f6567","IsMultiDynamicRange":false,"MultiDynamicRangeID":null,"MultiDynamicCollectionID":null,"SectionName":"DetailS1","BlockName":"DetailB1","VenaRangeType":5,"DimensionIdStr":"-1","MemberIdStr":"-1","DimensionId":-1,"MemberId":-1,"Inc":""},"_vena_DYNR_SDetailS1_BDetailB1_ccff1054_a00843d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cff1054","DynamicRangeEntryID":"a00843df","IsMultiDynamicRange":false,"MultiDynamicRangeID":null,"MultiDynamicCollectionID":null,"SectionName":"DetailS1","BlockName":"DetailB1","VenaRangeType":5,"DimensionIdStr":"-1","MemberIdStr":"-1","DimensionId":-1,"MemberId":-1,"Inc":""},"_vena_DYNR_SDetailS1_BDetailB1_ccff1054_a58f7364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cff1054","DynamicRangeEntryID":"a58f7364","IsMultiDynamicRange":false,"MultiDynamicRangeID":null,"MultiDynamicCollectionID":null,"SectionName":"DetailS1","BlockName":"DetailB1","VenaRangeType":5,"DimensionIdStr":"-1","MemberIdStr":"-1","DimensionId":-1,"MemberId":-1,"Inc":""},"_vena_DYNR_SDetailS1_BDetailB1_ccff1054_a74c9886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cff1054","DynamicRangeEntryID":"a74c9886","IsMultiDynamicRange":false,"MultiDynamicRangeID":null,"MultiDynamicCollectionID":null,"SectionName":"DetailS1","BlockName":"DetailB1","VenaRangeType":5,"DimensionIdStr":"-1","MemberIdStr":"-1","DimensionId":-1,"MemberId":-1,"Inc":""},"_vena_DYNR_SDetailS1_BDetailB1_ccff1054_d937c9a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cff1054","DynamicRangeEntryID":"d937c9ab","IsMultiDynamicRange":false,"MultiDynamicRangeID":null,"MultiDynamicCollectionID":null,"SectionName":"DetailS1","BlockName":"DetailB1","VenaRangeType":5,"DimensionIdStr":"-1","MemberIdStr":"-1","DimensionId":-1,"MemberId":-1,"Inc":""},"_vena_DYNR_SDetailS1_BDetailB1_ccff1054_f4255a8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cff1054","DynamicRangeEntryID":"f4255a8e","IsMultiDynamicRange":false,"MultiDynamicRangeID":null,"MultiDynamicCollectionID":null,"SectionName":"DetailS1","BlockName":"DetailB1","VenaRangeType":5,"DimensionIdStr":"-1","MemberIdStr":"-1","DimensionId":-1,"MemberId":-1,"Inc":""},"_vena_DYNR_SDetailS1_BDetailB1_ccff1054_f7b2042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cff1054","DynamicRangeEntryID":"f7b2042d","IsMultiDynamicRange":false,"MultiDynamicRangeID":null,"MultiDynamicCollectionID":null,"SectionName":"DetailS1","BlockName":"DetailB1","VenaRangeType":5,"DimensionIdStr":"-1","MemberIdStr":"-1","DimensionId":-1,"MemberId":-1,"Inc":""},"_vena_DYNR_SDetailS1_BDetailB1_e3d9da50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e3d9da50","DynamicRangeEntryID":null,"IsMultiDynamicRange":false,"MultiDynamicRangeID":null,"MultiDynamicCollectionID":null,"SectionName":"DetailS1","BlockName":"DetailB1","VenaRangeType":5,"DimensionIdStr":"-1","MemberIdStr":"-1","DimensionId":-1,"MemberId":-1,"Inc":""},"_vena_DYNR_SDetailS1_BDetailB1_e3d9da50_2aefc719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3d9da50","DynamicRangeEntryID":"2aefc719","IsMultiDynamicRange":false,"MultiDynamicRangeID":null,"MultiDynamicCollectionID":null,"SectionName":"DetailS1","BlockName":"DetailB1","VenaRangeType":5,"DimensionIdStr":"-1","MemberIdStr":"-1","DimensionId":-1,"MemberId":-1,"Inc":""},"_vena_DYNR_SDetailS1_BDetailB1_e3d9da50_7a8b85b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3d9da50","DynamicRangeEntryID":"7a8b85b7","IsMultiDynamicRange":false,"MultiDynamicRangeID":null,"MultiDynamicCollectionID":null,"SectionName":"DetailS1","BlockName":"DetailB1","VenaRangeType":5,"DimensionIdStr":"-1","MemberIdStr":"-1","DimensionId":-1,"MemberId":-1,"Inc":""},"_vena_DYNR_SDetailS1_BDetailB1_e3d9da50_84cfa815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3d9da50","DynamicRangeEntryID":"84cfa815","IsMultiDynamicRange":false,"MultiDynamicRangeID":null,"MultiDynamicCollectionID":null,"SectionName":"DetailS1","BlockName":"DetailB1","VenaRangeType":5,"DimensionIdStr":"-1","MemberIdStr":"-1","DimensionId":-1,"MemberId":-1,"Inc":""},"_vena_DYNR_SDetailS1_BDetailB1_f14e8e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f14e8e5","DynamicRangeEntryID":null,"IsMultiDynamicRange":false,"MultiDynamicRangeID":null,"MultiDynamicCollectionID":null,"SectionName":"DetailS1","BlockName":"DetailB1","VenaRangeType":5,"DimensionIdStr":"-1","MemberIdStr":"-1","DimensionId":-1,"MemberId":-1,"Inc":""},"_vena_DYNR_SDetailS1_BDetailB1_f14e8e5_2893790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14e8e5","DynamicRangeEntryID":"2893790e","IsMultiDynamicRange":false,"MultiDynamicRangeID":null,"MultiDynamicCollectionID":null,"SectionName":"DetailS1","BlockName":"DetailB1","VenaRangeType":5,"DimensionIdStr":"-1","MemberIdStr":"-1","DimensionId":-1,"MemberId":-1,"Inc":""},"_vena_DYNR_SDetailS1_BDetailB1_f14e8e5_29da11a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14e8e5","DynamicRangeEntryID":"29da11a2","IsMultiDynamicRange":false,"MultiDynamicRangeID":null,"MultiDynamicCollectionID":null,"SectionName":"DetailS1","BlockName":"DetailB1","VenaRangeType":5,"DimensionIdStr":"-1","MemberIdStr":"-1","DimensionId":-1,"MemberId":-1,"Inc":""},"_vena_DYNR_SDetailS1_BDetailB1_f14e8e5_2ab479a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14e8e5","DynamicRangeEntryID":"2ab479a6","IsMultiDynamicRange":false,"MultiDynamicRangeID":null,"MultiDynamicCollectionID":null,"SectionName":"DetailS1","BlockName":"DetailB1","VenaRangeType":5,"DimensionIdStr":"-1","MemberIdStr":"-1","DimensionId":-1,"MemberId":-1,"Inc":""},"_vena_DYNR_SDetailS1_BDetailB1_f14e8e5_33354067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14e8e5","DynamicRangeEntryID":"33354067","IsMultiDynamicRange":false,"MultiDynamicRangeID":null,"MultiDynamicCollectionID":null,"SectionName":"DetailS1","BlockName":"DetailB1","VenaRangeType":5,"DimensionIdStr":"-1","MemberIdStr":"-1","DimensionId":-1,"MemberId":-1,"Inc":""},"_vena_DYNR_SDetailS1_BDetailB1_f14e8e5_34ccf6f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14e8e5","DynamicRangeEntryID":"34ccf6fd","IsMultiDynamicRange":false,"MultiDynamicRangeID":null,"MultiDynamicCollectionID":null,"SectionName":"DetailS1","BlockName":"DetailB1","VenaRangeType":5,"DimensionIdStr":"-1","MemberIdStr":"-1","DimensionId":-1,"MemberId":-1,"Inc":""},"_vena_DYNR_SDetailS1_BDetailB1_f14e8e5_3a4ef415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14e8e5","DynamicRangeEntryID":"3a4ef415","IsMultiDynamicRange":false,"MultiDynamicRangeID":null,"MultiDynamicCollectionID":null,"SectionName":"DetailS1","BlockName":"DetailB1","VenaRangeType":5,"DimensionIdStr":"-1","MemberIdStr":"-1","DimensionId":-1,"MemberId":-1,"Inc":""},"_vena_DYNR_SDetailS1_BDetailB1_f14e8e5_7f10f994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14e8e5","DynamicRangeEntryID":"7f10f994","IsMultiDynamicRange":false,"MultiDynamicRangeID":null,"MultiDynamicCollectionID":null,"SectionName":"DetailS1","BlockName":"DetailB1","VenaRangeType":5,"DimensionIdStr":"-1","MemberIdStr":"-1","DimensionId":-1,"MemberId":-1,"Inc":""},"_vena_DYNR_SDetailS1_BDetailB1_f14e8e5_9e680050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14e8e5","DynamicRangeEntryID":"9e680050","IsMultiDynamicRange":false,"MultiDynamicRangeID":null,"MultiDynamicCollectionID":null,"SectionName":"DetailS1","BlockName":"DetailB1","VenaRangeType":5,"DimensionIdStr":"-1","MemberIdStr":"-1","DimensionId":-1,"MemberId":-1,"Inc":""},"_vena_DYNR_SDetailS1_BDetailB1_f14e8e5_a4d1af88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14e8e5","DynamicRangeEntryID":"a4d1af88","IsMultiDynamicRange":false,"MultiDynamicRangeID":null,"MultiDynamicCollectionID":null,"SectionName":"DetailS1","BlockName":"DetailB1","VenaRangeType":5,"DimensionIdStr":"-1","MemberIdStr":"-1","DimensionId":-1,"MemberId":-1,"Inc":""},"_vena_DYNR_SDetailS1_BDetailB1_f14e8e5_c240d5f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14e8e5","DynamicRangeEntryID":"c240d5ff","IsMultiDynamicRange":false,"MultiDynamicRangeID":null,"MultiDynamicCollectionID":null,"SectionName":"DetailS1","BlockName":"DetailB1","VenaRangeType":5,"DimensionIdStr":"-1","MemberIdStr":"-1","DimensionId":-1,"MemberId":-1,"Inc":""},"_vena_DYNR_SDetailS1_BDetailB1_f14e8e5_cf5a5328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14e8e5","DynamicRangeEntryID":"cf5a5328","IsMultiDynamicRange":false,"MultiDynamicRangeID":null,"MultiDynamicCollectionID":null,"SectionName":"DetailS1","BlockName":"DetailB1","VenaRangeType":5,"DimensionIdStr":"-1","MemberIdStr":"-1","DimensionId":-1,"MemberId":-1,"Inc":""},"_vena_DYNR_SDetailS1_BDetailB1_f14e8e5_da1deed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14e8e5","DynamicRangeEntryID":"da1deed1","IsMultiDynamicRange":false,"MultiDynamicRangeID":null,"MultiDynamicCollectionID":null,"SectionName":"DetailS1","BlockName":"DetailB1","VenaRangeType":5,"DimensionIdStr":"-1","MemberIdStr":"-1","DimensionId":-1,"MemberId":-1,"Inc":""},"_vena_DYNR_SDetailS1_BDetailB1_fbc457c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fbc457cc","DynamicRangeEntryID":null,"IsMultiDynamicRange":false,"MultiDynamicRangeID":null,"MultiDynamicCollectionID":null,"SectionName":"DetailS1","BlockName":"DetailB1","VenaRangeType":5,"DimensionIdStr":"-1","MemberIdStr":"-1","DimensionId":-1,"MemberId":-1,"Inc":""},"_vena_DYNR_SDetailS1_BDetailB1_fbc457cc_42b9f11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bc457cc","DynamicRangeEntryID":"42b9f11d","IsMultiDynamicRange":false,"MultiDynamicRangeID":null,"MultiDynamicCollectionID":null,"SectionName":"DetailS1","BlockName":"DetailB1","VenaRangeType":5,"DimensionIdStr":"-1","MemberIdStr":"-1","DimensionId":-1,"MemberId":-1,"Inc":""},"_vena_DYNR_SDetailS1_BDetailB1_fbc457cc_5279ef22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bc457cc","DynamicRangeEntryID":"5279ef22","IsMultiDynamicRange":false,"MultiDynamicRangeID":null,"MultiDynamicCollectionID":null,"SectionName":"DetailS1","BlockName":"DetailB1","VenaRangeType":5,"DimensionIdStr":"-1","MemberIdStr":"-1","DimensionId":-1,"MemberId":-1,"Inc":""},"_vena_DYNR_SDetailS1_BDetailB1_fbc457cc_77b33b96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bc457cc","DynamicRangeEntryID":"77b33b96","IsMultiDynamicRange":false,"MultiDynamicRangeID":null,"MultiDynamicCollectionID":null,"SectionName":"DetailS1","BlockName":"DetailB1","VenaRangeType":5,"DimensionIdStr":"-1","MemberIdStr":"-1","DimensionId":-1,"MemberId":-1,"Inc":""},"_vena_DYNR_SDetailS1_BDetailB1_fbc457cc_7835fdf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bc457cc","DynamicRangeEntryID":"7835fdfc","IsMultiDynamicRange":false,"MultiDynamicRangeID":null,"MultiDynamicCollectionID":null,"SectionName":"DetailS1","BlockName":"DetailB1","VenaRangeType":5,"DimensionIdStr":"-1","MemberIdStr":"-1","DimensionId":-1,"MemberId":-1,"Inc":""},"_vena_DYNR_SDetailS1_BDetailB1_fbc457cc_79ffc4b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bc457cc","DynamicRangeEntryID":"79ffc4b3","IsMultiDynamicRange":false,"MultiDynamicRangeID":null,"MultiDynamicCollectionID":null,"SectionName":"DetailS1","BlockName":"DetailB1","VenaRangeType":5,"DimensionIdStr":"-1","MemberIdStr":"-1","DimensionId":-1,"MemberId":-1,"Inc":""},"_vena_DYNR_SDetailS1_BDetailB1_fbc457cc_a689d04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bc457cc","DynamicRangeEntryID":"a689d04","IsMultiDynamicRange":false,"MultiDynamicRangeID":null,"MultiDynamicCollectionID":null,"SectionName":"DetailS1","BlockName":"DetailB1","VenaRangeType":5,"DimensionIdStr":"-1","MemberIdStr":"-1","DimensionId":-1,"MemberId":-1,"Inc":""},"_vena_DYNR_SDetailS1_BDetailB1_fbc457cc_ace9d79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bc457cc","DynamicRangeEntryID":"ace9d79f","IsMultiDynamicRange":false,"MultiDynamicRangeID":null,"MultiDynamicCollectionID":null,"SectionName":"DetailS1","BlockName":"DetailB1","VenaRangeType":5,"DimensionIdStr":"-1","MemberIdStr":"-1","DimensionId":-1,"MemberId":-1,"Inc":""},"_vena_DYNR_SDetailS1_BDetailB1_fbc457cc_b3dc4c58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bc457cc","DynamicRangeEntryID":"b3dc4c58","IsMultiDynamicRange":false,"MultiDynamicRangeID":null,"MultiDynamicCollectionID":null,"SectionName":"DetailS1","BlockName":"DetailB1","VenaRangeType":5,"DimensionIdStr":"-1","MemberIdStr":"-1","DimensionId":-1,"MemberId":-1,"Inc":""},"_vena_DYNR_SDetailS1_BDetailB1_fbc457cc_cbf22d38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bc457cc","DynamicRangeEntryID":"cbf22d38","IsMultiDynamicRange":false,"MultiDynamicRangeID":null,"MultiDynamicCollectionID":null,"SectionName":"DetailS1","BlockName":"DetailB1","VenaRangeType":5,"DimensionIdStr":"-1","MemberIdStr":"-1","DimensionId":-1,"MemberId":-1,"Inc":""},"_vena_DYNR_SDetailS1_BDetailB1_fbc457cc_ee7aaf2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bc457cc","DynamicRangeEntryID":"ee7aaf2e","IsMultiDynamicRange":false,"MultiDynamicRangeID":null,"MultiDynamicCollectionID":null,"SectionName":"DetailS1","BlockName":"DetailB1","VenaRangeType":5,"DimensionIdStr":"-1","MemberIdStr":"-1","DimensionId":-1,"MemberId":-1,"Inc":""},"_vena_DYNR_SDetailS1_BDetailB1_fbc457cc_ff187c06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bc457cc","DynamicRangeEntryID":"ff187c06","IsMultiDynamicRange":false,"MultiDynamicRangeID":null,"MultiDynamicCollectionID":null,"SectionName":"DetailS1","BlockName":"DetailB1","VenaRangeType":5,"DimensionIdStr":"-1","MemberIdStr":"-1","DimensionId":-1,"MemberId":-1,"Inc":""},"_vena_DYNR_SRestrictedS1_BRestrictedB1_1979125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1979125f","DynamicRangeEntryID":null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1979125f_46afeed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1979125f","DynamicRangeEntryID":"46afeeda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1979125f_bda0b92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1979125f","DynamicRangeEntryID":"bda0b92f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1979125f_d7ed857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1979125f","DynamicRangeEntryID":"d7ed857c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e8e5042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1e8e5042","DynamicRangeEntryID":null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e8e5042_18321e72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e8e5042","DynamicRangeEntryID":"18321e72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e8e5042_1c58fb0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e8e5042","DynamicRangeEntryID":"1c58fb0e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e8e5042_21ea4d23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e8e5042","DynamicRangeEntryID":"21ea4d23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e8e5042_2861f22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e8e5042","DynamicRangeEntryID":"2861f22c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e8e5042_2aab009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e8e5042","DynamicRangeEntryID":"2aab009d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e8e5042_2e4c2948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e8e5042","DynamicRangeEntryID":"2e4c2948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e8e5042_39b312c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e8e5042","DynamicRangeEntryID":"39b312c7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e8e5042_4a88dd74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e8e5042","DynamicRangeEntryID":"4a88dd74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e8e5042_4dcfb509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e8e5042","DynamicRangeEntryID":"4dcfb509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e8e5042_5a2d1011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e8e5042","DynamicRangeEntryID":"5a2d1011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e8e5042_6f50e148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e8e5042","DynamicRangeEntryID":"6f50e148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e8e5042_74874650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e8e5042","DynamicRangeEntryID":"74874650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e8e5042_76ccb4c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e8e5042","DynamicRangeEntryID":"76ccb4cb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e8e5042_82a415c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e8e5042","DynamicRangeEntryID":"82a415cb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e8e5042_85dc78a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e8e5042","DynamicRangeEntryID":"85dc78ac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e8e5042_8baf51a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e8e5042","DynamicRangeEntryID":"8baf51a1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e8e5042_9062ed39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e8e5042","DynamicRangeEntryID":"9062ed39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e8e5042_991f4711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e8e5042","DynamicRangeEntryID":"991f4711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e8e5042_a3f060e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e8e5042","DynamicRangeEntryID":"a3f060e7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e8e5042_a4abdea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e8e5042","DynamicRangeEntryID":"a4abdea3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e8e5042_ac8b475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e8e5042","DynamicRangeEntryID":"ac8b475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e8e5042_ad351603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e8e5042","DynamicRangeEntryID":"ad351603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e8e5042_ca408c94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e8e5042","DynamicRangeEntryID":"ca408c94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e8e5042_d591b689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e8e5042","DynamicRangeEntryID":"d591b689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e8e5042_e24c5cc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e8e5042","DynamicRangeEntryID":"e24c5cc5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e8e5042_e31c0aa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e8e5042","DynamicRangeEntryID":"e31c0aaf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e8e5042_e41f5ef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e8e5042","DynamicRangeEntryID":"e41f5efb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e8e5042_effb1b60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e8e5042","DynamicRangeEntryID":"effb1b60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1e8e5042_f86af03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1e8e5042","DynamicRangeEntryID":"f86af03b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4bda81f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4bda81f2","DynamicRangeEntryID":null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4bda81f2_5c6132d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bda81f2","DynamicRangeEntryID":"5c6132d0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4bda81f2_7cac44c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bda81f2","DynamicRangeEntryID":"7cac44c0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4bda81f2_8fbd31e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bda81f2","DynamicRangeEntryID":"8fbd31e4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4bda81f2_c0d6a39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bda81f2","DynamicRangeEntryID":"c0d6a39d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59141141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59141141","DynamicRangeEntryID":null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59141141_4ef96567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59141141","DynamicRangeEntryID":"4ef96567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627e2c45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627e2c45","DynamicRangeEntryID":null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627e2c45_2897d0b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627e2c45","DynamicRangeEntryID":"2897d0ba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627e2c45_33cb5400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627e2c45","DynamicRangeEntryID":"33cb5400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627e2c45_41216fd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627e2c45","DynamicRangeEntryID":"41216fdd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627e2c45_63bc691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627e2c45","DynamicRangeEntryID":"63bc691f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627e2c45_7a5e3382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627e2c45","DynamicRangeEntryID":"7a5e3382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627e2c45_a1b2b8b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627e2c45","DynamicRangeEntryID":"a1b2b8b1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627e2c45_aa48c2d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627e2c45","DynamicRangeEntryID":"aa48c2d6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627e2c45_b16d807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627e2c45","DynamicRangeEntryID":"b16d807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627e2c45_c05c2a3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627e2c45","DynamicRangeEntryID":"c05c2a3c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627e2c45_d14b97e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627e2c45","DynamicRangeEntryID":"d14b97ef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627e2c45_d5d95820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627e2c45","DynamicRangeEntryID":"d5d95820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66dd66e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66dd66ec","DynamicRangeEntryID":null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66dd66ec_10671d49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66dd66ec","DynamicRangeEntryID":"10671d49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66dd66ec_291a4609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66dd66ec","DynamicRangeEntryID":"291a4609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66dd66ec_3277bc17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66dd66ec","DynamicRangeEntryID":"3277bc17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66dd66ec_426e6619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66dd66ec","DynamicRangeEntryID":"426e6619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66dd66ec_61f2e5a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66dd66ec","DynamicRangeEntryID":"61f2e5af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66dd66ec_77b10470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66dd66ec","DynamicRangeEntryID":"77b10470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66dd66ec_8d1a5a19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66dd66ec","DynamicRangeEntryID":"8d1a5a19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66dd66ec_902efaf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66dd66ec","DynamicRangeEntryID":"902efaf7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66dd66ec_98f3d60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66dd66ec","DynamicRangeEntryID":"98f3d60c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66dd66ec_b7871a3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66dd66ec","DynamicRangeEntryID":"b7871a3a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66dd66ec_c5aaccd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66dd66ec","DynamicRangeEntryID":"c5aaccd1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66dd66ec_da18eed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66dd66ec","DynamicRangeEntryID":"da18eed8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66dd66ec_f7ff0f3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66dd66ec","DynamicRangeEntryID":"f7ff0f3e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66dd66ec_fac92d29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66dd66ec","DynamicRangeEntryID":"fac92d29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7cd47fd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7cd47fd4","DynamicRangeEntryID":null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7cd47fd4_13a037e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cd47fd4","DynamicRangeEntryID":"13a037ed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7cd47fd4_2f492de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cd47fd4","DynamicRangeEntryID":"2f492de5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7cd47fd4_7a643b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cd47fd4","DynamicRangeEntryID":"7a643bd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7cd47fd4_88cf1d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cd47fd4","DynamicRangeEntryID":"88cf1db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7cd47fd4_945563b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cd47fd4","DynamicRangeEntryID":"945563bf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7cd47fd4_9498a7f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cd47fd4","DynamicRangeEntryID":"9498a7fc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7cd47fd4_96280277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cd47fd4","DynamicRangeEntryID":"96280277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7cd47fd4_9e945678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cd47fd4","DynamicRangeEntryID":"9e945678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7cd47fd4_a9650144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cd47fd4","DynamicRangeEntryID":"a9650144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7cd47fd4_c1ef9578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cd47fd4","DynamicRangeEntryID":"c1ef9578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7cd47fd4_c71a15c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cd47fd4","DynamicRangeEntryID":"c71a15cc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7cd47fd4_d8632427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cd47fd4","DynamicRangeEntryID":"d8632427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81f2242b","DynamicRangeEntryID":null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12732d8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12732d8c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131d9d75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131d9d75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1388f19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1388f19a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14dd2de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14dd2ded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1ae48b15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1ae48b15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1c544af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1c544afd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1de58d82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1de58d82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29e9f395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29e9f395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2a07d9e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2a07d9ed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2fe6612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2fe6612d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36300c33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36300c33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3a6191a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3a6191a4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457cd0f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457cd0fb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479df905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479df905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498adb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498adb6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4f2bc80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4f2bc80e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4faf5dd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4faf5dd5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5e63c710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5e63c710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720468f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720468fa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757a7954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757a7954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79085f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79085f0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795373d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795373d9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7a9b4218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7a9b4218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81123bf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81123bf3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878db861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878db861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9c504c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9c504c0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a3aa1384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a3aa1384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ab68b088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ab68b088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affe26d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affe26d2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b0468593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b0468593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bb1ea711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bb1ea711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bf5c879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bf5c879a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c82cc17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c82cc17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c91df734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c91df734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ce2f21c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ce2f21cc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d12551d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d12551d2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e1725af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e1725af1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e262ddd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e262ddd2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e443434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e443434e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ee790b36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ee790b36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81f2242b_f66e3c73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81f2242b","DynamicRangeEntryID":"f66e3c73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95de1857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95de1857","DynamicRangeEntryID":null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95de1857_1392946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95de1857","DynamicRangeEntryID":"1392946e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95de1857_71e51a73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95de1857","DynamicRangeEntryID":"71e51a73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95de1857_7213795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95de1857","DynamicRangeEntryID":"7213795f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95de1857_72feb976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95de1857","DynamicRangeEntryID":"72feb976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95de1857_7dd8ca1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95de1857","DynamicRangeEntryID":"7dd8ca1d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95de1857_80587059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95de1857","DynamicRangeEntryID":"80587059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95de1857_8174497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95de1857","DynamicRangeEntryID":"8174497e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95de1857_88b944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95de1857","DynamicRangeEntryID":"88b944e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95de1857_99f2ff65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95de1857","DynamicRangeEntryID":"99f2ff65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95de1857_a85670e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95de1857","DynamicRangeEntryID":"a85670e7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95de1857_a9314d37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95de1857","DynamicRangeEntryID":"a9314d37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95de1857_aa0563d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95de1857","DynamicRangeEntryID":"aa0563d5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95de1857_b50cb3c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95de1857","DynamicRangeEntryID":"b50cb3ca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95de1857_bbeb1117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95de1857","DynamicRangeEntryID":"bbeb1117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95de1857_c1cb3250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95de1857","DynamicRangeEntryID":"c1cb3250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95de1857_c4626c07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95de1857","DynamicRangeEntryID":"c4626c07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95de1857_cb599b48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95de1857","DynamicRangeEntryID":"cb599b48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95de1857_d22a5669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95de1857","DynamicRangeEntryID":"d22a5669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95de1857_d4b6114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95de1857","DynamicRangeEntryID":"d4b6114d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95de1857_f3ff760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95de1857","DynamicRangeEntryID":"f3ff760f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9a7e640d","DynamicRangeEntryID":null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116b9de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116b9de0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212f6524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212f6524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23088ff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23088ff9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25632541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25632541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260b91a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260b91ac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322c6d77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322c6d77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3297000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3297000b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3324ddb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3324ddbb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3569e119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3569e119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38f3b7f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38f3b7f3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39c30ab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39c30abb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3b2edfc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3b2edfce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3b47b026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3b47b026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3e9a902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3e9a902a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435e00e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435e00e7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441c29e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441c29ec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449c5641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449c5641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54780557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54780557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56170584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56170584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56783c5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56783c5a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5c12d923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5c12d923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5cbab3f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5cbab3f8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606f0d60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606f0d60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64e6e356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64e6e356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6528118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6528118a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65f31205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65f31205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65f54959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65f54959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7001e023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7001e023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72cb84b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72cb84bc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81b7b2d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81b7b2d8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8527df36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8527df36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864dad78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864dad78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8fb56473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8fb56473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8fba93d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8fba93de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949e9bb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949e9bb1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95fc95a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95fc95ab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9786f5d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9786f5d2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9b9a5d12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9b9a5d12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9f0822d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9f0822db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9f462b66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9f462b66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a0c50ef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a0c50eff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a772985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a772985b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acb0d747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acb0d747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b32a0512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b32a0512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b3b4f1a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b3b4f1aa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b4ce1c97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b4ce1c97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bb152bd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bb152bd2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bdb2a5c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bdb2a5ca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be353953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be353953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bed92fc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bed92fcc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c577efc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c577efc0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c65039c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c65039c8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d0d7249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d0d7249c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db7faed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db7faedb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e3cbd4f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e3cbd4f4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9a7e640d_e5bfa58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a7e640d","DynamicRangeEntryID":"e5bfa58d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a2727b50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a2727b50","DynamicRangeEntryID":null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a2727b50_44adbf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2727b50","DynamicRangeEntryID":"44adbff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a2727b50_4542c092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2727b50","DynamicRangeEntryID":"4542c092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a2727b50_5699a04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2727b50","DynamicRangeEntryID":"5699a04c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a2727b50_5ae83ce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2727b50","DynamicRangeEntryID":"5ae83ce0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a2727b50_6b57ec05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2727b50","DynamicRangeEntryID":"6b57ec05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a2727b50_6f54c366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2727b50","DynamicRangeEntryID":"6f54c366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a2727b50_76796a89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2727b50","DynamicRangeEntryID":"76796a89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a2727b50_7d0e54d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2727b50","DynamicRangeEntryID":"7d0e54d7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a2727b50_86294b71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2727b50","DynamicRangeEntryID":"86294b71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a2727b50_b9c12088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2727b50","DynamicRangeEntryID":"b9c12088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a2727b50_dee7739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2727b50","DynamicRangeEntryID":"dee7739c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a2727b50_e00ce492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2727b50","DynamicRangeEntryID":"e00ce492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a2727b50_f4b9449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2727b50","DynamicRangeEntryID":"f4b9449d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ac050064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ac050064","DynamicRangeEntryID":null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ac050064_149eb77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c050064","DynamicRangeEntryID":"149eb77e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ac050064_2884295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c050064","DynamicRangeEntryID":"2884295f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ac050064_3c2bf9d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c050064","DynamicRangeEntryID":"3c2bf9d5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ac050064_4909b070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c050064","DynamicRangeEntryID":"4909b070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ac050064_551867a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c050064","DynamicRangeEntryID":"551867a6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ac050064_625df0a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c050064","DynamicRangeEntryID":"625df0a2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ac050064_6ebc880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c050064","DynamicRangeEntryID":"6ebc880a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ac050064_9804237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c050064","DynamicRangeEntryID":"9804237a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ac050064_a281ef08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c050064","DynamicRangeEntryID":"a281ef08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ac050064_ac4fd191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c050064","DynamicRangeEntryID":"ac4fd191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ac050064_ae1c3109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c050064","DynamicRangeEntryID":"ae1c3109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ac050064_b164a5a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c050064","DynamicRangeEntryID":"b164a5a7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ac050064_caa8d78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c050064","DynamicRangeEntryID":"caa8d78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ac050064_e5f99e34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c050064","DynamicRangeEntryID":"e5f99e34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ac050064_e85e1434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c050064","DynamicRangeEntryID":"e85e1434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ac050064_eaedf280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c050064","DynamicRangeEntryID":"eaedf280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ac050064_fd422232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c050064","DynamicRangeEntryID":"fd422232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d33ad8f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d33ad8fc","DynamicRangeEntryID":null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d33ad8fc_1308eca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33ad8fc","DynamicRangeEntryID":"1308ecad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d33ad8fc_20ec3f3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33ad8fc","DynamicRangeEntryID":"20ec3f3f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d33ad8fc_2f99e5f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33ad8fc","DynamicRangeEntryID":"2f99e5f3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d33ad8fc_33aef84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33ad8fc","DynamicRangeEntryID":"33aef84c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d33ad8fc_4d6309f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33ad8fc","DynamicRangeEntryID":"4d6309f9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d33ad8fc_4ee86b57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33ad8fc","DynamicRangeEntryID":"4ee86b57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d33ad8fc_51679ac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33ad8fc","DynamicRangeEntryID":"51679acf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d33ad8fc_7d928609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33ad8fc","DynamicRangeEntryID":"7d928609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d33ad8fc_902d8ea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33ad8fc","DynamicRangeEntryID":"902d8ea4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d33ad8fc_945bc893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33ad8fc","DynamicRangeEntryID":"945bc893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d33ad8fc_a8fe473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33ad8fc","DynamicRangeEntryID":"a8fe473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d33ad8fc_ac92a487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33ad8fc","DynamicRangeEntryID":"ac92a487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d33ad8fc_b525c14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33ad8fc","DynamicRangeEntryID":"b525c14c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d33ad8fc_bb5023c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33ad8fc","DynamicRangeEntryID":"bb5023c8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d33ad8fc_c75e9a0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33ad8fc","DynamicRangeEntryID":"c75e9a0d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d33ad8fc_e119cfe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33ad8fc","DynamicRangeEntryID":"e119cfe5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d33ad8fc_eb2a6267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33ad8fc","DynamicRangeEntryID":"eb2a6267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d33ad8fc_fd704c15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33ad8fc","DynamicRangeEntryID":"fd704c15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faf5573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faf5573b","DynamicRangeEntryID":null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faf5573b_186a6c2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af5573b","DynamicRangeEntryID":"186a6c2b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faf5573b_1b963191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af5573b","DynamicRangeEntryID":"1b963191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faf5573b_acf2a880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af5573b","DynamicRangeEntryID":"acf2a880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faf5573b_c4d0e443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af5573b","DynamicRangeEntryID":"c4d0e443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fb258d47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fb258d47","DynamicRangeEntryID":null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fb258d47_1201efe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b258d47","DynamicRangeEntryID":"1201efe0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fb258d47_15516cf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b258d47","DynamicRangeEntryID":"15516cf0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fb258d47_20fc1148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b258d47","DynamicRangeEntryID":"20fc1148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fb258d47_2d6c8ad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b258d47","DynamicRangeEntryID":"2d6c8adf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fb258d47_55abb672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b258d47","DynamicRangeEntryID":"55abb672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fb258d47_5d1450f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b258d47","DynamicRangeEntryID":"5d1450f9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fb258d47_628a8e56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b258d47","DynamicRangeEntryID":"628a8e56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fb258d47_78f3282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b258d47","DynamicRangeEntryID":"78f3282f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fb258d47_841e24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b258d47","DynamicRangeEntryID":"841e24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fb258d47_86ac9b99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b258d47","DynamicRangeEntryID":"86ac9b99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fb258d47_9f42a8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b258d47","DynamicRangeEntryID":"9f42a8e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fb258d47_a0d171d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b258d47","DynamicRangeEntryID":"a0d171d7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fb258d47_a9f98895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b258d47","DynamicRangeEntryID":"a9f98895","IsMultiDynamicRange":false,"MultiDynamicRangeID":null,"MultiDynamicCollectionID":null,"SectionName":"RestrictedS1","BlockName":"RestrictedB1","VenaRangeType":5,"DimensionIdStr":"-1","MemberIdStr":"-1","DimensionId":-1,"MemberId":-1,"Inc":""},"_vena_DYNR_SRestrictedS1_BRestrictedB1_fb258d47_b8bb73b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b258d47","DynamicRangeEntryID":"b8bb73ba","IsMultiDynamicRange":false,"MultiDynamicRangeID":null,"MultiDynamicCollectionID":null,"SectionName":"RestrictedS1","BlockName":"RestrictedB1","VenaRangeType":5,"DimensionIdStr":"-1","MemberIdStr":"-1","DimensionId":-1,"MemberId":-1,"Inc":""},"_vena_DYNR_SYTDS1_BYTDB1_3bf56d41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3bf56d41","DynamicRangeEntryID":null,"IsMultiDynamicRange":false,"MultiDynamicRangeID":null,"MultiDynamicCollectionID":null,"SectionName":"YTDS1","BlockName":"YTDB1","VenaRangeType":5,"DimensionIdStr":"-1","MemberIdStr":"-1","DimensionId":-1,"MemberId":-1,"Inc":""},"_vena_DYNR_SYTDS1_BYTDB1_3bf56d41_37a5a7f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3bf56d41","DynamicRangeEntryID":"37a5a7f4","IsMultiDynamicRange":false,"MultiDynamicRangeID":null,"MultiDynamicCollectionID":null,"SectionName":"YTDS1","BlockName":"YTDB1","VenaRangeType":5,"DimensionIdStr":"-1","MemberIdStr":"-1","DimensionId":-1,"MemberId":-1,"Inc":""},"_vena_DYNR_SYTDS1_BYTDB1_3bf56d41_4e7b7872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3bf56d41","DynamicRangeEntryID":"4e7b7872","IsMultiDynamicRange":false,"MultiDynamicRangeID":null,"MultiDynamicCollectionID":null,"SectionName":"YTDS1","BlockName":"YTDB1","VenaRangeType":5,"DimensionIdStr":"-1","MemberIdStr":"-1","DimensionId":-1,"MemberId":-1,"Inc":""},"_vena_DYNR_SYTDS1_BYTDB1_3bf56d41_61f9871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3bf56d41","DynamicRangeEntryID":"61f9871b","IsMultiDynamicRange":false,"MultiDynamicRangeID":null,"MultiDynamicCollectionID":null,"SectionName":"YTDS1","BlockName":"YTDB1","VenaRangeType":5,"DimensionIdStr":"-1","MemberIdStr":"-1","DimensionId":-1,"MemberId":-1,"Inc":""},"_vena_DYNR_SYTDS1_BYTDB1_3bf56d41_71233b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3bf56d41","DynamicRangeEntryID":"71233ba","IsMultiDynamicRange":false,"MultiDynamicRangeID":null,"MultiDynamicCollectionID":null,"SectionName":"YTDS1","BlockName":"YTDB1","VenaRangeType":5,"DimensionIdStr":"-1","MemberIdStr":"-1","DimensionId":-1,"MemberId":-1,"Inc":""},"_vena_DYNR_SYTDS1_BYTDB1_3bf56d41_8027e727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3bf56d41","DynamicRangeEntryID":"8027e727","IsMultiDynamicRange":false,"MultiDynamicRangeID":null,"MultiDynamicCollectionID":null,"SectionName":"YTDS1","BlockName":"YTDB1","VenaRangeType":5,"DimensionIdStr":"-1","MemberIdStr":"-1","DimensionId":-1,"MemberId":-1,"Inc":""},"_vena_DYNR_SYTDS1_BYTDB1_3bf56d41_8c607bd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3bf56d41","DynamicRangeEntryID":"8c607bdc","IsMultiDynamicRange":false,"MultiDynamicRangeID":null,"MultiDynamicCollectionID":null,"SectionName":"YTDS1","BlockName":"YTDB1","VenaRangeType":5,"DimensionIdStr":"-1","MemberIdStr":"-1","DimensionId":-1,"MemberId":-1,"Inc":""},"_vena_DYNR_SYTDS1_BYTDB1_3bf56d41_b6d282b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3bf56d41","DynamicRangeEntryID":"b6d282ba","IsMultiDynamicRange":false,"MultiDynamicRangeID":null,"MultiDynamicCollectionID":null,"SectionName":"YTDS1","BlockName":"YTDB1","VenaRangeType":5,"DimensionIdStr":"-1","MemberIdStr":"-1","DimensionId":-1,"MemberId":-1,"Inc":""},"_vena_DYNR_SYTDS1_BYTDB1_3bf56d41_cdb2ea0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3bf56d41","DynamicRangeEntryID":"cdb2ea0b","IsMultiDynamicRange":false,"MultiDynamicRangeID":null,"MultiDynamicCollectionID":null,"SectionName":"YTDS1","BlockName":"YTDB1","VenaRangeType":5,"DimensionIdStr":"-1","MemberIdStr":"-1","DimensionId":-1,"MemberId":-1,"Inc":""},"_vena_DYNR_SYTDS1_BYTDB1_3bf56d41_d04cfc80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3bf56d41","DynamicRangeEntryID":"d04cfc80","IsMultiDynamicRange":false,"MultiDynamicRangeID":null,"MultiDynamicCollectionID":null,"SectionName":"YTDS1","BlockName":"YTDB1","VenaRangeType":5,"DimensionIdStr":"-1","MemberIdStr":"-1","DimensionId":-1,"MemberId":-1,"Inc":""},"_vena_DYNR_SYTDS1_BYTDB1_3bf56d41_d1330cf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3bf56d41","DynamicRangeEntryID":"d1330cfe","IsMultiDynamicRange":false,"MultiDynamicRangeID":null,"MultiDynamicCollectionID":null,"SectionName":"YTDS1","BlockName":"YTDB1","VenaRangeType":5,"DimensionIdStr":"-1","MemberIdStr":"-1","DimensionId":-1,"MemberId":-1,"Inc":""},"_vena_DYNR_SYTDS1_BYTDB1_3bf56d41_d788f251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3bf56d41","DynamicRangeEntryID":"d788f251","IsMultiDynamicRange":false,"MultiDynamicRangeID":null,"MultiDynamicCollectionID":null,"SectionName":"YTDS1","BlockName":"YTDB1","VenaRangeType":5,"DimensionIdStr":"-1","MemberIdStr":"-1","DimensionId":-1,"MemberId":-1,"Inc":""},"_vena_DYNR_SYTDS1_BYTDB1_3bf56d41_e7b5190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3bf56d41","DynamicRangeEntryID":"e7b5190f","IsMultiDynamicRange":false,"MultiDynamicRangeID":null,"MultiDynamicCollectionID":null,"SectionName":"YTDS1","BlockName":"YTDB1","VenaRangeType":5,"DimensionIdStr":"-1","MemberIdStr":"-1","DimensionId":-1,"MemberId":-1,"Inc":""},"_vena_DYNR_SYTDS1_BYTDB1_3bf56d41_ff44cf96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3bf56d41","DynamicRangeEntryID":"ff44cf96","IsMultiDynamicRange":false,"MultiDynamicRangeID":null,"MultiDynamicCollectionID":null,"SectionName":"YTDS1","BlockName":"YTDB1","VenaRangeType":5,"DimensionIdStr":"-1","MemberIdStr":"-1","DimensionId":-1,"MemberId":-1,"Inc":""},"_vena_DYNR_SYTDS1_BYTDB1_43d5a2c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43d5a2c8","DynamicRangeEntryID":null,"IsMultiDynamicRange":false,"MultiDynamicRangeID":null,"MultiDynamicCollectionID":null,"SectionName":"YTDS1","BlockName":"YTDB1","VenaRangeType":5,"DimensionIdStr":"-1","MemberIdStr":"-1","DimensionId":-1,"MemberId":-1,"Inc":""},"_vena_DYNR_SYTDS1_BYTDB1_43d5a2c8_27870fd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43d5a2c8","DynamicRangeEntryID":"27870fd4","IsMultiDynamicRange":false,"MultiDynamicRangeID":null,"MultiDynamicCollectionID":null,"SectionName":"YTDS1","BlockName":"YTDB1","VenaRangeType":5,"DimensionIdStr":"-1","MemberIdStr":"-1","DimensionId":-1,"MemberId":-1,"Inc":""},"_vena_DYNR_SYTDS1_BYTDB1_43d5a2c8_2f2ca7a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43d5a2c8","DynamicRangeEntryID":"2f2ca7a6","IsMultiDynamicRange":false,"MultiDynamicRangeID":null,"MultiDynamicCollectionID":null,"SectionName":"YTDS1","BlockName":"YTDB1","VenaRangeType":5,"DimensionIdStr":"-1","MemberIdStr":"-1","DimensionId":-1,"MemberId":-1,"Inc":""},"_vena_DYNR_SYTDS1_BYTDB1_43d5a2c8_3eb80be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43d5a2c8","DynamicRangeEntryID":"3eb80bef","IsMultiDynamicRange":false,"MultiDynamicRangeID":null,"MultiDynamicCollectionID":null,"SectionName":"YTDS1","BlockName":"YTDB1","VenaRangeType":5,"DimensionIdStr":"-1","MemberIdStr":"-1","DimensionId":-1,"MemberId":-1,"Inc":""},"_vena_DYNR_SYTDS1_BYTDB1_43d5a2c8_4d4c41f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43d5a2c8","DynamicRangeEntryID":"4d4c41f2","IsMultiDynamicRange":false,"MultiDynamicRangeID":null,"MultiDynamicCollectionID":null,"SectionName":"YTDS1","BlockName":"YTDB1","VenaRangeType":5,"DimensionIdStr":"-1","MemberIdStr":"-1","DimensionId":-1,"MemberId":-1,"Inc":""},"_vena_DYNR_SYTDS1_BYTDB1_43d5a2c8_52aa498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43d5a2c8","DynamicRangeEntryID":"52aa498b","IsMultiDynamicRange":false,"MultiDynamicRangeID":null,"MultiDynamicCollectionID":null,"SectionName":"YTDS1","BlockName":"YTDB1","VenaRangeType":5,"DimensionIdStr":"-1","MemberIdStr":"-1","DimensionId":-1,"MemberId":-1,"Inc":""},"_vena_DYNR_SYTDS1_BYTDB1_43d5a2c8_551378c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43d5a2c8","DynamicRangeEntryID":"551378c0","IsMultiDynamicRange":false,"MultiDynamicRangeID":null,"MultiDynamicCollectionID":null,"SectionName":"YTDS1","BlockName":"YTDB1","VenaRangeType":5,"DimensionIdStr":"-1","MemberIdStr":"-1","DimensionId":-1,"MemberId":-1,"Inc":""},"_vena_DYNR_SYTDS1_BYTDB1_43d5a2c8_7f8202b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43d5a2c8","DynamicRangeEntryID":"7f8202ba","IsMultiDynamicRange":false,"MultiDynamicRangeID":null,"MultiDynamicCollectionID":null,"SectionName":"YTDS1","BlockName":"YTDB1","VenaRangeType":5,"DimensionIdStr":"-1","MemberIdStr":"-1","DimensionId":-1,"MemberId":-1,"Inc":""},"_vena_DYNR_SYTDS1_BYTDB1_43d5a2c8_823f80d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43d5a2c8","DynamicRangeEntryID":"823f80df","IsMultiDynamicRange":false,"MultiDynamicRangeID":null,"MultiDynamicCollectionID":null,"SectionName":"YTDS1","BlockName":"YTDB1","VenaRangeType":5,"DimensionIdStr":"-1","MemberIdStr":"-1","DimensionId":-1,"MemberId":-1,"Inc":""},"_vena_DYNR_SYTDS1_BYTDB1_43d5a2c8_91a1a0c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43d5a2c8","DynamicRangeEntryID":"91a1a0c0","IsMultiDynamicRange":false,"MultiDynamicRangeID":null,"MultiDynamicCollectionID":null,"SectionName":"YTDS1","BlockName":"YTDB1","VenaRangeType":5,"DimensionIdStr":"-1","MemberIdStr":"-1","DimensionId":-1,"MemberId":-1,"Inc":""},"_vena_DYNR_SYTDS1_BYTDB1_43d5a2c8_9708aeb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43d5a2c8","DynamicRangeEntryID":"9708aebf","IsMultiDynamicRange":false,"MultiDynamicRangeID":null,"MultiDynamicCollectionID":null,"SectionName":"YTDS1","BlockName":"YTDB1","VenaRangeType":5,"DimensionIdStr":"-1","MemberIdStr":"-1","DimensionId":-1,"MemberId":-1,"Inc":""},"_vena_DYNR_SYTDS1_BYTDB1_43d5a2c8_9c95a1a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43d5a2c8","DynamicRangeEntryID":"9c95a1aa","IsMultiDynamicRange":false,"MultiDynamicRangeID":null,"MultiDynamicCollectionID":null,"SectionName":"YTDS1","BlockName":"YTDB1","VenaRangeType":5,"DimensionIdStr":"-1","MemberIdStr":"-1","DimensionId":-1,"MemberId":-1,"Inc":""},"_vena_DYNR_SYTDS1_BYTDB1_43d5a2c8_9e8987f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43d5a2c8","DynamicRangeEntryID":"9e8987f9","IsMultiDynamicRange":false,"MultiDynamicRangeID":null,"MultiDynamicCollectionID":null,"SectionName":"YTDS1","BlockName":"YTDB1","VenaRangeType":5,"DimensionIdStr":"-1","MemberIdStr":"-1","DimensionId":-1,"MemberId":-1,"Inc":""},"_vena_DYNR_SYTDS1_BYTDB1_43d5a2c8_dc936ad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43d5a2c8","DynamicRangeEntryID":"dc936add","IsMultiDynamicRange":false,"MultiDynamicRangeID":null,"MultiDynamicCollectionID":null,"SectionName":"YTDS1","BlockName":"YTDB1","VenaRangeType":5,"DimensionIdStr":"-1","MemberIdStr":"-1","DimensionId":-1,"MemberId":-1,"Inc":""},"_vena_DYNR_SYTDS1_BYTDB1_43d5a2c8_e09dc1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43d5a2c8","DynamicRangeEntryID":"e09dc1a","IsMultiDynamicRange":false,"MultiDynamicRangeID":null,"MultiDynamicCollectionID":null,"SectionName":"YTDS1","BlockName":"YTDB1","VenaRangeType":5,"DimensionIdStr":"-1","MemberIdStr":"-1","DimensionId":-1,"MemberId":-1,"Inc":""},"_vena_DYNR_SYTDS1_BYTDB1_43d5a2c8_ea917286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43d5a2c8","DynamicRangeEntryID":"ea917286","IsMultiDynamicRange":false,"MultiDynamicRangeID":null,"MultiDynamicCollectionID":null,"SectionName":"YTDS1","BlockName":"YTDB1","VenaRangeType":5,"DimensionIdStr":"-1","MemberIdStr":"-1","DimensionId":-1,"MemberId":-1,"Inc":""},"_vena_DYNR_SYTDS1_BYTDB1_43d5a2c8_ed1670d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43d5a2c8","DynamicRangeEntryID":"ed1670d0","IsMultiDynamicRange":false,"MultiDynamicRangeID":null,"MultiDynamicCollectionID":null,"SectionName":"YTDS1","BlockName":"YTDB1","VenaRangeType":5,"DimensionIdStr":"-1","MemberIdStr":"-1","DimensionId":-1,"MemberId":-1,"Inc":""},"_vena_DYNR_SYTDS1_BYTDB1_43d5a2c8_f7fc71a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43d5a2c8","DynamicRangeEntryID":"f7fc71a4","IsMultiDynamicRange":false,"MultiDynamicRangeID":null,"MultiDynamicCollectionID":null,"SectionName":"YTDS1","BlockName":"YTDB1","VenaRangeType":5,"DimensionIdStr":"-1","MemberIdStr":"-1","DimensionId":-1,"MemberId":-1,"Inc":""},"_vena_DYNR_SYTDS1_BYTDB1_44a19f43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44a19f43","DynamicRangeEntryID":null,"IsMultiDynamicRange":false,"MultiDynamicRangeID":null,"MultiDynamicCollectionID":null,"SectionName":"YTDS1","BlockName":"YTDB1","VenaRangeType":5,"DimensionIdStr":"-1","MemberIdStr":"-1","DimensionId":-1,"MemberId":-1,"Inc":""},"_vena_DYNR_SYTDS1_BYTDB1_44a19f43_4c57bad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44a19f43","DynamicRangeEntryID":"4c57bad9","IsMultiDynamicRange":false,"MultiDynamicRangeID":null,"MultiDynamicCollectionID":null,"SectionName":"YTDS1","BlockName":"YTDB1","VenaRangeType":5,"DimensionIdStr":"-1","MemberIdStr":"-1","DimensionId":-1,"MemberId":-1,"Inc":""},"_vena_DYNR_SYTDS1_BYTDB1_44a19f43_836e7a7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44a19f43","DynamicRangeEntryID":"836e7a7f","IsMultiDynamicRange":false,"MultiDynamicRangeID":null,"MultiDynamicCollectionID":null,"SectionName":"YTDS1","BlockName":"YTDB1","VenaRangeType":5,"DimensionIdStr":"-1","MemberIdStr":"-1","DimensionId":-1,"MemberId":-1,"Inc":""},"_vena_DYNR_SYTDS1_BYTDB1_44a19f43_ad5020e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44a19f43","DynamicRangeEntryID":"ad5020e3","IsMultiDynamicRange":false,"MultiDynamicRangeID":null,"MultiDynamicCollectionID":null,"SectionName":"YTDS1","BlockName":"YTDB1","VenaRangeType":5,"DimensionIdStr":"-1","MemberIdStr":"-1","DimensionId":-1,"MemberId":-1,"Inc":""},"_vena_DYNR_SYTDS1_BYTDB1_44a19f43_d48b084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44a19f43","DynamicRangeEntryID":"d48b084e","IsMultiDynamicRange":false,"MultiDynamicRangeID":null,"MultiDynamicCollectionID":null,"SectionName":"YTDS1","BlockName":"YTDB1","VenaRangeType":5,"DimensionIdStr":"-1","MemberIdStr":"-1","DimensionId":-1,"MemberId":-1,"Inc":""},"_vena_DYNR_SYTDS1_BYTDB1_5e615e14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5e615e14","DynamicRangeEntryID":null,"IsMultiDynamicRange":false,"MultiDynamicRangeID":null,"MultiDynamicCollectionID":null,"SectionName":"YTDS1","BlockName":"YTDB1","VenaRangeType":5,"DimensionIdStr":"-1","MemberIdStr":"-1","DimensionId":-1,"MemberId":-1,"Inc":""},"_vena_DYNR_SYTDS1_BYTDB1_5e615e14_132552f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5e615e14","DynamicRangeEntryID":"132552f3","IsMultiDynamicRange":false,"MultiDynamicRangeID":null,"MultiDynamicCollectionID":null,"SectionName":"YTDS1","BlockName":"YTDB1","VenaRangeType":5,"DimensionIdStr":"-1","MemberIdStr":"-1","DimensionId":-1,"MemberId":-1,"Inc":""},"_vena_DYNR_SYTDS1_BYTDB1_5e615e14_3a3accf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5e615e14","DynamicRangeEntryID":"3a3accf5","IsMultiDynamicRange":false,"MultiDynamicRangeID":null,"MultiDynamicCollectionID":null,"SectionName":"YTDS1","BlockName":"YTDB1","VenaRangeType":5,"DimensionIdStr":"-1","MemberIdStr":"-1","DimensionId":-1,"MemberId":-1,"Inc":""},"_vena_DYNR_SYTDS1_BYTDB1_5e615e14_c1a96e6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5e615e14","DynamicRangeEntryID":"c1a96e6a","IsMultiDynamicRange":false,"MultiDynamicRangeID":null,"MultiDynamicCollectionID":null,"SectionName":"YTDS1","BlockName":"YTDB1","VenaRangeType":5,"DimensionIdStr":"-1","MemberIdStr":"-1","DimensionId":-1,"MemberId":-1,"Inc":""},"_vena_DYNR_SYTDS1_BYTDB1_706631d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706631d5","DynamicRangeEntryID":null,"IsMultiDynamicRange":false,"MultiDynamicRangeID":null,"MultiDynamicCollectionID":null,"SectionName":"YTDS1","BlockName":"YTDB1","VenaRangeType":5,"DimensionIdStr":"-1","MemberIdStr":"-1","DimensionId":-1,"MemberId":-1,"Inc":""},"_vena_DYNR_SYTDS1_BYTDB1_706631d5_232e5d75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706631d5","DynamicRangeEntryID":"232e5d75","IsMultiDynamicRange":false,"MultiDynamicRangeID":null,"MultiDynamicCollectionID":null,"SectionName":"YTDS1","BlockName":"YTDB1","VenaRangeType":5,"DimensionIdStr":"-1","MemberIdStr":"-1","DimensionId":-1,"MemberId":-1,"Inc":""},"_vena_DYNR_SYTDS1_BYTDB1_706631d5_247d989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706631d5","DynamicRangeEntryID":"247d989b","IsMultiDynamicRange":false,"MultiDynamicRangeID":null,"MultiDynamicCollectionID":null,"SectionName":"YTDS1","BlockName":"YTDB1","VenaRangeType":5,"DimensionIdStr":"-1","MemberIdStr":"-1","DimensionId":-1,"MemberId":-1,"Inc":""},"_vena_DYNR_SYTDS1_BYTDB1_706631d5_27176257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706631d5","DynamicRangeEntryID":"27176257","IsMultiDynamicRange":false,"MultiDynamicRangeID":null,"MultiDynamicCollectionID":null,"SectionName":"YTDS1","BlockName":"YTDB1","VenaRangeType":5,"DimensionIdStr":"-1","MemberIdStr":"-1","DimensionId":-1,"MemberId":-1,"Inc":""},"_vena_DYNR_SYTDS1_BYTDB1_706631d5_2885474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706631d5","DynamicRangeEntryID":"2885474f","IsMultiDynamicRange":false,"MultiDynamicRangeID":null,"MultiDynamicCollectionID":null,"SectionName":"YTDS1","BlockName":"YTDB1","VenaRangeType":5,"DimensionIdStr":"-1","MemberIdStr":"-1","DimensionId":-1,"MemberId":-1,"Inc":""},"_vena_DYNR_SYTDS1_BYTDB1_706631d5_3de7dd31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706631d5","DynamicRangeEntryID":"3de7dd31","IsMultiDynamicRange":false,"MultiDynamicRangeID":null,"MultiDynamicCollectionID":null,"SectionName":"YTDS1","BlockName":"YTDB1","VenaRangeType":5,"DimensionIdStr":"-1","MemberIdStr":"-1","DimensionId":-1,"MemberId":-1,"Inc":""},"_vena_DYNR_SYTDS1_BYTDB1_706631d5_4471e3b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706631d5","DynamicRangeEntryID":"4471e3b4","IsMultiDynamicRange":false,"MultiDynamicRangeID":null,"MultiDynamicCollectionID":null,"SectionName":"YTDS1","BlockName":"YTDB1","VenaRangeType":5,"DimensionIdStr":"-1","MemberIdStr":"-1","DimensionId":-1,"MemberId":-1,"Inc":""},"_vena_DYNR_SYTDS1_BYTDB1_706631d5_4ea894f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706631d5","DynamicRangeEntryID":"4ea894f0","IsMultiDynamicRange":false,"MultiDynamicRangeID":null,"MultiDynamicCollectionID":null,"SectionName":"YTDS1","BlockName":"YTDB1","VenaRangeType":5,"DimensionIdStr":"-1","MemberIdStr":"-1","DimensionId":-1,"MemberId":-1,"Inc":""},"_vena_DYNR_SYTDS1_BYTDB1_706631d5_5392cb4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706631d5","DynamicRangeEntryID":"5392cb4d","IsMultiDynamicRange":false,"MultiDynamicRangeID":null,"MultiDynamicCollectionID":null,"SectionName":"YTDS1","BlockName":"YTDB1","VenaRangeType":5,"DimensionIdStr":"-1","MemberIdStr":"-1","DimensionId":-1,"MemberId":-1,"Inc":""},"_vena_DYNR_SYTDS1_BYTDB1_706631d5_71e3ea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706631d5","DynamicRangeEntryID":"71e3eae","IsMultiDynamicRange":false,"MultiDynamicRangeID":null,"MultiDynamicCollectionID":null,"SectionName":"YTDS1","BlockName":"YTDB1","VenaRangeType":5,"DimensionIdStr":"-1","MemberIdStr":"-1","DimensionId":-1,"MemberId":-1,"Inc":""},"_vena_DYNR_SYTDS1_BYTDB1_706631d5_78f16709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706631d5","DynamicRangeEntryID":"78f16709","IsMultiDynamicRange":false,"MultiDynamicRangeID":null,"MultiDynamicCollectionID":null,"SectionName":"YTDS1","BlockName":"YTDB1","VenaRangeType":5,"DimensionIdStr":"-1","MemberIdStr":"-1","DimensionId":-1,"MemberId":-1,"Inc":""},"_vena_DYNR_SYTDS1_BYTDB1_706631d5_80a9d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706631d5","DynamicRangeEntryID":"80a9d0","IsMultiDynamicRange":false,"MultiDynamicRangeID":null,"MultiDynamicCollectionID":null,"SectionName":"YTDS1","BlockName":"YTDB1","VenaRangeType":5,"DimensionIdStr":"-1","MemberIdStr":"-1","DimensionId":-1,"MemberId":-1,"Inc":""},"_vena_DYNR_SYTDS1_BYTDB1_706631d5_836f1579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706631d5","DynamicRangeEntryID":"836f1579","IsMultiDynamicRange":false,"MultiDynamicRangeID":null,"MultiDynamicCollectionID":null,"SectionName":"YTDS1","BlockName":"YTDB1","VenaRangeType":5,"DimensionIdStr":"-1","MemberIdStr":"-1","DimensionId":-1,"MemberId":-1,"Inc":""},"_vena_DYNR_SYTDS1_BYTDB1_706631d5_83e4b7e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706631d5","DynamicRangeEntryID":"83e4b7e6","IsMultiDynamicRange":false,"MultiDynamicRangeID":null,"MultiDynamicCollectionID":null,"SectionName":"YTDS1","BlockName":"YTDB1","VenaRangeType":5,"DimensionIdStr":"-1","MemberIdStr":"-1","DimensionId":-1,"MemberId":-1,"Inc":""},"_vena_DYNR_SYTDS1_BYTDB1_706631d5_87d0fc2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706631d5","DynamicRangeEntryID":"87d0fc2e","IsMultiDynamicRange":false,"MultiDynamicRangeID":null,"MultiDynamicCollectionID":null,"SectionName":"YTDS1","BlockName":"YTDB1","VenaRangeType":5,"DimensionIdStr":"-1","MemberIdStr":"-1","DimensionId":-1,"MemberId":-1,"Inc":""},"_vena_DYNR_SYTDS1_BYTDB1_706631d5_8ba3a9c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706631d5","DynamicRangeEntryID":"8ba3a9cf","IsMultiDynamicRange":false,"MultiDynamicRangeID":null,"MultiDynamicCollectionID":null,"SectionName":"YTDS1","BlockName":"YTDB1","VenaRangeType":5,"DimensionIdStr":"-1","MemberIdStr":"-1","DimensionId":-1,"MemberId":-1,"Inc":""},"_vena_DYNR_SYTDS1_BYTDB1_706631d5_8cdd8f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706631d5","DynamicRangeEntryID":"8cdd8fe","IsMultiDynamicRange":false,"MultiDynamicRangeID":null,"MultiDynamicCollectionID":null,"SectionName":"YTDS1","BlockName":"YTDB1","VenaRangeType":5,"DimensionIdStr":"-1","MemberIdStr":"-1","DimensionId":-1,"MemberId":-1,"Inc":""},"_vena_DYNR_SYTDS1_BYTDB1_706631d5_90ed4bf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706631d5","DynamicRangeEntryID":"90ed4bf8","IsMultiDynamicRange":false,"MultiDynamicRangeID":null,"MultiDynamicCollectionID":null,"SectionName":"YTDS1","BlockName":"YTDB1","VenaRangeType":5,"DimensionIdStr":"-1","MemberIdStr":"-1","DimensionId":-1,"MemberId":-1,"Inc":""},"_vena_DYNR_SYTDS1_BYTDB1_706631d5_942081d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706631d5","DynamicRangeEntryID":"942081db","IsMultiDynamicRange":false,"MultiDynamicRangeID":null,"MultiDynamicCollectionID":null,"SectionName":"YTDS1","BlockName":"YTDB1","VenaRangeType":5,"DimensionIdStr":"-1","MemberIdStr":"-1","DimensionId":-1,"MemberId":-1,"Inc":""},"_vena_DYNR_SYTDS1_BYTDB1_706631d5_9b59d45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706631d5","DynamicRangeEntryID":"9b59d45f","IsMultiDynamicRange":false,"MultiDynamicRangeID":null,"MultiDynamicCollectionID":null,"SectionName":"YTDS1","BlockName":"YTDB1","VenaRangeType":5,"DimensionIdStr":"-1","MemberIdStr":"-1","DimensionId":-1,"MemberId":-1,"Inc":""},"_vena_DYNR_SYTDS1_BYTDB1_706631d5_a06b6f36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706631d5","DynamicRangeEntryID":"a06b6f36","IsMultiDynamicRange":false,"MultiDynamicRangeID":null,"MultiDynamicCollectionID":null,"SectionName":"YTDS1","BlockName":"YTDB1","VenaRangeType":5,"DimensionIdStr":"-1","MemberIdStr":"-1","DimensionId":-1,"MemberId":-1,"Inc":""},"_vena_DYNR_SYTDS1_BYTDB1_706631d5_a34185a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706631d5","DynamicRangeEntryID":"a34185a8","IsMultiDynamicRange":false,"MultiDynamicRangeID":null,"MultiDynamicCollectionID":null,"SectionName":"YTDS1","BlockName":"YTDB1","VenaRangeType":5,"DimensionIdStr":"-1","MemberIdStr":"-1","DimensionId":-1,"MemberId":-1,"Inc":""},"_vena_DYNR_SYTDS1_BYTDB1_706631d5_a748ecb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706631d5","DynamicRangeEntryID":"a748ecbd","IsMultiDynamicRange":false,"MultiDynamicRangeID":null,"MultiDynamicCollectionID":null,"SectionName":"YTDS1","BlockName":"YTDB1","VenaRangeType":5,"DimensionIdStr":"-1","MemberIdStr":"-1","DimensionId":-1,"MemberId":-1,"Inc":""},"_vena_DYNR_SYTDS1_BYTDB1_706631d5_c028a9f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706631d5","DynamicRangeEntryID":"c028a9f1","IsMultiDynamicRange":false,"MultiDynamicRangeID":null,"MultiDynamicCollectionID":null,"SectionName":"YTDS1","BlockName":"YTDB1","VenaRangeType":5,"DimensionIdStr":"-1","MemberIdStr":"-1","DimensionId":-1,"MemberId":-1,"Inc":""},"_vena_DYNR_SYTDS1_BYTDB1_706631d5_c0721767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706631d5","DynamicRangeEntryID":"c0721767","IsMultiDynamicRange":false,"MultiDynamicRangeID":null,"MultiDynamicCollectionID":null,"SectionName":"YTDS1","BlockName":"YTDB1","VenaRangeType":5,"DimensionIdStr":"-1","MemberIdStr":"-1","DimensionId":-1,"MemberId":-1,"Inc":""},"_vena_DYNR_SYTDS1_BYTDB1_706631d5_d2f886a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706631d5","DynamicRangeEntryID":"d2f886a6","IsMultiDynamicRange":false,"MultiDynamicRangeID":null,"MultiDynamicCollectionID":null,"SectionName":"YTDS1","BlockName":"YTDB1","VenaRangeType":5,"DimensionIdStr":"-1","MemberIdStr":"-1","DimensionId":-1,"MemberId":-1,"Inc":""},"_vena_DYNR_SYTDS1_BYTDB1_706631d5_d86a6ab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706631d5","DynamicRangeEntryID":"d86a6ab6","IsMultiDynamicRange":false,"MultiDynamicRangeID":null,"MultiDynamicCollectionID":null,"SectionName":"YTDS1","BlockName":"YTDB1","VenaRangeType":5,"DimensionIdStr":"-1","MemberIdStr":"-1","DimensionId":-1,"MemberId":-1,"Inc":""},"_vena_DYNR_SYTDS1_BYTDB1_706631d5_e30abbf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706631d5","DynamicRangeEntryID":"e30abbfd","IsMultiDynamicRange":false,"MultiDynamicRangeID":null,"MultiDynamicCollectionID":null,"SectionName":"YTDS1","BlockName":"YTDB1","VenaRangeType":5,"DimensionIdStr":"-1","MemberIdStr":"-1","DimensionId":-1,"MemberId":-1,"Inc":""},"_vena_DYNR_SYTDS1_BYTDB1_706631d5_f1186d9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706631d5","DynamicRangeEntryID":"f1186d9b","IsMultiDynamicRange":false,"MultiDynamicRangeID":null,"MultiDynamicCollectionID":null,"SectionName":"YTDS1","BlockName":"YTDB1","VenaRangeType":5,"DimensionIdStr":"-1","MemberIdStr":"-1","DimensionId":-1,"MemberId":-1,"Inc":""},"_vena_DYNR_SYTDS1_BYTDB1_706631d5_fafe3f19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706631d5","DynamicRangeEntryID":"fafe3f19","IsMultiDynamicRange":false,"MultiDynamicRangeID":null,"MultiDynamicCollectionID":null,"SectionName":"YTDS1","BlockName":"YTDB1","VenaRangeType":5,"DimensionIdStr":"-1","MemberIdStr":"-1","DimensionId":-1,"MemberId":-1,"Inc":""},"_vena_DYNR_SYTDS1_BYTDB1_70a5bb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70a5bbf","DynamicRangeEntryID":null,"IsMultiDynamicRange":false,"MultiDynamicRangeID":null,"MultiDynamicCollectionID":null,"SectionName":"YTDS1","BlockName":"YTDB1","VenaRangeType":5,"DimensionIdStr":"-1","MemberIdStr":"-1","DimensionId":-1,"MemberId":-1,"Inc":""},"_vena_DYNR_SYTDS1_BYTDB1_70a5bbf_34a7bca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a5bbf","DynamicRangeEntryID":"34a7bca1","IsMultiDynamicRange":false,"MultiDynamicRangeID":null,"MultiDynamicCollectionID":null,"SectionName":"YTDS1","BlockName":"YTDB1","VenaRangeType":5,"DimensionIdStr":"-1","MemberIdStr":"-1","DimensionId":-1,"MemberId":-1,"Inc":""},"_vena_DYNR_SYTDS1_BYTDB1_70a5bbf_38906634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a5bbf","DynamicRangeEntryID":"38906634","IsMultiDynamicRange":false,"MultiDynamicRangeID":null,"MultiDynamicCollectionID":null,"SectionName":"YTDS1","BlockName":"YTDB1","VenaRangeType":5,"DimensionIdStr":"-1","MemberIdStr":"-1","DimensionId":-1,"MemberId":-1,"Inc":""},"_vena_DYNR_SYTDS1_BYTDB1_70a5bbf_4eeee325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a5bbf","DynamicRangeEntryID":"4eeee325","IsMultiDynamicRange":false,"MultiDynamicRangeID":null,"MultiDynamicCollectionID":null,"SectionName":"YTDS1","BlockName":"YTDB1","VenaRangeType":5,"DimensionIdStr":"-1","MemberIdStr":"-1","DimensionId":-1,"MemberId":-1,"Inc":""},"_vena_DYNR_SYTDS1_BYTDB1_70a5bbf_53dcbe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a5bbf","DynamicRangeEntryID":"53dcbea","IsMultiDynamicRange":false,"MultiDynamicRangeID":null,"MultiDynamicCollectionID":null,"SectionName":"YTDS1","BlockName":"YTDB1","VenaRangeType":5,"DimensionIdStr":"-1","MemberIdStr":"-1","DimensionId":-1,"MemberId":-1,"Inc":""},"_vena_DYNR_SYTDS1_BYTDB1_70a5bbf_6d84b261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a5bbf","DynamicRangeEntryID":"6d84b261","IsMultiDynamicRange":false,"MultiDynamicRangeID":null,"MultiDynamicCollectionID":null,"SectionName":"YTDS1","BlockName":"YTDB1","VenaRangeType":5,"DimensionIdStr":"-1","MemberIdStr":"-1","DimensionId":-1,"MemberId":-1,"Inc":""},"_vena_DYNR_SYTDS1_BYTDB1_70a5bbf_7549dd2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a5bbf","DynamicRangeEntryID":"7549dd2e","IsMultiDynamicRange":false,"MultiDynamicRangeID":null,"MultiDynamicCollectionID":null,"SectionName":"YTDS1","BlockName":"YTDB1","VenaRangeType":5,"DimensionIdStr":"-1","MemberIdStr":"-1","DimensionId":-1,"MemberId":-1,"Inc":""},"_vena_DYNR_SYTDS1_BYTDB1_70a5bbf_851185e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a5bbf","DynamicRangeEntryID":"851185ee","IsMultiDynamicRange":false,"MultiDynamicRangeID":null,"MultiDynamicCollectionID":null,"SectionName":"YTDS1","BlockName":"YTDB1","VenaRangeType":5,"DimensionIdStr":"-1","MemberIdStr":"-1","DimensionId":-1,"MemberId":-1,"Inc":""},"_vena_DYNR_SYTDS1_BYTDB1_70a5bbf_85e95778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a5bbf","DynamicRangeEntryID":"85e95778","IsMultiDynamicRange":false,"MultiDynamicRangeID":null,"MultiDynamicCollectionID":null,"SectionName":"YTDS1","BlockName":"YTDB1","VenaRangeType":5,"DimensionIdStr":"-1","MemberIdStr":"-1","DimensionId":-1,"MemberId":-1,"Inc":""},"_vena_DYNR_SYTDS1_BYTDB1_70a5bbf_9fad9973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a5bbf","DynamicRangeEntryID":"9fad9973","IsMultiDynamicRange":false,"MultiDynamicRangeID":null,"MultiDynamicCollectionID":null,"SectionName":"YTDS1","BlockName":"YTDB1","VenaRangeType":5,"DimensionIdStr":"-1","MemberIdStr":"-1","DimensionId":-1,"MemberId":-1,"Inc":""},"_vena_DYNR_SYTDS1_BYTDB1_70a5bbf_af11bce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a5bbf","DynamicRangeEntryID":"af11bce1","IsMultiDynamicRange":false,"MultiDynamicRangeID":null,"MultiDynamicCollectionID":null,"SectionName":"YTDS1","BlockName":"YTDB1","VenaRangeType":5,"DimensionIdStr":"-1","MemberIdStr":"-1","DimensionId":-1,"MemberId":-1,"Inc":""},"_vena_DYNR_SYTDS1_BYTDB1_70a5bbf_b2ffbf98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a5bbf","DynamicRangeEntryID":"b2ffbf98","IsMultiDynamicRange":false,"MultiDynamicRangeID":null,"MultiDynamicCollectionID":null,"SectionName":"YTDS1","BlockName":"YTDB1","VenaRangeType":5,"DimensionIdStr":"-1","MemberIdStr":"-1","DimensionId":-1,"MemberId":-1,"Inc":""},"_vena_DYNR_SYTDS1_BYTDB1_70a5bbf_c0c28634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a5bbf","DynamicRangeEntryID":"c0c28634","IsMultiDynamicRange":false,"MultiDynamicRangeID":null,"MultiDynamicCollectionID":null,"SectionName":"YTDS1","BlockName":"YTDB1","VenaRangeType":5,"DimensionIdStr":"-1","MemberIdStr":"-1","DimensionId":-1,"MemberId":-1,"Inc":""},"_vena_DYNR_SYTDS1_BYTDB1_70a5bbf_db053771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a5bbf","DynamicRangeEntryID":"db053771","IsMultiDynamicRange":false,"MultiDynamicRangeID":null,"MultiDynamicCollectionID":null,"SectionName":"YTDS1","BlockName":"YTDB1","VenaRangeType":5,"DimensionIdStr":"-1","MemberIdStr":"-1","DimensionId":-1,"MemberId":-1,"Inc":""},"_vena_DYNR_SYTDS1_BYTDB1_70a5bbf_dcb8678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a5bbf","DynamicRangeEntryID":"dcb8678c","IsMultiDynamicRange":false,"MultiDynamicRangeID":null,"MultiDynamicCollectionID":null,"SectionName":"YTDS1","BlockName":"YTDB1","VenaRangeType":5,"DimensionIdStr":"-1","MemberIdStr":"-1","DimensionId":-1,"MemberId":-1,"Inc":""},"_vena_DYNR_SYTDS1_BYTDB1_70a5bbf_dee83e4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a5bbf","DynamicRangeEntryID":"dee83e4d","IsMultiDynamicRange":false,"MultiDynamicRangeID":null,"MultiDynamicCollectionID":null,"SectionName":"YTDS1","BlockName":"YTDB1","VenaRangeType":5,"DimensionIdStr":"-1","MemberIdStr":"-1","DimensionId":-1,"MemberId":-1,"Inc":""},"_vena_DYNR_SYTDS1_BYTDB1_70a5bbf_e26ab350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a5bbf","DynamicRangeEntryID":"e26ab350","IsMultiDynamicRange":false,"MultiDynamicRangeID":null,"MultiDynamicCollectionID":null,"SectionName":"YTDS1","BlockName":"YTDB1","VenaRangeType":5,"DimensionIdStr":"-1","MemberIdStr":"-1","DimensionId":-1,"MemberId":-1,"Inc":""},"_vena_DYNR_SYTDS1_BYTDB1_70a5bbf_e9cce70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a5bbf","DynamicRangeEntryID":"e9cce70b","IsMultiDynamicRange":false,"MultiDynamicRangeID":null,"MultiDynamicCollectionID":null,"SectionName":"YTDS1","BlockName":"YTDB1","VenaRangeType":5,"DimensionIdStr":"-1","MemberIdStr":"-1","DimensionId":-1,"MemberId":-1,"Inc":""},"_vena_DYNR_SYTDS1_BYTDB1_70a5bbf_f1d9aec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70a5bbf","DynamicRangeEntryID":"f1d9aec9","IsMultiDynamicRange":false,"MultiDynamicRangeID":null,"MultiDynamicCollectionID":null,"SectionName":"YTDS1","BlockName":"YTDB1","VenaRangeType":5,"DimensionIdStr":"-1","MemberIdStr":"-1","DimensionId":-1,"MemberId":-1,"Inc":""},"_vena_DYNR_SYTDS1_BYTDB1_87d7f74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87d7f74f","DynamicRangeEntryID":null,"IsMultiDynamicRange":false,"MultiDynamicRangeID":null,"MultiDynamicCollectionID":null,"SectionName":"YTDS1","BlockName":"YTDB1","VenaRangeType":5,"DimensionIdStr":"-1","MemberIdStr":"-1","DimensionId":-1,"MemberId":-1,"Inc":""},"_vena_DYNR_SYTDS1_BYTDB1_87d7f74f_111411e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111411e1","IsMultiDynamicRange":false,"MultiDynamicRangeID":null,"MultiDynamicCollectionID":null,"SectionName":"YTDS1","BlockName":"YTDB1","VenaRangeType":5,"DimensionIdStr":"-1","MemberIdStr":"-1","DimensionId":-1,"MemberId":-1,"Inc":""},"_vena_DYNR_SYTDS1_BYTDB1_87d7f74f_17984280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17984280","IsMultiDynamicRange":false,"MultiDynamicRangeID":null,"MultiDynamicCollectionID":null,"SectionName":"YTDS1","BlockName":"YTDB1","VenaRangeType":5,"DimensionIdStr":"-1","MemberIdStr":"-1","DimensionId":-1,"MemberId":-1,"Inc":""},"_vena_DYNR_SYTDS1_BYTDB1_87d7f74f_1f9a8f36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1f9a8f36","IsMultiDynamicRange":false,"MultiDynamicRangeID":null,"MultiDynamicCollectionID":null,"SectionName":"YTDS1","BlockName":"YTDB1","VenaRangeType":5,"DimensionIdStr":"-1","MemberIdStr":"-1","DimensionId":-1,"MemberId":-1,"Inc":""},"_vena_DYNR_SYTDS1_BYTDB1_87d7f74f_236c7bf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236c7bff","IsMultiDynamicRange":false,"MultiDynamicRangeID":null,"MultiDynamicCollectionID":null,"SectionName":"YTDS1","BlockName":"YTDB1","VenaRangeType":5,"DimensionIdStr":"-1","MemberIdStr":"-1","DimensionId":-1,"MemberId":-1,"Inc":""},"_vena_DYNR_SYTDS1_BYTDB1_87d7f74f_29ff7f07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29ff7f07","IsMultiDynamicRange":false,"MultiDynamicRangeID":null,"MultiDynamicCollectionID":null,"SectionName":"YTDS1","BlockName":"YTDB1","VenaRangeType":5,"DimensionIdStr":"-1","MemberIdStr":"-1","DimensionId":-1,"MemberId":-1,"Inc":""},"_vena_DYNR_SYTDS1_BYTDB1_87d7f74f_2e54cb3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2e54cb3c","IsMultiDynamicRange":false,"MultiDynamicRangeID":null,"MultiDynamicCollectionID":null,"SectionName":"YTDS1","BlockName":"YTDB1","VenaRangeType":5,"DimensionIdStr":"-1","MemberIdStr":"-1","DimensionId":-1,"MemberId":-1,"Inc":""},"_vena_DYNR_SYTDS1_BYTDB1_87d7f74f_354daa7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354daa7d","IsMultiDynamicRange":false,"MultiDynamicRangeID":null,"MultiDynamicCollectionID":null,"SectionName":"YTDS1","BlockName":"YTDB1","VenaRangeType":5,"DimensionIdStr":"-1","MemberIdStr":"-1","DimensionId":-1,"MemberId":-1,"Inc":""},"_vena_DYNR_SYTDS1_BYTDB1_87d7f74f_35568eb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35568ebf","IsMultiDynamicRange":false,"MultiDynamicRangeID":null,"MultiDynamicCollectionID":null,"SectionName":"YTDS1","BlockName":"YTDB1","VenaRangeType":5,"DimensionIdStr":"-1","MemberIdStr":"-1","DimensionId":-1,"MemberId":-1,"Inc":""},"_vena_DYNR_SYTDS1_BYTDB1_87d7f74f_3dd201c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3dd201c3","IsMultiDynamicRange":false,"MultiDynamicRangeID":null,"MultiDynamicCollectionID":null,"SectionName":"YTDS1","BlockName":"YTDB1","VenaRangeType":5,"DimensionIdStr":"-1","MemberIdStr":"-1","DimensionId":-1,"MemberId":-1,"Inc":""},"_vena_DYNR_SYTDS1_BYTDB1_87d7f74f_3ef40264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3ef40264","IsMultiDynamicRange":false,"MultiDynamicRangeID":null,"MultiDynamicCollectionID":null,"SectionName":"YTDS1","BlockName":"YTDB1","VenaRangeType":5,"DimensionIdStr":"-1","MemberIdStr":"-1","DimensionId":-1,"MemberId":-1,"Inc":""},"_vena_DYNR_SYTDS1_BYTDB1_87d7f74f_4580fd74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4580fd74","IsMultiDynamicRange":false,"MultiDynamicRangeID":null,"MultiDynamicCollectionID":null,"SectionName":"YTDS1","BlockName":"YTDB1","VenaRangeType":5,"DimensionIdStr":"-1","MemberIdStr":"-1","DimensionId":-1,"MemberId":-1,"Inc":""},"_vena_DYNR_SYTDS1_BYTDB1_87d7f74f_49f79686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49f79686","IsMultiDynamicRange":false,"MultiDynamicRangeID":null,"MultiDynamicCollectionID":null,"SectionName":"YTDS1","BlockName":"YTDB1","VenaRangeType":5,"DimensionIdStr":"-1","MemberIdStr":"-1","DimensionId":-1,"MemberId":-1,"Inc":""},"_vena_DYNR_SYTDS1_BYTDB1_87d7f74f_4ed0628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4ed0628e","IsMultiDynamicRange":false,"MultiDynamicRangeID":null,"MultiDynamicCollectionID":null,"SectionName":"YTDS1","BlockName":"YTDB1","VenaRangeType":5,"DimensionIdStr":"-1","MemberIdStr":"-1","DimensionId":-1,"MemberId":-1,"Inc":""},"_vena_DYNR_SYTDS1_BYTDB1_87d7f74f_56e11ab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56e11abd","IsMultiDynamicRange":false,"MultiDynamicRangeID":null,"MultiDynamicCollectionID":null,"SectionName":"YTDS1","BlockName":"YTDB1","VenaRangeType":5,"DimensionIdStr":"-1","MemberIdStr":"-1","DimensionId":-1,"MemberId":-1,"Inc":""},"_vena_DYNR_SYTDS1_BYTDB1_87d7f74f_5aa07c42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5aa07c42","IsMultiDynamicRange":false,"MultiDynamicRangeID":null,"MultiDynamicCollectionID":null,"SectionName":"YTDS1","BlockName":"YTDB1","VenaRangeType":5,"DimensionIdStr":"-1","MemberIdStr":"-1","DimensionId":-1,"MemberId":-1,"Inc":""},"_vena_DYNR_SYTDS1_BYTDB1_87d7f74f_5aee667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5aee667","IsMultiDynamicRange":false,"MultiDynamicRangeID":null,"MultiDynamicCollectionID":null,"SectionName":"YTDS1","BlockName":"YTDB1","VenaRangeType":5,"DimensionIdStr":"-1","MemberIdStr":"-1","DimensionId":-1,"MemberId":-1,"Inc":""},"_vena_DYNR_SYTDS1_BYTDB1_87d7f74f_5d16e728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5d16e728","IsMultiDynamicRange":false,"MultiDynamicRangeID":null,"MultiDynamicCollectionID":null,"SectionName":"YTDS1","BlockName":"YTDB1","VenaRangeType":5,"DimensionIdStr":"-1","MemberIdStr":"-1","DimensionId":-1,"MemberId":-1,"Inc":""},"_vena_DYNR_SYTDS1_BYTDB1_87d7f74f_5ec8f4a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5ec8f4aa","IsMultiDynamicRange":false,"MultiDynamicRangeID":null,"MultiDynamicCollectionID":null,"SectionName":"YTDS1","BlockName":"YTDB1","VenaRangeType":5,"DimensionIdStr":"-1","MemberIdStr":"-1","DimensionId":-1,"MemberId":-1,"Inc":""},"_vena_DYNR_SYTDS1_BYTDB1_87d7f74f_630a3818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630a3818","IsMultiDynamicRange":false,"MultiDynamicRangeID":null,"MultiDynamicCollectionID":null,"SectionName":"YTDS1","BlockName":"YTDB1","VenaRangeType":5,"DimensionIdStr":"-1","MemberIdStr":"-1","DimensionId":-1,"MemberId":-1,"Inc":""},"_vena_DYNR_SYTDS1_BYTDB1_87d7f74f_63529d9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63529d9c","IsMultiDynamicRange":false,"MultiDynamicRangeID":null,"MultiDynamicCollectionID":null,"SectionName":"YTDS1","BlockName":"YTDB1","VenaRangeType":5,"DimensionIdStr":"-1","MemberIdStr":"-1","DimensionId":-1,"MemberId":-1,"Inc":""},"_vena_DYNR_SYTDS1_BYTDB1_87d7f74f_64ecc08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64ecc08d","IsMultiDynamicRange":false,"MultiDynamicRangeID":null,"MultiDynamicCollectionID":null,"SectionName":"YTDS1","BlockName":"YTDB1","VenaRangeType":5,"DimensionIdStr":"-1","MemberIdStr":"-1","DimensionId":-1,"MemberId":-1,"Inc":""},"_vena_DYNR_SYTDS1_BYTDB1_87d7f74f_6cfe526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6cfe526d","IsMultiDynamicRange":false,"MultiDynamicRangeID":null,"MultiDynamicCollectionID":null,"SectionName":"YTDS1","BlockName":"YTDB1","VenaRangeType":5,"DimensionIdStr":"-1","MemberIdStr":"-1","DimensionId":-1,"MemberId":-1,"Inc":""},"_vena_DYNR_SYTDS1_BYTDB1_87d7f74f_70974c1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70974c1e","IsMultiDynamicRange":false,"MultiDynamicRangeID":null,"MultiDynamicCollectionID":null,"SectionName":"YTDS1","BlockName":"YTDB1","VenaRangeType":5,"DimensionIdStr":"-1","MemberIdStr":"-1","DimensionId":-1,"MemberId":-1,"Inc":""},"_vena_DYNR_SYTDS1_BYTDB1_87d7f74f_7668726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7668726d","IsMultiDynamicRange":false,"MultiDynamicRangeID":null,"MultiDynamicCollectionID":null,"SectionName":"YTDS1","BlockName":"YTDB1","VenaRangeType":5,"DimensionIdStr":"-1","MemberIdStr":"-1","DimensionId":-1,"MemberId":-1,"Inc":""},"_vena_DYNR_SYTDS1_BYTDB1_87d7f74f_7e78998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7e78998e","IsMultiDynamicRange":false,"MultiDynamicRangeID":null,"MultiDynamicCollectionID":null,"SectionName":"YTDS1","BlockName":"YTDB1","VenaRangeType":5,"DimensionIdStr":"-1","MemberIdStr":"-1","DimensionId":-1,"MemberId":-1,"Inc":""},"_vena_DYNR_SYTDS1_BYTDB1_87d7f74f_81262049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81262049","IsMultiDynamicRange":false,"MultiDynamicRangeID":null,"MultiDynamicCollectionID":null,"SectionName":"YTDS1","BlockName":"YTDB1","VenaRangeType":5,"DimensionIdStr":"-1","MemberIdStr":"-1","DimensionId":-1,"MemberId":-1,"Inc":""},"_vena_DYNR_SYTDS1_BYTDB1_87d7f74f_8b5a3591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8b5a3591","IsMultiDynamicRange":false,"MultiDynamicRangeID":null,"MultiDynamicCollectionID":null,"SectionName":"YTDS1","BlockName":"YTDB1","VenaRangeType":5,"DimensionIdStr":"-1","MemberIdStr":"-1","DimensionId":-1,"MemberId":-1,"Inc":""},"_vena_DYNR_SYTDS1_BYTDB1_87d7f74f_8ce3f677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8ce3f677","IsMultiDynamicRange":false,"MultiDynamicRangeID":null,"MultiDynamicCollectionID":null,"SectionName":"YTDS1","BlockName":"YTDB1","VenaRangeType":5,"DimensionIdStr":"-1","MemberIdStr":"-1","DimensionId":-1,"MemberId":-1,"Inc":""},"_vena_DYNR_SYTDS1_BYTDB1_87d7f74f_8d8386e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8d8386ee","IsMultiDynamicRange":false,"MultiDynamicRangeID":null,"MultiDynamicCollectionID":null,"SectionName":"YTDS1","BlockName":"YTDB1","VenaRangeType":5,"DimensionIdStr":"-1","MemberIdStr":"-1","DimensionId":-1,"MemberId":-1,"Inc":""},"_vena_DYNR_SYTDS1_BYTDB1_87d7f74f_94b05ad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94b05ada","IsMultiDynamicRange":false,"MultiDynamicRangeID":null,"MultiDynamicCollectionID":null,"SectionName":"YTDS1","BlockName":"YTDB1","VenaRangeType":5,"DimensionIdStr":"-1","MemberIdStr":"-1","DimensionId":-1,"MemberId":-1,"Inc":""},"_vena_DYNR_SYTDS1_BYTDB1_87d7f74f_acdeead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acdeead7","IsMultiDynamicRange":false,"MultiDynamicRangeID":null,"MultiDynamicCollectionID":null,"SectionName":"YTDS1","BlockName":"YTDB1","VenaRangeType":5,"DimensionIdStr":"-1","MemberIdStr":"-1","DimensionId":-1,"MemberId":-1,"Inc":""},"_vena_DYNR_SYTDS1_BYTDB1_87d7f74f_ada630f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ada630f5","IsMultiDynamicRange":false,"MultiDynamicRangeID":null,"MultiDynamicCollectionID":null,"SectionName":"YTDS1","BlockName":"YTDB1","VenaRangeType":5,"DimensionIdStr":"-1","MemberIdStr":"-1","DimensionId":-1,"MemberId":-1,"Inc":""},"_vena_DYNR_SYTDS1_BYTDB1_87d7f74f_aedd5ab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aedd5ab7","IsMultiDynamicRange":false,"MultiDynamicRangeID":null,"MultiDynamicCollectionID":null,"SectionName":"YTDS1","BlockName":"YTDB1","VenaRangeType":5,"DimensionIdStr":"-1","MemberIdStr":"-1","DimensionId":-1,"MemberId":-1,"Inc":""},"_vena_DYNR_SYTDS1_BYTDB1_87d7f74f_af16935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af16935a","IsMultiDynamicRange":false,"MultiDynamicRangeID":null,"MultiDynamicCollectionID":null,"SectionName":"YTDS1","BlockName":"YTDB1","VenaRangeType":5,"DimensionIdStr":"-1","MemberIdStr":"-1","DimensionId":-1,"MemberId":-1,"Inc":""},"_vena_DYNR_SYTDS1_BYTDB1_87d7f74f_d325c7f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d325c7f0","IsMultiDynamicRange":false,"MultiDynamicRangeID":null,"MultiDynamicCollectionID":null,"SectionName":"YTDS1","BlockName":"YTDB1","VenaRangeType":5,"DimensionIdStr":"-1","MemberIdStr":"-1","DimensionId":-1,"MemberId":-1,"Inc":""},"_vena_DYNR_SYTDS1_BYTDB1_87d7f74f_dacaba1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dacaba1c","IsMultiDynamicRange":false,"MultiDynamicRangeID":null,"MultiDynamicCollectionID":null,"SectionName":"YTDS1","BlockName":"YTDB1","VenaRangeType":5,"DimensionIdStr":"-1","MemberIdStr":"-1","DimensionId":-1,"MemberId":-1,"Inc":""},"_vena_DYNR_SYTDS1_BYTDB1_87d7f74f_dd0533e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dd0533e4","IsMultiDynamicRange":false,"MultiDynamicRangeID":null,"MultiDynamicCollectionID":null,"SectionName":"YTDS1","BlockName":"YTDB1","VenaRangeType":5,"DimensionIdStr":"-1","MemberIdStr":"-1","DimensionId":-1,"MemberId":-1,"Inc":""},"_vena_DYNR_SYTDS1_BYTDB1_87d7f74f_e9981fd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e9981fd0","IsMultiDynamicRange":false,"MultiDynamicRangeID":null,"MultiDynamicCollectionID":null,"SectionName":"YTDS1","BlockName":"YTDB1","VenaRangeType":5,"DimensionIdStr":"-1","MemberIdStr":"-1","DimensionId":-1,"MemberId":-1,"Inc":""},"_vena_DYNR_SYTDS1_BYTDB1_87d7f74f_f07f8d3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f07f8d3d","IsMultiDynamicRange":false,"MultiDynamicRangeID":null,"MultiDynamicCollectionID":null,"SectionName":"YTDS1","BlockName":"YTDB1","VenaRangeType":5,"DimensionIdStr":"-1","MemberIdStr":"-1","DimensionId":-1,"MemberId":-1,"Inc":""},"_vena_DYNR_SYTDS1_BYTDB1_87d7f74f_f75cb5c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f75cb5c8","IsMultiDynamicRange":false,"MultiDynamicRangeID":null,"MultiDynamicCollectionID":null,"SectionName":"YTDS1","BlockName":"YTDB1","VenaRangeType":5,"DimensionIdStr":"-1","MemberIdStr":"-1","DimensionId":-1,"MemberId":-1,"Inc":""},"_vena_DYNR_SYTDS1_BYTDB1_87d7f74f_f80d3f4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87d7f74f","DynamicRangeEntryID":"f80d3f4b","IsMultiDynamicRange":false,"MultiDynamicRangeID":null,"MultiDynamicCollectionID":null,"SectionName":"YTDS1","BlockName":"YTDB1","VenaRangeType":5,"DimensionIdStr":"-1","MemberIdStr":"-1","DimensionId":-1,"MemberId":-1,"Inc":""},"_vena_DYNR_SYTDS1_BYTDB1_94346366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94346366","DynamicRangeEntryID":null,"IsMultiDynamicRange":false,"MultiDynamicRangeID":null,"MultiDynamicCollectionID":null,"SectionName":"YTDS1","BlockName":"YTDB1","VenaRangeType":5,"DimensionIdStr":"-1","MemberIdStr":"-1","DimensionId":-1,"MemberId":-1,"Inc":""},"_vena_DYNR_SYTDS1_BYTDB1_94346366_1402f962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94346366","DynamicRangeEntryID":"1402f962","IsMultiDynamicRange":false,"MultiDynamicRangeID":null,"MultiDynamicCollectionID":null,"SectionName":"YTDS1","BlockName":"YTDB1","VenaRangeType":5,"DimensionIdStr":"-1","MemberIdStr":"-1","DimensionId":-1,"MemberId":-1,"Inc":""},"_vena_DYNR_SYTDS1_BYTDB1_94346366_3b9e3e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94346366","DynamicRangeEntryID":"3b9e3e1","IsMultiDynamicRange":false,"MultiDynamicRangeID":null,"MultiDynamicCollectionID":null,"SectionName":"YTDS1","BlockName":"YTDB1","VenaRangeType":5,"DimensionIdStr":"-1","MemberIdStr":"-1","DimensionId":-1,"MemberId":-1,"Inc":""},"_vena_DYNR_SYTDS1_BYTDB1_94346366_7c03b702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94346366","DynamicRangeEntryID":"7c03b702","IsMultiDynamicRange":false,"MultiDynamicRangeID":null,"MultiDynamicCollectionID":null,"SectionName":"YTDS1","BlockName":"YTDB1","VenaRangeType":5,"DimensionIdStr":"-1","MemberIdStr":"-1","DimensionId":-1,"MemberId":-1,"Inc":""},"_vena_DYNR_SYTDS1_BYTDB1_94346366_881bfc90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94346366","DynamicRangeEntryID":"881bfc90","IsMultiDynamicRange":false,"MultiDynamicRangeID":null,"MultiDynamicCollectionID":null,"SectionName":"YTDS1","BlockName":"YTDB1","VenaRangeType":5,"DimensionIdStr":"-1","MemberIdStr":"-1","DimensionId":-1,"MemberId":-1,"Inc":""},"_vena_DYNR_SYTDS1_BYTDB1_94346366_9dd5d229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94346366","DynamicRangeEntryID":"9dd5d229","IsMultiDynamicRange":false,"MultiDynamicRangeID":null,"MultiDynamicCollectionID":null,"SectionName":"YTDS1","BlockName":"YTDB1","VenaRangeType":5,"DimensionIdStr":"-1","MemberIdStr":"-1","DimensionId":-1,"MemberId":-1,"Inc":""},"_vena_DYNR_SYTDS1_BYTDB1_94346366_a00c6216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94346366","DynamicRangeEntryID":"a00c6216","IsMultiDynamicRange":false,"MultiDynamicRangeID":null,"MultiDynamicCollectionID":null,"SectionName":"YTDS1","BlockName":"YTDB1","VenaRangeType":5,"DimensionIdStr":"-1","MemberIdStr":"-1","DimensionId":-1,"MemberId":-1,"Inc":""},"_vena_DYNR_SYTDS1_BYTDB1_94346366_a348d11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94346366","DynamicRangeEntryID":"a348d11d","IsMultiDynamicRange":false,"MultiDynamicRangeID":null,"MultiDynamicCollectionID":null,"SectionName":"YTDS1","BlockName":"YTDB1","VenaRangeType":5,"DimensionIdStr":"-1","MemberIdStr":"-1","DimensionId":-1,"MemberId":-1,"Inc":""},"_vena_DYNR_SYTDS1_BYTDB1_94346366_ac3d1373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94346366","DynamicRangeEntryID":"ac3d1373","IsMultiDynamicRange":false,"MultiDynamicRangeID":null,"MultiDynamicCollectionID":null,"SectionName":"YTDS1","BlockName":"YTDB1","VenaRangeType":5,"DimensionIdStr":"-1","MemberIdStr":"-1","DimensionId":-1,"MemberId":-1,"Inc":""},"_vena_DYNR_SYTDS1_BYTDB1_94346366_bd13dc11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94346366","DynamicRangeEntryID":"bd13dc11","IsMultiDynamicRange":false,"MultiDynamicRangeID":null,"MultiDynamicCollectionID":null,"SectionName":"YTDS1","BlockName":"YTDB1","VenaRangeType":5,"DimensionIdStr":"-1","MemberIdStr":"-1","DimensionId":-1,"MemberId":-1,"Inc":""},"_vena_DYNR_SYTDS1_BYTDB1_94346366_c6e6256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94346366","DynamicRangeEntryID":"c6e6256c","IsMultiDynamicRange":false,"MultiDynamicRangeID":null,"MultiDynamicCollectionID":null,"SectionName":"YTDS1","BlockName":"YTDB1","VenaRangeType":5,"DimensionIdStr":"-1","MemberIdStr":"-1","DimensionId":-1,"MemberId":-1,"Inc":""},"_vena_DYNR_SYTDS1_BYTDB1_94346366_d798e8a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94346366","DynamicRangeEntryID":"d798e8a1","IsMultiDynamicRange":false,"MultiDynamicRangeID":null,"MultiDynamicCollectionID":null,"SectionName":"YTDS1","BlockName":"YTDB1","VenaRangeType":5,"DimensionIdStr":"-1","MemberIdStr":"-1","DimensionId":-1,"MemberId":-1,"Inc":""},"_vena_DYNR_SYTDS1_BYTDB1_abfe1461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abfe1461","DynamicRangeEntryID":null,"IsMultiDynamicRange":false,"MultiDynamicRangeID":null,"MultiDynamicCollectionID":null,"SectionName":"YTDS1","BlockName":"YTDB1","VenaRangeType":5,"DimensionIdStr":"-1","MemberIdStr":"-1","DimensionId":-1,"MemberId":-1,"Inc":""},"_vena_DYNR_SYTDS1_BYTDB1_abfe1461_ae1a6840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abfe1461","DynamicRangeEntryID":"ae1a6840","IsMultiDynamicRange":false,"MultiDynamicRangeID":null,"MultiDynamicCollectionID":null,"SectionName":"YTDS1","BlockName":"YTDB1","VenaRangeType":5,"DimensionIdStr":"-1","MemberIdStr":"-1","DimensionId":-1,"MemberId":-1,"Inc":""},"_vena_DYNR_SYTDS1_BYTDB1_b8f2a1e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b8f2a1e4","DynamicRangeEntryID":null,"IsMultiDynamicRange":false,"MultiDynamicRangeID":null,"MultiDynamicCollectionID":null,"SectionName":"YTDS1","BlockName":"YTDB1","VenaRangeType":5,"DimensionIdStr":"-1","MemberIdStr":"-1","DimensionId":-1,"MemberId":-1,"Inc":""},"_vena_DYNR_SYTDS1_BYTDB1_b8f2a1e4_2624ec0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b8f2a1e4","DynamicRangeEntryID":"2624ec0e","IsMultiDynamicRange":false,"MultiDynamicRangeID":null,"MultiDynamicCollectionID":null,"SectionName":"YTDS1","BlockName":"YTDB1","VenaRangeType":5,"DimensionIdStr":"-1","MemberIdStr":"-1","DimensionId":-1,"MemberId":-1,"Inc":""},"_vena_DYNR_SYTDS1_BYTDB1_b8f2a1e4_275e96f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b8f2a1e4","DynamicRangeEntryID":"275e96fa","IsMultiDynamicRange":false,"MultiDynamicRangeID":null,"MultiDynamicCollectionID":null,"SectionName":"YTDS1","BlockName":"YTDB1","VenaRangeType":5,"DimensionIdStr":"-1","MemberIdStr":"-1","DimensionId":-1,"MemberId":-1,"Inc":""},"_vena_DYNR_SYTDS1_BYTDB1_b8f2a1e4_2b45d8a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b8f2a1e4","DynamicRangeEntryID":"2b45d8a5","IsMultiDynamicRange":false,"MultiDynamicRangeID":null,"MultiDynamicCollectionID":null,"SectionName":"YTDS1","BlockName":"YTDB1","VenaRangeType":5,"DimensionIdStr":"-1","MemberIdStr":"-1","DimensionId":-1,"MemberId":-1,"Inc":""},"_vena_DYNR_SYTDS1_BYTDB1_b8f2a1e4_634c9234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b8f2a1e4","DynamicRangeEntryID":"634c9234","IsMultiDynamicRange":false,"MultiDynamicRangeID":null,"MultiDynamicCollectionID":null,"SectionName":"YTDS1","BlockName":"YTDB1","VenaRangeType":5,"DimensionIdStr":"-1","MemberIdStr":"-1","DimensionId":-1,"MemberId":-1,"Inc":""},"_vena_DYNR_SYTDS1_BYTDB1_b8f2a1e4_6d5ddb19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b8f2a1e4","DynamicRangeEntryID":"6d5ddb19","IsMultiDynamicRange":false,"MultiDynamicRangeID":null,"MultiDynamicCollectionID":null,"SectionName":"YTDS1","BlockName":"YTDB1","VenaRangeType":5,"DimensionIdStr":"-1","MemberIdStr":"-1","DimensionId":-1,"MemberId":-1,"Inc":""},"_vena_DYNR_SYTDS1_BYTDB1_b8f2a1e4_6ef13dd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b8f2a1e4","DynamicRangeEntryID":"6ef13dd8","IsMultiDynamicRange":false,"MultiDynamicRangeID":null,"MultiDynamicCollectionID":null,"SectionName":"YTDS1","BlockName":"YTDB1","VenaRangeType":5,"DimensionIdStr":"-1","MemberIdStr":"-1","DimensionId":-1,"MemberId":-1,"Inc":""},"_vena_DYNR_SYTDS1_BYTDB1_b8f2a1e4_6f0ef44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b8f2a1e4","DynamicRangeEntryID":"6f0ef44a","IsMultiDynamicRange":false,"MultiDynamicRangeID":null,"MultiDynamicCollectionID":null,"SectionName":"YTDS1","BlockName":"YTDB1","VenaRangeType":5,"DimensionIdStr":"-1","MemberIdStr":"-1","DimensionId":-1,"MemberId":-1,"Inc":""},"_vena_DYNR_SYTDS1_BYTDB1_b8f2a1e4_7ad919b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b8f2a1e4","DynamicRangeEntryID":"7ad919bd","IsMultiDynamicRange":false,"MultiDynamicRangeID":null,"MultiDynamicCollectionID":null,"SectionName":"YTDS1","BlockName":"YTDB1","VenaRangeType":5,"DimensionIdStr":"-1","MemberIdStr":"-1","DimensionId":-1,"MemberId":-1,"Inc":""},"_vena_DYNR_SYTDS1_BYTDB1_b8f2a1e4_ce3d041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b8f2a1e4","DynamicRangeEntryID":"ce3d041a","IsMultiDynamicRange":false,"MultiDynamicRangeID":null,"MultiDynamicCollectionID":null,"SectionName":"YTDS1","BlockName":"YTDB1","VenaRangeType":5,"DimensionIdStr":"-1","MemberIdStr":"-1","DimensionId":-1,"MemberId":-1,"Inc":""},"_vena_DYNR_SYTDS1_BYTDB1_b8f2a1e4_cf70ddf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b8f2a1e4","DynamicRangeEntryID":"cf70ddf5","IsMultiDynamicRange":false,"MultiDynamicRangeID":null,"MultiDynamicCollectionID":null,"SectionName":"YTDS1","BlockName":"YTDB1","VenaRangeType":5,"DimensionIdStr":"-1","MemberIdStr":"-1","DimensionId":-1,"MemberId":-1,"Inc":""},"_vena_DYNR_SYTDS1_BYTDB1_b8f2a1e4_cfc37de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b8f2a1e4","DynamicRangeEntryID":"cfc37de3","IsMultiDynamicRange":false,"MultiDynamicRangeID":null,"MultiDynamicCollectionID":null,"SectionName":"YTDS1","BlockName":"YTDB1","VenaRangeType":5,"DimensionIdStr":"-1","MemberIdStr":"-1","DimensionId":-1,"MemberId":-1,"Inc":""},"_vena_DYNR_SYTDS1_BYTDB1_b8f2a1e4_d394ff1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b8f2a1e4","DynamicRangeEntryID":"d394ff1d","IsMultiDynamicRange":false,"MultiDynamicRangeID":null,"MultiDynamicCollectionID":null,"SectionName":"YTDS1","BlockName":"YTDB1","VenaRangeType":5,"DimensionIdStr":"-1","MemberIdStr":"-1","DimensionId":-1,"MemberId":-1,"Inc":""},"_vena_DYNR_SYTDS1_BYTDB1_b8f2a1e4_d8d8d40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b8f2a1e4","DynamicRangeEntryID":"d8d8d40a","IsMultiDynamicRange":false,"MultiDynamicRangeID":null,"MultiDynamicCollectionID":null,"SectionName":"YTDS1","BlockName":"YTDB1","VenaRangeType":5,"DimensionIdStr":"-1","MemberIdStr":"-1","DimensionId":-1,"MemberId":-1,"Inc":""},"_vena_DYNR_SYTDS1_BYTDB1_b8f2a1e4_f7b6d722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b8f2a1e4","DynamicRangeEntryID":"f7b6d722","IsMultiDynamicRange":false,"MultiDynamicRangeID":null,"MultiDynamicCollectionID":null,"SectionName":"YTDS1","BlockName":"YTDB1","VenaRangeType":5,"DimensionIdStr":"-1","MemberIdStr":"-1","DimensionId":-1,"MemberId":-1,"Inc":""},"_vena_DYNR_SYTDS1_BYTDB1_bc0f2717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bc0f2717","DynamicRangeEntryID":null,"IsMultiDynamicRange":false,"MultiDynamicRangeID":null,"MultiDynamicCollectionID":null,"SectionName":"YTDS1","BlockName":"YTDB1","VenaRangeType":5,"DimensionIdStr":"-1","MemberIdStr":"-1","DimensionId":-1,"MemberId":-1,"Inc":""},"_vena_DYNR_SYTDS1_BYTDB1_bc0f2717_11f51880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bc0f2717","DynamicRangeEntryID":"11f51880","IsMultiDynamicRange":false,"MultiDynamicRangeID":null,"MultiDynamicCollectionID":null,"SectionName":"YTDS1","BlockName":"YTDB1","VenaRangeType":5,"DimensionIdStr":"-1","MemberIdStr":"-1","DimensionId":-1,"MemberId":-1,"Inc":""},"_vena_DYNR_SYTDS1_BYTDB1_bc0f2717_237bcc03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bc0f2717","DynamicRangeEntryID":"237bcc03","IsMultiDynamicRange":false,"MultiDynamicRangeID":null,"MultiDynamicCollectionID":null,"SectionName":"YTDS1","BlockName":"YTDB1","VenaRangeType":5,"DimensionIdStr":"-1","MemberIdStr":"-1","DimensionId":-1,"MemberId":-1,"Inc":""},"_vena_DYNR_SYTDS1_BYTDB1_bc0f2717_32fb8c95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bc0f2717","DynamicRangeEntryID":"32fb8c95","IsMultiDynamicRange":false,"MultiDynamicRangeID":null,"MultiDynamicCollectionID":null,"SectionName":"YTDS1","BlockName":"YTDB1","VenaRangeType":5,"DimensionIdStr":"-1","MemberIdStr":"-1","DimensionId":-1,"MemberId":-1,"Inc":""},"_vena_DYNR_SYTDS1_BYTDB1_bc0f2717_34c2c0a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bc0f2717","DynamicRangeEntryID":"34c2c0a4","IsMultiDynamicRange":false,"MultiDynamicRangeID":null,"MultiDynamicCollectionID":null,"SectionName":"YTDS1","BlockName":"YTDB1","VenaRangeType":5,"DimensionIdStr":"-1","MemberIdStr":"-1","DimensionId":-1,"MemberId":-1,"Inc":""},"_vena_DYNR_SYTDS1_BYTDB1_bc0f2717_375cc202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bc0f2717","DynamicRangeEntryID":"375cc202","IsMultiDynamicRange":false,"MultiDynamicRangeID":null,"MultiDynamicCollectionID":null,"SectionName":"YTDS1","BlockName":"YTDB1","VenaRangeType":5,"DimensionIdStr":"-1","MemberIdStr":"-1","DimensionId":-1,"MemberId":-1,"Inc":""},"_vena_DYNR_SYTDS1_BYTDB1_bc0f2717_4cd6a715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bc0f2717","DynamicRangeEntryID":"4cd6a715","IsMultiDynamicRange":false,"MultiDynamicRangeID":null,"MultiDynamicCollectionID":null,"SectionName":"YTDS1","BlockName":"YTDB1","VenaRangeType":5,"DimensionIdStr":"-1","MemberIdStr":"-1","DimensionId":-1,"MemberId":-1,"Inc":""},"_vena_DYNR_SYTDS1_BYTDB1_bc0f2717_77b24059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bc0f2717","DynamicRangeEntryID":"77b24059","IsMultiDynamicRange":false,"MultiDynamicRangeID":null,"MultiDynamicCollectionID":null,"SectionName":"YTDS1","BlockName":"YTDB1","VenaRangeType":5,"DimensionIdStr":"-1","MemberIdStr":"-1","DimensionId":-1,"MemberId":-1,"Inc":""},"_vena_DYNR_SYTDS1_BYTDB1_bc0f2717_8639ec6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bc0f2717","DynamicRangeEntryID":"8639ec6c","IsMultiDynamicRange":false,"MultiDynamicRangeID":null,"MultiDynamicCollectionID":null,"SectionName":"YTDS1","BlockName":"YTDB1","VenaRangeType":5,"DimensionIdStr":"-1","MemberIdStr":"-1","DimensionId":-1,"MemberId":-1,"Inc":""},"_vena_DYNR_SYTDS1_BYTDB1_bc0f2717_8bb9d079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bc0f2717","DynamicRangeEntryID":"8bb9d079","IsMultiDynamicRange":false,"MultiDynamicRangeID":null,"MultiDynamicCollectionID":null,"SectionName":"YTDS1","BlockName":"YTDB1","VenaRangeType":5,"DimensionIdStr":"-1","MemberIdStr":"-1","DimensionId":-1,"MemberId":-1,"Inc":""},"_vena_DYNR_SYTDS1_BYTDB1_bc0f2717_a5044880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bc0f2717","DynamicRangeEntryID":"a5044880","IsMultiDynamicRange":false,"MultiDynamicRangeID":null,"MultiDynamicCollectionID":null,"SectionName":"YTDS1","BlockName":"YTDB1","VenaRangeType":5,"DimensionIdStr":"-1","MemberIdStr":"-1","DimensionId":-1,"MemberId":-1,"Inc":""},"_vena_DYNR_SYTDS1_BYTDB1_bc0f2717_a76c6817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bc0f2717","DynamicRangeEntryID":"a76c6817","IsMultiDynamicRange":false,"MultiDynamicRangeID":null,"MultiDynamicCollectionID":null,"SectionName":"YTDS1","BlockName":"YTDB1","VenaRangeType":5,"DimensionIdStr":"-1","MemberIdStr":"-1","DimensionId":-1,"MemberId":-1,"Inc":""},"_vena_DYNR_SYTDS1_BYTDB1_bc0f2717_a8af6835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bc0f2717","DynamicRangeEntryID":"a8af6835","IsMultiDynamicRange":false,"MultiDynamicRangeID":null,"MultiDynamicCollectionID":null,"SectionName":"YTDS1","BlockName":"YTDB1","VenaRangeType":5,"DimensionIdStr":"-1","MemberIdStr":"-1","DimensionId":-1,"MemberId":-1,"Inc":""},"_vena_DYNR_SYTDS1_BYTDB1_bc0f2717_ab2ac003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bc0f2717","DynamicRangeEntryID":"ab2ac003","IsMultiDynamicRange":false,"MultiDynamicRangeID":null,"MultiDynamicCollectionID":null,"SectionName":"YTDS1","BlockName":"YTDB1","VenaRangeType":5,"DimensionIdStr":"-1","MemberIdStr":"-1","DimensionId":-1,"MemberId":-1,"Inc":""},"_vena_DYNR_SYTDS1_BYTDB1_bc0f2717_ea7eee67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bc0f2717","DynamicRangeEntryID":"ea7eee67","IsMultiDynamicRange":false,"MultiDynamicRangeID":null,"MultiDynamicCollectionID":null,"SectionName":"YTDS1","BlockName":"YTDB1","VenaRangeType":5,"DimensionIdStr":"-1","MemberIdStr":"-1","DimensionId":-1,"MemberId":-1,"Inc":""},"_vena_DYNR_SYTDS1_BYTDB1_cff6b0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cff6b0b","DynamicRangeEntryID":null,"IsMultiDynamicRange":false,"MultiDynamicRangeID":null,"MultiDynamicCollectionID":null,"SectionName":"YTDS1","BlockName":"YTDB1","VenaRangeType":5,"DimensionIdStr":"-1","MemberIdStr":"-1","DimensionId":-1,"MemberId":-1,"Inc":""},"_vena_DYNR_SYTDS1_BYTDB1_cff6b0b_2d25e7a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ff6b0b","DynamicRangeEntryID":"2d25e7a4","IsMultiDynamicRange":false,"MultiDynamicRangeID":null,"MultiDynamicCollectionID":null,"SectionName":"YTDS1","BlockName":"YTDB1","VenaRangeType":5,"DimensionIdStr":"-1","MemberIdStr":"-1","DimensionId":-1,"MemberId":-1,"Inc":""},"_vena_DYNR_SYTDS1_BYTDB1_cff6b0b_4f7be6e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ff6b0b","DynamicRangeEntryID":"4f7be6eb","IsMultiDynamicRange":false,"MultiDynamicRangeID":null,"MultiDynamicCollectionID":null,"SectionName":"YTDS1","BlockName":"YTDB1","VenaRangeType":5,"DimensionIdStr":"-1","MemberIdStr":"-1","DimensionId":-1,"MemberId":-1,"Inc":""},"_vena_DYNR_SYTDS1_BYTDB1_cff6b0b_55cfe840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ff6b0b","DynamicRangeEntryID":"55cfe840","IsMultiDynamicRange":false,"MultiDynamicRangeID":null,"MultiDynamicCollectionID":null,"SectionName":"YTDS1","BlockName":"YTDB1","VenaRangeType":5,"DimensionIdStr":"-1","MemberIdStr":"-1","DimensionId":-1,"MemberId":-1,"Inc":""},"_vena_DYNR_SYTDS1_BYTDB1_cff6b0b_7461550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ff6b0b","DynamicRangeEntryID":"7461550b","IsMultiDynamicRange":false,"MultiDynamicRangeID":null,"MultiDynamicCollectionID":null,"SectionName":"YTDS1","BlockName":"YTDB1","VenaRangeType":5,"DimensionIdStr":"-1","MemberIdStr":"-1","DimensionId":-1,"MemberId":-1,"Inc":""},"_vena_DYNR_SYTDS1_BYTDB1_cff6b0b_883d5019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ff6b0b","DynamicRangeEntryID":"883d5019","IsMultiDynamicRange":false,"MultiDynamicRangeID":null,"MultiDynamicCollectionID":null,"SectionName":"YTDS1","BlockName":"YTDB1","VenaRangeType":5,"DimensionIdStr":"-1","MemberIdStr":"-1","DimensionId":-1,"MemberId":-1,"Inc":""},"_vena_DYNR_SYTDS1_BYTDB1_cff6b0b_98828162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ff6b0b","DynamicRangeEntryID":"98828162","IsMultiDynamicRange":false,"MultiDynamicRangeID":null,"MultiDynamicCollectionID":null,"SectionName":"YTDS1","BlockName":"YTDB1","VenaRangeType":5,"DimensionIdStr":"-1","MemberIdStr":"-1","DimensionId":-1,"MemberId":-1,"Inc":""},"_vena_DYNR_SYTDS1_BYTDB1_cff6b0b_ac681986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ff6b0b","DynamicRangeEntryID":"ac681986","IsMultiDynamicRange":false,"MultiDynamicRangeID":null,"MultiDynamicCollectionID":null,"SectionName":"YTDS1","BlockName":"YTDB1","VenaRangeType":5,"DimensionIdStr":"-1","MemberIdStr":"-1","DimensionId":-1,"MemberId":-1,"Inc":""},"_vena_DYNR_SYTDS1_BYTDB1_cff6b0b_ae6668f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ff6b0b","DynamicRangeEntryID":"ae6668f6","IsMultiDynamicRange":false,"MultiDynamicRangeID":null,"MultiDynamicCollectionID":null,"SectionName":"YTDS1","BlockName":"YTDB1","VenaRangeType":5,"DimensionIdStr":"-1","MemberIdStr":"-1","DimensionId":-1,"MemberId":-1,"Inc":""},"_vena_DYNR_SYTDS1_BYTDB1_cff6b0b_c2d5929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ff6b0b","DynamicRangeEntryID":"c2d5929d","IsMultiDynamicRange":false,"MultiDynamicRangeID":null,"MultiDynamicCollectionID":null,"SectionName":"YTDS1","BlockName":"YTDB1","VenaRangeType":5,"DimensionIdStr":"-1","MemberIdStr":"-1","DimensionId":-1,"MemberId":-1,"Inc":""},"_vena_DYNR_SYTDS1_BYTDB1_cff6b0b_ceadd8b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ff6b0b","DynamicRangeEntryID":"ceadd8bf","IsMultiDynamicRange":false,"MultiDynamicRangeID":null,"MultiDynamicCollectionID":null,"SectionName":"YTDS1","BlockName":"YTDB1","VenaRangeType":5,"DimensionIdStr":"-1","MemberIdStr":"-1","DimensionId":-1,"MemberId":-1,"Inc":""},"_vena_DYNR_SYTDS1_BYTDB1_cff6b0b_d05cc230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ff6b0b","DynamicRangeEntryID":"d05cc230","IsMultiDynamicRange":false,"MultiDynamicRangeID":null,"MultiDynamicCollectionID":null,"SectionName":"YTDS1","BlockName":"YTDB1","VenaRangeType":5,"DimensionIdStr":"-1","MemberIdStr":"-1","DimensionId":-1,"MemberId":-1,"Inc":""},"_vena_DYNR_SYTDS1_BYTDB1_cff6b0b_de1caeb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ff6b0b","DynamicRangeEntryID":"de1caeb6","IsMultiDynamicRange":false,"MultiDynamicRangeID":null,"MultiDynamicCollectionID":null,"SectionName":"YTDS1","BlockName":"YTDB1","VenaRangeType":5,"DimensionIdStr":"-1","MemberIdStr":"-1","DimensionId":-1,"MemberId":-1,"Inc":""},"_vena_DYNR_SYTDS1_BYTDB1_d43d343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d43d343a","DynamicRangeEntryID":null,"IsMultiDynamicRange":false,"MultiDynamicRangeID":null,"MultiDynamicCollectionID":null,"SectionName":"YTDS1","BlockName":"YTDB1","VenaRangeType":5,"DimensionIdStr":"-1","MemberIdStr":"-1","DimensionId":-1,"MemberId":-1,"Inc":""},"_vena_DYNR_SYTDS1_BYTDB1_d43d343a_1351d1b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1351d1bc","IsMultiDynamicRange":false,"MultiDynamicRangeID":null,"MultiDynamicCollectionID":null,"SectionName":"YTDS1","BlockName":"YTDB1","VenaRangeType":5,"DimensionIdStr":"-1","MemberIdStr":"-1","DimensionId":-1,"MemberId":-1,"Inc":""},"_vena_DYNR_SYTDS1_BYTDB1_d43d343a_17445b24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17445b24","IsMultiDynamicRange":false,"MultiDynamicRangeID":null,"MultiDynamicCollectionID":null,"SectionName":"YTDS1","BlockName":"YTDB1","VenaRangeType":5,"DimensionIdStr":"-1","MemberIdStr":"-1","DimensionId":-1,"MemberId":-1,"Inc":""},"_vena_DYNR_SYTDS1_BYTDB1_d43d343a_17bc24d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17bc24d6","IsMultiDynamicRange":false,"MultiDynamicRangeID":null,"MultiDynamicCollectionID":null,"SectionName":"YTDS1","BlockName":"YTDB1","VenaRangeType":5,"DimensionIdStr":"-1","MemberIdStr":"-1","DimensionId":-1,"MemberId":-1,"Inc":""},"_vena_DYNR_SYTDS1_BYTDB1_d43d343a_18dba1c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18dba1c3","IsMultiDynamicRange":false,"MultiDynamicRangeID":null,"MultiDynamicCollectionID":null,"SectionName":"YTDS1","BlockName":"YTDB1","VenaRangeType":5,"DimensionIdStr":"-1","MemberIdStr":"-1","DimensionId":-1,"MemberId":-1,"Inc":""},"_vena_DYNR_SYTDS1_BYTDB1_d43d343a_22e60e9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22e60e9e","IsMultiDynamicRange":false,"MultiDynamicRangeID":null,"MultiDynamicCollectionID":null,"SectionName":"YTDS1","BlockName":"YTDB1","VenaRangeType":5,"DimensionIdStr":"-1","MemberIdStr":"-1","DimensionId":-1,"MemberId":-1,"Inc":""},"_vena_DYNR_SYTDS1_BYTDB1_d43d343a_29638e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29638e1","IsMultiDynamicRange":false,"MultiDynamicRangeID":null,"MultiDynamicCollectionID":null,"SectionName":"YTDS1","BlockName":"YTDB1","VenaRangeType":5,"DimensionIdStr":"-1","MemberIdStr":"-1","DimensionId":-1,"MemberId":-1,"Inc":""},"_vena_DYNR_SYTDS1_BYTDB1_d43d343a_2e25eff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2e25eff3","IsMultiDynamicRange":false,"MultiDynamicRangeID":null,"MultiDynamicCollectionID":null,"SectionName":"YTDS1","BlockName":"YTDB1","VenaRangeType":5,"DimensionIdStr":"-1","MemberIdStr":"-1","DimensionId":-1,"MemberId":-1,"Inc":""},"_vena_DYNR_SYTDS1_BYTDB1_d43d343a_375f362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375f362f","IsMultiDynamicRange":false,"MultiDynamicRangeID":null,"MultiDynamicCollectionID":null,"SectionName":"YTDS1","BlockName":"YTDB1","VenaRangeType":5,"DimensionIdStr":"-1","MemberIdStr":"-1","DimensionId":-1,"MemberId":-1,"Inc":""},"_vena_DYNR_SYTDS1_BYTDB1_d43d343a_3b4b1f06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3b4b1f06","IsMultiDynamicRange":false,"MultiDynamicRangeID":null,"MultiDynamicCollectionID":null,"SectionName":"YTDS1","BlockName":"YTDB1","VenaRangeType":5,"DimensionIdStr":"-1","MemberIdStr":"-1","DimensionId":-1,"MemberId":-1,"Inc":""},"_vena_DYNR_SYTDS1_BYTDB1_d43d343a_3cb9613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3cb9613b","IsMultiDynamicRange":false,"MultiDynamicRangeID":null,"MultiDynamicCollectionID":null,"SectionName":"YTDS1","BlockName":"YTDB1","VenaRangeType":5,"DimensionIdStr":"-1","MemberIdStr":"-1","DimensionId":-1,"MemberId":-1,"Inc":""},"_vena_DYNR_SYTDS1_BYTDB1_d43d343a_41cb5627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41cb5627","IsMultiDynamicRange":false,"MultiDynamicRangeID":null,"MultiDynamicCollectionID":null,"SectionName":"YTDS1","BlockName":"YTDB1","VenaRangeType":5,"DimensionIdStr":"-1","MemberIdStr":"-1","DimensionId":-1,"MemberId":-1,"Inc":""},"_vena_DYNR_SYTDS1_BYTDB1_d43d343a_4c73c37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4c73c37f","IsMultiDynamicRange":false,"MultiDynamicRangeID":null,"MultiDynamicCollectionID":null,"SectionName":"YTDS1","BlockName":"YTDB1","VenaRangeType":5,"DimensionIdStr":"-1","MemberIdStr":"-1","DimensionId":-1,"MemberId":-1,"Inc":""},"_vena_DYNR_SYTDS1_BYTDB1_d43d343a_4cee3189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4cee3189","IsMultiDynamicRange":false,"MultiDynamicRangeID":null,"MultiDynamicCollectionID":null,"SectionName":"YTDS1","BlockName":"YTDB1","VenaRangeType":5,"DimensionIdStr":"-1","MemberIdStr":"-1","DimensionId":-1,"MemberId":-1,"Inc":""},"_vena_DYNR_SYTDS1_BYTDB1_d43d343a_522e1208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522e1208","IsMultiDynamicRange":false,"MultiDynamicRangeID":null,"MultiDynamicCollectionID":null,"SectionName":"YTDS1","BlockName":"YTDB1","VenaRangeType":5,"DimensionIdStr":"-1","MemberIdStr":"-1","DimensionId":-1,"MemberId":-1,"Inc":""},"_vena_DYNR_SYTDS1_BYTDB1_d43d343a_57047e0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57047e0d","IsMultiDynamicRange":false,"MultiDynamicRangeID":null,"MultiDynamicCollectionID":null,"SectionName":"YTDS1","BlockName":"YTDB1","VenaRangeType":5,"DimensionIdStr":"-1","MemberIdStr":"-1","DimensionId":-1,"MemberId":-1,"Inc":""},"_vena_DYNR_SYTDS1_BYTDB1_d43d343a_57e6e2f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57e6e2f7","IsMultiDynamicRange":false,"MultiDynamicRangeID":null,"MultiDynamicCollectionID":null,"SectionName":"YTDS1","BlockName":"YTDB1","VenaRangeType":5,"DimensionIdStr":"-1","MemberIdStr":"-1","DimensionId":-1,"MemberId":-1,"Inc":""},"_vena_DYNR_SYTDS1_BYTDB1_d43d343a_5bc80b31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5bc80b31","IsMultiDynamicRange":false,"MultiDynamicRangeID":null,"MultiDynamicCollectionID":null,"SectionName":"YTDS1","BlockName":"YTDB1","VenaRangeType":5,"DimensionIdStr":"-1","MemberIdStr":"-1","DimensionId":-1,"MemberId":-1,"Inc":""},"_vena_DYNR_SYTDS1_BYTDB1_d43d343a_5f71ed76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5f71ed76","IsMultiDynamicRange":false,"MultiDynamicRangeID":null,"MultiDynamicCollectionID":null,"SectionName":"YTDS1","BlockName":"YTDB1","VenaRangeType":5,"DimensionIdStr":"-1","MemberIdStr":"-1","DimensionId":-1,"MemberId":-1,"Inc":""},"_vena_DYNR_SYTDS1_BYTDB1_d43d343a_612a315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612a315d","IsMultiDynamicRange":false,"MultiDynamicRangeID":null,"MultiDynamicCollectionID":null,"SectionName":"YTDS1","BlockName":"YTDB1","VenaRangeType":5,"DimensionIdStr":"-1","MemberIdStr":"-1","DimensionId":-1,"MemberId":-1,"Inc":""},"_vena_DYNR_SYTDS1_BYTDB1_d43d343a_62c13cf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62c13cf7","IsMultiDynamicRange":false,"MultiDynamicRangeID":null,"MultiDynamicCollectionID":null,"SectionName":"YTDS1","BlockName":"YTDB1","VenaRangeType":5,"DimensionIdStr":"-1","MemberIdStr":"-1","DimensionId":-1,"MemberId":-1,"Inc":""},"_vena_DYNR_SYTDS1_BYTDB1_d43d343a_70d149a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70d149ac","IsMultiDynamicRange":false,"MultiDynamicRangeID":null,"MultiDynamicCollectionID":null,"SectionName":"YTDS1","BlockName":"YTDB1","VenaRangeType":5,"DimensionIdStr":"-1","MemberIdStr":"-1","DimensionId":-1,"MemberId":-1,"Inc":""},"_vena_DYNR_SYTDS1_BYTDB1_d43d343a_7136f5a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7136f5a1","IsMultiDynamicRange":false,"MultiDynamicRangeID":null,"MultiDynamicCollectionID":null,"SectionName":"YTDS1","BlockName":"YTDB1","VenaRangeType":5,"DimensionIdStr":"-1","MemberIdStr":"-1","DimensionId":-1,"MemberId":-1,"Inc":""},"_vena_DYNR_SYTDS1_BYTDB1_d43d343a_71828d2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71828d2e","IsMultiDynamicRange":false,"MultiDynamicRangeID":null,"MultiDynamicCollectionID":null,"SectionName":"YTDS1","BlockName":"YTDB1","VenaRangeType":5,"DimensionIdStr":"-1","MemberIdStr":"-1","DimensionId":-1,"MemberId":-1,"Inc":""},"_vena_DYNR_SYTDS1_BYTDB1_d43d343a_75c52446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75c52446","IsMultiDynamicRange":false,"MultiDynamicRangeID":null,"MultiDynamicCollectionID":null,"SectionName":"YTDS1","BlockName":"YTDB1","VenaRangeType":5,"DimensionIdStr":"-1","MemberIdStr":"-1","DimensionId":-1,"MemberId":-1,"Inc":""},"_vena_DYNR_SYTDS1_BYTDB1_d43d343a_7699ecb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7699ecb0","IsMultiDynamicRange":false,"MultiDynamicRangeID":null,"MultiDynamicCollectionID":null,"SectionName":"YTDS1","BlockName":"YTDB1","VenaRangeType":5,"DimensionIdStr":"-1","MemberIdStr":"-1","DimensionId":-1,"MemberId":-1,"Inc":""},"_vena_DYNR_SYTDS1_BYTDB1_d43d343a_7d86adb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7d86adb2","IsMultiDynamicRange":false,"MultiDynamicRangeID":null,"MultiDynamicCollectionID":null,"SectionName":"YTDS1","BlockName":"YTDB1","VenaRangeType":5,"DimensionIdStr":"-1","MemberIdStr":"-1","DimensionId":-1,"MemberId":-1,"Inc":""},"_vena_DYNR_SYTDS1_BYTDB1_d43d343a_80177c44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80177c44","IsMultiDynamicRange":false,"MultiDynamicRangeID":null,"MultiDynamicCollectionID":null,"SectionName":"YTDS1","BlockName":"YTDB1","VenaRangeType":5,"DimensionIdStr":"-1","MemberIdStr":"-1","DimensionId":-1,"MemberId":-1,"Inc":""},"_vena_DYNR_SYTDS1_BYTDB1_d43d343a_8f830de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8f830de2","IsMultiDynamicRange":false,"MultiDynamicRangeID":null,"MultiDynamicCollectionID":null,"SectionName":"YTDS1","BlockName":"YTDB1","VenaRangeType":5,"DimensionIdStr":"-1","MemberIdStr":"-1","DimensionId":-1,"MemberId":-1,"Inc":""},"_vena_DYNR_SYTDS1_BYTDB1_d43d343a_8fa96206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8fa96206","IsMultiDynamicRange":false,"MultiDynamicRangeID":null,"MultiDynamicCollectionID":null,"SectionName":"YTDS1","BlockName":"YTDB1","VenaRangeType":5,"DimensionIdStr":"-1","MemberIdStr":"-1","DimensionId":-1,"MemberId":-1,"Inc":""},"_vena_DYNR_SYTDS1_BYTDB1_d43d343a_904557f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904557f9","IsMultiDynamicRange":false,"MultiDynamicRangeID":null,"MultiDynamicCollectionID":null,"SectionName":"YTDS1","BlockName":"YTDB1","VenaRangeType":5,"DimensionIdStr":"-1","MemberIdStr":"-1","DimensionId":-1,"MemberId":-1,"Inc":""},"_vena_DYNR_SYTDS1_BYTDB1_d43d343a_947c81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947c81c","IsMultiDynamicRange":false,"MultiDynamicRangeID":null,"MultiDynamicCollectionID":null,"SectionName":"YTDS1","BlockName":"YTDB1","VenaRangeType":5,"DimensionIdStr":"-1","MemberIdStr":"-1","DimensionId":-1,"MemberId":-1,"Inc":""},"_vena_DYNR_SYTDS1_BYTDB1_d43d343a_9593f112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9593f112","IsMultiDynamicRange":false,"MultiDynamicRangeID":null,"MultiDynamicCollectionID":null,"SectionName":"YTDS1","BlockName":"YTDB1","VenaRangeType":5,"DimensionIdStr":"-1","MemberIdStr":"-1","DimensionId":-1,"MemberId":-1,"Inc":""},"_vena_DYNR_SYTDS1_BYTDB1_d43d343a_970517c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970517cb","IsMultiDynamicRange":false,"MultiDynamicRangeID":null,"MultiDynamicCollectionID":null,"SectionName":"YTDS1","BlockName":"YTDB1","VenaRangeType":5,"DimensionIdStr":"-1","MemberIdStr":"-1","DimensionId":-1,"MemberId":-1,"Inc":""},"_vena_DYNR_SYTDS1_BYTDB1_d43d343a_a000c399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a000c399","IsMultiDynamicRange":false,"MultiDynamicRangeID":null,"MultiDynamicCollectionID":null,"SectionName":"YTDS1","BlockName":"YTDB1","VenaRangeType":5,"DimensionIdStr":"-1","MemberIdStr":"-1","DimensionId":-1,"MemberId":-1,"Inc":""},"_vena_DYNR_SYTDS1_BYTDB1_d43d343a_a018c1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a018c1f","IsMultiDynamicRange":false,"MultiDynamicRangeID":null,"MultiDynamicCollectionID":null,"SectionName":"YTDS1","BlockName":"YTDB1","VenaRangeType":5,"DimensionIdStr":"-1","MemberIdStr":"-1","DimensionId":-1,"MemberId":-1,"Inc":""},"_vena_DYNR_SYTDS1_BYTDB1_d43d343a_a5b5ff9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a5b5ff9b","IsMultiDynamicRange":false,"MultiDynamicRangeID":null,"MultiDynamicCollectionID":null,"SectionName":"YTDS1","BlockName":"YTDB1","VenaRangeType":5,"DimensionIdStr":"-1","MemberIdStr":"-1","DimensionId":-1,"MemberId":-1,"Inc":""},"_vena_DYNR_SYTDS1_BYTDB1_d43d343a_b1cc88b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b1cc88bf","IsMultiDynamicRange":false,"MultiDynamicRangeID":null,"MultiDynamicCollectionID":null,"SectionName":"YTDS1","BlockName":"YTDB1","VenaRangeType":5,"DimensionIdStr":"-1","MemberIdStr":"-1","DimensionId":-1,"MemberId":-1,"Inc":""},"_vena_DYNR_SYTDS1_BYTDB1_d43d343a_b279795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b279795e","IsMultiDynamicRange":false,"MultiDynamicRangeID":null,"MultiDynamicCollectionID":null,"SectionName":"YTDS1","BlockName":"YTDB1","VenaRangeType":5,"DimensionIdStr":"-1","MemberIdStr":"-1","DimensionId":-1,"MemberId":-1,"Inc":""},"_vena_DYNR_SYTDS1_BYTDB1_d43d343a_b2db2ec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b2db2ec9","IsMultiDynamicRange":false,"MultiDynamicRangeID":null,"MultiDynamicCollectionID":null,"SectionName":"YTDS1","BlockName":"YTDB1","VenaRangeType":5,"DimensionIdStr":"-1","MemberIdStr":"-1","DimensionId":-1,"MemberId":-1,"Inc":""},"_vena_DYNR_SYTDS1_BYTDB1_d43d343a_b2e60299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b2e60299","IsMultiDynamicRange":false,"MultiDynamicRangeID":null,"MultiDynamicCollectionID":null,"SectionName":"YTDS1","BlockName":"YTDB1","VenaRangeType":5,"DimensionIdStr":"-1","MemberIdStr":"-1","DimensionId":-1,"MemberId":-1,"Inc":""},"_vena_DYNR_SYTDS1_BYTDB1_d43d343a_b505322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b505322f","IsMultiDynamicRange":false,"MultiDynamicRangeID":null,"MultiDynamicCollectionID":null,"SectionName":"YTDS1","BlockName":"YTDB1","VenaRangeType":5,"DimensionIdStr":"-1","MemberIdStr":"-1","DimensionId":-1,"MemberId":-1,"Inc":""},"_vena_DYNR_SYTDS1_BYTDB1_d43d343a_b6c4a04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b6c4a04b","IsMultiDynamicRange":false,"MultiDynamicRangeID":null,"MultiDynamicCollectionID":null,"SectionName":"YTDS1","BlockName":"YTDB1","VenaRangeType":5,"DimensionIdStr":"-1","MemberIdStr":"-1","DimensionId":-1,"MemberId":-1,"Inc":""},"_vena_DYNR_SYTDS1_BYTDB1_d43d343a_b8039320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b8039320","IsMultiDynamicRange":false,"MultiDynamicRangeID":null,"MultiDynamicCollectionID":null,"SectionName":"YTDS1","BlockName":"YTDB1","VenaRangeType":5,"DimensionIdStr":"-1","MemberIdStr":"-1","DimensionId":-1,"MemberId":-1,"Inc":""},"_vena_DYNR_SYTDS1_BYTDB1_d43d343a_bbb5ddb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bbb5ddbb","IsMultiDynamicRange":false,"MultiDynamicRangeID":null,"MultiDynamicCollectionID":null,"SectionName":"YTDS1","BlockName":"YTDB1","VenaRangeType":5,"DimensionIdStr":"-1","MemberIdStr":"-1","DimensionId":-1,"MemberId":-1,"Inc":""},"_vena_DYNR_SYTDS1_BYTDB1_d43d343a_c3f10628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c3f10628","IsMultiDynamicRange":false,"MultiDynamicRangeID":null,"MultiDynamicCollectionID":null,"SectionName":"YTDS1","BlockName":"YTDB1","VenaRangeType":5,"DimensionIdStr":"-1","MemberIdStr":"-1","DimensionId":-1,"MemberId":-1,"Inc":""},"_vena_DYNR_SYTDS1_BYTDB1_d43d343a_d9447011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d9447011","IsMultiDynamicRange":false,"MultiDynamicRangeID":null,"MultiDynamicCollectionID":null,"SectionName":"YTDS1","BlockName":"YTDB1","VenaRangeType":5,"DimensionIdStr":"-1","MemberIdStr":"-1","DimensionId":-1,"MemberId":-1,"Inc":""},"_vena_DYNR_SYTDS1_BYTDB1_d43d343a_d9e098a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d9e098a4","IsMultiDynamicRange":false,"MultiDynamicRangeID":null,"MultiDynamicCollectionID":null,"SectionName":"YTDS1","BlockName":"YTDB1","VenaRangeType":5,"DimensionIdStr":"-1","MemberIdStr":"-1","DimensionId":-1,"MemberId":-1,"Inc":""},"_vena_DYNR_SYTDS1_BYTDB1_d43d343a_de80d752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de80d752","IsMultiDynamicRange":false,"MultiDynamicRangeID":null,"MultiDynamicCollectionID":null,"SectionName":"YTDS1","BlockName":"YTDB1","VenaRangeType":5,"DimensionIdStr":"-1","MemberIdStr":"-1","DimensionId":-1,"MemberId":-1,"Inc":""},"_vena_DYNR_SYTDS1_BYTDB1_d43d343a_e3fbd1a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e3fbd1af","IsMultiDynamicRange":false,"MultiDynamicRangeID":null,"MultiDynamicCollectionID":null,"SectionName":"YTDS1","BlockName":"YTDB1","VenaRangeType":5,"DimensionIdStr":"-1","MemberIdStr":"-1","DimensionId":-1,"MemberId":-1,"Inc":""},"_vena_DYNR_SYTDS1_BYTDB1_d43d343a_e8648a2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e8648a2b","IsMultiDynamicRange":false,"MultiDynamicRangeID":null,"MultiDynamicCollectionID":null,"SectionName":"YTDS1","BlockName":"YTDB1","VenaRangeType":5,"DimensionIdStr":"-1","MemberIdStr":"-1","DimensionId":-1,"MemberId":-1,"Inc":""},"_vena_DYNR_SYTDS1_BYTDB1_d43d343a_f2bae369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f2bae369","IsMultiDynamicRange":false,"MultiDynamicRangeID":null,"MultiDynamicCollectionID":null,"SectionName":"YTDS1","BlockName":"YTDB1","VenaRangeType":5,"DimensionIdStr":"-1","MemberIdStr":"-1","DimensionId":-1,"MemberId":-1,"Inc":""},"_vena_DYNR_SYTDS1_BYTDB1_d43d343a_f5241da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f5241da8","IsMultiDynamicRange":false,"MultiDynamicRangeID":null,"MultiDynamicCollectionID":null,"SectionName":"YTDS1","BlockName":"YTDB1","VenaRangeType":5,"DimensionIdStr":"-1","MemberIdStr":"-1","DimensionId":-1,"MemberId":-1,"Inc":""},"_vena_DYNR_SYTDS1_BYTDB1_d43d343a_f795f345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f795f345","IsMultiDynamicRange":false,"MultiDynamicRangeID":null,"MultiDynamicCollectionID":null,"SectionName":"YTDS1","BlockName":"YTDB1","VenaRangeType":5,"DimensionIdStr":"-1","MemberIdStr":"-1","DimensionId":-1,"MemberId":-1,"Inc":""},"_vena_DYNR_SYTDS1_BYTDB1_d43d343a_f80813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f80813","IsMultiDynamicRange":false,"MultiDynamicRangeID":null,"MultiDynamicCollectionID":null,"SectionName":"YTDS1","BlockName":"YTDB1","VenaRangeType":5,"DimensionIdStr":"-1","MemberIdStr":"-1","DimensionId":-1,"MemberId":-1,"Inc":""},"_vena_DYNR_SYTDS1_BYTDB1_d43d343a_f9995230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f9995230","IsMultiDynamicRange":false,"MultiDynamicRangeID":null,"MultiDynamicCollectionID":null,"SectionName":"YTDS1","BlockName":"YTDB1","VenaRangeType":5,"DimensionIdStr":"-1","MemberIdStr":"-1","DimensionId":-1,"MemberId":-1,"Inc":""},"_vena_DYNR_SYTDS1_BYTDB1_d43d343a_fe4ab5d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43d343a","DynamicRangeEntryID":"fe4ab5da","IsMultiDynamicRange":false,"MultiDynamicRangeID":null,"MultiDynamicCollectionID":null,"SectionName":"YTDS1","BlockName":"YTDB1","VenaRangeType":5,"DimensionIdStr":"-1","MemberIdStr":"-1","DimensionId":-1,"MemberId":-1,"Inc":""},"_vena_DYNR_SYTDS1_BYTDB1_dccc602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dccc602","DynamicRangeEntryID":null,"IsMultiDynamicRange":false,"MultiDynamicRangeID":null,"MultiDynamicCollectionID":null,"SectionName":"YTDS1","BlockName":"YTDB1","VenaRangeType":5,"DimensionIdStr":"-1","MemberIdStr":"-1","DimensionId":-1,"MemberId":-1,"Inc":""},"_vena_DYNR_SYTDS1_BYTDB1_dccc602_173f9469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ccc602","DynamicRangeEntryID":"173f9469","IsMultiDynamicRange":false,"MultiDynamicRangeID":null,"MultiDynamicCollectionID":null,"SectionName":"YTDS1","BlockName":"YTDB1","VenaRangeType":5,"DimensionIdStr":"-1","MemberIdStr":"-1","DimensionId":-1,"MemberId":-1,"Inc":""},"_vena_DYNR_SYTDS1_BYTDB1_dccc602_48d322e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ccc602","DynamicRangeEntryID":"48d322e8","IsMultiDynamicRange":false,"MultiDynamicRangeID":null,"MultiDynamicCollectionID":null,"SectionName":"YTDS1","BlockName":"YTDB1","VenaRangeType":5,"DimensionIdStr":"-1","MemberIdStr":"-1","DimensionId":-1,"MemberId":-1,"Inc":""},"_vena_DYNR_SYTDS1_BYTDB1_dccc602_7c69fe49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ccc602","DynamicRangeEntryID":"7c69fe49","IsMultiDynamicRange":false,"MultiDynamicRangeID":null,"MultiDynamicCollectionID":null,"SectionName":"YTDS1","BlockName":"YTDB1","VenaRangeType":5,"DimensionIdStr":"-1","MemberIdStr":"-1","DimensionId":-1,"MemberId":-1,"Inc":""},"_vena_DYNR_SYTDS1_BYTDB1_dccc602_8fee86b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dccc602","DynamicRangeEntryID":"8fee86bc","IsMultiDynamicRange":false,"MultiDynamicRangeID":null,"MultiDynamicCollectionID":null,"SectionName":"YTDS1","BlockName":"YTDB1","VenaRangeType":5,"DimensionIdStr":"-1","MemberIdStr":"-1","DimensionId":-1,"MemberId":-1,"Inc":""},"_vena_DYNR_SYTDS1_BYTDB1_e08c21e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e08c21e4","DynamicRangeEntryID":null,"IsMultiDynamicRange":false,"MultiDynamicRangeID":null,"MultiDynamicCollectionID":null,"SectionName":"YTDS1","BlockName":"YTDB1","VenaRangeType":5,"DimensionIdStr":"-1","MemberIdStr":"-1","DimensionId":-1,"MemberId":-1,"Inc":""},"_vena_DYNR_SYTDS1_BYTDB1_e08c21e4_1217075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08c21e4","DynamicRangeEntryID":"1217075e","IsMultiDynamicRange":false,"MultiDynamicRangeID":null,"MultiDynamicCollectionID":null,"SectionName":"YTDS1","BlockName":"YTDB1","VenaRangeType":5,"DimensionIdStr":"-1","MemberIdStr":"-1","DimensionId":-1,"MemberId":-1,"Inc":""},"_vena_DYNR_SYTDS1_BYTDB1_e08c21e4_1b5452e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08c21e4","DynamicRangeEntryID":"1b5452ea","IsMultiDynamicRange":false,"MultiDynamicRangeID":null,"MultiDynamicCollectionID":null,"SectionName":"YTDS1","BlockName":"YTDB1","VenaRangeType":5,"DimensionIdStr":"-1","MemberIdStr":"-1","DimensionId":-1,"MemberId":-1,"Inc":""},"_vena_DYNR_SYTDS1_BYTDB1_e08c21e4_1c1b279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08c21e4","DynamicRangeEntryID":"1c1b279b","IsMultiDynamicRange":false,"MultiDynamicRangeID":null,"MultiDynamicCollectionID":null,"SectionName":"YTDS1","BlockName":"YTDB1","VenaRangeType":5,"DimensionIdStr":"-1","MemberIdStr":"-1","DimensionId":-1,"MemberId":-1,"Inc":""},"_vena_DYNR_SYTDS1_BYTDB1_e08c21e4_2adb36c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08c21e4","DynamicRangeEntryID":"2adb36c0","IsMultiDynamicRange":false,"MultiDynamicRangeID":null,"MultiDynamicCollectionID":null,"SectionName":"YTDS1","BlockName":"YTDB1","VenaRangeType":5,"DimensionIdStr":"-1","MemberIdStr":"-1","DimensionId":-1,"MemberId":-1,"Inc":""},"_vena_DYNR_SYTDS1_BYTDB1_e08c21e4_2e2e885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08c21e4","DynamicRangeEntryID":"2e2e885d","IsMultiDynamicRange":false,"MultiDynamicRangeID":null,"MultiDynamicCollectionID":null,"SectionName":"YTDS1","BlockName":"YTDB1","VenaRangeType":5,"DimensionIdStr":"-1","MemberIdStr":"-1","DimensionId":-1,"MemberId":-1,"Inc":""},"_vena_DYNR_SYTDS1_BYTDB1_e08c21e4_31cb0804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08c21e4","DynamicRangeEntryID":"31cb0804","IsMultiDynamicRange":false,"MultiDynamicRangeID":null,"MultiDynamicCollectionID":null,"SectionName":"YTDS1","BlockName":"YTDB1","VenaRangeType":5,"DimensionIdStr":"-1","MemberIdStr":"-1","DimensionId":-1,"MemberId":-1,"Inc":""},"_vena_DYNR_SYTDS1_BYTDB1_e08c21e4_4c10e0c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08c21e4","DynamicRangeEntryID":"4c10e0ce","IsMultiDynamicRange":false,"MultiDynamicRangeID":null,"MultiDynamicCollectionID":null,"SectionName":"YTDS1","BlockName":"YTDB1","VenaRangeType":5,"DimensionIdStr":"-1","MemberIdStr":"-1","DimensionId":-1,"MemberId":-1,"Inc":""},"_vena_DYNR_SYTDS1_BYTDB1_e08c21e4_5094d951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08c21e4","DynamicRangeEntryID":"5094d951","IsMultiDynamicRange":false,"MultiDynamicRangeID":null,"MultiDynamicCollectionID":null,"SectionName":"YTDS1","BlockName":"YTDB1","VenaRangeType":5,"DimensionIdStr":"-1","MemberIdStr":"-1","DimensionId":-1,"MemberId":-1,"Inc":""},"_vena_DYNR_SYTDS1_BYTDB1_e08c21e4_5ad18ef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08c21e4","DynamicRangeEntryID":"5ad18ef2","IsMultiDynamicRange":false,"MultiDynamicRangeID":null,"MultiDynamicCollectionID":null,"SectionName":"YTDS1","BlockName":"YTDB1","VenaRangeType":5,"DimensionIdStr":"-1","MemberIdStr":"-1","DimensionId":-1,"MemberId":-1,"Inc":""},"_vena_DYNR_SYTDS1_BYTDB1_e08c21e4_6c6d4d03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08c21e4","DynamicRangeEntryID":"6c6d4d03","IsMultiDynamicRange":false,"MultiDynamicRangeID":null,"MultiDynamicCollectionID":null,"SectionName":"YTDS1","BlockName":"YTDB1","VenaRangeType":5,"DimensionIdStr":"-1","MemberIdStr":"-1","DimensionId":-1,"MemberId":-1,"Inc":""},"_vena_DYNR_SYTDS1_BYTDB1_e08c21e4_79aa2255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08c21e4","DynamicRangeEntryID":"79aa2255","IsMultiDynamicRange":false,"MultiDynamicRangeID":null,"MultiDynamicCollectionID":null,"SectionName":"YTDS1","BlockName":"YTDB1","VenaRangeType":5,"DimensionIdStr":"-1","MemberIdStr":"-1","DimensionId":-1,"MemberId":-1,"Inc":""},"_vena_DYNR_SYTDS1_BYTDB1_e08c21e4_8532a69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08c21e4","DynamicRangeEntryID":"8532a69c","IsMultiDynamicRange":false,"MultiDynamicRangeID":null,"MultiDynamicCollectionID":null,"SectionName":"YTDS1","BlockName":"YTDB1","VenaRangeType":5,"DimensionIdStr":"-1","MemberIdStr":"-1","DimensionId":-1,"MemberId":-1,"Inc":""},"_vena_DYNR_SYTDS1_BYTDB1_e08c21e4_a3ad20b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08c21e4","DynamicRangeEntryID":"a3ad20b8","IsMultiDynamicRange":false,"MultiDynamicRangeID":null,"MultiDynamicCollectionID":null,"SectionName":"YTDS1","BlockName":"YTDB1","VenaRangeType":5,"DimensionIdStr":"-1","MemberIdStr":"-1","DimensionId":-1,"MemberId":-1,"Inc":""},"_vena_DYNR_SYTDS1_BYTDB1_e08c21e4_a3c1c957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08c21e4","DynamicRangeEntryID":"a3c1c957","IsMultiDynamicRange":false,"MultiDynamicRangeID":null,"MultiDynamicCollectionID":null,"SectionName":"YTDS1","BlockName":"YTDB1","VenaRangeType":5,"DimensionIdStr":"-1","MemberIdStr":"-1","DimensionId":-1,"MemberId":-1,"Inc":""},"_vena_DYNR_SYTDS1_BYTDB1_e08c21e4_c0e708c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08c21e4","DynamicRangeEntryID":"c0e708c5","IsMultiDynamicRange":false,"MultiDynamicRangeID":null,"MultiDynamicCollectionID":null,"SectionName":"YTDS1","BlockName":"YTDB1","VenaRangeType":5,"DimensionIdStr":"-1","MemberIdStr":"-1","DimensionId":-1,"MemberId":-1,"Inc":""},"_vena_DYNR_SYTDS1_BYTDB1_e08c21e4_c4f22f26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08c21e4","DynamicRangeEntryID":"c4f22f26","IsMultiDynamicRange":false,"MultiDynamicRangeID":null,"MultiDynamicCollectionID":null,"SectionName":"YTDS1","BlockName":"YTDB1","VenaRangeType":5,"DimensionIdStr":"-1","MemberIdStr":"-1","DimensionId":-1,"MemberId":-1,"Inc":""},"_vena_DYNR_SYTDS1_BYTDB1_e08c21e4_ca546de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08c21e4","DynamicRangeEntryID":"ca546dec","IsMultiDynamicRange":false,"MultiDynamicRangeID":null,"MultiDynamicCollectionID":null,"SectionName":"YTDS1","BlockName":"YTDB1","VenaRangeType":5,"DimensionIdStr":"-1","MemberIdStr":"-1","DimensionId":-1,"MemberId":-1,"Inc":""},"_vena_DYNR_SYTDS1_BYTDB1_e08c21e4_e6e50bd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08c21e4","DynamicRangeEntryID":"e6e50bd1","IsMultiDynamicRange":false,"MultiDynamicRangeID":null,"MultiDynamicCollectionID":null,"SectionName":"YTDS1","BlockName":"YTDB1","VenaRangeType":5,"DimensionIdStr":"-1","MemberIdStr":"-1","DimensionId":-1,"MemberId":-1,"Inc":""},"_vena_DYNR_SYTDS1_BYTDB1_e08c21e4_ef5279f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08c21e4","DynamicRangeEntryID":"ef5279ff","IsMultiDynamicRange":false,"MultiDynamicRangeID":null,"MultiDynamicCollectionID":null,"SectionName":"YTDS1","BlockName":"YTDB1","VenaRangeType":5,"DimensionIdStr":"-1","MemberIdStr":"-1","DimensionId":-1,"MemberId":-1,"Inc":""},"_vena_DYNR_SYTDS1_BYTDB1_e08c21e4_f76fcb62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08c21e4","DynamicRangeEntryID":"f76fcb62","IsMultiDynamicRange":false,"MultiDynamicRangeID":null,"MultiDynamicCollectionID":null,"SectionName":"YTDS1","BlockName":"YTDB1","VenaRangeType":5,"DimensionIdStr":"-1","MemberIdStr":"-1","DimensionId":-1,"MemberId":-1,"Inc":""},"_vena_GraphsS1_GraphsB1_C_2_720177941070610503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1","VenaRangeType":2,"DimensionIdStr":"2","MemberIdStr":"720177941070610503","DimensionId":2,"MemberId":720177941070610503,"Inc":""},"_vena_GraphsS1_GraphsB1_C_2_720177941070610503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1","VenaRangeType":2,"DimensionIdStr":"2","MemberIdStr":"720177941070610503","DimensionId":2,"MemberId":720177941070610503,"Inc":"1"},"_vena_GraphsS1_GraphsB1_C_2_720177941070610503_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1","VenaRangeType":2,"DimensionIdStr":"2","MemberIdStr":"720177941070610503","DimensionId":2,"MemberId":720177941070610503,"Inc":"2"},"_vena_GraphsS1_GraphsB1_C_8_720177941305491561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1","VenaRangeType":2,"DimensionIdStr":"8","MemberIdStr":"720177941305491561","DimensionId":8,"MemberId":720177941305491561,"Inc":""},"_vena_GraphsS1_GraphsB1_C_8_720177941305491566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1","VenaRangeType":2,"DimensionIdStr":"8","MemberIdStr":"720177941305491566","DimensionId":8,"MemberId":720177941305491566,"Inc":""},"_vena_GraphsS1_GraphsB1_C_8_720177941305491600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1","VenaRangeType":2,"DimensionIdStr":"8","MemberIdStr":"720177941305491600","DimensionId":8,"MemberId":720177941305491600,"Inc":""},"_vena_GraphsS1_GraphsB1_R_5_720177941108359194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1","VenaRangeType":1,"DimensionIdStr":"5","MemberIdStr":"720177941108359194","DimensionId":5,"MemberId":720177941108359194,"Inc":""},"_vena_GraphsS1_GraphsB2_C_2_720177941070610503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2","VenaRangeType":2,"DimensionIdStr":"2","MemberIdStr":"720177941070610503","DimensionId":2,"MemberId":720177941070610503,"Inc":""},"_vena_GraphsS1_GraphsB2_C_8_720177941305491604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2","VenaRangeType":2,"DimensionIdStr":"8","MemberIdStr":"720177941305491604","DimensionId":8,"MemberId":720177941305491604,"Inc":""},"_vena_GraphsS1_GraphsB2_R_5_720177941108359191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2","VenaRangeType":1,"DimensionIdStr":"5","MemberIdStr":"720177941108359191","DimensionId":5,"MemberId":720177941108359191,"Inc":""},"_vena_GraphsS1_GraphsB3_C_2_720177941070610503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3","VenaRangeType":2,"DimensionIdStr":"2","MemberIdStr":"720177941070610503","DimensionId":2,"MemberId":720177941070610503,"Inc":""},"_vena_GraphsS1_GraphsB3_C_8_720177941305491604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3","VenaRangeType":2,"DimensionIdStr":"8","MemberIdStr":"720177941305491604","DimensionId":8,"MemberId":720177941305491604,"Inc":""},"_vena_GraphsS1_GraphsB3_R_5_720177941125136504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3","VenaRangeType":1,"DimensionIdStr":"5","MemberIdStr":"720177941125136504","DimensionId":5,"MemberId":720177941125136504,"Inc":""},"_vena_GraphsS1_GraphsB3_R_5_720177941125136549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3","VenaRangeType":1,"DimensionIdStr":"5","MemberIdStr":"720177941125136549","DimensionId":5,"MemberId":720177941125136549,"Inc":""},"_vena_GraphsS1_GraphsB4_C_8_720177941305491604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4","VenaRangeType":2,"DimensionIdStr":"8","MemberIdStr":"720177941305491604","DimensionId":8,"MemberId":720177941305491604,"Inc":""},"_vena_GraphsS1_GraphsB4_C_FV_e3545e3dcc52420a84dcdae3a23a4597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4","VenaRangeType":2,"DimensionIdStr":"FV","MemberIdStr":"e3545e3dcc52420a84dcdae3a23a4597","DimensionId":-1,"MemberId":-1,"Inc":""},"_vena_GraphsS1_GraphsB4_R_5_1038340531807846401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4","VenaRangeType":1,"DimensionIdStr":"5","MemberIdStr":"1038340531807846401","DimensionId":5,"MemberId":1038340531807846401,"Inc":""},"_vena_GraphsS1_GraphsB4_R_5_1038340543979454464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4","VenaRangeType":1,"DimensionIdStr":"5","MemberIdStr":"1038340543979454464","DimensionId":5,"MemberId":1038340543979454464,"Inc":""},"_vena_GraphsS1_GraphsB4_R_5_1038340558596997120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4","VenaRangeType":1,"DimensionIdStr":"5","MemberIdStr":"1038340558596997120","DimensionId":5,"MemberId":1038340558596997120,"Inc":""},"_vena_GraphsS1_GraphsB4_R_5_1038340573893361665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4","VenaRangeType":1,"DimensionIdStr":"5","MemberIdStr":"1038340573893361665","DimensionId":5,"MemberId":1038340573893361665,"Inc":""},"_vena_GraphsS1_GraphsB4_R_5_1038340592558145536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4","VenaRangeType":1,"DimensionIdStr":"5","MemberIdStr":"1038340592558145536","DimensionId":5,"MemberId":1038340592558145536,"Inc":""},"_vena_GraphsS1_GraphsB4_R_5_1038340608915931137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4","VenaRangeType":1,"DimensionIdStr":"5","MemberIdStr":"1038340608915931137","DimensionId":5,"MemberId":1038340608915931137,"Inc":""},"_vena_GraphsS1_GraphsB4_R_5_1038340637130883073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4","VenaRangeType":1,"DimensionIdStr":"5","MemberIdStr":"1038340637130883073","DimensionId":5,"MemberId":1038340637130883073,"Inc":""},"_vena_GraphsS1_GraphsB4_R_5_1038340652033245185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4","VenaRangeType":1,"DimensionIdStr":"5","MemberIdStr":"1038340652033245185","DimensionId":5,"MemberId":1038340652033245185,"Inc":""},"_vena_GraphsS1_GraphsB4_R_5_1038340670680989696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4","VenaRangeType":1,"DimensionIdStr":"5","MemberIdStr":"1038340670680989696","DimensionId":5,"MemberId":1038340670680989696,"Inc":""},"_vena_GraphsS1_GraphsB4_R_5_1038340681821061120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4","VenaRangeType":1,"DimensionIdStr":"5","MemberIdStr":"1038340681821061120","DimensionId":5,"MemberId":1038340681821061120,"Inc":""},"_vena_GraphsS1_GraphsB4_R_5_1038340694555361281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4","VenaRangeType":1,"DimensionIdStr":"5","MemberIdStr":"1038340694555361281","DimensionId":5,"MemberId":1038340694555361281,"Inc":""},"_vena_GraphsS1_GraphsB4_R_5_1524662636147769344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4","VenaRangeType":1,"DimensionIdStr":"5","MemberIdStr":"1524662636147769344","DimensionId":5,"MemberId":1524662636147769344,"Inc":""},"_vena_GraphsS1_GraphsB4_R_5_1524662665723674624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4","VenaRangeType":1,"DimensionIdStr":"5","MemberIdStr":"1524662665723674624","DimensionId":5,"MemberId":1524662665723674624,"Inc":""},"_vena_GraphsS1_GraphsB4_R_5_1524662689572487168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4","VenaRangeType":1,"DimensionIdStr":"5","MemberIdStr":"1524662689572487168","DimensionId":5,"MemberId":1524662689572487168,"Inc":""},"_vena_GraphsS1_GraphsB4_R_5_1524662715121401959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4","VenaRangeType":1,"DimensionIdStr":"5","MemberIdStr":"1524662715121401959","DimensionId":5,"MemberId":1524662715121401959,"Inc":""},"_vena_GraphsS1_GraphsB4_R_5_1524662739978682368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4","VenaRangeType":1,"DimensionIdStr":"5","MemberIdStr":"1524662739978682368","DimensionId":5,"MemberId":1524662739978682368,"Inc":""},"_vena_GraphsS1_GraphsB4_R_5_1524662763153424384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4","VenaRangeType":1,"DimensionIdStr":"5","MemberIdStr":"1524662763153424384","DimensionId":5,"MemberId":1524662763153424384,"Inc":""},"_vena_GraphsS1_GraphsB4_R_5_1524662789699567699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4","VenaRangeType":1,"DimensionIdStr":"5","MemberIdStr":"1524662789699567699","DimensionId":5,"MemberId":1524662789699567699,"Inc":""},"_vena_GraphsS1_GraphsB4_R_5_1524662814776655872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4","VenaRangeType":1,"DimensionIdStr":"5","MemberIdStr":"1524662814776655872","DimensionId":5,"MemberId":1524662814776655872,"Inc":""},"_vena_GraphsS1_GraphsB4_R_5_1524662844546875392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4","VenaRangeType":1,"DimensionIdStr":"5","MemberIdStr":"1524662844546875392","DimensionId":5,"MemberId":1524662844546875392,"Inc":""},"_vena_GraphsS1_GraphsB4_R_5_1524662868433436672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4","VenaRangeType":1,"DimensionIdStr":"5","MemberIdStr":"1524662868433436672","DimensionId":5,"MemberId":1524662868433436672,"Inc":""},"_vena_GraphsS1_GraphsB4_R_5_1524662895115763990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GraphsB4","VenaRangeType":1,"DimensionIdStr":"5","MemberIdStr":"1524662895115763990","DimensionId":5,"MemberId":1524662895115763990,"Inc":""},"_vena_GraphsS1_P_3_720177941083193402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","VenaRangeType":0,"DimensionIdStr":"3","MemberIdStr":"720177941083193402","DimensionId":3,"MemberId":720177941083193402,"Inc":""},"_vena_GraphsS1_P_4_720177941095776277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","VenaRangeType":0,"DimensionIdStr":"4","MemberIdStr":"720177941095776277","DimensionId":4,"MemberId":720177941095776277,"Inc":""},"_vena_GraphsS1_P_6_720177941255159927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","VenaRangeType":0,"DimensionIdStr":"6","MemberIdStr":"720177941255159927","DimensionId":6,"MemberId":720177941255159927,"Inc":""},"_vena_GraphsS1_P_7_720177941267742850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","VenaRangeType":0,"DimensionIdStr":"7","MemberIdStr":"720177941267742850","DimensionId":7,"MemberId":720177941267742850,"Inc":""},"_vena_GraphsS1_P_FV_9b0abd7578fb42018b1ba18b8b26d3ae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GraphsS1","BlockName":"","VenaRangeType":0,"DimensionIdStr":"FV","MemberIdStr":"9b0abd7578fb42018b1ba18b8b26d3ae","DimensionId":-1,"MemberId":-1,"Inc":""},"_vena_LI_SCapExS2_BCapExB2_ad628d7e":{"SourceGlobalVariableId":-1,"SourceFormVariableId":"00000000-0000-0000-0000-000000000000","IsPageVariable":false,"IsLineItemDetailEnabled":true,"LineItemDetailOrder":0,"LineItemID":"ad628d7e","PageVariableSectionReference":"","PageVariableDimensionName":null,"IsDynamicRange":false,"IsDynamicRangeEntry":false,"DynamicRangeID":null,"DynamicRangeEntryID":null,"IsMultiDynamicRange":false,"MultiDynamicRangeID":null,"MultiDynamicCollectionID":null,"SectionName":"CapExS2","BlockName":"CapExB2","VenaRangeType":4,"DimensionIdStr":"-1","MemberIdStr":"-1","DimensionId":-1,"MemberId":-1,"Inc":""},"_vena_LI_SDetailS1_BDetailB1_1075aebc":{"SourceGlobalVariableId":-1,"SourceFormVariableId":"00000000-0000-0000-0000-000000000000","IsPageVariable":false,"IsLineItemDetailEnabled":true,"LineItemDetailOrder":0,"LineItemID":"1075aebc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10de8d05":{"SourceGlobalVariableId":-1,"SourceFormVariableId":"00000000-0000-0000-0000-000000000000","IsPageVariable":false,"IsLineItemDetailEnabled":true,"LineItemDetailOrder":0,"LineItemID":"10de8d05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14d9718":{"SourceGlobalVariableId":-1,"SourceFormVariableId":"00000000-0000-0000-0000-000000000000","IsPageVariable":false,"IsLineItemDetailEnabled":true,"LineItemDetailOrder":0,"LineItemID":"14d9718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14fa79c7":{"SourceGlobalVariableId":-1,"SourceFormVariableId":"00000000-0000-0000-0000-000000000000","IsPageVariable":false,"IsLineItemDetailEnabled":true,"LineItemDetailOrder":0,"LineItemID":"14fa79c7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15b45776":{"SourceGlobalVariableId":-1,"SourceFormVariableId":"00000000-0000-0000-0000-000000000000","IsPageVariable":false,"IsLineItemDetailEnabled":true,"LineItemDetailOrder":0,"LineItemID":"15b45776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17cabb93":{"SourceGlobalVariableId":-1,"SourceFormVariableId":"00000000-0000-0000-0000-000000000000","IsPageVariable":false,"IsLineItemDetailEnabled":true,"LineItemDetailOrder":0,"LineItemID":"17cabb93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186050b6":{"SourceGlobalVariableId":-1,"SourceFormVariableId":"00000000-0000-0000-0000-000000000000","IsPageVariable":false,"IsLineItemDetailEnabled":true,"LineItemDetailOrder":0,"LineItemID":"186050b6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1968d24a":{"SourceGlobalVariableId":-1,"SourceFormVariableId":"00000000-0000-0000-0000-000000000000","IsPageVariable":false,"IsLineItemDetailEnabled":true,"LineItemDetailOrder":0,"LineItemID":"1968d24a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1ab477c8":{"SourceGlobalVariableId":-1,"SourceFormVariableId":"00000000-0000-0000-0000-000000000000","IsPageVariable":false,"IsLineItemDetailEnabled":true,"LineItemDetailOrder":0,"LineItemID":"1ab477c8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1ab66127":{"SourceGlobalVariableId":-1,"SourceFormVariableId":"00000000-0000-0000-0000-000000000000","IsPageVariable":false,"IsLineItemDetailEnabled":true,"LineItemDetailOrder":0,"LineItemID":"1ab66127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1ad9419b":{"SourceGlobalVariableId":-1,"SourceFormVariableId":"00000000-0000-0000-0000-000000000000","IsPageVariable":false,"IsLineItemDetailEnabled":true,"LineItemDetailOrder":0,"LineItemID":"1ad9419b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1c98a12c":{"SourceGlobalVariableId":-1,"SourceFormVariableId":"00000000-0000-0000-0000-000000000000","IsPageVariable":false,"IsLineItemDetailEnabled":true,"LineItemDetailOrder":0,"LineItemID":"1c98a12c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1d79769a":{"SourceGlobalVariableId":-1,"SourceFormVariableId":"00000000-0000-0000-0000-000000000000","IsPageVariable":false,"IsLineItemDetailEnabled":true,"LineItemDetailOrder":0,"LineItemID":"1d79769a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1e8eed88":{"SourceGlobalVariableId":-1,"SourceFormVariableId":"00000000-0000-0000-0000-000000000000","IsPageVariable":false,"IsLineItemDetailEnabled":true,"LineItemDetailOrder":0,"LineItemID":"1e8eed88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1f0072d7":{"SourceGlobalVariableId":-1,"SourceFormVariableId":"00000000-0000-0000-0000-000000000000","IsPageVariable":false,"IsLineItemDetailEnabled":true,"LineItemDetailOrder":0,"LineItemID":"1f0072d7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20e4667e":{"SourceGlobalVariableId":-1,"SourceFormVariableId":"00000000-0000-0000-0000-000000000000","IsPageVariable":false,"IsLineItemDetailEnabled":true,"LineItemDetailOrder":0,"LineItemID":"20e4667e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26d965db":{"SourceGlobalVariableId":-1,"SourceFormVariableId":"00000000-0000-0000-0000-000000000000","IsPageVariable":false,"IsLineItemDetailEnabled":true,"LineItemDetailOrder":0,"LineItemID":"26d965db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274be730":{"SourceGlobalVariableId":-1,"SourceFormVariableId":"00000000-0000-0000-0000-000000000000","IsPageVariable":false,"IsLineItemDetailEnabled":true,"LineItemDetailOrder":0,"LineItemID":"274be730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27b08d75":{"SourceGlobalVariableId":-1,"SourceFormVariableId":"00000000-0000-0000-0000-000000000000","IsPageVariable":false,"IsLineItemDetailEnabled":true,"LineItemDetailOrder":0,"LineItemID":"27b08d75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27d76b95":{"SourceGlobalVariableId":-1,"SourceFormVariableId":"00000000-0000-0000-0000-000000000000","IsPageVariable":false,"IsLineItemDetailEnabled":true,"LineItemDetailOrder":0,"LineItemID":"27d76b95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281f7787":{"SourceGlobalVariableId":-1,"SourceFormVariableId":"00000000-0000-0000-0000-000000000000","IsPageVariable":false,"IsLineItemDetailEnabled":true,"LineItemDetailOrder":0,"LineItemID":"281f7787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293eea9f":{"SourceGlobalVariableId":-1,"SourceFormVariableId":"00000000-0000-0000-0000-000000000000","IsPageVariable":false,"IsLineItemDetailEnabled":true,"LineItemDetailOrder":0,"LineItemID":"293eea9f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29f5c8a0":{"SourceGlobalVariableId":-1,"SourceFormVariableId":"00000000-0000-0000-0000-000000000000","IsPageVariable":false,"IsLineItemDetailEnabled":true,"LineItemDetailOrder":0,"LineItemID":"29f5c8a0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2aec9cce":{"SourceGlobalVariableId":-1,"SourceFormVariableId":"00000000-0000-0000-0000-000000000000","IsPageVariable":false,"IsLineItemDetailEnabled":true,"LineItemDetailOrder":0,"LineItemID":"2aec9cce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2c1a9ed0":{"SourceGlobalVariableId":-1,"SourceFormVariableId":"00000000-0000-0000-0000-000000000000","IsPageVariable":false,"IsLineItemDetailEnabled":true,"LineItemDetailOrder":0,"LineItemID":"2c1a9ed0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2d70aea2":{"SourceGlobalVariableId":-1,"SourceFormVariableId":"00000000-0000-0000-0000-000000000000","IsPageVariable":false,"IsLineItemDetailEnabled":true,"LineItemDetailOrder":0,"LineItemID":"2d70aea2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2e726710":{"SourceGlobalVariableId":-1,"SourceFormVariableId":"00000000-0000-0000-0000-000000000000","IsPageVariable":false,"IsLineItemDetailEnabled":true,"LineItemDetailOrder":0,"LineItemID":"2e726710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2e8f9c50":{"SourceGlobalVariableId":-1,"SourceFormVariableId":"00000000-0000-0000-0000-000000000000","IsPageVariable":false,"IsLineItemDetailEnabled":true,"LineItemDetailOrder":0,"LineItemID":"2e8f9c50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31a5a05a":{"SourceGlobalVariableId":-1,"SourceFormVariableId":"00000000-0000-0000-0000-000000000000","IsPageVariable":false,"IsLineItemDetailEnabled":true,"LineItemDetailOrder":0,"LineItemID":"31a5a05a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32cbdf35":{"SourceGlobalVariableId":-1,"SourceFormVariableId":"00000000-0000-0000-0000-000000000000","IsPageVariable":false,"IsLineItemDetailEnabled":true,"LineItemDetailOrder":0,"LineItemID":"32cbdf35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32f3c485":{"SourceGlobalVariableId":-1,"SourceFormVariableId":"00000000-0000-0000-0000-000000000000","IsPageVariable":false,"IsLineItemDetailEnabled":true,"LineItemDetailOrder":0,"LineItemID":"32f3c485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3355da55":{"SourceGlobalVariableId":-1,"SourceFormVariableId":"00000000-0000-0000-0000-000000000000","IsPageVariable":false,"IsLineItemDetailEnabled":true,"LineItemDetailOrder":0,"LineItemID":"3355da55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343477aa":{"SourceGlobalVariableId":-1,"SourceFormVariableId":"00000000-0000-0000-0000-000000000000","IsPageVariable":false,"IsLineItemDetailEnabled":true,"LineItemDetailOrder":0,"LineItemID":"343477aa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3654737a":{"SourceGlobalVariableId":-1,"SourceFormVariableId":"00000000-0000-0000-0000-000000000000","IsPageVariable":false,"IsLineItemDetailEnabled":true,"LineItemDetailOrder":0,"LineItemID":"3654737a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3806b57":{"SourceGlobalVariableId":-1,"SourceFormVariableId":"00000000-0000-0000-0000-000000000000","IsPageVariable":false,"IsLineItemDetailEnabled":true,"LineItemDetailOrder":0,"LineItemID":"3806b57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386774cf":{"SourceGlobalVariableId":-1,"SourceFormVariableId":"00000000-0000-0000-0000-000000000000","IsPageVariable":false,"IsLineItemDetailEnabled":true,"LineItemDetailOrder":0,"LineItemID":"386774cf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39c8a93":{"SourceGlobalVariableId":-1,"SourceFormVariableId":"00000000-0000-0000-0000-000000000000","IsPageVariable":false,"IsLineItemDetailEnabled":true,"LineItemDetailOrder":0,"LineItemID":"39c8a93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3a4ebc8c":{"SourceGlobalVariableId":-1,"SourceFormVariableId":"00000000-0000-0000-0000-000000000000","IsPageVariable":false,"IsLineItemDetailEnabled":true,"LineItemDetailOrder":0,"LineItemID":"3a4ebc8c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3a7e9dd7":{"SourceGlobalVariableId":-1,"SourceFormVariableId":"00000000-0000-0000-0000-000000000000","IsPageVariable":false,"IsLineItemDetailEnabled":true,"LineItemDetailOrder":0,"LineItemID":"3a7e9dd7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3b352ca2":{"SourceGlobalVariableId":-1,"SourceFormVariableId":"00000000-0000-0000-0000-000000000000","IsPageVariable":false,"IsLineItemDetailEnabled":true,"LineItemDetailOrder":0,"LineItemID":"3b352ca2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3b387396":{"SourceGlobalVariableId":-1,"SourceFormVariableId":"00000000-0000-0000-0000-000000000000","IsPageVariable":false,"IsLineItemDetailEnabled":true,"LineItemDetailOrder":0,"LineItemID":"3b387396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3e5d98b8":{"SourceGlobalVariableId":-1,"SourceFormVariableId":"00000000-0000-0000-0000-000000000000","IsPageVariable":false,"IsLineItemDetailEnabled":true,"LineItemDetailOrder":0,"LineItemID":"3e5d98b8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3e827446":{"SourceGlobalVariableId":-1,"SourceFormVariableId":"00000000-0000-0000-0000-000000000000","IsPageVariable":false,"IsLineItemDetailEnabled":true,"LineItemDetailOrder":0,"LineItemID":"3e827446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3edf75f":{"SourceGlobalVariableId":-1,"SourceFormVariableId":"00000000-0000-0000-0000-000000000000","IsPageVariable":false,"IsLineItemDetailEnabled":true,"LineItemDetailOrder":0,"LineItemID":"3edf75f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3f9dd357":{"SourceGlobalVariableId":-1,"SourceFormVariableId":"00000000-0000-0000-0000-000000000000","IsPageVariable":false,"IsLineItemDetailEnabled":true,"LineItemDetailOrder":0,"LineItemID":"3f9dd357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3fcf6f2c":{"SourceGlobalVariableId":-1,"SourceFormVariableId":"00000000-0000-0000-0000-000000000000","IsPageVariable":false,"IsLineItemDetailEnabled":true,"LineItemDetailOrder":0,"LineItemID":"3fcf6f2c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40b541f6":{"SourceGlobalVariableId":-1,"SourceFormVariableId":"00000000-0000-0000-0000-000000000000","IsPageVariable":false,"IsLineItemDetailEnabled":true,"LineItemDetailOrder":0,"LineItemID":"40b541f6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41220631":{"SourceGlobalVariableId":-1,"SourceFormVariableId":"00000000-0000-0000-0000-000000000000","IsPageVariable":false,"IsLineItemDetailEnabled":true,"LineItemDetailOrder":0,"LineItemID":"41220631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421e4e7c":{"SourceGlobalVariableId":-1,"SourceFormVariableId":"00000000-0000-0000-0000-000000000000","IsPageVariable":false,"IsLineItemDetailEnabled":true,"LineItemDetailOrder":0,"LineItemID":"421e4e7c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46657cde":{"SourceGlobalVariableId":-1,"SourceFormVariableId":"00000000-0000-0000-0000-000000000000","IsPageVariable":false,"IsLineItemDetailEnabled":true,"LineItemDetailOrder":0,"LineItemID":"46657cde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46c7011f":{"SourceGlobalVariableId":-1,"SourceFormVariableId":"00000000-0000-0000-0000-000000000000","IsPageVariable":false,"IsLineItemDetailEnabled":true,"LineItemDetailOrder":0,"LineItemID":"46c7011f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48d7e55d":{"SourceGlobalVariableId":-1,"SourceFormVariableId":"00000000-0000-0000-0000-000000000000","IsPageVariable":false,"IsLineItemDetailEnabled":true,"LineItemDetailOrder":0,"LineItemID":"48d7e55d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497056b3":{"SourceGlobalVariableId":-1,"SourceFormVariableId":"00000000-0000-0000-0000-000000000000","IsPageVariable":false,"IsLineItemDetailEnabled":true,"LineItemDetailOrder":0,"LineItemID":"497056b3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497600a3":{"SourceGlobalVariableId":-1,"SourceFormVariableId":"00000000-0000-0000-0000-000000000000","IsPageVariable":false,"IsLineItemDetailEnabled":true,"LineItemDetailOrder":0,"LineItemID":"497600a3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4adcb0d":{"SourceGlobalVariableId":-1,"SourceFormVariableId":"00000000-0000-0000-0000-000000000000","IsPageVariable":false,"IsLineItemDetailEnabled":true,"LineItemDetailOrder":0,"LineItemID":"4adcb0d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4c23e84e":{"SourceGlobalVariableId":-1,"SourceFormVariableId":"00000000-0000-0000-0000-000000000000","IsPageVariable":false,"IsLineItemDetailEnabled":true,"LineItemDetailOrder":0,"LineItemID":"4c23e84e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4d2791f2":{"SourceGlobalVariableId":-1,"SourceFormVariableId":"00000000-0000-0000-0000-000000000000","IsPageVariable":false,"IsLineItemDetailEnabled":true,"LineItemDetailOrder":0,"LineItemID":"4d2791f2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4f21e06b":{"SourceGlobalVariableId":-1,"SourceFormVariableId":"00000000-0000-0000-0000-000000000000","IsPageVariable":false,"IsLineItemDetailEnabled":true,"LineItemDetailOrder":0,"LineItemID":"4f21e06b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4ff1adb4":{"SourceGlobalVariableId":-1,"SourceFormVariableId":"00000000-0000-0000-0000-000000000000","IsPageVariable":false,"IsLineItemDetailEnabled":true,"LineItemDetailOrder":0,"LineItemID":"4ff1adb4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5039dcd2":{"SourceGlobalVariableId":-1,"SourceFormVariableId":"00000000-0000-0000-0000-000000000000","IsPageVariable":false,"IsLineItemDetailEnabled":true,"LineItemDetailOrder":0,"LineItemID":"5039dcd2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50823608":{"SourceGlobalVariableId":-1,"SourceFormVariableId":"00000000-0000-0000-0000-000000000000","IsPageVariable":false,"IsLineItemDetailEnabled":true,"LineItemDetailOrder":0,"LineItemID":"50823608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50a05123":{"SourceGlobalVariableId":-1,"SourceFormVariableId":"00000000-0000-0000-0000-000000000000","IsPageVariable":false,"IsLineItemDetailEnabled":true,"LineItemDetailOrder":0,"LineItemID":"50a05123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50a3c953":{"SourceGlobalVariableId":-1,"SourceFormVariableId":"00000000-0000-0000-0000-000000000000","IsPageVariable":false,"IsLineItemDetailEnabled":true,"LineItemDetailOrder":0,"LineItemID":"50a3c953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50a57187":{"SourceGlobalVariableId":-1,"SourceFormVariableId":"00000000-0000-0000-0000-000000000000","IsPageVariable":false,"IsLineItemDetailEnabled":true,"LineItemDetailOrder":0,"LineItemID":"50a57187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511bae80":{"SourceGlobalVariableId":-1,"SourceFormVariableId":"00000000-0000-0000-0000-000000000000","IsPageVariable":false,"IsLineItemDetailEnabled":true,"LineItemDetailOrder":0,"LineItemID":"511bae80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51d57528":{"SourceGlobalVariableId":-1,"SourceFormVariableId":"00000000-0000-0000-0000-000000000000","IsPageVariable":false,"IsLineItemDetailEnabled":true,"LineItemDetailOrder":0,"LineItemID":"51d57528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51effd0c":{"SourceGlobalVariableId":-1,"SourceFormVariableId":"00000000-0000-0000-0000-000000000000","IsPageVariable":false,"IsLineItemDetailEnabled":true,"LineItemDetailOrder":0,"LineItemID":"51effd0c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51f9e0c5":{"SourceGlobalVariableId":-1,"SourceFormVariableId":"00000000-0000-0000-0000-000000000000","IsPageVariable":false,"IsLineItemDetailEnabled":true,"LineItemDetailOrder":0,"LineItemID":"51f9e0c5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539b7b29":{"SourceGlobalVariableId":-1,"SourceFormVariableId":"00000000-0000-0000-0000-000000000000","IsPageVariable":false,"IsLineItemDetailEnabled":true,"LineItemDetailOrder":0,"LineItemID":"539b7b29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539d80db":{"SourceGlobalVariableId":-1,"SourceFormVariableId":"00000000-0000-0000-0000-000000000000","IsPageVariable":false,"IsLineItemDetailEnabled":true,"LineItemDetailOrder":0,"LineItemID":"539d80db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54f49e09":{"SourceGlobalVariableId":-1,"SourceFormVariableId":"00000000-0000-0000-0000-000000000000","IsPageVariable":false,"IsLineItemDetailEnabled":true,"LineItemDetailOrder":0,"LineItemID":"54f49e09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5549ae5a":{"SourceGlobalVariableId":-1,"SourceFormVariableId":"00000000-0000-0000-0000-000000000000","IsPageVariable":false,"IsLineItemDetailEnabled":true,"LineItemDetailOrder":0,"LineItemID":"5549ae5a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56273544":{"SourceGlobalVariableId":-1,"SourceFormVariableId":"00000000-0000-0000-0000-000000000000","IsPageVariable":false,"IsLineItemDetailEnabled":true,"LineItemDetailOrder":0,"LineItemID":"56273544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569172a6":{"SourceGlobalVariableId":-1,"SourceFormVariableId":"00000000-0000-0000-0000-000000000000","IsPageVariable":false,"IsLineItemDetailEnabled":true,"LineItemDetailOrder":0,"LineItemID":"569172a6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57d5a1ff":{"SourceGlobalVariableId":-1,"SourceFormVariableId":"00000000-0000-0000-0000-000000000000","IsPageVariable":false,"IsLineItemDetailEnabled":true,"LineItemDetailOrder":0,"LineItemID":"57d5a1ff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58dca365":{"SourceGlobalVariableId":-1,"SourceFormVariableId":"00000000-0000-0000-0000-000000000000","IsPageVariable":false,"IsLineItemDetailEnabled":true,"LineItemDetailOrder":0,"LineItemID":"58dca365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5913acf3":{"SourceGlobalVariableId":-1,"SourceFormVariableId":"00000000-0000-0000-0000-000000000000","IsPageVariable":false,"IsLineItemDetailEnabled":true,"LineItemDetailOrder":0,"LineItemID":"5913acf3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59b2c69b":{"SourceGlobalVariableId":-1,"SourceFormVariableId":"00000000-0000-0000-0000-000000000000","IsPageVariable":false,"IsLineItemDetailEnabled":true,"LineItemDetailOrder":0,"LineItemID":"59b2c69b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59d539ef":{"SourceGlobalVariableId":-1,"SourceFormVariableId":"00000000-0000-0000-0000-000000000000","IsPageVariable":false,"IsLineItemDetailEnabled":true,"LineItemDetailOrder":0,"LineItemID":"59d539ef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5a1650cb":{"SourceGlobalVariableId":-1,"SourceFormVariableId":"00000000-0000-0000-0000-000000000000","IsPageVariable":false,"IsLineItemDetailEnabled":true,"LineItemDetailOrder":0,"LineItemID":"5a1650cb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5a5646fc":{"SourceGlobalVariableId":-1,"SourceFormVariableId":"00000000-0000-0000-0000-000000000000","IsPageVariable":false,"IsLineItemDetailEnabled":true,"LineItemDetailOrder":0,"LineItemID":"5a5646fc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5b452aa7":{"SourceGlobalVariableId":-1,"SourceFormVariableId":"00000000-0000-0000-0000-000000000000","IsPageVariable":false,"IsLineItemDetailEnabled":true,"LineItemDetailOrder":0,"LineItemID":"5b452aa7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5b5efc9c":{"SourceGlobalVariableId":-1,"SourceFormVariableId":"00000000-0000-0000-0000-000000000000","IsPageVariable":false,"IsLineItemDetailEnabled":true,"LineItemDetailOrder":0,"LineItemID":"5b5efc9c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5c5e3ef4":{"SourceGlobalVariableId":-1,"SourceFormVariableId":"00000000-0000-0000-0000-000000000000","IsPageVariable":false,"IsLineItemDetailEnabled":true,"LineItemDetailOrder":0,"LineItemID":"5c5e3ef4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5c737fe0":{"SourceGlobalVariableId":-1,"SourceFormVariableId":"00000000-0000-0000-0000-000000000000","IsPageVariable":false,"IsLineItemDetailEnabled":true,"LineItemDetailOrder":0,"LineItemID":"5c737fe0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5dd6b97f":{"SourceGlobalVariableId":-1,"SourceFormVariableId":"00000000-0000-0000-0000-000000000000","IsPageVariable":false,"IsLineItemDetailEnabled":true,"LineItemDetailOrder":0,"LineItemID":"5dd6b97f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5f597559":{"SourceGlobalVariableId":-1,"SourceFormVariableId":"00000000-0000-0000-0000-000000000000","IsPageVariable":false,"IsLineItemDetailEnabled":true,"LineItemDetailOrder":0,"LineItemID":"5f597559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5f76793f":{"SourceGlobalVariableId":-1,"SourceFormVariableId":"00000000-0000-0000-0000-000000000000","IsPageVariable":false,"IsLineItemDetailEnabled":true,"LineItemDetailOrder":0,"LineItemID":"5f76793f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6096b0e4":{"SourceGlobalVariableId":-1,"SourceFormVariableId":"00000000-0000-0000-0000-000000000000","IsPageVariable":false,"IsLineItemDetailEnabled":true,"LineItemDetailOrder":0,"LineItemID":"6096b0e4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6125852e":{"SourceGlobalVariableId":-1,"SourceFormVariableId":"00000000-0000-0000-0000-000000000000","IsPageVariable":false,"IsLineItemDetailEnabled":true,"LineItemDetailOrder":0,"LineItemID":"6125852e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61ab0d94":{"SourceGlobalVariableId":-1,"SourceFormVariableId":"00000000-0000-0000-0000-000000000000","IsPageVariable":false,"IsLineItemDetailEnabled":true,"LineItemDetailOrder":0,"LineItemID":"61ab0d94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61c66137":{"SourceGlobalVariableId":-1,"SourceFormVariableId":"00000000-0000-0000-0000-000000000000","IsPageVariable":false,"IsLineItemDetailEnabled":true,"LineItemDetailOrder":0,"LineItemID":"61c66137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6219c60a":{"SourceGlobalVariableId":-1,"SourceFormVariableId":"00000000-0000-0000-0000-000000000000","IsPageVariable":false,"IsLineItemDetailEnabled":true,"LineItemDetailOrder":0,"LineItemID":"6219c60a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6273fc94":{"SourceGlobalVariableId":-1,"SourceFormVariableId":"00000000-0000-0000-0000-000000000000","IsPageVariable":false,"IsLineItemDetailEnabled":true,"LineItemDetailOrder":0,"LineItemID":"6273fc94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632d301d":{"SourceGlobalVariableId":-1,"SourceFormVariableId":"00000000-0000-0000-0000-000000000000","IsPageVariable":false,"IsLineItemDetailEnabled":true,"LineItemDetailOrder":0,"LineItemID":"632d301d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63b876ee":{"SourceGlobalVariableId":-1,"SourceFormVariableId":"00000000-0000-0000-0000-000000000000","IsPageVariable":false,"IsLineItemDetailEnabled":true,"LineItemDetailOrder":0,"LineItemID":"63b876ee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64a0e49a":{"SourceGlobalVariableId":-1,"SourceFormVariableId":"00000000-0000-0000-0000-000000000000","IsPageVariable":false,"IsLineItemDetailEnabled":true,"LineItemDetailOrder":0,"LineItemID":"64a0e49a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64e033ae":{"SourceGlobalVariableId":-1,"SourceFormVariableId":"00000000-0000-0000-0000-000000000000","IsPageVariable":false,"IsLineItemDetailEnabled":true,"LineItemDetailOrder":0,"LineItemID":"64e033ae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650c004":{"SourceGlobalVariableId":-1,"SourceFormVariableId":"00000000-0000-0000-0000-000000000000","IsPageVariable":false,"IsLineItemDetailEnabled":true,"LineItemDetailOrder":0,"LineItemID":"650c004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65e0732b":{"SourceGlobalVariableId":-1,"SourceFormVariableId":"00000000-0000-0000-0000-000000000000","IsPageVariable":false,"IsLineItemDetailEnabled":true,"LineItemDetailOrder":0,"LineItemID":"65e0732b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667f9aa9":{"SourceGlobalVariableId":-1,"SourceFormVariableId":"00000000-0000-0000-0000-000000000000","IsPageVariable":false,"IsLineItemDetailEnabled":true,"LineItemDetailOrder":0,"LineItemID":"667f9aa9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6777a3b3":{"SourceGlobalVariableId":-1,"SourceFormVariableId":"00000000-0000-0000-0000-000000000000","IsPageVariable":false,"IsLineItemDetailEnabled":true,"LineItemDetailOrder":0,"LineItemID":"6777a3b3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6828dbe8":{"SourceGlobalVariableId":-1,"SourceFormVariableId":"00000000-0000-0000-0000-000000000000","IsPageVariable":false,"IsLineItemDetailEnabled":true,"LineItemDetailOrder":0,"LineItemID":"6828dbe8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69052601":{"SourceGlobalVariableId":-1,"SourceFormVariableId":"00000000-0000-0000-0000-000000000000","IsPageVariable":false,"IsLineItemDetailEnabled":true,"LineItemDetailOrder":0,"LineItemID":"69052601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69b4986a":{"SourceGlobalVariableId":-1,"SourceFormVariableId":"00000000-0000-0000-0000-000000000000","IsPageVariable":false,"IsLineItemDetailEnabled":true,"LineItemDetailOrder":0,"LineItemID":"69b4986a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6a0bb43e":{"SourceGlobalVariableId":-1,"SourceFormVariableId":"00000000-0000-0000-0000-000000000000","IsPageVariable":false,"IsLineItemDetailEnabled":true,"LineItemDetailOrder":0,"LineItemID":"6a0bb43e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6b42bdd8":{"SourceGlobalVariableId":-1,"SourceFormVariableId":"00000000-0000-0000-0000-000000000000","IsPageVariable":false,"IsLineItemDetailEnabled":true,"LineItemDetailOrder":0,"LineItemID":"6b42bdd8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6bfd989":{"SourceGlobalVariableId":-1,"SourceFormVariableId":"00000000-0000-0000-0000-000000000000","IsPageVariable":false,"IsLineItemDetailEnabled":true,"LineItemDetailOrder":0,"LineItemID":"6bfd989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6c92efef":{"SourceGlobalVariableId":-1,"SourceFormVariableId":"00000000-0000-0000-0000-000000000000","IsPageVariable":false,"IsLineItemDetailEnabled":true,"LineItemDetailOrder":0,"LineItemID":"6c92efef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6d9d2cfe":{"SourceGlobalVariableId":-1,"SourceFormVariableId":"00000000-0000-0000-0000-000000000000","IsPageVariable":false,"IsLineItemDetailEnabled":true,"LineItemDetailOrder":0,"LineItemID":"6d9d2cfe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6eed1cb6":{"SourceGlobalVariableId":-1,"SourceFormVariableId":"00000000-0000-0000-0000-000000000000","IsPageVariable":false,"IsLineItemDetailEnabled":true,"LineItemDetailOrder":0,"LineItemID":"6eed1cb6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6f5ab340":{"SourceGlobalVariableId":-1,"SourceFormVariableId":"00000000-0000-0000-0000-000000000000","IsPageVariable":false,"IsLineItemDetailEnabled":true,"LineItemDetailOrder":0,"LineItemID":"6f5ab340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6ff0ea32":{"SourceGlobalVariableId":-1,"SourceFormVariableId":"00000000-0000-0000-0000-000000000000","IsPageVariable":false,"IsLineItemDetailEnabled":true,"LineItemDetailOrder":0,"LineItemID":"6ff0ea32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71607590":{"SourceGlobalVariableId":-1,"SourceFormVariableId":"00000000-0000-0000-0000-000000000000","IsPageVariable":false,"IsLineItemDetailEnabled":true,"LineItemDetailOrder":0,"LineItemID":"71607590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72257a45":{"SourceGlobalVariableId":-1,"SourceFormVariableId":"00000000-0000-0000-0000-000000000000","IsPageVariable":false,"IsLineItemDetailEnabled":true,"LineItemDetailOrder":0,"LineItemID":"72257a45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73c82277":{"SourceGlobalVariableId":-1,"SourceFormVariableId":"00000000-0000-0000-0000-000000000000","IsPageVariable":false,"IsLineItemDetailEnabled":true,"LineItemDetailOrder":0,"LineItemID":"73c82277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743644fe":{"SourceGlobalVariableId":-1,"SourceFormVariableId":"00000000-0000-0000-0000-000000000000","IsPageVariable":false,"IsLineItemDetailEnabled":true,"LineItemDetailOrder":0,"LineItemID":"743644fe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7759f6db":{"SourceGlobalVariableId":-1,"SourceFormVariableId":"00000000-0000-0000-0000-000000000000","IsPageVariable":false,"IsLineItemDetailEnabled":true,"LineItemDetailOrder":0,"LineItemID":"7759f6db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79b251cb":{"SourceGlobalVariableId":-1,"SourceFormVariableId":"00000000-0000-0000-0000-000000000000","IsPageVariable":false,"IsLineItemDetailEnabled":true,"LineItemDetailOrder":0,"LineItemID":"79b251cb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79b4f06a":{"SourceGlobalVariableId":-1,"SourceFormVariableId":"00000000-0000-0000-0000-000000000000","IsPageVariable":false,"IsLineItemDetailEnabled":true,"LineItemDetailOrder":0,"LineItemID":"79b4f06a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7ad3b585":{"SourceGlobalVariableId":-1,"SourceFormVariableId":"00000000-0000-0000-0000-000000000000","IsPageVariable":false,"IsLineItemDetailEnabled":true,"LineItemDetailOrder":0,"LineItemID":"7ad3b585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7cb13c0e":{"SourceGlobalVariableId":-1,"SourceFormVariableId":"00000000-0000-0000-0000-000000000000","IsPageVariable":false,"IsLineItemDetailEnabled":true,"LineItemDetailOrder":0,"LineItemID":"7cb13c0e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7d6ad675":{"SourceGlobalVariableId":-1,"SourceFormVariableId":"00000000-0000-0000-0000-000000000000","IsPageVariable":false,"IsLineItemDetailEnabled":true,"LineItemDetailOrder":0,"LineItemID":"7d6ad675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7f3955b8":{"SourceGlobalVariableId":-1,"SourceFormVariableId":"00000000-0000-0000-0000-000000000000","IsPageVariable":false,"IsLineItemDetailEnabled":true,"LineItemDetailOrder":0,"LineItemID":"7f3955b8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7f6c838":{"SourceGlobalVariableId":-1,"SourceFormVariableId":"00000000-0000-0000-0000-000000000000","IsPageVariable":false,"IsLineItemDetailEnabled":true,"LineItemDetailOrder":0,"LineItemID":"7f6c838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7fd5bd87":{"SourceGlobalVariableId":-1,"SourceFormVariableId":"00000000-0000-0000-0000-000000000000","IsPageVariable":false,"IsLineItemDetailEnabled":true,"LineItemDetailOrder":0,"LineItemID":"7fd5bd87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8036a44a":{"SourceGlobalVariableId":-1,"SourceFormVariableId":"00000000-0000-0000-0000-000000000000","IsPageVariable":false,"IsLineItemDetailEnabled":true,"LineItemDetailOrder":0,"LineItemID":"8036a44a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828666d9":{"SourceGlobalVariableId":-1,"SourceFormVariableId":"00000000-0000-0000-0000-000000000000","IsPageVariable":false,"IsLineItemDetailEnabled":true,"LineItemDetailOrder":0,"LineItemID":"828666d9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829abcc1":{"SourceGlobalVariableId":-1,"SourceFormVariableId":"00000000-0000-0000-0000-000000000000","IsPageVariable":false,"IsLineItemDetailEnabled":true,"LineItemDetailOrder":0,"LineItemID":"829abcc1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85ab49b0":{"SourceGlobalVariableId":-1,"SourceFormVariableId":"00000000-0000-0000-0000-000000000000","IsPageVariable":false,"IsLineItemDetailEnabled":true,"LineItemDetailOrder":0,"LineItemID":"85ab49b0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86ccecb5":{"SourceGlobalVariableId":-1,"SourceFormVariableId":"00000000-0000-0000-0000-000000000000","IsPageVariable":false,"IsLineItemDetailEnabled":true,"LineItemDetailOrder":0,"LineItemID":"86ccecb5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86d6b719":{"SourceGlobalVariableId":-1,"SourceFormVariableId":"00000000-0000-0000-0000-000000000000","IsPageVariable":false,"IsLineItemDetailEnabled":true,"LineItemDetailOrder":0,"LineItemID":"86d6b719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8800e69e":{"SourceGlobalVariableId":-1,"SourceFormVariableId":"00000000-0000-0000-0000-000000000000","IsPageVariable":false,"IsLineItemDetailEnabled":true,"LineItemDetailOrder":0,"LineItemID":"8800e69e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883cdb2e":{"SourceGlobalVariableId":-1,"SourceFormVariableId":"00000000-0000-0000-0000-000000000000","IsPageVariable":false,"IsLineItemDetailEnabled":true,"LineItemDetailOrder":0,"LineItemID":"883cdb2e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89094785":{"SourceGlobalVariableId":-1,"SourceFormVariableId":"00000000-0000-0000-0000-000000000000","IsPageVariable":false,"IsLineItemDetailEnabled":true,"LineItemDetailOrder":0,"LineItemID":"89094785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892550a":{"SourceGlobalVariableId":-1,"SourceFormVariableId":"00000000-0000-0000-0000-000000000000","IsPageVariable":false,"IsLineItemDetailEnabled":true,"LineItemDetailOrder":0,"LineItemID":"892550a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895e0da":{"SourceGlobalVariableId":-1,"SourceFormVariableId":"00000000-0000-0000-0000-000000000000","IsPageVariable":false,"IsLineItemDetailEnabled":true,"LineItemDetailOrder":0,"LineItemID":"895e0da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8b22254b":{"SourceGlobalVariableId":-1,"SourceFormVariableId":"00000000-0000-0000-0000-000000000000","IsPageVariable":false,"IsLineItemDetailEnabled":true,"LineItemDetailOrder":0,"LineItemID":"8b22254b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8b627e68":{"SourceGlobalVariableId":-1,"SourceFormVariableId":"00000000-0000-0000-0000-000000000000","IsPageVariable":false,"IsLineItemDetailEnabled":true,"LineItemDetailOrder":0,"LineItemID":"8b627e68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8b99936e":{"SourceGlobalVariableId":-1,"SourceFormVariableId":"00000000-0000-0000-0000-000000000000","IsPageVariable":false,"IsLineItemDetailEnabled":true,"LineItemDetailOrder":0,"LineItemID":"8b99936e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8bd68cc2":{"SourceGlobalVariableId":-1,"SourceFormVariableId":"00000000-0000-0000-0000-000000000000","IsPageVariable":false,"IsLineItemDetailEnabled":true,"LineItemDetailOrder":0,"LineItemID":"8bd68cc2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8beb79b0":{"SourceGlobalVariableId":-1,"SourceFormVariableId":"00000000-0000-0000-0000-000000000000","IsPageVariable":false,"IsLineItemDetailEnabled":true,"LineItemDetailOrder":0,"LineItemID":"8beb79b0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8c827ce3":{"SourceGlobalVariableId":-1,"SourceFormVariableId":"00000000-0000-0000-0000-000000000000","IsPageVariable":false,"IsLineItemDetailEnabled":true,"LineItemDetailOrder":0,"LineItemID":"8c827ce3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8cad6c85":{"SourceGlobalVariableId":-1,"SourceFormVariableId":"00000000-0000-0000-0000-000000000000","IsPageVariable":false,"IsLineItemDetailEnabled":true,"LineItemDetailOrder":0,"LineItemID":"8cad6c85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8e0d98bd":{"SourceGlobalVariableId":-1,"SourceFormVariableId":"00000000-0000-0000-0000-000000000000","IsPageVariable":false,"IsLineItemDetailEnabled":true,"LineItemDetailOrder":0,"LineItemID":"8e0d98bd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8efe7cff":{"SourceGlobalVariableId":-1,"SourceFormVariableId":"00000000-0000-0000-0000-000000000000","IsPageVariable":false,"IsLineItemDetailEnabled":true,"LineItemDetailOrder":0,"LineItemID":"8efe7cff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8f54a2de":{"SourceGlobalVariableId":-1,"SourceFormVariableId":"00000000-0000-0000-0000-000000000000","IsPageVariable":false,"IsLineItemDetailEnabled":true,"LineItemDetailOrder":0,"LineItemID":"8f54a2de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90820664":{"SourceGlobalVariableId":-1,"SourceFormVariableId":"00000000-0000-0000-0000-000000000000","IsPageVariable":false,"IsLineItemDetailEnabled":true,"LineItemDetailOrder":0,"LineItemID":"90820664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919c1abf":{"SourceGlobalVariableId":-1,"SourceFormVariableId":"00000000-0000-0000-0000-000000000000","IsPageVariable":false,"IsLineItemDetailEnabled":true,"LineItemDetailOrder":0,"LineItemID":"919c1abf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91ad4893":{"SourceGlobalVariableId":-1,"SourceFormVariableId":"00000000-0000-0000-0000-000000000000","IsPageVariable":false,"IsLineItemDetailEnabled":true,"LineItemDetailOrder":0,"LineItemID":"91ad4893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92dd3624":{"SourceGlobalVariableId":-1,"SourceFormVariableId":"00000000-0000-0000-0000-000000000000","IsPageVariable":false,"IsLineItemDetailEnabled":true,"LineItemDetailOrder":0,"LineItemID":"92dd3624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951ccb38":{"SourceGlobalVariableId":-1,"SourceFormVariableId":"00000000-0000-0000-0000-000000000000","IsPageVariable":false,"IsLineItemDetailEnabled":true,"LineItemDetailOrder":0,"LineItemID":"951ccb38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9547e9":{"SourceGlobalVariableId":-1,"SourceFormVariableId":"00000000-0000-0000-0000-000000000000","IsPageVariable":false,"IsLineItemDetailEnabled":true,"LineItemDetailOrder":0,"LineItemID":"9547e9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9565ffec":{"SourceGlobalVariableId":-1,"SourceFormVariableId":"00000000-0000-0000-0000-000000000000","IsPageVariable":false,"IsLineItemDetailEnabled":true,"LineItemDetailOrder":0,"LineItemID":"9565ffec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969c6392":{"SourceGlobalVariableId":-1,"SourceFormVariableId":"00000000-0000-0000-0000-000000000000","IsPageVariable":false,"IsLineItemDetailEnabled":true,"LineItemDetailOrder":0,"LineItemID":"969c6392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9906067e":{"SourceGlobalVariableId":-1,"SourceFormVariableId":"00000000-0000-0000-0000-000000000000","IsPageVariable":false,"IsLineItemDetailEnabled":true,"LineItemDetailOrder":0,"LineItemID":"9906067e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99d1fab2":{"SourceGlobalVariableId":-1,"SourceFormVariableId":"00000000-0000-0000-0000-000000000000","IsPageVariable":false,"IsLineItemDetailEnabled":true,"LineItemDetailOrder":0,"LineItemID":"99d1fab2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99dd1193":{"SourceGlobalVariableId":-1,"SourceFormVariableId":"00000000-0000-0000-0000-000000000000","IsPageVariable":false,"IsLineItemDetailEnabled":true,"LineItemDetailOrder":0,"LineItemID":"99dd1193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99f9ccf7":{"SourceGlobalVariableId":-1,"SourceFormVariableId":"00000000-0000-0000-0000-000000000000","IsPageVariable":false,"IsLineItemDetailEnabled":true,"LineItemDetailOrder":0,"LineItemID":"99f9ccf7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9a15227b":{"SourceGlobalVariableId":-1,"SourceFormVariableId":"00000000-0000-0000-0000-000000000000","IsPageVariable":false,"IsLineItemDetailEnabled":true,"LineItemDetailOrder":0,"LineItemID":"9a15227b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9d1b1f1f":{"SourceGlobalVariableId":-1,"SourceFormVariableId":"00000000-0000-0000-0000-000000000000","IsPageVariable":false,"IsLineItemDetailEnabled":true,"LineItemDetailOrder":0,"LineItemID":"9d1b1f1f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9ef211ee":{"SourceGlobalVariableId":-1,"SourceFormVariableId":"00000000-0000-0000-0000-000000000000","IsPageVariable":false,"IsLineItemDetailEnabled":true,"LineItemDetailOrder":0,"LineItemID":"9ef211ee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9fd2f9d3":{"SourceGlobalVariableId":-1,"SourceFormVariableId":"00000000-0000-0000-0000-000000000000","IsPageVariable":false,"IsLineItemDetailEnabled":true,"LineItemDetailOrder":0,"LineItemID":"9fd2f9d3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9febb836":{"SourceGlobalVariableId":-1,"SourceFormVariableId":"00000000-0000-0000-0000-000000000000","IsPageVariable":false,"IsLineItemDetailEnabled":true,"LineItemDetailOrder":0,"LineItemID":"9febb836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a1323b82":{"SourceGlobalVariableId":-1,"SourceFormVariableId":"00000000-0000-0000-0000-000000000000","IsPageVariable":false,"IsLineItemDetailEnabled":true,"LineItemDetailOrder":0,"LineItemID":"a1323b82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a2654028":{"SourceGlobalVariableId":-1,"SourceFormVariableId":"00000000-0000-0000-0000-000000000000","IsPageVariable":false,"IsLineItemDetailEnabled":true,"LineItemDetailOrder":0,"LineItemID":"a2654028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a285d0c8":{"SourceGlobalVariableId":-1,"SourceFormVariableId":"00000000-0000-0000-0000-000000000000","IsPageVariable":false,"IsLineItemDetailEnabled":true,"LineItemDetailOrder":0,"LineItemID":"a285d0c8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a2b29bb4":{"SourceGlobalVariableId":-1,"SourceFormVariableId":"00000000-0000-0000-0000-000000000000","IsPageVariable":false,"IsLineItemDetailEnabled":true,"LineItemDetailOrder":0,"LineItemID":"a2b29bb4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a4e3aba3":{"SourceGlobalVariableId":-1,"SourceFormVariableId":"00000000-0000-0000-0000-000000000000","IsPageVariable":false,"IsLineItemDetailEnabled":true,"LineItemDetailOrder":0,"LineItemID":"a4e3aba3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a51fceb3":{"SourceGlobalVariableId":-1,"SourceFormVariableId":"00000000-0000-0000-0000-000000000000","IsPageVariable":false,"IsLineItemDetailEnabled":true,"LineItemDetailOrder":0,"LineItemID":"a51fceb3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a551eb28":{"SourceGlobalVariableId":-1,"SourceFormVariableId":"00000000-0000-0000-0000-000000000000","IsPageVariable":false,"IsLineItemDetailEnabled":true,"LineItemDetailOrder":0,"LineItemID":"a551eb28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a6748119":{"SourceGlobalVariableId":-1,"SourceFormVariableId":"00000000-0000-0000-0000-000000000000","IsPageVariable":false,"IsLineItemDetailEnabled":true,"LineItemDetailOrder":0,"LineItemID":"a6748119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a6a9d894":{"SourceGlobalVariableId":-1,"SourceFormVariableId":"00000000-0000-0000-0000-000000000000","IsPageVariable":false,"IsLineItemDetailEnabled":true,"LineItemDetailOrder":0,"LineItemID":"a6a9d894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a7279ba9":{"SourceGlobalVariableId":-1,"SourceFormVariableId":"00000000-0000-0000-0000-000000000000","IsPageVariable":false,"IsLineItemDetailEnabled":true,"LineItemDetailOrder":0,"LineItemID":"a7279ba9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a95503bc":{"SourceGlobalVariableId":-1,"SourceFormVariableId":"00000000-0000-0000-0000-000000000000","IsPageVariable":false,"IsLineItemDetailEnabled":true,"LineItemDetailOrder":0,"LineItemID":"a95503bc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ab5fad58":{"SourceGlobalVariableId":-1,"SourceFormVariableId":"00000000-0000-0000-0000-000000000000","IsPageVariable":false,"IsLineItemDetailEnabled":true,"LineItemDetailOrder":0,"LineItemID":"ab5fad58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ab81997c":{"SourceGlobalVariableId":-1,"SourceFormVariableId":"00000000-0000-0000-0000-000000000000","IsPageVariable":false,"IsLineItemDetailEnabled":true,"LineItemDetailOrder":0,"LineItemID":"ab81997c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ac71c699":{"SourceGlobalVariableId":-1,"SourceFormVariableId":"00000000-0000-0000-0000-000000000000","IsPageVariable":false,"IsLineItemDetailEnabled":true,"LineItemDetailOrder":0,"LineItemID":"ac71c699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ad23ccf6":{"SourceGlobalVariableId":-1,"SourceFormVariableId":"00000000-0000-0000-0000-000000000000","IsPageVariable":false,"IsLineItemDetailEnabled":true,"LineItemDetailOrder":0,"LineItemID":"ad23ccf6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adfe1ba2":{"SourceGlobalVariableId":-1,"SourceFormVariableId":"00000000-0000-0000-0000-000000000000","IsPageVariable":false,"IsLineItemDetailEnabled":true,"LineItemDetailOrder":0,"LineItemID":"adfe1ba2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af49f882":{"SourceGlobalVariableId":-1,"SourceFormVariableId":"00000000-0000-0000-0000-000000000000","IsPageVariable":false,"IsLineItemDetailEnabled":true,"LineItemDetailOrder":0,"LineItemID":"af49f882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b0214815":{"SourceGlobalVariableId":-1,"SourceFormVariableId":"00000000-0000-0000-0000-000000000000","IsPageVariable":false,"IsLineItemDetailEnabled":true,"LineItemDetailOrder":0,"LineItemID":"b0214815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b056f040":{"SourceGlobalVariableId":-1,"SourceFormVariableId":"00000000-0000-0000-0000-000000000000","IsPageVariable":false,"IsLineItemDetailEnabled":true,"LineItemDetailOrder":0,"LineItemID":"b056f040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b3616248":{"SourceGlobalVariableId":-1,"SourceFormVariableId":"00000000-0000-0000-0000-000000000000","IsPageVariable":false,"IsLineItemDetailEnabled":true,"LineItemDetailOrder":0,"LineItemID":"b3616248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b640f52a":{"SourceGlobalVariableId":-1,"SourceFormVariableId":"00000000-0000-0000-0000-000000000000","IsPageVariable":false,"IsLineItemDetailEnabled":true,"LineItemDetailOrder":0,"LineItemID":"b640f52a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b78c2fc2":{"SourceGlobalVariableId":-1,"SourceFormVariableId":"00000000-0000-0000-0000-000000000000","IsPageVariable":false,"IsLineItemDetailEnabled":true,"LineItemDetailOrder":0,"LineItemID":"b78c2fc2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b815f629":{"SourceGlobalVariableId":-1,"SourceFormVariableId":"00000000-0000-0000-0000-000000000000","IsPageVariable":false,"IsLineItemDetailEnabled":true,"LineItemDetailOrder":0,"LineItemID":"b815f629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b8349739":{"SourceGlobalVariableId":-1,"SourceFormVariableId":"00000000-0000-0000-0000-000000000000","IsPageVariable":false,"IsLineItemDetailEnabled":true,"LineItemDetailOrder":0,"LineItemID":"b8349739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b8bcffb0":{"SourceGlobalVariableId":-1,"SourceFormVariableId":"00000000-0000-0000-0000-000000000000","IsPageVariable":false,"IsLineItemDetailEnabled":true,"LineItemDetailOrder":0,"LineItemID":"b8bcffb0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ba790240":{"SourceGlobalVariableId":-1,"SourceFormVariableId":"00000000-0000-0000-0000-000000000000","IsPageVariable":false,"IsLineItemDetailEnabled":true,"LineItemDetailOrder":0,"LineItemID":"ba790240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bc907950":{"SourceGlobalVariableId":-1,"SourceFormVariableId":"00000000-0000-0000-0000-000000000000","IsPageVariable":false,"IsLineItemDetailEnabled":true,"LineItemDetailOrder":0,"LineItemID":"bc907950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be6d1a92":{"SourceGlobalVariableId":-1,"SourceFormVariableId":"00000000-0000-0000-0000-000000000000","IsPageVariable":false,"IsLineItemDetailEnabled":true,"LineItemDetailOrder":0,"LineItemID":"be6d1a92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c011cbe0":{"SourceGlobalVariableId":-1,"SourceFormVariableId":"00000000-0000-0000-0000-000000000000","IsPageVariable":false,"IsLineItemDetailEnabled":true,"LineItemDetailOrder":0,"LineItemID":"c011cbe0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c0ce6b36":{"SourceGlobalVariableId":-1,"SourceFormVariableId":"00000000-0000-0000-0000-000000000000","IsPageVariable":false,"IsLineItemDetailEnabled":true,"LineItemDetailOrder":0,"LineItemID":"c0ce6b36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c0d30386":{"SourceGlobalVariableId":-1,"SourceFormVariableId":"00000000-0000-0000-0000-000000000000","IsPageVariable":false,"IsLineItemDetailEnabled":true,"LineItemDetailOrder":0,"LineItemID":"c0d30386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c0f4c4e1":{"SourceGlobalVariableId":-1,"SourceFormVariableId":"00000000-0000-0000-0000-000000000000","IsPageVariable":false,"IsLineItemDetailEnabled":true,"LineItemDetailOrder":0,"LineItemID":"c0f4c4e1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c33eba8d":{"SourceGlobalVariableId":-1,"SourceFormVariableId":"00000000-0000-0000-0000-000000000000","IsPageVariable":false,"IsLineItemDetailEnabled":true,"LineItemDetailOrder":0,"LineItemID":"c33eba8d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c4e8ea4c":{"SourceGlobalVariableId":-1,"SourceFormVariableId":"00000000-0000-0000-0000-000000000000","IsPageVariable":false,"IsLineItemDetailEnabled":true,"LineItemDetailOrder":0,"LineItemID":"c4e8ea4c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c5983e22":{"SourceGlobalVariableId":-1,"SourceFormVariableId":"00000000-0000-0000-0000-000000000000","IsPageVariable":false,"IsLineItemDetailEnabled":true,"LineItemDetailOrder":0,"LineItemID":"c5983e22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c5d5ac2d":{"SourceGlobalVariableId":-1,"SourceFormVariableId":"00000000-0000-0000-0000-000000000000","IsPageVariable":false,"IsLineItemDetailEnabled":true,"LineItemDetailOrder":0,"LineItemID":"c5d5ac2d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c80964c2":{"SourceGlobalVariableId":-1,"SourceFormVariableId":"00000000-0000-0000-0000-000000000000","IsPageVariable":false,"IsLineItemDetailEnabled":true,"LineItemDetailOrder":0,"LineItemID":"c80964c2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ca331915":{"SourceGlobalVariableId":-1,"SourceFormVariableId":"00000000-0000-0000-0000-000000000000","IsPageVariable":false,"IsLineItemDetailEnabled":true,"LineItemDetailOrder":0,"LineItemID":"ca331915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ca5a8787":{"SourceGlobalVariableId":-1,"SourceFormVariableId":"00000000-0000-0000-0000-000000000000","IsPageVariable":false,"IsLineItemDetailEnabled":true,"LineItemDetailOrder":0,"LineItemID":"ca5a8787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ca78bc0c":{"SourceGlobalVariableId":-1,"SourceFormVariableId":"00000000-0000-0000-0000-000000000000","IsPageVariable":false,"IsLineItemDetailEnabled":true,"LineItemDetailOrder":0,"LineItemID":"ca78bc0c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cb1215d0":{"SourceGlobalVariableId":-1,"SourceFormVariableId":"00000000-0000-0000-0000-000000000000","IsPageVariable":false,"IsLineItemDetailEnabled":true,"LineItemDetailOrder":0,"LineItemID":"cb1215d0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cb2443c6":{"SourceGlobalVariableId":-1,"SourceFormVariableId":"00000000-0000-0000-0000-000000000000","IsPageVariable":false,"IsLineItemDetailEnabled":true,"LineItemDetailOrder":0,"LineItemID":"cb2443c6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cc66791b":{"SourceGlobalVariableId":-1,"SourceFormVariableId":"00000000-0000-0000-0000-000000000000","IsPageVariable":false,"IsLineItemDetailEnabled":true,"LineItemDetailOrder":0,"LineItemID":"cc66791b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cddfdccb":{"SourceGlobalVariableId":-1,"SourceFormVariableId":"00000000-0000-0000-0000-000000000000","IsPageVariable":false,"IsLineItemDetailEnabled":true,"LineItemDetailOrder":0,"LineItemID":"cddfdccb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cfc76810":{"SourceGlobalVariableId":-1,"SourceFormVariableId":"00000000-0000-0000-0000-000000000000","IsPageVariable":false,"IsLineItemDetailEnabled":true,"LineItemDetailOrder":0,"LineItemID":"cfc76810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cfc82245":{"SourceGlobalVariableId":-1,"SourceFormVariableId":"00000000-0000-0000-0000-000000000000","IsPageVariable":false,"IsLineItemDetailEnabled":true,"LineItemDetailOrder":0,"LineItemID":"cfc82245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d280a79":{"SourceGlobalVariableId":-1,"SourceFormVariableId":"00000000-0000-0000-0000-000000000000","IsPageVariable":false,"IsLineItemDetailEnabled":true,"LineItemDetailOrder":0,"LineItemID":"d280a79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d455302f":{"SourceGlobalVariableId":-1,"SourceFormVariableId":"00000000-0000-0000-0000-000000000000","IsPageVariable":false,"IsLineItemDetailEnabled":true,"LineItemDetailOrder":0,"LineItemID":"d455302f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d596f984":{"SourceGlobalVariableId":-1,"SourceFormVariableId":"00000000-0000-0000-0000-000000000000","IsPageVariable":false,"IsLineItemDetailEnabled":true,"LineItemDetailOrder":0,"LineItemID":"d596f984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d899e58f":{"SourceGlobalVariableId":-1,"SourceFormVariableId":"00000000-0000-0000-0000-000000000000","IsPageVariable":false,"IsLineItemDetailEnabled":true,"LineItemDetailOrder":0,"LineItemID":"d899e58f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d8fe3dbd":{"SourceGlobalVariableId":-1,"SourceFormVariableId":"00000000-0000-0000-0000-000000000000","IsPageVariable":false,"IsLineItemDetailEnabled":true,"LineItemDetailOrder":0,"LineItemID":"d8fe3dbd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da391f47":{"SourceGlobalVariableId":-1,"SourceFormVariableId":"00000000-0000-0000-0000-000000000000","IsPageVariable":false,"IsLineItemDetailEnabled":true,"LineItemDetailOrder":0,"LineItemID":"da391f47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dd24b20d":{"SourceGlobalVariableId":-1,"SourceFormVariableId":"00000000-0000-0000-0000-000000000000","IsPageVariable":false,"IsLineItemDetailEnabled":true,"LineItemDetailOrder":0,"LineItemID":"dd24b20d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ddea467":{"SourceGlobalVariableId":-1,"SourceFormVariableId":"00000000-0000-0000-0000-000000000000","IsPageVariable":false,"IsLineItemDetailEnabled":true,"LineItemDetailOrder":0,"LineItemID":"ddea467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e0136482":{"SourceGlobalVariableId":-1,"SourceFormVariableId":"00000000-0000-0000-0000-000000000000","IsPageVariable":false,"IsLineItemDetailEnabled":true,"LineItemDetailOrder":0,"LineItemID":"e0136482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e0174428":{"SourceGlobalVariableId":-1,"SourceFormVariableId":"00000000-0000-0000-0000-000000000000","IsPageVariable":false,"IsLineItemDetailEnabled":true,"LineItemDetailOrder":0,"LineItemID":"e0174428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e09a249a":{"SourceGlobalVariableId":-1,"SourceFormVariableId":"00000000-0000-0000-0000-000000000000","IsPageVariable":false,"IsLineItemDetailEnabled":true,"LineItemDetailOrder":0,"LineItemID":"e09a249a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e3986a61":{"SourceGlobalVariableId":-1,"SourceFormVariableId":"00000000-0000-0000-0000-000000000000","IsPageVariable":false,"IsLineItemDetailEnabled":true,"LineItemDetailOrder":0,"LineItemID":"e3986a61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e3efe42":{"SourceGlobalVariableId":-1,"SourceFormVariableId":"00000000-0000-0000-0000-000000000000","IsPageVariable":false,"IsLineItemDetailEnabled":true,"LineItemDetailOrder":0,"LineItemID":"e3efe42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e45048f8":{"SourceGlobalVariableId":-1,"SourceFormVariableId":"00000000-0000-0000-0000-000000000000","IsPageVariable":false,"IsLineItemDetailEnabled":true,"LineItemDetailOrder":0,"LineItemID":"e45048f8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e4843dea":{"SourceGlobalVariableId":-1,"SourceFormVariableId":"00000000-0000-0000-0000-000000000000","IsPageVariable":false,"IsLineItemDetailEnabled":true,"LineItemDetailOrder":0,"LineItemID":"e4843dea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e5dc98ad":{"SourceGlobalVariableId":-1,"SourceFormVariableId":"00000000-0000-0000-0000-000000000000","IsPageVariable":false,"IsLineItemDetailEnabled":true,"LineItemDetailOrder":0,"LineItemID":"e5dc98ad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e87f5722":{"SourceGlobalVariableId":-1,"SourceFormVariableId":"00000000-0000-0000-0000-000000000000","IsPageVariable":false,"IsLineItemDetailEnabled":true,"LineItemDetailOrder":0,"LineItemID":"e87f5722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e9cb8e89":{"SourceGlobalVariableId":-1,"SourceFormVariableId":"00000000-0000-0000-0000-000000000000","IsPageVariable":false,"IsLineItemDetailEnabled":true,"LineItemDetailOrder":0,"LineItemID":"e9cb8e89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ea367a23":{"SourceGlobalVariableId":-1,"SourceFormVariableId":"00000000-0000-0000-0000-000000000000","IsPageVariable":false,"IsLineItemDetailEnabled":true,"LineItemDetailOrder":0,"LineItemID":"ea367a23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eb867b39":{"SourceGlobalVariableId":-1,"SourceFormVariableId":"00000000-0000-0000-0000-000000000000","IsPageVariable":false,"IsLineItemDetailEnabled":true,"LineItemDetailOrder":0,"LineItemID":"eb867b39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ebac05c8":{"SourceGlobalVariableId":-1,"SourceFormVariableId":"00000000-0000-0000-0000-000000000000","IsPageVariable":false,"IsLineItemDetailEnabled":true,"LineItemDetailOrder":0,"LineItemID":"ebac05c8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ed62bcb3":{"SourceGlobalVariableId":-1,"SourceFormVariableId":"00000000-0000-0000-0000-000000000000","IsPageVariable":false,"IsLineItemDetailEnabled":true,"LineItemDetailOrder":0,"LineItemID":"ed62bcb3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ef05b312":{"SourceGlobalVariableId":-1,"SourceFormVariableId":"00000000-0000-0000-0000-000000000000","IsPageVariable":false,"IsLineItemDetailEnabled":true,"LineItemDetailOrder":0,"LineItemID":"ef05b312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ef0f026e":{"SourceGlobalVariableId":-1,"SourceFormVariableId":"00000000-0000-0000-0000-000000000000","IsPageVariable":false,"IsLineItemDetailEnabled":true,"LineItemDetailOrder":0,"LineItemID":"ef0f026e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ef2a516f":{"SourceGlobalVariableId":-1,"SourceFormVariableId":"00000000-0000-0000-0000-000000000000","IsPageVariable":false,"IsLineItemDetailEnabled":true,"LineItemDetailOrder":0,"LineItemID":"ef2a516f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efb6572e":{"SourceGlobalVariableId":-1,"SourceFormVariableId":"00000000-0000-0000-0000-000000000000","IsPageVariable":false,"IsLineItemDetailEnabled":true,"LineItemDetailOrder":0,"LineItemID":"efb6572e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f0033ff3":{"SourceGlobalVariableId":-1,"SourceFormVariableId":"00000000-0000-0000-0000-000000000000","IsPageVariable":false,"IsLineItemDetailEnabled":true,"LineItemDetailOrder":0,"LineItemID":"f0033ff3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f042b72c":{"SourceGlobalVariableId":-1,"SourceFormVariableId":"00000000-0000-0000-0000-000000000000","IsPageVariable":false,"IsLineItemDetailEnabled":true,"LineItemDetailOrder":0,"LineItemID":"f042b72c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f0e19fd8":{"SourceGlobalVariableId":-1,"SourceFormVariableId":"00000000-0000-0000-0000-000000000000","IsPageVariable":false,"IsLineItemDetailEnabled":true,"LineItemDetailOrder":0,"LineItemID":"f0e19fd8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f453df6d":{"SourceGlobalVariableId":-1,"SourceFormVariableId":"00000000-0000-0000-0000-000000000000","IsPageVariable":false,"IsLineItemDetailEnabled":true,"LineItemDetailOrder":0,"LineItemID":"f453df6d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f4b9081c":{"SourceGlobalVariableId":-1,"SourceFormVariableId":"00000000-0000-0000-0000-000000000000","IsPageVariable":false,"IsLineItemDetailEnabled":true,"LineItemDetailOrder":0,"LineItemID":"f4b9081c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f586ee74":{"SourceGlobalVariableId":-1,"SourceFormVariableId":"00000000-0000-0000-0000-000000000000","IsPageVariable":false,"IsLineItemDetailEnabled":true,"LineItemDetailOrder":0,"LineItemID":"f586ee74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f7356ea8":{"SourceGlobalVariableId":-1,"SourceFormVariableId":"00000000-0000-0000-0000-000000000000","IsPageVariable":false,"IsLineItemDetailEnabled":true,"LineItemDetailOrder":0,"LineItemID":"f7356ea8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f7632046":{"SourceGlobalVariableId":-1,"SourceFormVariableId":"00000000-0000-0000-0000-000000000000","IsPageVariable":false,"IsLineItemDetailEnabled":true,"LineItemDetailOrder":0,"LineItemID":"f7632046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f8654727":{"SourceGlobalVariableId":-1,"SourceFormVariableId":"00000000-0000-0000-0000-000000000000","IsPageVariable":false,"IsLineItemDetailEnabled":true,"LineItemDetailOrder":0,"LineItemID":"f8654727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f8f8c7c2":{"SourceGlobalVariableId":-1,"SourceFormVariableId":"00000000-0000-0000-0000-000000000000","IsPageVariable":false,"IsLineItemDetailEnabled":true,"LineItemDetailOrder":0,"LineItemID":"f8f8c7c2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f90e8228":{"SourceGlobalVariableId":-1,"SourceFormVariableId":"00000000-0000-0000-0000-000000000000","IsPageVariable":false,"IsLineItemDetailEnabled":true,"LineItemDetailOrder":0,"LineItemID":"f90e8228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facc8091":{"SourceGlobalVariableId":-1,"SourceFormVariableId":"00000000-0000-0000-0000-000000000000","IsPageVariable":false,"IsLineItemDetailEnabled":true,"LineItemDetailOrder":0,"LineItemID":"facc8091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fb088dba":{"SourceGlobalVariableId":-1,"SourceFormVariableId":"00000000-0000-0000-0000-000000000000","IsPageVariable":false,"IsLineItemDetailEnabled":true,"LineItemDetailOrder":0,"LineItemID":"fb088dba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fc304626":{"SourceGlobalVariableId":-1,"SourceFormVariableId":"00000000-0000-0000-0000-000000000000","IsPageVariable":false,"IsLineItemDetailEnabled":true,"LineItemDetailOrder":0,"LineItemID":"fc304626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fcfae3ff":{"SourceGlobalVariableId":-1,"SourceFormVariableId":"00000000-0000-0000-0000-000000000000","IsPageVariable":false,"IsLineItemDetailEnabled":true,"LineItemDetailOrder":0,"LineItemID":"fcfae3ff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fd692189":{"SourceGlobalVariableId":-1,"SourceFormVariableId":"00000000-0000-0000-0000-000000000000","IsPageVariable":false,"IsLineItemDetailEnabled":true,"LineItemDetailOrder":0,"LineItemID":"fd692189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fdf29ebb":{"SourceGlobalVariableId":-1,"SourceFormVariableId":"00000000-0000-0000-0000-000000000000","IsPageVariable":false,"IsLineItemDetailEnabled":true,"LineItemDetailOrder":0,"LineItemID":"fdf29ebb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fe560203":{"SourceGlobalVariableId":-1,"SourceFormVariableId":"00000000-0000-0000-0000-000000000000","IsPageVariable":false,"IsLineItemDetailEnabled":true,"LineItemDetailOrder":0,"LineItemID":"fe560203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fea2a58f":{"SourceGlobalVariableId":-1,"SourceFormVariableId":"00000000-0000-0000-0000-000000000000","IsPageVariable":false,"IsLineItemDetailEnabled":true,"LineItemDetailOrder":0,"LineItemID":"fea2a58f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ff186a37":{"SourceGlobalVariableId":-1,"SourceFormVariableId":"00000000-0000-0000-0000-000000000000","IsPageVariable":false,"IsLineItemDetailEnabled":true,"LineItemDetailOrder":0,"LineItemID":"ff186a37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LI_SDetailS1_BDetailB1_fff95061":{"SourceGlobalVariableId":-1,"SourceFormVariableId":"00000000-0000-0000-0000-000000000000","IsPageVariable":false,"IsLineItemDetailEnabled":true,"LineItemDetailOrder":0,"LineItemID":"fff95061","PageVariableSectionReference":"","PageVariableDimensionName":null,"IsDynamicRange":false,"IsDynamicRangeEntry":false,"DynamicRangeID":null,"DynamicRangeEntryID":null,"IsMultiDynamicRange":false,"MultiDynamicRangeID":null,"MultiDynamicCollectionID":null,"SectionName":"DetailS1","BlockName":"DetailB1","VenaRangeType":4,"DimensionIdStr":"-1","MemberIdStr":"-1","DimensionId":-1,"MemberId":-1,"Inc":""},"_vena_PreviousForecast_P_2_1273062288086007812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reviousForecast","BlockName":"","VenaRangeType":0,"DimensionIdStr":"2","MemberIdStr":"1273062288086007812","DimensionId":2,"MemberId":1273062288086007812,"Inc":""},"_vena_PreviousForecast_P_2_1273062288086007822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reviousForecast","BlockName":"","VenaRangeType":0,"DimensionIdStr":"2","MemberIdStr":"1273062288086007822","DimensionId":2,"MemberId":1273062288086007822,"Inc":""},"_vena_PreviousForecast_P_2_1273062288086007826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reviousForecast","BlockName":"","VenaRangeType":0,"DimensionIdStr":"2","MemberIdStr":"1273062288086007826","DimensionId":2,"MemberId":1273062288086007826,"Inc":""},"_vena_PreviousForecast_P_2_1273062288086007828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reviousForecast","BlockName":"","VenaRangeType":0,"DimensionIdStr":"2","MemberIdStr":"1273062288086007828","DimensionId":2,"MemberId":1273062288086007828,"Inc":""},"_vena_PreviousForecast_P_2_1400381400527142912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reviousForecast","BlockName":"","VenaRangeType":0,"DimensionIdStr":"2","MemberIdStr":"1400381400527142912","DimensionId":2,"MemberId":1400381400527142912,"Inc":""},"_vena_PreviousForecast_P_2_1400381400527142914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reviousForecast","BlockName":"","VenaRangeType":0,"DimensionIdStr":"2","MemberIdStr":"1400381400527142914","DimensionId":2,"MemberId":1400381400527142914,"Inc":""},"_vena_PreviousForecast_P_2_1400381400527142920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reviousForecast","BlockName":"","VenaRangeType":0,"DimensionIdStr":"2","MemberIdStr":"1400381400527142920","DimensionId":2,"MemberId":1400381400527142920,"Inc":""},"_vena_PreviousForecast_P_2_1400381400531337217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reviousForecast","BlockName":"","VenaRangeType":0,"DimensionIdStr":"2","MemberIdStr":"1400381400531337217","DimensionId":2,"MemberId":1400381400531337217,"Inc":""},"_vena_PreviousForecast_P_2_1400381400531337219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reviousForecast","BlockName":"","VenaRangeType":0,"DimensionIdStr":"2","MemberIdStr":"1400381400531337219","DimensionId":2,"MemberId":1400381400531337219,"Inc":""},"_vena_PreviousForecast_P_2_1535057743495561216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reviousForecast","BlockName":"","VenaRangeType":0,"DimensionIdStr":"2","MemberIdStr":"1535057743495561216","DimensionId":2,"MemberId":1535057743495561216,"Inc":""},"_vena_PreviousForecast_P_2_1535057743495561218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reviousForecast","BlockName":"","VenaRangeType":0,"DimensionIdStr":"2","MemberIdStr":"1535057743495561218","DimensionId":2,"MemberId":1535057743495561218,"Inc":""},"_vena_PreviousForecast_P_2_720177941070610468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reviousForecast","BlockName":"","VenaRangeType":0,"DimensionIdStr":"2","MemberIdStr":"720177941070610468","DimensionId":2,"MemberId":720177941070610468,"Inc":""},"_vena_PreviousForecast_P_2_720177941070610503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reviousForecast","BlockName":"","VenaRangeType":0,"DimensionIdStr":"2","MemberIdStr":"720177941070610503","DimensionId":2,"MemberId":720177941070610503,"Inc":""},"_vena_ReportSettingsS1_P_2_720177941070610503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","VenaRangeType":0,"DimensionIdStr":"2","MemberIdStr":"720177941070610503","DimensionId":2,"MemberId":720177941070610503,"Inc":""},"_vena_ReportSettingsS1_P_3_720177941083193402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","VenaRangeType":0,"DimensionIdStr":"3","MemberIdStr":"720177941083193402","DimensionId":3,"MemberId":720177941083193402,"Inc":""},"_vena_ReportSettingsS1_P_6_720177941255159927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","VenaRangeType":0,"DimensionIdStr":"6","MemberIdStr":"720177941255159927","DimensionId":6,"MemberId":720177941255159927,"Inc":""},"_vena_ReportSettingsS1_P_7_720177941267742850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","VenaRangeType":0,"DimensionIdStr":"7","MemberIdStr":"720177941267742850","DimensionId":7,"MemberId":720177941267742850,"Inc":""},"_vena_ReportSettingsS1_P_FV_9b0abd7578fb42018b1ba18b8b26d3ae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","VenaRangeType":0,"DimensionIdStr":"FV","MemberIdStr":"9b0abd7578fb42018b1ba18b8b26d3ae","DimensionId":-1,"MemberId":-1,"Inc":""},"_vena_ReportSettingsS1_P_FV_e1c3a244dc3d4f149ecdf7d748811086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","VenaRangeType":0,"DimensionIdStr":"FV","MemberIdStr":"e1c3a244dc3d4f149ecdf7d748811086","DimensionId":-1,"MemberId":-1,"Inc":""},"_vena_ReportSettingsS1_ReportSettingsB1_C_8_720177941305491604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2,"DimensionIdStr":"8","MemberIdStr":"720177941305491604","DimensionId":8,"MemberId":720177941305491604,"Inc":""},"_vena_ReportSettingsS1_ReportSettingsB1_R_5_1512998268550938624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1512998268550938624","DimensionId":5,"MemberId":1512998268550938624,"Inc":""},"_vena_ReportSettingsS1_ReportSettingsB1_R_5_720177941099970719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720177941099970719","DimensionId":5,"MemberId":720177941099970719,"Inc":""},"_vena_ReportSettingsS1_ReportSettingsB1_R_5_720177941099970735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720177941099970735","DimensionId":5,"MemberId":720177941099970735,"Inc":""},"_vena_ReportSettingsS1_ReportSettingsB1_R_5_720177941099970758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720177941099970758","DimensionId":5,"MemberId":720177941099970758,"Inc":""},"_vena_ReportSettingsS1_ReportSettingsB1_R_5_720177941099970761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720177941099970761","DimensionId":5,"MemberId":720177941099970761,"Inc":""},"_vena_ReportSettingsS1_ReportSettingsB1_R_5_720177941104164892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720177941104164892","DimensionId":5,"MemberId":720177941104164892,"Inc":""},"_vena_ReportSettingsS1_ReportSettingsB1_R_5_720177941104164913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720177941104164913","DimensionId":5,"MemberId":720177941104164913,"Inc":""},"_vena_ReportSettingsS1_ReportSettingsB1_R_5_720177941104164916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720177941104164916","DimensionId":5,"MemberId":720177941104164916,"Inc":""},"_vena_ReportSettingsS1_ReportSettingsB1_R_5_720177941104164934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720177941104164934","DimensionId":5,"MemberId":720177941104164934,"Inc":""},"_vena_ReportSettingsS1_ReportSettingsB1_R_5_720177941104164956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720177941104164956","DimensionId":5,"MemberId":720177941104164956,"Inc":""},"_vena_ReportSettingsS1_ReportSettingsB1_R_5_720177941104164959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720177941104164959","DimensionId":5,"MemberId":720177941104164959,"Inc":""},"_vena_ReportSettingsS1_ReportSettingsB1_R_5_720177941104165036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720177941104165036","DimensionId":5,"MemberId":720177941104165036,"Inc":""},"_vena_ReportSettingsS1_ReportSettingsB1_R_5_720177941112553553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720177941112553553","DimensionId":5,"MemberId":720177941112553553,"Inc":""},"_vena_ReportSettingsS1_ReportSettingsB1_R_5_720177941112553562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720177941112553562","DimensionId":5,"MemberId":720177941112553562,"Inc":""},"_vena_ReportSettingsS1_ReportSettingsB1_R_5_720177941116747907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720177941116747907","DimensionId":5,"MemberId":720177941116747907,"Inc":""},"_vena_ReportSettingsS1_ReportSettingsB1_R_5_720177941120942119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720177941120942119","DimensionId":5,"MemberId":720177941120942119,"Inc":""},"_vena_ReportSettingsS1_ReportSettingsB1_R_5_720177941120942173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720177941120942173","DimensionId":5,"MemberId":720177941120942173,"Inc":""},"_vena_ReportSettingsS1_ReportSettingsB1_R_5_720177941125136425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720177941125136425","DimensionId":5,"MemberId":720177941125136425,"Inc":""},"_vena_ReportSettingsS1_ReportSettingsB1_R_5_720177941125136444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720177941125136444","DimensionId":5,"MemberId":720177941125136444,"Inc":""},"_vena_ReportSettingsS1_ReportSettingsB1_R_5_720177941125136449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720177941125136449","DimensionId":5,"MemberId":720177941125136449,"Inc":""},"_vena_ReportSettingsS1_ReportSettingsB1_R_5_720177941125136499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720177941125136499","DimensionId":5,"MemberId":720177941125136499,"Inc":""},"_vena_ReportSettingsS1_ReportSettingsB1_R_5_720177941125136502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720177941125136502","DimensionId":5,"MemberId":720177941125136502,"Inc":""},"_vena_ReportSettingsS1_ReportSettingsB1_R_5_720177941125136512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720177941125136512","DimensionId":5,"MemberId":720177941125136512,"Inc":""},"_vena_ReportSettingsS1_ReportSettingsB1_R_5_720177941125136518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720177941125136518","DimensionId":5,"MemberId":720177941125136518,"Inc":""},"_vena_ReportSettingsS1_ReportSettingsB1_R_5_720177941125136568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720177941125136568","DimensionId":5,"MemberId":720177941125136568,"Inc":""},"_vena_ReportSettingsS1_ReportSettingsB1_R_5_720177941129330789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720177941129330789","DimensionId":5,"MemberId":720177941129330789,"Inc":""},"_vena_ReportSettingsS1_ReportSettingsB1_R_5_720177941129330840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720177941129330840","DimensionId":5,"MemberId":720177941129330840,"Inc":""},"_vena_ReportSettingsS1_ReportSettingsB1_R_5_720177941129330843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720177941129330843","DimensionId":5,"MemberId":720177941129330843,"Inc":""},"_vena_ReportSettingsS1_ReportSettingsB1_R_5_720177941137719396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720177941137719396","DimensionId":5,"MemberId":720177941137719396,"Inc":""},"_vena_ReportSettingsS1_ReportSettingsB1_R_5_720177941137719399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720177941137719399","DimensionId":5,"MemberId":720177941137719399,"Inc":""},"_vena_ReportSettingsS1_ReportSettingsB1_R_5_720177941137719422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720177941137719422","DimensionId":5,"MemberId":720177941137719422,"Inc":""},"_vena_ReportSettingsS1_ReportSettingsB1_R_5_720177941141913607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720177941141913607","DimensionId":5,"MemberId":720177941141913607,"Inc":""},"_vena_ReportSettingsS1_ReportSettingsB1_R_5_720177941141913610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720177941141913610","DimensionId":5,"MemberId":720177941141913610,"Inc":""},"_vena_ReportSettingsS1_ReportSettingsB1_R_5_720177941141913720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720177941141913720","DimensionId":5,"MemberId":720177941141913720,"Inc":""},"_vena_ReportSettingsS1_ReportSettingsB1_R_5_720177941141913788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720177941141913788","DimensionId":5,"MemberId":720177941141913788,"Inc":""},"_vena_ReportSettingsS1_ReportSettingsB1_R_5_720177941146107935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720177941146107935","DimensionId":5,"MemberId":720177941146107935,"Inc":""},"_vena_ReportSettingsS1_ReportSettingsB1_R_5_781725989696438273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781725989696438273","DimensionId":5,"MemberId":781725989696438273,"Inc":""},"_vena_ReportSettingsS1_ReportSettingsB1_R_5_795152848719052800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portSettingsS1","BlockName":"ReportSettingsB1","VenaRangeType":1,"DimensionIdStr":"5","MemberIdStr":"795152848719052800","DimensionId":5,"MemberId":795152848719052800,"Inc":""},"_vena_RestrictedS1_P_3_720177941083193402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","VenaRangeType":0,"DimensionIdStr":"3","MemberIdStr":"720177941083193402","DimensionId":3,"MemberId":720177941083193402,"Inc":""},"_vena_RestrictedS1_P_FV_e3545e3dcc52420a84dcdae3a23a4597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","VenaRangeType":0,"DimensionIdStr":"FV","MemberIdStr":"e3545e3dcc52420a84dcdae3a23a4597","DimensionId":-1,"MemberId":-1,"Inc":""},"_vena_RestrictedS1_RestrictedB1_C_4_720177941095776277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2,"DimensionIdStr":"4","MemberIdStr":"720177941095776277","DimensionId":4,"MemberId":720177941095776277,"Inc":""},"_vena_RestrictedS1_RestrictedB1_C_6_720177941255159903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2,"DimensionIdStr":"6","MemberIdStr":"720177941255159903","DimensionId":6,"MemberId":720177941255159903,"Inc":""},"_vena_RestrictedS1_RestrictedB1_C_6_720177941255159927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2,"DimensionIdStr":"6","MemberIdStr":"720177941255159927","DimensionId":6,"MemberId":720177941255159927,"Inc":""},"_vena_RestrictedS1_RestrictedB1_C_6_720177941255159927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2,"DimensionIdStr":"6","MemberIdStr":"720177941255159927","DimensionId":6,"MemberId":720177941255159927,"Inc":"1"},"_vena_RestrictedS1_RestrictedB1_C_7_720177941267742850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2,"DimensionIdStr":"7","MemberIdStr":"720177941267742850","DimensionId":7,"MemberId":720177941267742850,"Inc":""},"_vena_RestrictedS1_RestrictedB1_C_7_720177941267742850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2,"DimensionIdStr":"7","MemberIdStr":"720177941267742850","DimensionId":7,"MemberId":720177941267742850,"Inc":"1"},"_vena_RestrictedS1_RestrictedB1_C_7_860381956318953472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2,"DimensionIdStr":"7","MemberIdStr":"860381956318953472","DimensionId":7,"MemberId":860381956318953472,"Inc":""},"_vena_RestrictedS1_RestrictedB1_C_7_860381956318953472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2,"DimensionIdStr":"7","MemberIdStr":"860381956318953472","DimensionId":7,"MemberId":860381956318953472,"Inc":"1"},"_vena_RestrictedS1_RestrictedB1_C_8_720177941305491604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2,"DimensionIdStr":"8","MemberIdStr":"720177941305491604","DimensionId":8,"MemberId":720177941305491604,"Inc":""},"_vena_RestrictedS1_RestrictedB1_C_8_720177941305491620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2,"DimensionIdStr":"8","MemberIdStr":"720177941305491620","DimensionId":8,"MemberId":720177941305491620,"Inc":""},"_vena_RestrictedS1_RestrictedB1_C_8_720177941305491620_13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2,"DimensionIdStr":"8","MemberIdStr":"720177941305491620","DimensionId":8,"MemberId":720177941305491620,"Inc":"13"},"_vena_RestrictedS1_RestrictedB1_C_8_720177941309685782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2,"DimensionIdStr":"8","MemberIdStr":"720177941309685782","DimensionId":8,"MemberId":720177941309685782,"Inc":""},"_vena_RestrictedS1_RestrictedB1_C_FV_9b0abd7578fb42018b1ba18b8b26d3ae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2,"DimensionIdStr":"FV","MemberIdStr":"9b0abd7578fb42018b1ba18b8b26d3ae","DimensionId":-1,"MemberId":-1,"Inc":""},"_vena_RestrictedS1_RestrictedB1_C_FV_9b0abd7578fb42018b1ba18b8b26d3ae_1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2,"DimensionIdStr":"FV","MemberIdStr":"9b0abd7578fb42018b1ba18b8b26d3ae","DimensionId":-1,"MemberId":-1,"Inc":"1"},"_vena_RestrictedS1_RestrictedB1_C_FV_9b0abd7578fb42018b1ba18b8b26d3ae_2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2,"DimensionIdStr":"FV","MemberIdStr":"9b0abd7578fb42018b1ba18b8b26d3ae","DimensionId":-1,"MemberId":-1,"Inc":"2"},"_vena_RestrictedS1_RestrictedB1_C_FV_9b0abd7578fb42018b1ba18b8b26d3ae_3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2,"DimensionIdStr":"FV","MemberIdStr":"9b0abd7578fb42018b1ba18b8b26d3ae","DimensionId":-1,"MemberId":-1,"Inc":"3"},"_vena_RestrictedS1_RestrictedB1_C_FV_e1c3a244dc3d4f149ecdf7d748811086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2,"DimensionIdStr":"FV","MemberIdStr":"e1c3a244dc3d4f149ecdf7d748811086","DimensionId":-1,"MemberId":-1,"Inc":""},"_vena_RestrictedS1_RestrictedB1_C_FV_e1c3a244dc3d4f149ecdf7d748811086_1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2,"DimensionIdStr":"FV","MemberIdStr":"e1c3a244dc3d4f149ecdf7d748811086","DimensionId":-1,"MemberId":-1,"Inc":"1"},"_vena_RestrictedS1_RestrictedB1_C_FV_e1c3a244dc3d4f149ecdf7d748811086_2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2,"DimensionIdStr":"FV","MemberIdStr":"e1c3a244dc3d4f149ecdf7d748811086","DimensionId":-1,"MemberId":-1,"Inc":"2"},"_vena_RestrictedS1_RestrictedB1_R_5_1034677560876597249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1034677560876597249","DimensionId":5,"MemberId":1034677560876597249,"Inc":""},"_vena_RestrictedS1_RestrictedB1_R_5_1039687585003864064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1039687585003864064","DimensionId":5,"MemberId":1039687585003864064,"Inc":""},"_vena_RestrictedS1_RestrictedB1_R_5_1052836905319923712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1052836905319923712","DimensionId":5,"MemberId":1052836905319923712,"Inc":""},"_vena_RestrictedS1_RestrictedB1_R_5_1052837083040710656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1052837083040710656","DimensionId":5,"MemberId":1052837083040710656,"Inc":""},"_vena_RestrictedS1_RestrictedB1_R_5_1057844211415121920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1057844211415121920","DimensionId":5,"MemberId":1057844211415121920,"Inc":""},"_vena_RestrictedS1_RestrictedB1_R_5_1059971777734246400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1059971777734246400","DimensionId":5,"MemberId":1059971777734246400,"Inc":""},"_vena_RestrictedS1_RestrictedB1_R_5_1062510140765372417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1062510140765372417","DimensionId":5,"MemberId":1062510140765372417,"Inc":""},"_vena_RestrictedS1_RestrictedB1_R_5_1062510234340425728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1062510234340425728","DimensionId":5,"MemberId":1062510234340425728,"Inc":""},"_vena_RestrictedS1_RestrictedB1_R_5_1062510313575022592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1062510313575022592","DimensionId":5,"MemberId":1062510313575022592,"Inc":""},"_vena_RestrictedS1_RestrictedB1_R_5_1062510391693934592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1062510391693934592","DimensionId":5,"MemberId":1062510391693934592,"Inc":""},"_vena_RestrictedS1_RestrictedB1_R_5_1062510470005915648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1062510470005915648","DimensionId":5,"MemberId":1062510470005915648,"Inc":""},"_vena_RestrictedS1_RestrictedB1_R_5_1111169575922696192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1111169575922696192","DimensionId":5,"MemberId":1111169575922696192,"Inc":""},"_vena_RestrictedS1_RestrictedB1_R_5_1111895634847334400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1111895634847334400","DimensionId":5,"MemberId":1111895634847334400,"Inc":""},"_vena_RestrictedS1_RestrictedB1_R_5_1186844021529378816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1186844021529378816","DimensionId":5,"MemberId":1186844021529378816,"Inc":""},"_vena_RestrictedS1_RestrictedB1_R_5_1186844078249082880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1186844078249082880","DimensionId":5,"MemberId":1186844078249082880,"Inc":""},"_vena_RestrictedS1_RestrictedB1_R_5_1186844170426253312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1186844170426253312","DimensionId":5,"MemberId":1186844170426253312,"Inc":""},"_vena_RestrictedS1_RestrictedB1_R_5_1195651011794960385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1195651011794960385","DimensionId":5,"MemberId":1195651011794960385,"Inc":""},"_vena_RestrictedS1_RestrictedB1_R_5_1195651011899817984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1195651011899817984","DimensionId":5,"MemberId":1195651011899817984,"Inc":""},"_vena_RestrictedS1_RestrictedB1_R_5_1195651012000481280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1195651012000481280","DimensionId":5,"MemberId":1195651012000481280,"Inc":""},"_vena_RestrictedS1_RestrictedB1_R_5_1198121552090235121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1198121552090235121","DimensionId":5,"MemberId":1198121552090235121,"Inc":""},"_vena_RestrictedS1_RestrictedB1_R_5_1235108513529987072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1235108513529987072","DimensionId":5,"MemberId":1235108513529987072,"Inc":""},"_vena_RestrictedS1_RestrictedB1_R_5_1292398821817450533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1292398821817450533","DimensionId":5,"MemberId":1292398821817450533,"Inc":""},"_vena_RestrictedS1_RestrictedB1_R_5_1325342901282668544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1325342901282668544","DimensionId":5,"MemberId":1325342901282668544,"Inc":""},"_vena_RestrictedS1_RestrictedB1_R_5_1334021634256404480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1334021634256404480","DimensionId":5,"MemberId":1334021634256404480,"Inc":""},"_vena_RestrictedS1_RestrictedB1_R_5_1334021877941141504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1334021877941141504","DimensionId":5,"MemberId":1334021877941141504,"Inc":""},"_vena_RestrictedS1_RestrictedB1_R_5_1339468941000572928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1339468941000572928","DimensionId":5,"MemberId":1339468941000572928,"Inc":""},"_vena_RestrictedS1_RestrictedB1_R_5_1405488505175408641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1405488505175408641","DimensionId":5,"MemberId":1405488505175408641,"Inc":""},"_vena_RestrictedS1_RestrictedB1_R_5_1410472397360332800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1410472397360332800","DimensionId":5,"MemberId":1410472397360332800,"Inc":""},"_vena_RestrictedS1_RestrictedB1_R_5_1456087800220745728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1456087800220745728","DimensionId":5,"MemberId":1456087800220745728,"Inc":""},"_vena_RestrictedS1_RestrictedB1_R_5_1540553043332038813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1540553043332038813","DimensionId":5,"MemberId":1540553043332038813,"Inc":""},"_vena_RestrictedS1_RestrictedB1_R_5_1560494278157271093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1560494278157271093","DimensionId":5,"MemberId":1560494278157271093,"Inc":""},"_vena_RestrictedS1_RestrictedB1_R_5_1564862454220193792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1564862454220193792","DimensionId":5,"MemberId":1564862454220193792,"Inc":""},"_vena_RestrictedS1_RestrictedB1_R_5_1584003815695187968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1584003815695187968","DimensionId":5,"MemberId":1584003815695187968,"Inc":""},"_vena_RestrictedS1_RestrictedB1_R_5_720177941112553486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720177941112553486","DimensionId":5,"MemberId":720177941112553486,"Inc":""},"_vena_RestrictedS1_RestrictedB1_R_5_720177941112553490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720177941112553490","DimensionId":5,"MemberId":720177941112553490,"Inc":""},"_vena_RestrictedS1_RestrictedB1_R_5_721231448376606720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721231448376606720","DimensionId":5,"MemberId":721231448376606720,"Inc":""},"_vena_RestrictedS1_RestrictedB1_R_5_721231448380801024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721231448380801024","DimensionId":5,"MemberId":721231448380801024,"Inc":""},"_vena_RestrictedS1_RestrictedB1_R_5_721231448384995329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721231448384995329","DimensionId":5,"MemberId":721231448384995329,"Inc":""},"_vena_RestrictedS1_RestrictedB1_R_5_721231448384995331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721231448384995331","DimensionId":5,"MemberId":721231448384995331,"Inc":""},"_vena_RestrictedS1_RestrictedB1_R_5_721231448384995333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721231448384995333","DimensionId":5,"MemberId":721231448384995333,"Inc":""},"_vena_RestrictedS1_RestrictedB1_R_5_721231448389189633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721231448389189633","DimensionId":5,"MemberId":721231448389189633,"Inc":""},"_vena_RestrictedS1_RestrictedB1_R_5_721231448389189635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721231448389189635","DimensionId":5,"MemberId":721231448389189635,"Inc":""},"_vena_RestrictedS1_RestrictedB1_R_5_721231448393383937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721231448393383937","DimensionId":5,"MemberId":721231448393383937,"Inc":""},"_vena_RestrictedS1_RestrictedB1_R_5_721231448393383939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721231448393383939","DimensionId":5,"MemberId":721231448393383939,"Inc":""},"_vena_RestrictedS1_RestrictedB1_R_5_721231448393383941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721231448393383941","DimensionId":5,"MemberId":721231448393383941,"Inc":""},"_vena_RestrictedS1_RestrictedB1_R_5_721231448397578241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721231448397578241","DimensionId":5,"MemberId":721231448397578241,"Inc":""},"_vena_RestrictedS1_RestrictedB1_R_5_721231448397578243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721231448397578243","DimensionId":5,"MemberId":721231448397578243,"Inc":""},"_vena_RestrictedS1_RestrictedB1_R_5_721231448401772545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721231448401772545","DimensionId":5,"MemberId":721231448401772545,"Inc":""},"_vena_RestrictedS1_RestrictedB1_R_5_721231448401772547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721231448401772547","DimensionId":5,"MemberId":721231448401772547,"Inc":""},"_vena_RestrictedS1_RestrictedB1_R_5_721231448401772549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721231448401772549","DimensionId":5,"MemberId":721231448401772549,"Inc":""},"_vena_RestrictedS1_RestrictedB1_R_5_721231448405966849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721231448405966849","DimensionId":5,"MemberId":721231448405966849,"Inc":""},"_vena_RestrictedS1_RestrictedB1_R_5_721231448405966851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721231448405966851","DimensionId":5,"MemberId":721231448405966851,"Inc":""},"_vena_RestrictedS1_RestrictedB1_R_5_721231448410161153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721231448410161153","DimensionId":5,"MemberId":721231448410161153,"Inc":""},"_vena_RestrictedS1_RestrictedB1_R_5_721231448410161155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721231448410161155","DimensionId":5,"MemberId":721231448410161155,"Inc":""},"_vena_RestrictedS1_RestrictedB1_R_5_721231448410161157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721231448410161157","DimensionId":5,"MemberId":721231448410161157,"Inc":""},"_vena_RestrictedS1_RestrictedB1_R_5_721231448414355457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721231448414355457","DimensionId":5,"MemberId":721231448414355457,"Inc":""},"_vena_RestrictedS1_RestrictedB1_R_5_721231448414355459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721231448414355459","DimensionId":5,"MemberId":721231448414355459,"Inc":""},"_vena_RestrictedS1_RestrictedB1_R_5_721231448414355461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721231448414355461","DimensionId":5,"MemberId":721231448414355461,"Inc":""},"_vena_RestrictedS1_RestrictedB1_R_5_721231448418549761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721231448418549761","DimensionId":5,"MemberId":721231448418549761,"Inc":""},"_vena_RestrictedS1_RestrictedB1_R_5_721231448418549763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721231448418549763","DimensionId":5,"MemberId":721231448418549763,"Inc":""},"_vena_RestrictedS1_RestrictedB1_R_5_721231448422744065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721231448422744065","DimensionId":5,"MemberId":721231448422744065,"Inc":""},"_vena_RestrictedS1_RestrictedB1_R_5_721231448422744067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721231448422744067","DimensionId":5,"MemberId":721231448422744067,"Inc":""},"_vena_RestrictedS1_RestrictedB1_R_5_721231448422744069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721231448422744069","DimensionId":5,"MemberId":721231448422744069,"Inc":""},"_vena_RestrictedS1_RestrictedB1_R_5_721231448426938369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721231448426938369","DimensionId":5,"MemberId":721231448426938369,"Inc":""},"_vena_RestrictedS1_RestrictedB1_R_5_721231448426938371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721231448426938371","DimensionId":5,"MemberId":721231448426938371,"Inc":""},"_vena_RestrictedS1_RestrictedB1_R_5_721231448431132673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721231448431132673","DimensionId":5,"MemberId":721231448431132673,"Inc":""},"_vena_RestrictedS1_RestrictedB1_R_5_721231448431132675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721231448431132675","DimensionId":5,"MemberId":721231448431132675,"Inc":""},"_vena_RestrictedS1_RestrictedB1_R_5_721231448431132677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721231448431132677","DimensionId":5,"MemberId":721231448431132677,"Inc":""},"_vena_RestrictedS1_RestrictedB1_R_5_721231448435326977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721231448435326977","DimensionId":5,"MemberId":721231448435326977,"Inc":""},"_vena_RestrictedS1_RestrictedB1_R_5_721231448435326979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721231448435326979","DimensionId":5,"MemberId":721231448435326979,"Inc":""},"_vena_RestrictedS1_RestrictedB1_R_5_721231448439521281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721231448439521281","DimensionId":5,"MemberId":721231448439521281,"Inc":""},"_vena_RestrictedS1_RestrictedB1_R_5_721231448439521283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721231448439521283","DimensionId":5,"MemberId":721231448439521283,"Inc":""},"_vena_RestrictedS1_RestrictedB1_R_5_721231448439521285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721231448439521285","DimensionId":5,"MemberId":721231448439521285,"Inc":""},"_vena_RestrictedS1_RestrictedB1_R_5_721231448443715585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721231448443715585","DimensionId":5,"MemberId":721231448443715585,"Inc":""},"_vena_RestrictedS1_RestrictedB1_R_5_721231448443715587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721231448443715587","DimensionId":5,"MemberId":721231448443715587,"Inc":""},"_vena_RestrictedS1_RestrictedB1_R_5_721231448443715589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721231448443715589","DimensionId":5,"MemberId":721231448443715589,"Inc":""},"_vena_RestrictedS1_RestrictedB1_R_5_721231448447909889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721231448447909889","DimensionId":5,"MemberId":721231448447909889,"Inc":""},"_vena_RestrictedS1_RestrictedB1_R_5_721231448447909891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721231448447909891","DimensionId":5,"MemberId":721231448447909891,"Inc":""},"_vena_RestrictedS1_RestrictedB1_R_5_721231448452104193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721231448452104193","DimensionId":5,"MemberId":721231448452104193,"Inc":""},"_vena_RestrictedS1_RestrictedB1_R_5_721231448452104195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721231448452104195","DimensionId":5,"MemberId":721231448452104195,"Inc":""},"_vena_RestrictedS1_RestrictedB1_R_5_721231448452104197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721231448452104197","DimensionId":5,"MemberId":721231448452104197,"Inc":""},"_vena_RestrictedS1_RestrictedB1_R_5_721231448456298497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721231448456298497","DimensionId":5,"MemberId":721231448456298497,"Inc":""},"_vena_RestrictedS1_RestrictedB1_R_5_721231448456298499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721231448456298499","DimensionId":5,"MemberId":721231448456298499,"Inc":""},"_vena_RestrictedS1_RestrictedB1_R_5_721231448460492801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721231448460492801","DimensionId":5,"MemberId":721231448460492801,"Inc":""},"_vena_RestrictedS1_RestrictedB1_R_5_721231448460492803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721231448460492803","DimensionId":5,"MemberId":721231448460492803,"Inc":""},"_vena_RestrictedS1_RestrictedB1_R_5_721231448460492805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721231448460492805","DimensionId":5,"MemberId":721231448460492805,"Inc":""},"_vena_RestrictedS1_RestrictedB1_R_5_721231448464687105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721231448464687105","DimensionId":5,"MemberId":721231448464687105,"Inc":""},"_vena_RestrictedS1_RestrictedB1_R_5_721231448464687107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721231448464687107","DimensionId":5,"MemberId":721231448464687107,"Inc":""},"_vena_RestrictedS1_RestrictedB1_R_5_721231448468881409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721231448468881409","DimensionId":5,"MemberId":721231448468881409,"Inc":""},"_vena_RestrictedS1_RestrictedB1_R_5_721231448468881411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721231448468881411","DimensionId":5,"MemberId":721231448468881411,"Inc":""},"_vena_RestrictedS1_RestrictedB1_R_5_721231448468881413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721231448468881413","DimensionId":5,"MemberId":721231448468881413,"Inc":""},"_vena_RestrictedS1_RestrictedB1_R_5_721231448473075713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721231448473075713","DimensionId":5,"MemberId":721231448473075713,"Inc":""},"_vena_RestrictedS1_RestrictedB1_R_5_721231448477270016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721231448477270016","DimensionId":5,"MemberId":721231448477270016,"Inc":""},"_vena_RestrictedS1_RestrictedB1_R_5_721231448481464321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721231448481464321","DimensionId":5,"MemberId":721231448481464321,"Inc":""},"_vena_RestrictedS1_RestrictedB1_R_5_721231448481464323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721231448481464323","DimensionId":5,"MemberId":721231448481464323,"Inc":""},"_vena_RestrictedS1_RestrictedB1_R_5_721231448481464325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721231448481464325","DimensionId":5,"MemberId":721231448481464325,"Inc":""},"_vena_RestrictedS1_RestrictedB1_R_5_721231448485658625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721231448485658625","DimensionId":5,"MemberId":721231448485658625,"Inc":""},"_vena_RestrictedS1_RestrictedB1_R_5_721231448485658627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721231448485658627","DimensionId":5,"MemberId":721231448485658627,"Inc":""},"_vena_RestrictedS1_RestrictedB1_R_5_721231448489852929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721231448489852929","DimensionId":5,"MemberId":721231448489852929,"Inc":""},"_vena_RestrictedS1_RestrictedB1_R_5_721231448489852931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721231448489852931","DimensionId":5,"MemberId":721231448489852931,"Inc":""},"_vena_RestrictedS1_RestrictedB1_R_5_721231448489852933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721231448489852933","DimensionId":5,"MemberId":721231448489852933,"Inc":""},"_vena_RestrictedS1_RestrictedB1_R_5_721231448494047233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721231448494047233","DimensionId":5,"MemberId":721231448494047233,"Inc":""},"_vena_RestrictedS1_RestrictedB1_R_5_721231448494047235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721231448494047235","DimensionId":5,"MemberId":721231448494047235,"Inc":""},"_vena_RestrictedS1_RestrictedB1_R_5_721231448498241536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721231448498241536","DimensionId":5,"MemberId":721231448498241536,"Inc":""},"_vena_RestrictedS1_RestrictedB1_R_5_721231448502435841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721231448502435841","DimensionId":5,"MemberId":721231448502435841,"Inc":""},"_vena_RestrictedS1_RestrictedB1_R_5_721231448502435843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721231448502435843","DimensionId":5,"MemberId":721231448502435843,"Inc":""},"_vena_RestrictedS1_RestrictedB1_R_5_721231448506630145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721231448506630145","DimensionId":5,"MemberId":721231448506630145,"Inc":""},"_vena_RestrictedS1_RestrictedB1_R_5_721231448506630147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721231448506630147","DimensionId":5,"MemberId":721231448506630147,"Inc":""},"_vena_RestrictedS1_RestrictedB1_R_5_721231448506630149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721231448506630149","DimensionId":5,"MemberId":721231448506630149,"Inc":""},"_vena_RestrictedS1_RestrictedB1_R_5_721231448510824449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721231448510824449","DimensionId":5,"MemberId":721231448510824449,"Inc":""},"_vena_RestrictedS1_RestrictedB1_R_5_721231448510824451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721231448510824451","DimensionId":5,"MemberId":721231448510824451,"Inc":""},"_vena_RestrictedS1_RestrictedB1_R_5_721231448515018753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721231448515018753","DimensionId":5,"MemberId":721231448515018753,"Inc":""},"_vena_RestrictedS1_RestrictedB1_R_5_721231448515018755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721231448515018755","DimensionId":5,"MemberId":721231448515018755,"Inc":""},"_vena_RestrictedS1_RestrictedB1_R_5_721231448515018757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721231448515018757","DimensionId":5,"MemberId":721231448515018757,"Inc":""},"_vena_RestrictedS1_RestrictedB1_R_5_721231448519213057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721231448519213057","DimensionId":5,"MemberId":721231448519213057,"Inc":""},"_vena_RestrictedS1_RestrictedB1_R_5_721231448519213059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721231448519213059","DimensionId":5,"MemberId":721231448519213059,"Inc":""},"_vena_RestrictedS1_RestrictedB1_R_5_721231448523407361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721231448523407361","DimensionId":5,"MemberId":721231448523407361,"Inc":""},"_vena_RestrictedS1_RestrictedB1_R_5_721231448523407363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721231448523407363","DimensionId":5,"MemberId":721231448523407363,"Inc":""},"_vena_RestrictedS1_RestrictedB1_R_5_721231448523407365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721231448523407365","DimensionId":5,"MemberId":721231448523407365,"Inc":""},"_vena_RestrictedS1_RestrictedB1_R_5_721231448527601665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721231448527601665","DimensionId":5,"MemberId":721231448527601665,"Inc":""},"_vena_RestrictedS1_RestrictedB1_R_5_721231448527601667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721231448527601667","DimensionId":5,"MemberId":721231448527601667,"Inc":""},"_vena_RestrictedS1_RestrictedB1_R_5_721231448531795969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721231448531795969","DimensionId":5,"MemberId":721231448531795969,"Inc":""},"_vena_RestrictedS1_RestrictedB1_R_5_721231448535990272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721231448535990272","DimensionId":5,"MemberId":721231448535990272,"Inc":""},"_vena_RestrictedS1_RestrictedB1_R_5_721231448535990274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721231448535990274","DimensionId":5,"MemberId":721231448535990274,"Inc":""},"_vena_RestrictedS1_RestrictedB1_R_5_721231448540184577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721231448540184577","DimensionId":5,"MemberId":721231448540184577,"Inc":""},"_vena_RestrictedS1_RestrictedB1_R_5_721231448540184579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721231448540184579","DimensionId":5,"MemberId":721231448540184579,"Inc":""},"_vena_RestrictedS1_RestrictedB1_R_5_721231448540184581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721231448540184581","DimensionId":5,"MemberId":721231448540184581,"Inc":""},"_vena_RestrictedS1_RestrictedB1_R_5_721231448544378881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721231448544378881","DimensionId":5,"MemberId":721231448544378881,"Inc":""},"_vena_RestrictedS1_RestrictedB1_R_5_721231448544378883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721231448544378883","DimensionId":5,"MemberId":721231448544378883,"Inc":""},"_vena_RestrictedS1_RestrictedB1_R_5_721231448548573185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721231448548573185","DimensionId":5,"MemberId":721231448548573185,"Inc":""},"_vena_RestrictedS1_RestrictedB1_R_5_721231448548573187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721231448548573187","DimensionId":5,"MemberId":721231448548573187,"Inc":""},"_vena_RestrictedS1_RestrictedB1_R_5_721231448548573189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721231448548573189","DimensionId":5,"MemberId":721231448548573189,"Inc":""},"_vena_RestrictedS1_RestrictedB1_R_5_721231448552767489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721231448552767489","DimensionId":5,"MemberId":721231448552767489,"Inc":""},"_vena_RestrictedS1_RestrictedB1_R_5_721231448552767491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721231448552767491","DimensionId":5,"MemberId":721231448552767491,"Inc":""},"_vena_RestrictedS1_RestrictedB1_R_5_721231448556961793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721231448556961793","DimensionId":5,"MemberId":721231448556961793,"Inc":""},"_vena_RestrictedS1_RestrictedB1_R_5_721231448556961795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721231448556961795","DimensionId":5,"MemberId":721231448556961795,"Inc":""},"_vena_RestrictedS1_RestrictedB1_R_5_721231448556961797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721231448556961797","DimensionId":5,"MemberId":721231448556961797,"Inc":""},"_vena_RestrictedS1_RestrictedB1_R_5_721231448561156097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721231448561156097","DimensionId":5,"MemberId":721231448561156097,"Inc":""},"_vena_RestrictedS1_RestrictedB1_R_5_721231448565350400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721231448565350400","DimensionId":5,"MemberId":721231448565350400,"Inc":""},"_vena_RestrictedS1_RestrictedB1_R_5_721231448569544705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721231448569544705","DimensionId":5,"MemberId":721231448569544705,"Inc":""},"_vena_RestrictedS1_RestrictedB1_R_5_721231448569544707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721231448569544707","DimensionId":5,"MemberId":721231448569544707,"Inc":""},"_vena_RestrictedS1_RestrictedB1_R_5_721231448569544709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721231448569544709","DimensionId":5,"MemberId":721231448569544709,"Inc":""},"_vena_RestrictedS1_RestrictedB1_R_5_721231448573739009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721231448573739009","DimensionId":5,"MemberId":721231448573739009,"Inc":""},"_vena_RestrictedS1_RestrictedB1_R_5_721231448573739011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721231448573739011","DimensionId":5,"MemberId":721231448573739011,"Inc":""},"_vena_RestrictedS1_RestrictedB1_R_5_721231448577933313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721231448577933313","DimensionId":5,"MemberId":721231448577933313,"Inc":""},"_vena_RestrictedS1_RestrictedB1_R_5_721231448577933315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721231448577933315","DimensionId":5,"MemberId":721231448577933315,"Inc":""},"_vena_RestrictedS1_RestrictedB1_R_5_721231448577933317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721231448577933317","DimensionId":5,"MemberId":721231448577933317,"Inc":""},"_vena_RestrictedS1_RestrictedB1_R_5_721231448582127617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721231448582127617","DimensionId":5,"MemberId":721231448582127617,"Inc":""},"_vena_RestrictedS1_RestrictedB1_R_5_721231448582127619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721231448582127619","DimensionId":5,"MemberId":721231448582127619,"Inc":""},"_vena_RestrictedS1_RestrictedB1_R_5_721231448586321921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721231448586321921","DimensionId":5,"MemberId":721231448586321921,"Inc":""},"_vena_RestrictedS1_RestrictedB1_R_5_721231448586321923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721231448586321923","DimensionId":5,"MemberId":721231448586321923,"Inc":""},"_vena_RestrictedS1_RestrictedB1_R_5_721231448586321925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721231448586321925","DimensionId":5,"MemberId":721231448586321925,"Inc":""},"_vena_RestrictedS1_RestrictedB1_R_5_721231448590516225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721231448590516225","DimensionId":5,"MemberId":721231448590516225,"Inc":""},"_vena_RestrictedS1_RestrictedB1_R_5_721231448590516227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721231448590516227","DimensionId":5,"MemberId":721231448590516227,"Inc":""},"_vena_RestrictedS1_RestrictedB1_R_5_721231448594710529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721231448594710529","DimensionId":5,"MemberId":721231448594710529,"Inc":""},"_vena_RestrictedS1_RestrictedB1_R_5_721231448594710531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721231448594710531","DimensionId":5,"MemberId":721231448594710531,"Inc":""},"_vena_RestrictedS1_RestrictedB1_R_5_721231448594710533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721231448594710533","DimensionId":5,"MemberId":721231448594710533,"Inc":""},"_vena_RestrictedS1_RestrictedB1_R_5_721231448598904833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721231448598904833","DimensionId":5,"MemberId":721231448598904833,"Inc":""},"_vena_RestrictedS1_RestrictedB1_R_5_721231448598904835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721231448598904835","DimensionId":5,"MemberId":721231448598904835,"Inc":""},"_vena_RestrictedS1_RestrictedB1_R_5_721231448603099137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721231448603099137","DimensionId":5,"MemberId":721231448603099137,"Inc":""},"_vena_RestrictedS1_RestrictedB1_R_5_721231448603099139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721231448603099139","DimensionId":5,"MemberId":721231448603099139,"Inc":""},"_vena_RestrictedS1_RestrictedB1_R_5_721231448603099141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721231448603099141","DimensionId":5,"MemberId":721231448603099141,"Inc":""},"_vena_RestrictedS1_RestrictedB1_R_5_721231448607293441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721231448607293441","DimensionId":5,"MemberId":721231448607293441,"Inc":""},"_vena_RestrictedS1_RestrictedB1_R_5_721231448607293443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721231448607293443","DimensionId":5,"MemberId":721231448607293443,"Inc":""},"_vena_RestrictedS1_RestrictedB1_R_5_721231448607293445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721231448607293445","DimensionId":5,"MemberId":721231448607293445,"Inc":""},"_vena_RestrictedS1_RestrictedB1_R_5_721231448611487745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721231448611487745","DimensionId":5,"MemberId":721231448611487745,"Inc":""},"_vena_RestrictedS1_RestrictedB1_R_5_721231448615682048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721231448615682048","DimensionId":5,"MemberId":721231448615682048,"Inc":""},"_vena_RestrictedS1_RestrictedB1_R_5_721231448619876353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721231448619876353","DimensionId":5,"MemberId":721231448619876353,"Inc":""},"_vena_RestrictedS1_RestrictedB1_R_5_721231448619876355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721231448619876355","DimensionId":5,"MemberId":721231448619876355,"Inc":""},"_vena_RestrictedS1_RestrictedB1_R_5_721231448624070657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721231448624070657","DimensionId":5,"MemberId":721231448624070657,"Inc":""},"_vena_RestrictedS1_RestrictedB1_R_5_721231448624070659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721231448624070659","DimensionId":5,"MemberId":721231448624070659,"Inc":""},"_vena_RestrictedS1_RestrictedB1_R_5_721231448624070661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721231448624070661","DimensionId":5,"MemberId":721231448624070661,"Inc":""},"_vena_RestrictedS1_RestrictedB1_R_5_721231448628264961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721231448628264961","DimensionId":5,"MemberId":721231448628264961,"Inc":""},"_vena_RestrictedS1_RestrictedB1_R_5_721231448628264963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721231448628264963","DimensionId":5,"MemberId":721231448628264963,"Inc":""},"_vena_RestrictedS1_RestrictedB1_R_5_721231448632459264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721231448632459264","DimensionId":5,"MemberId":721231448632459264,"Inc":""},"_vena_RestrictedS1_RestrictedB1_R_5_721231448632459266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721231448632459266","DimensionId":5,"MemberId":721231448632459266,"Inc":""},"_vena_RestrictedS1_RestrictedB1_R_5_721231448636653568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721231448636653568","DimensionId":5,"MemberId":721231448636653568,"Inc":""},"_vena_RestrictedS1_RestrictedB1_R_5_721231448640847873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721231448640847873","DimensionId":5,"MemberId":721231448640847873,"Inc":""},"_vena_RestrictedS1_RestrictedB1_R_5_721231448640847875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721231448640847875","DimensionId":5,"MemberId":721231448640847875,"Inc":""},"_vena_RestrictedS1_RestrictedB1_R_5_721231448640847877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721231448640847877","DimensionId":5,"MemberId":721231448640847877,"Inc":""},"_vena_RestrictedS1_RestrictedB1_R_5_721231448645042177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721231448645042177","DimensionId":5,"MemberId":721231448645042177,"Inc":""},"_vena_RestrictedS1_RestrictedB1_R_5_721231448645042179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721231448645042179","DimensionId":5,"MemberId":721231448645042179,"Inc":""},"_vena_RestrictedS1_RestrictedB1_R_5_721231448645042181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721231448645042181","DimensionId":5,"MemberId":721231448645042181,"Inc":""},"_vena_RestrictedS1_RestrictedB1_R_5_721231448649236481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721231448649236481","DimensionId":5,"MemberId":721231448649236481,"Inc":""},"_vena_RestrictedS1_RestrictedB1_R_5_721231448649236483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721231448649236483","DimensionId":5,"MemberId":721231448649236483,"Inc":""},"_vena_RestrictedS1_RestrictedB1_R_5_721231448653430785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721231448653430785","DimensionId":5,"MemberId":721231448653430785,"Inc":""},"_vena_RestrictedS1_RestrictedB1_R_5_721231448657625088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721231448657625088","DimensionId":5,"MemberId":721231448657625088,"Inc":""},"_vena_RestrictedS1_RestrictedB1_R_5_721231448657625090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721231448657625090","DimensionId":5,"MemberId":721231448657625090,"Inc":""},"_vena_RestrictedS1_RestrictedB1_R_5_721231448661819393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721231448661819393","DimensionId":5,"MemberId":721231448661819393,"Inc":""},"_vena_RestrictedS1_RestrictedB1_R_5_721231448661819395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721231448661819395","DimensionId":5,"MemberId":721231448661819395,"Inc":""},"_vena_RestrictedS1_RestrictedB1_R_5_721231448666013697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721231448666013697","DimensionId":5,"MemberId":721231448666013697,"Inc":""},"_vena_RestrictedS1_RestrictedB1_R_5_721231448666013699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721231448666013699","DimensionId":5,"MemberId":721231448666013699,"Inc":""},"_vena_RestrictedS1_RestrictedB1_R_5_721231448666013701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721231448666013701","DimensionId":5,"MemberId":721231448666013701,"Inc":""},"_vena_RestrictedS1_RestrictedB1_R_5_721231448670208001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721231448670208001","DimensionId":5,"MemberId":721231448670208001,"Inc":""},"_vena_RestrictedS1_RestrictedB1_R_5_721231448670208003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721231448670208003","DimensionId":5,"MemberId":721231448670208003,"Inc":""},"_vena_RestrictedS1_RestrictedB1_R_5_721231448674402304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721231448674402304","DimensionId":5,"MemberId":721231448674402304,"Inc":""},"_vena_RestrictedS1_RestrictedB1_R_5_721231448678596608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721231448678596608","DimensionId":5,"MemberId":721231448678596608,"Inc":""},"_vena_RestrictedS1_RestrictedB1_R_5_721231448678596610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721231448678596610","DimensionId":5,"MemberId":721231448678596610,"Inc":""},"_vena_RestrictedS1_RestrictedB1_R_5_721231448682790913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721231448682790913","DimensionId":5,"MemberId":721231448682790913,"Inc":""},"_vena_RestrictedS1_RestrictedB1_R_5_721231448682790915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721231448682790915","DimensionId":5,"MemberId":721231448682790915,"Inc":""},"_vena_RestrictedS1_RestrictedB1_R_5_721231448686985216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721231448686985216","DimensionId":5,"MemberId":721231448686985216,"Inc":""},"_vena_RestrictedS1_RestrictedB1_R_5_721231448691179521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721231448691179521","DimensionId":5,"MemberId":721231448691179521,"Inc":""},"_vena_RestrictedS1_RestrictedB1_R_5_721231448691179523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721231448691179523","DimensionId":5,"MemberId":721231448691179523,"Inc":""},"_vena_RestrictedS1_RestrictedB1_R_5_721231448691179525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721231448691179525","DimensionId":5,"MemberId":721231448691179525,"Inc":""},"_vena_RestrictedS1_RestrictedB1_R_5_721231448695373825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721231448695373825","DimensionId":5,"MemberId":721231448695373825,"Inc":""},"_vena_RestrictedS1_RestrictedB1_R_5_721231448695373827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721231448695373827","DimensionId":5,"MemberId":721231448695373827,"Inc":""},"_vena_RestrictedS1_RestrictedB1_R_5_721231448699568129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721231448699568129","DimensionId":5,"MemberId":721231448699568129,"Inc":""},"_vena_RestrictedS1_RestrictedB1_R_5_721231448699568131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721231448699568131","DimensionId":5,"MemberId":721231448699568131,"Inc":""},"_vena_RestrictedS1_RestrictedB1_R_5_721231448699568133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721231448699568133","DimensionId":5,"MemberId":721231448699568133,"Inc":""},"_vena_RestrictedS1_RestrictedB1_R_5_721231448703762433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721231448703762433","DimensionId":5,"MemberId":721231448703762433,"Inc":""},"_vena_RestrictedS1_RestrictedB1_R_5_721231448703762435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721231448703762435","DimensionId":5,"MemberId":721231448703762435,"Inc":""},"_vena_RestrictedS1_RestrictedB1_R_5_721231448707956737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721231448707956737","DimensionId":5,"MemberId":721231448707956737,"Inc":""},"_vena_RestrictedS1_RestrictedB1_R_5_721231448712151041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721231448712151041","DimensionId":5,"MemberId":721231448712151041,"Inc":""},"_vena_RestrictedS1_RestrictedB1_R_5_721231448712151043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721231448712151043","DimensionId":5,"MemberId":721231448712151043,"Inc":""},"_vena_RestrictedS1_RestrictedB1_R_5_721231448716345345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721231448716345345","DimensionId":5,"MemberId":721231448716345345,"Inc":""},"_vena_RestrictedS1_RestrictedB1_R_5_721231448720539648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721231448720539648","DimensionId":5,"MemberId":721231448720539648,"Inc":""},"_vena_RestrictedS1_RestrictedB1_R_5_721231448720539650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721231448720539650","DimensionId":5,"MemberId":721231448720539650,"Inc":""},"_vena_RestrictedS1_RestrictedB1_R_5_721231448724733953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721231448724733953","DimensionId":5,"MemberId":721231448724733953,"Inc":""},"_vena_RestrictedS1_RestrictedB1_R_5_721231448724733955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721231448724733955","DimensionId":5,"MemberId":721231448724733955,"Inc":""},"_vena_RestrictedS1_RestrictedB1_R_5_721231448728928257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721231448728928257","DimensionId":5,"MemberId":721231448728928257,"Inc":""},"_vena_RestrictedS1_RestrictedB1_R_5_721231448728928259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721231448728928259","DimensionId":5,"MemberId":721231448728928259,"Inc":""},"_vena_RestrictedS1_RestrictedB1_R_5_721231448728928261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721231448728928261","DimensionId":5,"MemberId":721231448728928261,"Inc":""},"_vena_RestrictedS1_RestrictedB1_R_5_721231448737316864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721231448737316864","DimensionId":5,"MemberId":721231448737316864,"Inc":""},"_vena_RestrictedS1_RestrictedB1_R_5_721231448737316866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721231448737316866","DimensionId":5,"MemberId":721231448737316866,"Inc":""},"_vena_RestrictedS1_RestrictedB1_R_5_721231448741511169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721231448741511169","DimensionId":5,"MemberId":721231448741511169,"Inc":""},"_vena_RestrictedS1_RestrictedB1_R_5_721231448741511171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721231448741511171","DimensionId":5,"MemberId":721231448741511171,"Inc":""},"_vena_RestrictedS1_RestrictedB1_R_5_721231448741511173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721231448741511173","DimensionId":5,"MemberId":721231448741511173,"Inc":""},"_vena_RestrictedS1_RestrictedB1_R_5_721231448745705473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721231448745705473","DimensionId":5,"MemberId":721231448745705473,"Inc":""},"_vena_RestrictedS1_RestrictedB1_R_5_721231448745705475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721231448745705475","DimensionId":5,"MemberId":721231448745705475,"Inc":""},"_vena_RestrictedS1_RestrictedB1_R_5_721231448749899776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721231448749899776","DimensionId":5,"MemberId":721231448749899776,"Inc":""},"_vena_RestrictedS1_RestrictedB1_R_5_721231448749899778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721231448749899778","DimensionId":5,"MemberId":721231448749899778,"Inc":""},"_vena_RestrictedS1_RestrictedB1_R_5_721231448754094080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721231448754094080","DimensionId":5,"MemberId":721231448754094080,"Inc":""},"_vena_RestrictedS1_RestrictedB1_R_5_721231448758288385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721231448758288385","DimensionId":5,"MemberId":721231448758288385,"Inc":""},"_vena_RestrictedS1_RestrictedB1_R_5_721231448758288387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721231448758288387","DimensionId":5,"MemberId":721231448758288387,"Inc":""},"_vena_RestrictedS1_RestrictedB1_R_5_749087830139076610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749087830139076610","DimensionId":5,"MemberId":749087830139076610,"Inc":""},"_vena_RestrictedS1_RestrictedB1_R_5_749087864905531392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749087864905531392","DimensionId":5,"MemberId":749087864905531392,"Inc":""},"_vena_RestrictedS1_RestrictedB1_R_5_749087910850461696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749087910850461696","DimensionId":5,"MemberId":749087910850461696,"Inc":""},"_vena_RestrictedS1_RestrictedB1_R_5_749088060013281299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749088060013281299","DimensionId":5,"MemberId":749088060013281299,"Inc":""},"_vena_RestrictedS1_RestrictedB1_R_5_749088115352797184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749088115352797184","DimensionId":5,"MemberId":749088115352797184,"Inc":""},"_vena_RestrictedS1_RestrictedB1_R_5_749088180418248704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749088180418248704","DimensionId":5,"MemberId":749088180418248704,"Inc":""},"_vena_RestrictedS1_RestrictedB1_R_5_749088587086036992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749088587086036992","DimensionId":5,"MemberId":749088587086036992,"Inc":""},"_vena_RestrictedS1_RestrictedB1_R_5_749112547660267520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749112547660267520","DimensionId":5,"MemberId":749112547660267520,"Inc":""},"_vena_RestrictedS1_RestrictedB1_R_5_749112608271368192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749112608271368192","DimensionId":5,"MemberId":749112608271368192,"Inc":""},"_vena_RestrictedS1_RestrictedB1_R_5_764289229879115776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764289229879115776","DimensionId":5,"MemberId":764289229879115776,"Inc":""},"_vena_RestrictedS1_RestrictedB1_R_5_765814190010531840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765814190010531840","DimensionId":5,"MemberId":765814190010531840,"Inc":""},"_vena_RestrictedS1_RestrictedB1_R_5_765814447679340544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765814447679340544","DimensionId":5,"MemberId":765814447679340544,"Inc":""},"_vena_RestrictedS1_RestrictedB1_R_5_766526426957873152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766526426957873152","DimensionId":5,"MemberId":766526426957873152,"Inc":""},"_vena_RestrictedS1_RestrictedB1_R_5_820137883691253760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820137883691253760","DimensionId":5,"MemberId":820137883691253760,"Inc":""},"_vena_RestrictedS1_RestrictedB1_R_5_826639481931038720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826639481931038720","DimensionId":5,"MemberId":826639481931038720,"Inc":""},"_vena_RestrictedS1_RestrictedB1_R_5_829902262057828352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829902262057828352","DimensionId":5,"MemberId":829902262057828352,"Inc":""},"_vena_RestrictedS1_RestrictedB1_R_5_845143360720863232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845143360720863232","DimensionId":5,"MemberId":845143360720863232,"Inc":""},"_vena_RestrictedS1_RestrictedB1_R_5_851989668665229312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851989668665229312","DimensionId":5,"MemberId":851989668665229312,"Inc":""},"_vena_RestrictedS1_RestrictedB1_R_5_888954560046039041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888954560046039041","DimensionId":5,"MemberId":888954560046039041,"Inc":""},"_vena_RestrictedS1_RestrictedB1_R_5_896565875103760385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896565875103760385","DimensionId":5,"MemberId":896565875103760385,"Inc":""},"_vena_RestrictedS1_RestrictedB1_R_5_946970774233284608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946970774233284608","DimensionId":5,"MemberId":946970774233284608,"Inc":""},"_vena_RestrictedS1_RestrictedB1_R_5_951930561890746371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951930561890746371","DimensionId":5,"MemberId":951930561890746371,"Inc":""},"_vena_RestrictedS1_RestrictedB1_R_5_951930655779848193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951930655779848193","DimensionId":5,"MemberId":951930655779848193,"Inc":""},"_vena_RestrictedS1_RestrictedB1_R_5_951930778467565568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951930778467565568","DimensionId":5,"MemberId":951930778467565568,"Inc":""},"_vena_RestrictedS1_RestrictedB1_R_5_990418799344877568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1","BlockName":"RestrictedB1","VenaRangeType":1,"DimensionIdStr":"5","MemberIdStr":"990418799344877568","DimensionId":5,"MemberId":990418799344877568,"Inc":""},"_vena_RestrictedS2_P_2_720177941070610503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2","BlockName":"","VenaRangeType":0,"DimensionIdStr":"2","MemberIdStr":"720177941070610503","DimensionId":2,"MemberId":720177941070610503,"Inc":""},"_vena_RestrictedS2_P_3_720177941083193402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2","BlockName":"","VenaRangeType":0,"DimensionIdStr":"3","MemberIdStr":"720177941083193402","DimensionId":3,"MemberId":720177941083193402,"Inc":""},"_vena_RestrictedS2_P_4_720177941095776277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2","BlockName":"","VenaRangeType":0,"DimensionIdStr":"4","MemberIdStr":"720177941095776277","DimensionId":4,"MemberId":720177941095776277,"Inc":""},"_vena_RestrictedS2_P_5_720177941112553516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2","BlockName":"","VenaRangeType":0,"DimensionIdStr":"5","MemberIdStr":"720177941112553516","DimensionId":5,"MemberId":720177941112553516,"Inc":""},"_vena_RestrictedS2_P_7_720177941267742850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2","BlockName":"","VenaRangeType":0,"DimensionIdStr":"7","MemberIdStr":"720177941267742850","DimensionId":7,"MemberId":720177941267742850,"Inc":""},"_vena_RestrictedS2_P_FV_9b0abd7578fb42018b1ba18b8b26d3ae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2","BlockName":"","VenaRangeType":0,"DimensionIdStr":"FV","MemberIdStr":"9b0abd7578fb42018b1ba18b8b26d3ae","DimensionId":-1,"MemberId":-1,"Inc":""},"_vena_RestrictedS2_RestrictedB2_C_FV_ef23d2b39fcb45a79097ef2da4b3400e":{"SourceGlobalVariableId":-1,"SourceFormVariableId":"ef23d2b3-9fcb-45a7-9097-ef2da4b3400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2","BlockName":"RestrictedB2","VenaRangeType":2,"DimensionIdStr":"FV","MemberIdStr":"ef23d2b39fcb45a79097ef2da4b3400e","DimensionId":-1,"MemberId":-1,"Inc":""},"_vena_RestrictedS2_RestrictedB2_R_8_720177941305491473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RestrictedS2","BlockName":"RestrictedB2","VenaRangeType":1,"DimensionIdStr":"8","MemberIdStr":"720177941305491473","DimensionId":8,"MemberId":720177941305491473,"Inc":""},"_vena_YTDS1_P_7_720177941267742840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","VenaRangeType":0,"DimensionIdStr":"7","MemberIdStr":"720177941267742840","DimensionId":7,"MemberId":720177941267742840,"Inc":""},"_vena_YTDS1_YTDB1_C_3_720177941083193402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3","MemberIdStr":"720177941083193402","DimensionId":3,"MemberId":720177941083193402,"Inc":""},"_vena_YTDS1_YTDB1_C_3_720177941083193402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3","MemberIdStr":"720177941083193402","DimensionId":3,"MemberId":720177941083193402,"Inc":"1"},"_vena_YTDS1_YTDB1_C_8_720177941305491498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8","MemberIdStr":"720177941305491498","DimensionId":8,"MemberId":720177941305491498,"Inc":""},"_vena_YTDS1_YTDB1_C_8_720177941305491604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8","MemberIdStr":"720177941305491604","DimensionId":8,"MemberId":720177941305491604,"Inc":""},"_vena_YTDS1_YTDB1_C_8_720177941305491604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8","MemberIdStr":"720177941305491604","DimensionId":8,"MemberId":720177941305491604,"Inc":"1"},"_vena_YTDS1_YTDB1_C_8_720177941305491604_10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8","MemberIdStr":"720177941305491604","DimensionId":8,"MemberId":720177941305491604,"Inc":"10"},"_vena_YTDS1_YTDB1_C_8_720177941305491604_11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8","MemberIdStr":"720177941305491604","DimensionId":8,"MemberId":720177941305491604,"Inc":"11"},"_vena_YTDS1_YTDB1_C_8_720177941305491604_12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8","MemberIdStr":"720177941305491604","DimensionId":8,"MemberId":720177941305491604,"Inc":"12"},"_vena_YTDS1_YTDB1_C_8_720177941305491604_13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8","MemberIdStr":"720177941305491604","DimensionId":8,"MemberId":720177941305491604,"Inc":"13"},"_vena_YTDS1_YTDB1_C_8_720177941305491604_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8","MemberIdStr":"720177941305491604","DimensionId":8,"MemberId":720177941305491604,"Inc":"2"},"_vena_YTDS1_YTDB1_C_8_720177941305491604_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8","MemberIdStr":"720177941305491604","DimensionId":8,"MemberId":720177941305491604,"Inc":"3"},"_vena_YTDS1_YTDB1_C_8_720177941305491604_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8","MemberIdStr":"720177941305491604","DimensionId":8,"MemberId":720177941305491604,"Inc":"4"},"_vena_YTDS1_YTDB1_C_8_720177941305491604_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8","MemberIdStr":"720177941305491604","DimensionId":8,"MemberId":720177941305491604,"Inc":"5"},"_vena_YTDS1_YTDB1_C_8_720177941305491604_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8","MemberIdStr":"720177941305491604","DimensionId":8,"MemberId":720177941305491604,"Inc":"6"},"_vena_YTDS1_YTDB1_C_8_720177941305491604_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8","MemberIdStr":"720177941305491604","DimensionId":8,"MemberId":720177941305491604,"Inc":"7"},"_vena_YTDS1_YTDB1_C_8_720177941305491604_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8","MemberIdStr":"720177941305491604","DimensionId":8,"MemberId":720177941305491604,"Inc":"8"},"_vena_YTDS1_YTDB1_C_8_720177941305491604_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8","MemberIdStr":"720177941305491604","DimensionId":8,"MemberId":720177941305491604,"Inc":"9"},"_vena_YTDS1_YTDB1_C_FV_9b0abd7578fb42018b1ba18b8b26d3ae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9b0abd7578fb42018b1ba18b8b26d3ae","DimensionId":-1,"MemberId":-1,"Inc":""},"_vena_YTDS1_YTDB1_C_FV_9b0abd7578fb42018b1ba18b8b26d3ae_1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9b0abd7578fb42018b1ba18b8b26d3ae","DimensionId":-1,"MemberId":-1,"Inc":"1"},"_vena_YTDS1_YTDB1_C_FV_9b0abd7578fb42018b1ba18b8b26d3ae_10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9b0abd7578fb42018b1ba18b8b26d3ae","DimensionId":-1,"MemberId":-1,"Inc":"10"},"_vena_YTDS1_YTDB1_C_FV_9b0abd7578fb42018b1ba18b8b26d3ae_11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9b0abd7578fb42018b1ba18b8b26d3ae","DimensionId":-1,"MemberId":-1,"Inc":"11"},"_vena_YTDS1_YTDB1_C_FV_9b0abd7578fb42018b1ba18b8b26d3ae_12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9b0abd7578fb42018b1ba18b8b26d3ae","DimensionId":-1,"MemberId":-1,"Inc":"12"},"_vena_YTDS1_YTDB1_C_FV_9b0abd7578fb42018b1ba18b8b26d3ae_14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9b0abd7578fb42018b1ba18b8b26d3ae","DimensionId":-1,"MemberId":-1,"Inc":"14"},"_vena_YTDS1_YTDB1_C_FV_9b0abd7578fb42018b1ba18b8b26d3ae_15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9b0abd7578fb42018b1ba18b8b26d3ae","DimensionId":-1,"MemberId":-1,"Inc":"15"},"_vena_YTDS1_YTDB1_C_FV_9b0abd7578fb42018b1ba18b8b26d3ae_16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9b0abd7578fb42018b1ba18b8b26d3ae","DimensionId":-1,"MemberId":-1,"Inc":"16"},"_vena_YTDS1_YTDB1_C_FV_9b0abd7578fb42018b1ba18b8b26d3ae_17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9b0abd7578fb42018b1ba18b8b26d3ae","DimensionId":-1,"MemberId":-1,"Inc":"17"},"_vena_YTDS1_YTDB1_C_FV_9b0abd7578fb42018b1ba18b8b26d3ae_18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9b0abd7578fb42018b1ba18b8b26d3ae","DimensionId":-1,"MemberId":-1,"Inc":"18"},"_vena_YTDS1_YTDB1_C_FV_9b0abd7578fb42018b1ba18b8b26d3ae_2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9b0abd7578fb42018b1ba18b8b26d3ae","DimensionId":-1,"MemberId":-1,"Inc":"2"},"_vena_YTDS1_YTDB1_C_FV_9b0abd7578fb42018b1ba18b8b26d3ae_3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9b0abd7578fb42018b1ba18b8b26d3ae","DimensionId":-1,"MemberId":-1,"Inc":"3"},"_vena_YTDS1_YTDB1_C_FV_9b0abd7578fb42018b1ba18b8b26d3ae_4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9b0abd7578fb42018b1ba18b8b26d3ae","DimensionId":-1,"MemberId":-1,"Inc":"4"},"_vena_YTDS1_YTDB1_C_FV_9b0abd7578fb42018b1ba18b8b26d3ae_5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9b0abd7578fb42018b1ba18b8b26d3ae","DimensionId":-1,"MemberId":-1,"Inc":"5"},"_vena_YTDS1_YTDB1_C_FV_9b0abd7578fb42018b1ba18b8b26d3ae_6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9b0abd7578fb42018b1ba18b8b26d3ae","DimensionId":-1,"MemberId":-1,"Inc":"6"},"_vena_YTDS1_YTDB1_C_FV_9b0abd7578fb42018b1ba18b8b26d3ae_7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9b0abd7578fb42018b1ba18b8b26d3ae","DimensionId":-1,"MemberId":-1,"Inc":"7"},"_vena_YTDS1_YTDB1_C_FV_9b0abd7578fb42018b1ba18b8b26d3ae_8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9b0abd7578fb42018b1ba18b8b26d3ae","DimensionId":-1,"MemberId":-1,"Inc":"8"},"_vena_YTDS1_YTDB1_C_FV_9b0abd7578fb42018b1ba18b8b26d3ae_9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9b0abd7578fb42018b1ba18b8b26d3ae","DimensionId":-1,"MemberId":-1,"Inc":"9"},"_vena_YTDS1_YTDB1_C_FV_a398e917565c475b8f0c5e9ebb5e002d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a398e917565c475b8f0c5e9ebb5e002d","DimensionId":-1,"MemberId":-1,"Inc":""},"_vena_YTDS1_YTDB1_C_FV_a398e917565c475b8f0c5e9ebb5e002d_1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a398e917565c475b8f0c5e9ebb5e002d","DimensionId":-1,"MemberId":-1,"Inc":"1"},"_vena_YTDS1_YTDB1_C_FV_a398e917565c475b8f0c5e9ebb5e002d_10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a398e917565c475b8f0c5e9ebb5e002d","DimensionId":-1,"MemberId":-1,"Inc":"10"},"_vena_YTDS1_YTDB1_C_FV_a398e917565c475b8f0c5e9ebb5e002d_11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a398e917565c475b8f0c5e9ebb5e002d","DimensionId":-1,"MemberId":-1,"Inc":"11"},"_vena_YTDS1_YTDB1_C_FV_a398e917565c475b8f0c5e9ebb5e002d_12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a398e917565c475b8f0c5e9ebb5e002d","DimensionId":-1,"MemberId":-1,"Inc":"12"},"_vena_YTDS1_YTDB1_C_FV_a398e917565c475b8f0c5e9ebb5e002d_14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a398e917565c475b8f0c5e9ebb5e002d","DimensionId":-1,"MemberId":-1,"Inc":"14"},"_vena_YTDS1_YTDB1_C_FV_a398e917565c475b8f0c5e9ebb5e002d_15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a398e917565c475b8f0c5e9ebb5e002d","DimensionId":-1,"MemberId":-1,"Inc":"15"},"_vena_YTDS1_YTDB1_C_FV_a398e917565c475b8f0c5e9ebb5e002d_16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a398e917565c475b8f0c5e9ebb5e002d","DimensionId":-1,"MemberId":-1,"Inc":"16"},"_vena_YTDS1_YTDB1_C_FV_a398e917565c475b8f0c5e9ebb5e002d_2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a398e917565c475b8f0c5e9ebb5e002d","DimensionId":-1,"MemberId":-1,"Inc":"2"},"_vena_YTDS1_YTDB1_C_FV_a398e917565c475b8f0c5e9ebb5e002d_3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a398e917565c475b8f0c5e9ebb5e002d","DimensionId":-1,"MemberId":-1,"Inc":"3"},"_vena_YTDS1_YTDB1_C_FV_a398e917565c475b8f0c5e9ebb5e002d_4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a398e917565c475b8f0c5e9ebb5e002d","DimensionId":-1,"MemberId":-1,"Inc":"4"},"_vena_YTDS1_YTDB1_C_FV_a398e917565c475b8f0c5e9ebb5e002d_5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a398e917565c475b8f0c5e9ebb5e002d","DimensionId":-1,"MemberId":-1,"Inc":"5"},"_vena_YTDS1_YTDB1_C_FV_a398e917565c475b8f0c5e9ebb5e002d_6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a398e917565c475b8f0c5e9ebb5e002d","DimensionId":-1,"MemberId":-1,"Inc":"6"},"_vena_YTDS1_YTDB1_C_FV_a398e917565c475b8f0c5e9ebb5e002d_7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a398e917565c475b8f0c5e9ebb5e002d","DimensionId":-1,"MemberId":-1,"Inc":"7"},"_vena_YTDS1_YTDB1_C_FV_a398e917565c475b8f0c5e9ebb5e002d_8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a398e917565c475b8f0c5e9ebb5e002d","DimensionId":-1,"MemberId":-1,"Inc":"8"},"_vena_YTDS1_YTDB1_C_FV_a398e917565c475b8f0c5e9ebb5e002d_9":{"SourceGlobalVariableId":-1,"SourceFormVariableId":"a398e917-565c-475b-8f0c-5e9ebb5e002d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a398e917565c475b8f0c5e9ebb5e002d","DimensionId":-1,"MemberId":-1,"Inc":"9"},"_vena_YTDS1_YTDB1_C_FV_a7015286194d4cc6a0af6b4fcbd8ce6b":{"SourceGlobalVariableId":-1,"SourceFormVariableId":"a7015286-194d-4cc6-a0af-6b4fcbd8ce6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a7015286194d4cc6a0af6b4fcbd8ce6b","DimensionId":-1,"MemberId":-1,"Inc":""},"_vena_YTDS1_YTDB1_C_FV_a7015286194d4cc6a0af6b4fcbd8ce6b_1":{"SourceGlobalVariableId":-1,"SourceFormVariableId":"a7015286-194d-4cc6-a0af-6b4fcbd8ce6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a7015286194d4cc6a0af6b4fcbd8ce6b","DimensionId":-1,"MemberId":-1,"Inc":"1"},"_vena_YTDS1_YTDB1_C_FV_a7015286194d4cc6a0af6b4fcbd8ce6b_2":{"SourceGlobalVariableId":-1,"SourceFormVariableId":"a7015286-194d-4cc6-a0af-6b4fcbd8ce6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a7015286194d4cc6a0af6b4fcbd8ce6b","DimensionId":-1,"MemberId":-1,"Inc":"2"},"_vena_YTDS1_YTDB1_C_FV_e1c3a244dc3d4f149ecdf7d748811086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1c3a244dc3d4f149ecdf7d748811086","DimensionId":-1,"MemberId":-1,"Inc":""},"_vena_YTDS1_YTDB1_C_FV_e1c3a244dc3d4f149ecdf7d748811086_1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1c3a244dc3d4f149ecdf7d748811086","DimensionId":-1,"MemberId":-1,"Inc":"1"},"_vena_YTDS1_YTDB1_C_FV_e1c3a244dc3d4f149ecdf7d748811086_10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1c3a244dc3d4f149ecdf7d748811086","DimensionId":-1,"MemberId":-1,"Inc":"10"},"_vena_YTDS1_YTDB1_C_FV_e1c3a244dc3d4f149ecdf7d748811086_11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1c3a244dc3d4f149ecdf7d748811086","DimensionId":-1,"MemberId":-1,"Inc":"11"},"_vena_YTDS1_YTDB1_C_FV_e1c3a244dc3d4f149ecdf7d748811086_12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1c3a244dc3d4f149ecdf7d748811086","DimensionId":-1,"MemberId":-1,"Inc":"12"},"_vena_YTDS1_YTDB1_C_FV_e1c3a244dc3d4f149ecdf7d748811086_14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1c3a244dc3d4f149ecdf7d748811086","DimensionId":-1,"MemberId":-1,"Inc":"14"},"_vena_YTDS1_YTDB1_C_FV_e1c3a244dc3d4f149ecdf7d748811086_15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1c3a244dc3d4f149ecdf7d748811086","DimensionId":-1,"MemberId":-1,"Inc":"15"},"_vena_YTDS1_YTDB1_C_FV_e1c3a244dc3d4f149ecdf7d748811086_16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1c3a244dc3d4f149ecdf7d748811086","DimensionId":-1,"MemberId":-1,"Inc":"16"},"_vena_YTDS1_YTDB1_C_FV_e1c3a244dc3d4f149ecdf7d748811086_17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1c3a244dc3d4f149ecdf7d748811086","DimensionId":-1,"MemberId":-1,"Inc":"17"},"_vena_YTDS1_YTDB1_C_FV_e1c3a244dc3d4f149ecdf7d748811086_18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1c3a244dc3d4f149ecdf7d748811086","DimensionId":-1,"MemberId":-1,"Inc":"18"},"_vena_YTDS1_YTDB1_C_FV_e1c3a244dc3d4f149ecdf7d748811086_2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1c3a244dc3d4f149ecdf7d748811086","DimensionId":-1,"MemberId":-1,"Inc":"2"},"_vena_YTDS1_YTDB1_C_FV_e1c3a244dc3d4f149ecdf7d748811086_3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1c3a244dc3d4f149ecdf7d748811086","DimensionId":-1,"MemberId":-1,"Inc":"3"},"_vena_YTDS1_YTDB1_C_FV_e1c3a244dc3d4f149ecdf7d748811086_4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1c3a244dc3d4f149ecdf7d748811086","DimensionId":-1,"MemberId":-1,"Inc":"4"},"_vena_YTDS1_YTDB1_C_FV_e1c3a244dc3d4f149ecdf7d748811086_5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1c3a244dc3d4f149ecdf7d748811086","DimensionId":-1,"MemberId":-1,"Inc":"5"},"_vena_YTDS1_YTDB1_C_FV_e1c3a244dc3d4f149ecdf7d748811086_6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1c3a244dc3d4f149ecdf7d748811086","DimensionId":-1,"MemberId":-1,"Inc":"6"},"_vena_YTDS1_YTDB1_C_FV_e1c3a244dc3d4f149ecdf7d748811086_7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1c3a244dc3d4f149ecdf7d748811086","DimensionId":-1,"MemberId":-1,"Inc":"7"},"_vena_YTDS1_YTDB1_C_FV_e1c3a244dc3d4f149ecdf7d748811086_8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1c3a244dc3d4f149ecdf7d748811086","DimensionId":-1,"MemberId":-1,"Inc":"8"},"_vena_YTDS1_YTDB1_C_FV_e1c3a244dc3d4f149ecdf7d748811086_9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1c3a244dc3d4f149ecdf7d748811086","DimensionId":-1,"MemberId":-1,"Inc":"9"},"_vena_YTDS1_YTDB1_C_FV_e3545e3dcc52420a84dcdae3a23a4597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3545e3dcc52420a84dcdae3a23a4597","DimensionId":-1,"MemberId":-1,"Inc":""},"_vena_YTDS1_YTDB1_C_FV_e3545e3dcc52420a84dcdae3a23a4597_1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3545e3dcc52420a84dcdae3a23a4597","DimensionId":-1,"MemberId":-1,"Inc":"1"},"_vena_YTDS1_YTDB1_C_FV_e3545e3dcc52420a84dcdae3a23a4597_10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3545e3dcc52420a84dcdae3a23a4597","DimensionId":-1,"MemberId":-1,"Inc":"10"},"_vena_YTDS1_YTDB1_C_FV_e3545e3dcc52420a84dcdae3a23a4597_11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3545e3dcc52420a84dcdae3a23a4597","DimensionId":-1,"MemberId":-1,"Inc":"11"},"_vena_YTDS1_YTDB1_C_FV_e3545e3dcc52420a84dcdae3a23a4597_12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3545e3dcc52420a84dcdae3a23a4597","DimensionId":-1,"MemberId":-1,"Inc":"12"},"_vena_YTDS1_YTDB1_C_FV_e3545e3dcc52420a84dcdae3a23a4597_14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3545e3dcc52420a84dcdae3a23a4597","DimensionId":-1,"MemberId":-1,"Inc":"14"},"_vena_YTDS1_YTDB1_C_FV_e3545e3dcc52420a84dcdae3a23a4597_15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3545e3dcc52420a84dcdae3a23a4597","DimensionId":-1,"MemberId":-1,"Inc":"15"},"_vena_YTDS1_YTDB1_C_FV_e3545e3dcc52420a84dcdae3a23a4597_16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3545e3dcc52420a84dcdae3a23a4597","DimensionId":-1,"MemberId":-1,"Inc":"16"},"_vena_YTDS1_YTDB1_C_FV_e3545e3dcc52420a84dcdae3a23a4597_17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3545e3dcc52420a84dcdae3a23a4597","DimensionId":-1,"MemberId":-1,"Inc":"17"},"_vena_YTDS1_YTDB1_C_FV_e3545e3dcc52420a84dcdae3a23a4597_18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3545e3dcc52420a84dcdae3a23a4597","DimensionId":-1,"MemberId":-1,"Inc":"18"},"_vena_YTDS1_YTDB1_C_FV_e3545e3dcc52420a84dcdae3a23a4597_2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3545e3dcc52420a84dcdae3a23a4597","DimensionId":-1,"MemberId":-1,"Inc":"2"},"_vena_YTDS1_YTDB1_C_FV_e3545e3dcc52420a84dcdae3a23a4597_3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3545e3dcc52420a84dcdae3a23a4597","DimensionId":-1,"MemberId":-1,"Inc":"3"},"_vena_YTDS1_YTDB1_C_FV_e3545e3dcc52420a84dcdae3a23a4597_4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3545e3dcc52420a84dcdae3a23a4597","DimensionId":-1,"MemberId":-1,"Inc":"4"},"_vena_YTDS1_YTDB1_C_FV_e3545e3dcc52420a84dcdae3a23a4597_5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3545e3dcc52420a84dcdae3a23a4597","DimensionId":-1,"MemberId":-1,"Inc":"5"},"_vena_YTDS1_YTDB1_C_FV_e3545e3dcc52420a84dcdae3a23a4597_6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3545e3dcc52420a84dcdae3a23a4597","DimensionId":-1,"MemberId":-1,"Inc":"6"},"_vena_YTDS1_YTDB1_C_FV_e3545e3dcc52420a84dcdae3a23a4597_7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3545e3dcc52420a84dcdae3a23a4597","DimensionId":-1,"MemberId":-1,"Inc":"7"},"_vena_YTDS1_YTDB1_C_FV_e3545e3dcc52420a84dcdae3a23a4597_8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3545e3dcc52420a84dcdae3a23a4597","DimensionId":-1,"MemberId":-1,"Inc":"8"},"_vena_YTDS1_YTDB1_C_FV_e3545e3dcc52420a84dcdae3a23a4597_9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3545e3dcc52420a84dcdae3a23a4597","DimensionId":-1,"MemberId":-1,"Inc":"9"},"_vena_YTDS1_YTDB1_C_FV_ef23d2b39fcb45a79097ef2da4b3400e":{"SourceGlobalVariableId":-1,"SourceFormVariableId":"ef23d2b3-9fcb-45a7-9097-ef2da4b3400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f23d2b39fcb45a79097ef2da4b3400e","DimensionId":-1,"MemberId":-1,"Inc":""},"_vena_YTDS1_YTDB1_C_FV_ef23d2b39fcb45a79097ef2da4b3400e_1":{"SourceGlobalVariableId":-1,"SourceFormVariableId":"ef23d2b3-9fcb-45a7-9097-ef2da4b3400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f23d2b39fcb45a79097ef2da4b3400e","DimensionId":-1,"MemberId":-1,"Inc":"1"},"_vena_YTDS1_YTDB1_C_FV_ef23d2b39fcb45a79097ef2da4b3400e_10":{"SourceGlobalVariableId":-1,"SourceFormVariableId":"ef23d2b3-9fcb-45a7-9097-ef2da4b3400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f23d2b39fcb45a79097ef2da4b3400e","DimensionId":-1,"MemberId":-1,"Inc":"10"},"_vena_YTDS1_YTDB1_C_FV_ef23d2b39fcb45a79097ef2da4b3400e_11":{"SourceGlobalVariableId":-1,"SourceFormVariableId":"ef23d2b3-9fcb-45a7-9097-ef2da4b3400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f23d2b39fcb45a79097ef2da4b3400e","DimensionId":-1,"MemberId":-1,"Inc":"11"},"_vena_YTDS1_YTDB1_C_FV_ef23d2b39fcb45a79097ef2da4b3400e_12":{"SourceGlobalVariableId":-1,"SourceFormVariableId":"ef23d2b3-9fcb-45a7-9097-ef2da4b3400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f23d2b39fcb45a79097ef2da4b3400e","DimensionId":-1,"MemberId":-1,"Inc":"12"},"_vena_YTDS1_YTDB1_C_FV_ef23d2b39fcb45a79097ef2da4b3400e_13":{"SourceGlobalVariableId":-1,"SourceFormVariableId":"ef23d2b3-9fcb-45a7-9097-ef2da4b3400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f23d2b39fcb45a79097ef2da4b3400e","DimensionId":-1,"MemberId":-1,"Inc":"13"},"_vena_YTDS1_YTDB1_C_FV_ef23d2b39fcb45a79097ef2da4b3400e_14":{"SourceGlobalVariableId":-1,"SourceFormVariableId":"ef23d2b3-9fcb-45a7-9097-ef2da4b3400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f23d2b39fcb45a79097ef2da4b3400e","DimensionId":-1,"MemberId":-1,"Inc":"14"},"_vena_YTDS1_YTDB1_C_FV_ef23d2b39fcb45a79097ef2da4b3400e_15":{"SourceGlobalVariableId":-1,"SourceFormVariableId":"ef23d2b3-9fcb-45a7-9097-ef2da4b3400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f23d2b39fcb45a79097ef2da4b3400e","DimensionId":-1,"MemberId":-1,"Inc":"15"},"_vena_YTDS1_YTDB1_C_FV_ef23d2b39fcb45a79097ef2da4b3400e_16":{"SourceGlobalVariableId":-1,"SourceFormVariableId":"ef23d2b3-9fcb-45a7-9097-ef2da4b3400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f23d2b39fcb45a79097ef2da4b3400e","DimensionId":-1,"MemberId":-1,"Inc":"16"},"_vena_YTDS1_YTDB1_C_FV_ef23d2b39fcb45a79097ef2da4b3400e_17":{"SourceGlobalVariableId":-1,"SourceFormVariableId":"ef23d2b3-9fcb-45a7-9097-ef2da4b3400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f23d2b39fcb45a79097ef2da4b3400e","DimensionId":-1,"MemberId":-1,"Inc":"17"},"_vena_YTDS1_YTDB1_C_FV_ef23d2b39fcb45a79097ef2da4b3400e_2":{"SourceGlobalVariableId":-1,"SourceFormVariableId":"ef23d2b3-9fcb-45a7-9097-ef2da4b3400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f23d2b39fcb45a79097ef2da4b3400e","DimensionId":-1,"MemberId":-1,"Inc":"2"},"_vena_YTDS1_YTDB1_C_FV_ef23d2b39fcb45a79097ef2da4b3400e_3":{"SourceGlobalVariableId":-1,"SourceFormVariableId":"ef23d2b3-9fcb-45a7-9097-ef2da4b3400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f23d2b39fcb45a79097ef2da4b3400e","DimensionId":-1,"MemberId":-1,"Inc":"3"},"_vena_YTDS1_YTDB1_C_FV_ef23d2b39fcb45a79097ef2da4b3400e_4":{"SourceGlobalVariableId":-1,"SourceFormVariableId":"ef23d2b3-9fcb-45a7-9097-ef2da4b3400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f23d2b39fcb45a79097ef2da4b3400e","DimensionId":-1,"MemberId":-1,"Inc":"4"},"_vena_YTDS1_YTDB1_C_FV_ef23d2b39fcb45a79097ef2da4b3400e_5":{"SourceGlobalVariableId":-1,"SourceFormVariableId":"ef23d2b3-9fcb-45a7-9097-ef2da4b3400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f23d2b39fcb45a79097ef2da4b3400e","DimensionId":-1,"MemberId":-1,"Inc":"5"},"_vena_YTDS1_YTDB1_C_FV_ef23d2b39fcb45a79097ef2da4b3400e_6":{"SourceGlobalVariableId":-1,"SourceFormVariableId":"ef23d2b3-9fcb-45a7-9097-ef2da4b3400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f23d2b39fcb45a79097ef2da4b3400e","DimensionId":-1,"MemberId":-1,"Inc":"6"},"_vena_YTDS1_YTDB1_C_FV_ef23d2b39fcb45a79097ef2da4b3400e_7":{"SourceGlobalVariableId":-1,"SourceFormVariableId":"ef23d2b3-9fcb-45a7-9097-ef2da4b3400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f23d2b39fcb45a79097ef2da4b3400e","DimensionId":-1,"MemberId":-1,"Inc":"7"},"_vena_YTDS1_YTDB1_C_FV_ef23d2b39fcb45a79097ef2da4b3400e_8":{"SourceGlobalVariableId":-1,"SourceFormVariableId":"ef23d2b3-9fcb-45a7-9097-ef2da4b3400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f23d2b39fcb45a79097ef2da4b3400e","DimensionId":-1,"MemberId":-1,"Inc":"8"},"_vena_YTDS1_YTDB1_C_FV_ef23d2b39fcb45a79097ef2da4b3400e_9":{"SourceGlobalVariableId":-1,"SourceFormVariableId":"ef23d2b3-9fcb-45a7-9097-ef2da4b3400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2,"DimensionIdStr":"FV","MemberIdStr":"ef23d2b39fcb45a79097ef2da4b3400e","DimensionId":-1,"MemberId":-1,"Inc":"9"},"_vena_YTDS1_YTDB1_R_5_1034677560876597249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1034677560876597249","DimensionId":5,"MemberId":1034677560876597249,"Inc":""},"_vena_YTDS1_YTDB1_R_5_1039687585003864064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1039687585003864064","DimensionId":5,"MemberId":1039687585003864064,"Inc":""},"_vena_YTDS1_YTDB1_R_5_1052836905319923712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1052836905319923712","DimensionId":5,"MemberId":1052836905319923712,"Inc":""},"_vena_YTDS1_YTDB1_R_5_1052837083040710656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1052837083040710656","DimensionId":5,"MemberId":1052837083040710656,"Inc":""},"_vena_YTDS1_YTDB1_R_5_1057844211415121920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1057844211415121920","DimensionId":5,"MemberId":1057844211415121920,"Inc":""},"_vena_YTDS1_YTDB1_R_5_1059971777734246400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1059971777734246400","DimensionId":5,"MemberId":1059971777734246400,"Inc":""},"_vena_YTDS1_YTDB1_R_5_1062510140765372417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1062510140765372417","DimensionId":5,"MemberId":1062510140765372417,"Inc":""},"_vena_YTDS1_YTDB1_R_5_1062510234340425728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1062510234340425728","DimensionId":5,"MemberId":1062510234340425728,"Inc":""},"_vena_YTDS1_YTDB1_R_5_1062510313575022592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1062510313575022592","DimensionId":5,"MemberId":1062510313575022592,"Inc":""},"_vena_YTDS1_YTDB1_R_5_1062510391693934592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1062510391693934592","DimensionId":5,"MemberId":1062510391693934592,"Inc":""},"_vena_YTDS1_YTDB1_R_5_1062510470005915648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1062510470005915648","DimensionId":5,"MemberId":1062510470005915648,"Inc":""},"_vena_YTDS1_YTDB1_R_5_1111169575922696192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1111169575922696192","DimensionId":5,"MemberId":1111169575922696192,"Inc":""},"_vena_YTDS1_YTDB1_R_5_1111895634847334400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1111895634847334400","DimensionId":5,"MemberId":1111895634847334400,"Inc":""},"_vena_YTDS1_YTDB1_R_5_1186844021529378816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1186844021529378816","DimensionId":5,"MemberId":1186844021529378816,"Inc":""},"_vena_YTDS1_YTDB1_R_5_1186844078249082880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1186844078249082880","DimensionId":5,"MemberId":1186844078249082880,"Inc":""},"_vena_YTDS1_YTDB1_R_5_1186844170426253312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1186844170426253312","DimensionId":5,"MemberId":1186844170426253312,"Inc":""},"_vena_YTDS1_YTDB1_R_5_1195651011794960385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1195651011794960385","DimensionId":5,"MemberId":1195651011794960385,"Inc":""},"_vena_YTDS1_YTDB1_R_5_1195651011899817984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1195651011899817984","DimensionId":5,"MemberId":1195651011899817984,"Inc":""},"_vena_YTDS1_YTDB1_R_5_1195651012000481280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1195651012000481280","DimensionId":5,"MemberId":1195651012000481280,"Inc":""},"_vena_YTDS1_YTDB1_R_5_1198121552090235121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1198121552090235121","DimensionId":5,"MemberId":1198121552090235121,"Inc":""},"_vena_YTDS1_YTDB1_R_5_1235108513529987072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1235108513529987072","DimensionId":5,"MemberId":1235108513529987072,"Inc":""},"_vena_YTDS1_YTDB1_R_5_1292398821817450533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1292398821817450533","DimensionId":5,"MemberId":1292398821817450533,"Inc":""},"_vena_YTDS1_YTDB1_R_5_1325342901282668544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1325342901282668544","DimensionId":5,"MemberId":1325342901282668544,"Inc":""},"_vena_YTDS1_YTDB1_R_5_1334021634256404480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1334021634256404480","DimensionId":5,"MemberId":1334021634256404480,"Inc":""},"_vena_YTDS1_YTDB1_R_5_1334021877941141504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1334021877941141504","DimensionId":5,"MemberId":1334021877941141504,"Inc":""},"_vena_YTDS1_YTDB1_R_5_1339468941000572928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1339468941000572928","DimensionId":5,"MemberId":1339468941000572928,"Inc":""},"_vena_YTDS1_YTDB1_R_5_1405488505175408641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1405488505175408641","DimensionId":5,"MemberId":1405488505175408641,"Inc":""},"_vena_YTDS1_YTDB1_R_5_1410472397360332800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1410472397360332800","DimensionId":5,"MemberId":1410472397360332800,"Inc":""},"_vena_YTDS1_YTDB1_R_5_1456087800220745728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1456087800220745728","DimensionId":5,"MemberId":1456087800220745728,"Inc":""},"_vena_YTDS1_YTDB1_R_5_1540553043332038813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1540553043332038813","DimensionId":5,"MemberId":1540553043332038813,"Inc":""},"_vena_YTDS1_YTDB1_R_5_1560494278157271093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1560494278157271093","DimensionId":5,"MemberId":1560494278157271093,"Inc":""},"_vena_YTDS1_YTDB1_R_5_1564862454220193792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1564862454220193792","DimensionId":5,"MemberId":1564862454220193792,"Inc":""},"_vena_YTDS1_YTDB1_R_5_1584003815695187968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1584003815695187968","DimensionId":5,"MemberId":1584003815695187968,"Inc":""},"_vena_YTDS1_YTDB1_R_5_721231448376606720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721231448376606720","DimensionId":5,"MemberId":721231448376606720,"Inc":""},"_vena_YTDS1_YTDB1_R_5_721231448380801024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721231448380801024","DimensionId":5,"MemberId":721231448380801024,"Inc":""},"_vena_YTDS1_YTDB1_R_5_721231448384995329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721231448384995329","DimensionId":5,"MemberId":721231448384995329,"Inc":""},"_vena_YTDS1_YTDB1_R_5_721231448384995331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721231448384995331","DimensionId":5,"MemberId":721231448384995331,"Inc":""},"_vena_YTDS1_YTDB1_R_5_721231448384995333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721231448384995333","DimensionId":5,"MemberId":721231448384995333,"Inc":""},"_vena_YTDS1_YTDB1_R_5_721231448389189633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721231448389189633","DimensionId":5,"MemberId":721231448389189633,"Inc":""},"_vena_YTDS1_YTDB1_R_5_721231448389189635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721231448389189635","DimensionId":5,"MemberId":721231448389189635,"Inc":""},"_vena_YTDS1_YTDB1_R_5_721231448393383937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721231448393383937","DimensionId":5,"MemberId":721231448393383937,"Inc":""},"_vena_YTDS1_YTDB1_R_5_721231448393383939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721231448393383939","DimensionId":5,"MemberId":721231448393383939,"Inc":""},"_vena_YTDS1_YTDB1_R_5_721231448393383941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721231448393383941","DimensionId":5,"MemberId":721231448393383941,"Inc":""},"_vena_YTDS1_YTDB1_R_5_721231448397578241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721231448397578241","DimensionId":5,"MemberId":721231448397578241,"Inc":""},"_vena_YTDS1_YTDB1_R_5_721231448397578243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721231448397578243","DimensionId":5,"MemberId":721231448397578243,"Inc":""},"_vena_YTDS1_YTDB1_R_5_721231448401772545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721231448401772545","DimensionId":5,"MemberId":721231448401772545,"Inc":""},"_vena_YTDS1_YTDB1_R_5_721231448401772547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721231448401772547","DimensionId":5,"MemberId":721231448401772547,"Inc":""},"_vena_YTDS1_YTDB1_R_5_721231448401772549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721231448401772549","DimensionId":5,"MemberId":721231448401772549,"Inc":""},"_vena_YTDS1_YTDB1_R_5_721231448405966849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721231448405966849","DimensionId":5,"MemberId":721231448405966849,"Inc":""},"_vena_YTDS1_YTDB1_R_5_721231448405966851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721231448405966851","DimensionId":5,"MemberId":721231448405966851,"Inc":""},"_vena_YTDS1_YTDB1_R_5_721231448410161153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721231448410161153","DimensionId":5,"MemberId":721231448410161153,"Inc":""},"_vena_YTDS1_YTDB1_R_5_721231448410161155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721231448410161155","DimensionId":5,"MemberId":721231448410161155,"Inc":""},"_vena_YTDS1_YTDB1_R_5_721231448410161157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721231448410161157","DimensionId":5,"MemberId":721231448410161157,"Inc":""},"_vena_YTDS1_YTDB1_R_5_721231448414355457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721231448414355457","DimensionId":5,"MemberId":721231448414355457,"Inc":""},"_vena_YTDS1_YTDB1_R_5_721231448414355459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721231448414355459","DimensionId":5,"MemberId":721231448414355459,"Inc":""},"_vena_YTDS1_YTDB1_R_5_721231448414355461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721231448414355461","DimensionId":5,"MemberId":721231448414355461,"Inc":""},"_vena_YTDS1_YTDB1_R_5_721231448418549761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721231448418549761","DimensionId":5,"MemberId":721231448418549761,"Inc":""},"_vena_YTDS1_YTDB1_R_5_721231448418549763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721231448418549763","DimensionId":5,"MemberId":721231448418549763,"Inc":""},"_vena_YTDS1_YTDB1_R_5_721231448422744065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721231448422744065","DimensionId":5,"MemberId":721231448422744065,"Inc":""},"_vena_YTDS1_YTDB1_R_5_721231448422744067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721231448422744067","DimensionId":5,"MemberId":721231448422744067,"Inc":""},"_vena_YTDS1_YTDB1_R_5_721231448422744069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721231448422744069","DimensionId":5,"MemberId":721231448422744069,"Inc":""},"_vena_YTDS1_YTDB1_R_5_721231448426938369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721231448426938369","DimensionId":5,"MemberId":721231448426938369,"Inc":""},"_vena_YTDS1_YTDB1_R_5_721231448426938371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721231448426938371","DimensionId":5,"MemberId":721231448426938371,"Inc":""},"_vena_YTDS1_YTDB1_R_5_721231448431132673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721231448431132673","DimensionId":5,"MemberId":721231448431132673,"Inc":""},"_vena_YTDS1_YTDB1_R_5_721231448431132675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721231448431132675","DimensionId":5,"MemberId":721231448431132675,"Inc":""},"_vena_YTDS1_YTDB1_R_5_721231448431132677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721231448431132677","DimensionId":5,"MemberId":721231448431132677,"Inc":""},"_vena_YTDS1_YTDB1_R_5_721231448435326977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721231448435326977","DimensionId":5,"MemberId":721231448435326977,"Inc":""},"_vena_YTDS1_YTDB1_R_5_721231448435326979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721231448435326979","DimensionId":5,"MemberId":721231448435326979,"Inc":""},"_vena_YTDS1_YTDB1_R_5_721231448439521281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721231448439521281","DimensionId":5,"MemberId":721231448439521281,"Inc":""},"_vena_YTDS1_YTDB1_R_5_721231448439521283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721231448439521283","DimensionId":5,"MemberId":721231448439521283,"Inc":""},"_vena_YTDS1_YTDB1_R_5_721231448439521285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721231448439521285","DimensionId":5,"MemberId":721231448439521285,"Inc":""},"_vena_YTDS1_YTDB1_R_5_721231448443715585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721231448443715585","DimensionId":5,"MemberId":721231448443715585,"Inc":""},"_vena_YTDS1_YTDB1_R_5_721231448443715587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721231448443715587","DimensionId":5,"MemberId":721231448443715587,"Inc":""},"_vena_YTDS1_YTDB1_R_5_721231448443715589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721231448443715589","DimensionId":5,"MemberId":721231448443715589,"Inc":""},"_vena_YTDS1_YTDB1_R_5_721231448447909889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721231448447909889","DimensionId":5,"MemberId":721231448447909889,"Inc":""},"_vena_YTDS1_YTDB1_R_5_721231448447909891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721231448447909891","DimensionId":5,"MemberId":721231448447909891,"Inc":""},"_vena_YTDS1_YTDB1_R_5_721231448452104193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721231448452104193","DimensionId":5,"MemberId":721231448452104193,"Inc":""},"_vena_YTDS1_YTDB1_R_5_721231448452104195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721231448452104195","DimensionId":5,"MemberId":721231448452104195,"Inc":""},"_vena_YTDS1_YTDB1_R_5_721231448452104197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721231448452104197","DimensionId":5,"MemberId":721231448452104197,"Inc":""},"_vena_YTDS1_YTDB1_R_5_721231448456298497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721231448456298497","DimensionId":5,"MemberId":721231448456298497,"Inc":""},"_vena_YTDS1_YTDB1_R_5_721231448456298499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721231448456298499","DimensionId":5,"MemberId":721231448456298499,"Inc":""},"_vena_YTDS1_YTDB1_R_5_721231448460492801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721231448460492801","DimensionId":5,"MemberId":721231448460492801,"Inc":""},"_vena_YTDS1_YTDB1_R_5_721231448460492803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721231448460492803","DimensionId":5,"MemberId":721231448460492803,"Inc":""},"_vena_YTDS1_YTDB1_R_5_721231448460492805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721231448460492805","DimensionId":5,"MemberId":721231448460492805,"Inc":""},"_vena_YTDS1_YTDB1_R_5_721231448464687105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721231448464687105","DimensionId":5,"MemberId":721231448464687105,"Inc":""},"_vena_YTDS1_YTDB1_R_5_721231448464687107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721231448464687107","DimensionId":5,"MemberId":721231448464687107,"Inc":""},"_vena_YTDS1_YTDB1_R_5_721231448468881409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721231448468881409","DimensionId":5,"MemberId":721231448468881409,"Inc":""},"_vena_YTDS1_YTDB1_R_5_721231448468881411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721231448468881411","DimensionId":5,"MemberId":721231448468881411,"Inc":""},"_vena_YTDS1_YTDB1_R_5_721231448468881413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721231448468881413","DimensionId":5,"MemberId":721231448468881413,"Inc":""},"_vena_YTDS1_YTDB1_R_5_721231448473075713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721231448473075713","DimensionId":5,"MemberId":721231448473075713,"Inc":""},"_vena_YTDS1_YTDB1_R_5_721231448477270016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721231448477270016","DimensionId":5,"MemberId":721231448477270016,"Inc":""},"_vena_YTDS1_YTDB1_R_5_721231448481464321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721231448481464321","DimensionId":5,"MemberId":721231448481464321,"Inc":""},"_vena_YTDS1_YTDB1_R_5_721231448481464323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721231448481464323","DimensionId":5,"MemberId":721231448481464323,"Inc":""},"_vena_YTDS1_YTDB1_R_5_721231448481464325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721231448481464325","DimensionId":5,"MemberId":721231448481464325,"Inc":""},"_vena_YTDS1_YTDB1_R_5_721231448485658625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721231448485658625","DimensionId":5,"MemberId":721231448485658625,"Inc":""},"_vena_YTDS1_YTDB1_R_5_721231448485658627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721231448485658627","DimensionId":5,"MemberId":721231448485658627,"Inc":""},"_vena_YTDS1_YTDB1_R_5_721231448489852929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721231448489852929","DimensionId":5,"MemberId":721231448489852929,"Inc":""},"_vena_YTDS1_YTDB1_R_5_721231448489852931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721231448489852931","DimensionId":5,"MemberId":721231448489852931,"Inc":""},"_vena_YTDS1_YTDB1_R_5_721231448489852933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721231448489852933","DimensionId":5,"MemberId":721231448489852933,"Inc":""},"_vena_YTDS1_YTDB1_R_5_721231448494047233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721231448494047233","DimensionId":5,"MemberId":721231448494047233,"Inc":""},"_vena_YTDS1_YTDB1_R_5_721231448494047235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721231448494047235","DimensionId":5,"MemberId":721231448494047235,"Inc":""},"_vena_YTDS1_YTDB1_R_5_721231448498241536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721231448498241536","DimensionId":5,"MemberId":721231448498241536,"Inc":""},"_vena_YTDS1_YTDB1_R_5_721231448502435841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721231448502435841","DimensionId":5,"MemberId":721231448502435841,"Inc":""},"_vena_YTDS1_YTDB1_R_5_721231448502435843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721231448502435843","DimensionId":5,"MemberId":721231448502435843,"Inc":""},"_vena_YTDS1_YTDB1_R_5_721231448506630145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721231448506630145","DimensionId":5,"MemberId":721231448506630145,"Inc":""},"_vena_YTDS1_YTDB1_R_5_721231448506630147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721231448506630147","DimensionId":5,"MemberId":721231448506630147,"Inc":""},"_vena_YTDS1_YTDB1_R_5_721231448506630149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721231448506630149","DimensionId":5,"MemberId":721231448506630149,"Inc":""},"_vena_YTDS1_YTDB1_R_5_721231448510824449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721231448510824449","DimensionId":5,"MemberId":721231448510824449,"Inc":""},"_vena_YTDS1_YTDB1_R_5_721231448510824451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721231448510824451","DimensionId":5,"MemberId":721231448510824451,"Inc":""},"_vena_YTDS1_YTDB1_R_5_721231448515018753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721231448515018753","DimensionId":5,"MemberId":721231448515018753,"Inc":""},"_vena_YTDS1_YTDB1_R_5_721231448515018755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721231448515018755","DimensionId":5,"MemberId":721231448515018755,"Inc":""},"_vena_YTDS1_YTDB1_R_5_721231448515018757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721231448515018757","DimensionId":5,"MemberId":721231448515018757,"Inc":""},"_vena_YTDS1_YTDB1_R_5_721231448519213057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721231448519213057","DimensionId":5,"MemberId":721231448519213057,"Inc":""},"_vena_YTDS1_YTDB1_R_5_721231448519213059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721231448519213059","DimensionId":5,"MemberId":721231448519213059,"Inc":""},"_vena_YTDS1_YTDB1_R_5_721231448523407361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721231448523407361","DimensionId":5,"MemberId":721231448523407361,"Inc":""},"_vena_YTDS1_YTDB1_R_5_721231448523407363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721231448523407363","DimensionId":5,"MemberId":721231448523407363,"Inc":""},"_vena_YTDS1_YTDB1_R_5_721231448523407365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721231448523407365","DimensionId":5,"MemberId":721231448523407365,"Inc":""},"_vena_YTDS1_YTDB1_R_5_721231448527601665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721231448527601665","DimensionId":5,"MemberId":721231448527601665,"Inc":""},"_vena_YTDS1_YTDB1_R_5_721231448527601667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721231448527601667","DimensionId":5,"MemberId":721231448527601667,"Inc":""},"_vena_YTDS1_YTDB1_R_5_721231448531795969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721231448531795969","DimensionId":5,"MemberId":721231448531795969,"Inc":""},"_vena_YTDS1_YTDB1_R_5_721231448535990272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721231448535990272","DimensionId":5,"MemberId":721231448535990272,"Inc":""},"_vena_YTDS1_YTDB1_R_5_721231448535990274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721231448535990274","DimensionId":5,"MemberId":721231448535990274,"Inc":""},"_vena_YTDS1_YTDB1_R_5_721231448540184577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721231448540184577","DimensionId":5,"MemberId":721231448540184577,"Inc":""},"_vena_YTDS1_YTDB1_R_5_721231448540184579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721231448540184579","DimensionId":5,"MemberId":721231448540184579,"Inc":""},"_vena_YTDS1_YTDB1_R_5_721231448540184581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721231448540184581","DimensionId":5,"MemberId":721231448540184581,"Inc":""},"_vena_YTDS1_YTDB1_R_5_721231448544378881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721231448544378881","DimensionId":5,"MemberId":721231448544378881,"Inc":""},"_vena_YTDS1_YTDB1_R_5_721231448544378883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721231448544378883","DimensionId":5,"MemberId":721231448544378883,"Inc":""},"_vena_YTDS1_YTDB1_R_5_721231448548573185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721231448548573185","DimensionId":5,"MemberId":721231448548573185,"Inc":""},"_vena_YTDS1_YTDB1_R_5_721231448548573187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721231448548573187","DimensionId":5,"MemberId":721231448548573187,"Inc":""},"_vena_YTDS1_YTDB1_R_5_721231448548573189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721231448548573189","DimensionId":5,"MemberId":721231448548573189,"Inc":""},"_vena_YTDS1_YTDB1_R_5_721231448552767489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721231448552767489","DimensionId":5,"MemberId":721231448552767489,"Inc":""},"_vena_YTDS1_YTDB1_R_5_721231448552767491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721231448552767491","DimensionId":5,"MemberId":721231448552767491,"Inc":""},"_vena_YTDS1_YTDB1_R_5_721231448556961793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721231448556961793","DimensionId":5,"MemberId":721231448556961793,"Inc":""},"_vena_YTDS1_YTDB1_R_5_721231448556961795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721231448556961795","DimensionId":5,"MemberId":721231448556961795,"Inc":""},"_vena_YTDS1_YTDB1_R_5_721231448556961797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721231448556961797","DimensionId":5,"MemberId":721231448556961797,"Inc":""},"_vena_YTDS1_YTDB1_R_5_721231448561156097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721231448561156097","DimensionId":5,"MemberId":721231448561156097,"Inc":""},"_vena_YTDS1_YTDB1_R_5_721231448565350400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721231448565350400","DimensionId":5,"MemberId":721231448565350400,"Inc":""},"_vena_YTDS1_YTDB1_R_5_721231448569544705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721231448569544705","DimensionId":5,"MemberId":721231448569544705,"Inc":""},"_vena_YTDS1_YTDB1_R_5_721231448569544707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721231448569544707","DimensionId":5,"MemberId":721231448569544707,"Inc":""},"_vena_YTDS1_YTDB1_R_5_721231448569544709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721231448569544709","DimensionId":5,"MemberId":721231448569544709,"Inc":""},"_vena_YTDS1_YTDB1_R_5_721231448573739009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721231448573739009","DimensionId":5,"MemberId":721231448573739009,"Inc":""},"_vena_YTDS1_YTDB1_R_5_721231448573739011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721231448573739011","DimensionId":5,"MemberId":721231448573739011,"Inc":""},"_vena_YTDS1_YTDB1_R_5_721231448577933313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721231448577933313","DimensionId":5,"MemberId":721231448577933313,"Inc":""},"_vena_YTDS1_YTDB1_R_5_721231448577933315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721231448577933315","DimensionId":5,"MemberId":721231448577933315,"Inc":""},"_vena_YTDS1_YTDB1_R_5_721231448577933317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721231448577933317","DimensionId":5,"MemberId":721231448577933317,"Inc":""},"_vena_YTDS1_YTDB1_R_5_721231448582127617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721231448582127617","DimensionId":5,"MemberId":721231448582127617,"Inc":""},"_vena_YTDS1_YTDB1_R_5_721231448582127619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721231448582127619","DimensionId":5,"MemberId":721231448582127619,"Inc":""},"_vena_YTDS1_YTDB1_R_5_721231448586321921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721231448586321921","DimensionId":5,"MemberId":721231448586321921,"Inc":""},"_vena_YTDS1_YTDB1_R_5_721231448586321923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721231448586321923","DimensionId":5,"MemberId":721231448586321923,"Inc":""},"_vena_YTDS1_YTDB1_R_5_721231448586321925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721231448586321925","DimensionId":5,"MemberId":721231448586321925,"Inc":""},"_vena_YTDS1_YTDB1_R_5_721231448590516225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721231448590516225","DimensionId":5,"MemberId":721231448590516225,"Inc":""},"_vena_YTDS1_YTDB1_R_5_721231448590516227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721231448590516227","DimensionId":5,"MemberId":721231448590516227,"Inc":""},"_vena_YTDS1_YTDB1_R_5_721231448594710529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721231448594710529","DimensionId":5,"MemberId":721231448594710529,"Inc":""},"_vena_YTDS1_YTDB1_R_5_721231448594710531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721231448594710531","DimensionId":5,"MemberId":721231448594710531,"Inc":""},"_vena_YTDS1_YTDB1_R_5_721231448594710533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721231448594710533","DimensionId":5,"MemberId":721231448594710533,"Inc":""},"_vena_YTDS1_YTDB1_R_5_721231448598904833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721231448598904833","DimensionId":5,"MemberId":721231448598904833,"Inc":""},"_vena_YTDS1_YTDB1_R_5_721231448598904835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721231448598904835","DimensionId":5,"MemberId":721231448598904835,"Inc":""},"_vena_YTDS1_YTDB1_R_5_721231448603099137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721231448603099137","DimensionId":5,"MemberId":721231448603099137,"Inc":""},"_vena_YTDS1_YTDB1_R_5_721231448603099139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721231448603099139","DimensionId":5,"MemberId":721231448603099139,"Inc":""},"_vena_YTDS1_YTDB1_R_5_721231448603099141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721231448603099141","DimensionId":5,"MemberId":721231448603099141,"Inc":""},"_vena_YTDS1_YTDB1_R_5_721231448607293441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721231448607293441","DimensionId":5,"MemberId":721231448607293441,"Inc":""},"_vena_YTDS1_YTDB1_R_5_721231448607293443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721231448607293443","DimensionId":5,"MemberId":721231448607293443,"Inc":""},"_vena_YTDS1_YTDB1_R_5_721231448607293445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721231448607293445","DimensionId":5,"MemberId":721231448607293445,"Inc":""},"_vena_YTDS1_YTDB1_R_5_721231448611487745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721231448611487745","DimensionId":5,"MemberId":721231448611487745,"Inc":""},"_vena_YTDS1_YTDB1_R_5_721231448615682048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721231448615682048","DimensionId":5,"MemberId":721231448615682048,"Inc":""},"_vena_YTDS1_YTDB1_R_5_721231448619876353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721231448619876353","DimensionId":5,"MemberId":721231448619876353,"Inc":""},"_vena_YTDS1_YTDB1_R_5_721231448619876355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721231448619876355","DimensionId":5,"MemberId":721231448619876355,"Inc":""},"_vena_YTDS1_YTDB1_R_5_721231448624070657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721231448624070657","DimensionId":5,"MemberId":721231448624070657,"Inc":""},"_vena_YTDS1_YTDB1_R_5_721231448624070659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721231448624070659","DimensionId":5,"MemberId":721231448624070659,"Inc":""},"_vena_YTDS1_YTDB1_R_5_721231448624070661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721231448624070661","DimensionId":5,"MemberId":721231448624070661,"Inc":""},"_vena_YTDS1_YTDB1_R_5_721231448628264961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721231448628264961","DimensionId":5,"MemberId":721231448628264961,"Inc":""},"_vena_YTDS1_YTDB1_R_5_721231448628264963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721231448628264963","DimensionId":5,"MemberId":721231448628264963,"Inc":""},"_vena_YTDS1_YTDB1_R_5_721231448632459264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721231448632459264","DimensionId":5,"MemberId":721231448632459264,"Inc":""},"_vena_YTDS1_YTDB1_R_5_721231448632459266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721231448632459266","DimensionId":5,"MemberId":721231448632459266,"Inc":""},"_vena_YTDS1_YTDB1_R_5_721231448636653568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721231448636653568","DimensionId":5,"MemberId":721231448636653568,"Inc":""},"_vena_YTDS1_YTDB1_R_5_721231448640847873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721231448640847873","DimensionId":5,"MemberId":721231448640847873,"Inc":""},"_vena_YTDS1_YTDB1_R_5_721231448640847875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721231448640847875","DimensionId":5,"MemberId":721231448640847875,"Inc":""},"_vena_YTDS1_YTDB1_R_5_721231448640847877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721231448640847877","DimensionId":5,"MemberId":721231448640847877,"Inc":""},"_vena_YTDS1_YTDB1_R_5_721231448645042177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721231448645042177","DimensionId":5,"MemberId":721231448645042177,"Inc":""},"_vena_YTDS1_YTDB1_R_5_721231448645042179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721231448645042179","DimensionId":5,"MemberId":721231448645042179,"Inc":""},"_vena_YTDS1_YTDB1_R_5_721231448645042181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721231448645042181","DimensionId":5,"MemberId":721231448645042181,"Inc":""},"_vena_YTDS1_YTDB1_R_5_721231448649236481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721231448649236481","DimensionId":5,"MemberId":721231448649236481,"Inc":""},"_vena_YTDS1_YTDB1_R_5_721231448649236483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721231448649236483","DimensionId":5,"MemberId":721231448649236483,"Inc":""},"_vena_YTDS1_YTDB1_R_5_721231448653430785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721231448653430785","DimensionId":5,"MemberId":721231448653430785,"Inc":""},"_vena_YTDS1_YTDB1_R_5_721231448657625088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721231448657625088","DimensionId":5,"MemberId":721231448657625088,"Inc":""},"_vena_YTDS1_YTDB1_R_5_721231448657625090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721231448657625090","DimensionId":5,"MemberId":721231448657625090,"Inc":""},"_vena_YTDS1_YTDB1_R_5_721231448661819393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721231448661819393","DimensionId":5,"MemberId":721231448661819393,"Inc":""},"_vena_YTDS1_YTDB1_R_5_721231448661819395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721231448661819395","DimensionId":5,"MemberId":721231448661819395,"Inc":""},"_vena_YTDS1_YTDB1_R_5_721231448666013697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721231448666013697","DimensionId":5,"MemberId":721231448666013697,"Inc":""},"_vena_YTDS1_YTDB1_R_5_721231448666013699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721231448666013699","DimensionId":5,"MemberId":721231448666013699,"Inc":""},"_vena_YTDS1_YTDB1_R_5_721231448666013701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721231448666013701","DimensionId":5,"MemberId":721231448666013701,"Inc":""},"_vena_YTDS1_YTDB1_R_5_721231448670208001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721231448670208001","DimensionId":5,"MemberId":721231448670208001,"Inc":""},"_vena_YTDS1_YTDB1_R_5_721231448670208003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721231448670208003","DimensionId":5,"MemberId":721231448670208003,"Inc":""},"_vena_YTDS1_YTDB1_R_5_721231448674402304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721231448674402304","DimensionId":5,"MemberId":721231448674402304,"Inc":""},"_vena_YTDS1_YTDB1_R_5_721231448678596608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721231448678596608","DimensionId":5,"MemberId":721231448678596608,"Inc":""},"_vena_YTDS1_YTDB1_R_5_721231448678596610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721231448678596610","DimensionId":5,"MemberId":721231448678596610,"Inc":""},"_vena_YTDS1_YTDB1_R_5_721231448682790913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721231448682790913","DimensionId":5,"MemberId":721231448682790913,"Inc":""},"_vena_YTDS1_YTDB1_R_5_721231448682790915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721231448682790915","DimensionId":5,"MemberId":721231448682790915,"Inc":""},"_vena_YTDS1_YTDB1_R_5_721231448686985216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721231448686985216","DimensionId":5,"MemberId":721231448686985216,"Inc":""},"_vena_YTDS1_YTDB1_R_5_721231448691179521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721231448691179521","DimensionId":5,"MemberId":721231448691179521,"Inc":""},"_vena_YTDS1_YTDB1_R_5_721231448691179523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721231448691179523","DimensionId":5,"MemberId":721231448691179523,"Inc":""},"_vena_YTDS1_YTDB1_R_5_721231448691179525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721231448691179525","DimensionId":5,"MemberId":721231448691179525,"Inc":""},"_vena_YTDS1_YTDB1_R_5_721231448695373825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721231448695373825","DimensionId":5,"MemberId":721231448695373825,"Inc":""},"_vena_YTDS1_YTDB1_R_5_721231448695373827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721231448695373827","DimensionId":5,"MemberId":721231448695373827,"Inc":""},"_vena_YTDS1_YTDB1_R_5_721231448699568129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721231448699568129","DimensionId":5,"MemberId":721231448699568129,"Inc":""},"_vena_YTDS1_YTDB1_R_5_721231448699568131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721231448699568131","DimensionId":5,"MemberId":721231448699568131,"Inc":""},"_vena_YTDS1_YTDB1_R_5_721231448699568133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721231448699568133","DimensionId":5,"MemberId":721231448699568133,"Inc":""},"_vena_YTDS1_YTDB1_R_5_721231448703762433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721231448703762433","DimensionId":5,"MemberId":721231448703762433,"Inc":""},"_vena_YTDS1_YTDB1_R_5_721231448703762435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721231448703762435","DimensionId":5,"MemberId":721231448703762435,"Inc":""},"_vena_YTDS1_YTDB1_R_5_721231448707956737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721231448707956737","DimensionId":5,"MemberId":721231448707956737,"Inc":""},"_vena_YTDS1_YTDB1_R_5_721231448712151041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721231448712151041","DimensionId":5,"MemberId":721231448712151041,"Inc":""},"_vena_YTDS1_YTDB1_R_5_721231448712151043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721231448712151043","DimensionId":5,"MemberId":721231448712151043,"Inc":""},"_vena_YTDS1_YTDB1_R_5_721231448716345345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721231448716345345","DimensionId":5,"MemberId":721231448716345345,"Inc":""},"_vena_YTDS1_YTDB1_R_5_721231448720539648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721231448720539648","DimensionId":5,"MemberId":721231448720539648,"Inc":""},"_vena_YTDS1_YTDB1_R_5_721231448720539650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721231448720539650","DimensionId":5,"MemberId":721231448720539650,"Inc":""},"_vena_YTDS1_YTDB1_R_5_721231448724733953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721231448724733953","DimensionId":5,"MemberId":721231448724733953,"Inc":""},"_vena_YTDS1_YTDB1_R_5_721231448724733955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721231448724733955","DimensionId":5,"MemberId":721231448724733955,"Inc":""},"_vena_YTDS1_YTDB1_R_5_721231448728928257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721231448728928257","DimensionId":5,"MemberId":721231448728928257,"Inc":""},"_vena_YTDS1_YTDB1_R_5_721231448728928259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721231448728928259","DimensionId":5,"MemberId":721231448728928259,"Inc":""},"_vena_YTDS1_YTDB1_R_5_721231448728928261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721231448728928261","DimensionId":5,"MemberId":721231448728928261,"Inc":""},"_vena_YTDS1_YTDB1_R_5_721231448737316864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721231448737316864","DimensionId":5,"MemberId":721231448737316864,"Inc":""},"_vena_YTDS1_YTDB1_R_5_721231448737316866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721231448737316866","DimensionId":5,"MemberId":721231448737316866,"Inc":""},"_vena_YTDS1_YTDB1_R_5_721231448741511169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721231448741511169","DimensionId":5,"MemberId":721231448741511169,"Inc":""},"_vena_YTDS1_YTDB1_R_5_721231448741511171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721231448741511171","DimensionId":5,"MemberId":721231448741511171,"Inc":""},"_vena_YTDS1_YTDB1_R_5_721231448741511173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721231448741511173","DimensionId":5,"MemberId":721231448741511173,"Inc":""},"_vena_YTDS1_YTDB1_R_5_721231448745705473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721231448745705473","DimensionId":5,"MemberId":721231448745705473,"Inc":""},"_vena_YTDS1_YTDB1_R_5_721231448745705475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721231448745705475","DimensionId":5,"MemberId":721231448745705475,"Inc":""},"_vena_YTDS1_YTDB1_R_5_721231448749899776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721231448749899776","DimensionId":5,"MemberId":721231448749899776,"Inc":""},"_vena_YTDS1_YTDB1_R_5_721231448749899778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721231448749899778","DimensionId":5,"MemberId":721231448749899778,"Inc":""},"_vena_YTDS1_YTDB1_R_5_721231448754094080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721231448754094080","DimensionId":5,"MemberId":721231448754094080,"Inc":""},"_vena_YTDS1_YTDB1_R_5_721231448758288385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721231448758288385","DimensionId":5,"MemberId":721231448758288385,"Inc":""},"_vena_YTDS1_YTDB1_R_5_721231448758288387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721231448758288387","DimensionId":5,"MemberId":721231448758288387,"Inc":""},"_vena_YTDS1_YTDB1_R_5_749087830139076610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749087830139076610","DimensionId":5,"MemberId":749087830139076610,"Inc":""},"_vena_YTDS1_YTDB1_R_5_749087864905531392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749087864905531392","DimensionId":5,"MemberId":749087864905531392,"Inc":""},"_vena_YTDS1_YTDB1_R_5_749087910850461696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749087910850461696","DimensionId":5,"MemberId":749087910850461696,"Inc":""},"_vena_YTDS1_YTDB1_R_5_749088060013281299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749088060013281299","DimensionId":5,"MemberId":749088060013281299,"Inc":""},"_vena_YTDS1_YTDB1_R_5_749088115352797184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749088115352797184","DimensionId":5,"MemberId":749088115352797184,"Inc":""},"_vena_YTDS1_YTDB1_R_5_749088180418248704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749088180418248704","DimensionId":5,"MemberId":749088180418248704,"Inc":""},"_vena_YTDS1_YTDB1_R_5_749088587086036992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749088587086036992","DimensionId":5,"MemberId":749088587086036992,"Inc":""},"_vena_YTDS1_YTDB1_R_5_749112547660267520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749112547660267520","DimensionId":5,"MemberId":749112547660267520,"Inc":""},"_vena_YTDS1_YTDB1_R_5_749112608271368192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749112608271368192","DimensionId":5,"MemberId":749112608271368192,"Inc":""},"_vena_YTDS1_YTDB1_R_5_764289229879115776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764289229879115776","DimensionId":5,"MemberId":764289229879115776,"Inc":""},"_vena_YTDS1_YTDB1_R_5_765814190010531840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765814190010531840","DimensionId":5,"MemberId":765814190010531840,"Inc":""},"_vena_YTDS1_YTDB1_R_5_765814447679340544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765814447679340544","DimensionId":5,"MemberId":765814447679340544,"Inc":""},"_vena_YTDS1_YTDB1_R_5_766526426957873152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766526426957873152","DimensionId":5,"MemberId":766526426957873152,"Inc":""},"_vena_YTDS1_YTDB1_R_5_820137883691253760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820137883691253760","DimensionId":5,"MemberId":820137883691253760,"Inc":""},"_vena_YTDS1_YTDB1_R_5_826639481931038720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826639481931038720","DimensionId":5,"MemberId":826639481931038720,"Inc":""},"_vena_YTDS1_YTDB1_R_5_829902262057828352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829902262057828352","DimensionId":5,"MemberId":829902262057828352,"Inc":""},"_vena_YTDS1_YTDB1_R_5_845143360720863232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845143360720863232","DimensionId":5,"MemberId":845143360720863232,"Inc":""},"_vena_YTDS1_YTDB1_R_5_851989668665229312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851989668665229312","DimensionId":5,"MemberId":851989668665229312,"Inc":""},"_vena_YTDS1_YTDB1_R_5_888954560046039041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888954560046039041","DimensionId":5,"MemberId":888954560046039041,"Inc":""},"_vena_YTDS1_YTDB1_R_5_896565875103760385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896565875103760385","DimensionId":5,"MemberId":896565875103760385,"Inc":""},"_vena_YTDS1_YTDB1_R_5_946970774233284608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946970774233284608","DimensionId":5,"MemberId":946970774233284608,"Inc":""},"_vena_YTDS1_YTDB1_R_5_951930561890746371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951930561890746371","DimensionId":5,"MemberId":951930561890746371,"Inc":""},"_vena_YTDS1_YTDB1_R_5_951930655779848193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951930655779848193","DimensionId":5,"MemberId":951930655779848193,"Inc":""},"_vena_YTDS1_YTDB1_R_5_951930778467565568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951930778467565568","DimensionId":5,"MemberId":951930778467565568,"Inc":""},"_vena_YTDS1_YTDB1_R_5_990418799344877568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1","VenaRangeType":1,"DimensionIdStr":"5","MemberIdStr":"990418799344877568","DimensionId":5,"MemberId":990418799344877568,"Inc":""},"_vena_YTDS1_YTDB2_C_3_720177941083193402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2,"DimensionIdStr":"3","MemberIdStr":"720177941083193402","DimensionId":3,"MemberId":720177941083193402,"Inc":"1"},"_vena_YTDS1_YTDB2_C_3_720177941083193402_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2,"DimensionIdStr":"3","MemberIdStr":"720177941083193402","DimensionId":3,"MemberId":720177941083193402,"Inc":"2"},"_vena_YTDS1_YTDB2_C_3_720177941083193402_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2,"DimensionIdStr":"3","MemberIdStr":"720177941083193402","DimensionId":3,"MemberId":720177941083193402,"Inc":"3"},"_vena_YTDS1_YTDB2_C_6_720177941255159882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2,"DimensionIdStr":"6","MemberIdStr":"720177941255159882","DimensionId":6,"MemberId":720177941255159882,"Inc":""},"_vena_YTDS1_YTDB2_C_6_720177941255159882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2,"DimensionIdStr":"6","MemberIdStr":"720177941255159882","DimensionId":6,"MemberId":720177941255159882,"Inc":"1"},"_vena_YTDS1_YTDB2_C_6_720177941255159882_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2,"DimensionIdStr":"6","MemberIdStr":"720177941255159882","DimensionId":6,"MemberId":720177941255159882,"Inc":"2"},"_vena_YTDS1_YTDB2_C_8_720177941305491604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2,"DimensionIdStr":"8","MemberIdStr":"720177941305491604","DimensionId":8,"MemberId":720177941305491604,"Inc":"1"},"_vena_YTDS1_YTDB2_C_8_720177941305491604_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2,"DimensionIdStr":"8","MemberIdStr":"720177941305491604","DimensionId":8,"MemberId":720177941305491604,"Inc":"2"},"_vena_YTDS1_YTDB2_C_8_720177941305491604_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2,"DimensionIdStr":"8","MemberIdStr":"720177941305491604","DimensionId":8,"MemberId":720177941305491604,"Inc":"3"},"_vena_YTDS1_YTDB2_C_FV_9b0abd7578fb42018b1ba18b8b26d3ae_1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2,"DimensionIdStr":"FV","MemberIdStr":"9b0abd7578fb42018b1ba18b8b26d3ae","DimensionId":-1,"MemberId":-1,"Inc":"1"},"_vena_YTDS1_YTDB2_C_FV_9b0abd7578fb42018b1ba18b8b26d3ae_2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2,"DimensionIdStr":"FV","MemberIdStr":"9b0abd7578fb42018b1ba18b8b26d3ae","DimensionId":-1,"MemberId":-1,"Inc":"2"},"_vena_YTDS1_YTDB2_C_FV_9b0abd7578fb42018b1ba18b8b26d3ae_3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2,"DimensionIdStr":"FV","MemberIdStr":"9b0abd7578fb42018b1ba18b8b26d3ae","DimensionId":-1,"MemberId":-1,"Inc":"3"},"_vena_YTDS1_YTDB2_C_FV_e1c3a244dc3d4f149ecdf7d748811086_1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2,"DimensionIdStr":"FV","MemberIdStr":"e1c3a244dc3d4f149ecdf7d748811086","DimensionId":-1,"MemberId":-1,"Inc":"1"},"_vena_YTDS1_YTDB2_C_FV_e1c3a244dc3d4f149ecdf7d748811086_2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2,"DimensionIdStr":"FV","MemberIdStr":"e1c3a244dc3d4f149ecdf7d748811086","DimensionId":-1,"MemberId":-1,"Inc":"2"},"_vena_YTDS1_YTDB2_C_FV_e1c3a244dc3d4f149ecdf7d748811086_3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2,"DimensionIdStr":"FV","MemberIdStr":"e1c3a244dc3d4f149ecdf7d748811086","DimensionId":-1,"MemberId":-1,"Inc":"3"},"_vena_YTDS1_YTDB2_C_FV_e3545e3dcc52420a84dcdae3a23a4597_1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2,"DimensionIdStr":"FV","MemberIdStr":"e3545e3dcc52420a84dcdae3a23a4597","DimensionId":-1,"MemberId":-1,"Inc":"1"},"_vena_YTDS1_YTDB2_C_FV_e3545e3dcc52420a84dcdae3a23a4597_2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2,"DimensionIdStr":"FV","MemberIdStr":"e3545e3dcc52420a84dcdae3a23a4597","DimensionId":-1,"MemberId":-1,"Inc":"2"},"_vena_YTDS1_YTDB2_C_FV_e3545e3dcc52420a84dcdae3a23a4597_3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2,"DimensionIdStr":"FV","MemberIdStr":"e3545e3dcc52420a84dcdae3a23a4597","DimensionId":-1,"MemberId":-1,"Inc":"3"},"_vena_YTDS1_YTDB2_R_5_720177941099970669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1,"DimensionIdStr":"5","MemberIdStr":"720177941099970669","DimensionId":5,"MemberId":720177941099970669,"Inc":""},"_vena_YTDS1_YTDB2_R_5_720177941099970694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1,"DimensionIdStr":"5","MemberIdStr":"720177941099970694","DimensionId":5,"MemberId":720177941099970694,"Inc":""},"_vena_YTDS1_YTDB2_R_5_720177941104164898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1,"DimensionIdStr":"5","MemberIdStr":"720177941104164898","DimensionId":5,"MemberId":720177941104164898,"Inc":""},"_vena_YTDS1_YTDB2_R_5_720177941104164901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1,"DimensionIdStr":"5","MemberIdStr":"720177941104164901","DimensionId":5,"MemberId":720177941104164901,"Inc":""},"_vena_YTDS1_YTDB2_R_5_720177941104164983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1,"DimensionIdStr":"5","MemberIdStr":"720177941104164983","DimensionId":5,"MemberId":720177941104164983,"Inc":""},"_vena_YTDS1_YTDB2_R_5_720177941104164991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1,"DimensionIdStr":"5","MemberIdStr":"720177941104164991","DimensionId":5,"MemberId":720177941104164991,"Inc":""},"_vena_YTDS1_YTDB2_R_5_720177941104164996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1,"DimensionIdStr":"5","MemberIdStr":"720177941104164996","DimensionId":5,"MemberId":720177941104164996,"Inc":""},"_vena_YTDS1_YTDB2_R_5_720177941112553481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1,"DimensionIdStr":"5","MemberIdStr":"720177941112553481","DimensionId":5,"MemberId":720177941112553481,"Inc":""},"_vena_YTDS1_YTDB2_R_5_720177941112553512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1,"DimensionIdStr":"5","MemberIdStr":"720177941112553512","DimensionId":5,"MemberId":720177941112553512,"Inc":""},"_vena_YTDS1_YTDB2_R_5_720177941116747842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1,"DimensionIdStr":"5","MemberIdStr":"720177941116747842","DimensionId":5,"MemberId":720177941116747842,"Inc":""},"_vena_YTDS1_YTDB2_R_5_720177941116747917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1,"DimensionIdStr":"5","MemberIdStr":"720177941116747917","DimensionId":5,"MemberId":720177941116747917,"Inc":""},"_vena_YTDS1_YTDB2_R_5_720177941116747920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1,"DimensionIdStr":"5","MemberIdStr":"720177941116747920","DimensionId":5,"MemberId":720177941116747920,"Inc":""},"_vena_YTDS1_YTDB2_R_5_720177941120942166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1,"DimensionIdStr":"5","MemberIdStr":"720177941120942166","DimensionId":5,"MemberId":720177941120942166,"Inc":""},"_vena_YTDS1_YTDB2_R_5_720177941125136495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1,"DimensionIdStr":"5","MemberIdStr":"720177941125136495","DimensionId":5,"MemberId":720177941125136495,"Inc":""},"_vena_YTDS1_YTDB2_R_5_720177941129330772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1,"DimensionIdStr":"5","MemberIdStr":"720177941129330772","DimensionId":5,"MemberId":720177941129330772,"Inc":""},"_vena_YTDS1_YTDB2_R_5_720177941129330775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1,"DimensionIdStr":"5","MemberIdStr":"720177941129330775","DimensionId":5,"MemberId":720177941129330775,"Inc":""},"_vena_YTDS1_YTDB2_R_5_720177941133525048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1,"DimensionIdStr":"5","MemberIdStr":"720177941133525048","DimensionId":5,"MemberId":720177941133525048,"Inc":""},"_vena_YTDS1_YTDB2_R_5_720177941133525051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1,"DimensionIdStr":"5","MemberIdStr":"720177941133525051","DimensionId":5,"MemberId":720177941133525051,"Inc":""},"_vena_YTDS1_YTDB2_R_5_720177941137719437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1,"DimensionIdStr":"5","MemberIdStr":"720177941137719437","DimensionId":5,"MemberId":720177941137719437,"Inc":""},"_vena_YTDS1_YTDB2_R_5_720177941141913614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1,"DimensionIdStr":"5","MemberIdStr":"720177941141913614","DimensionId":5,"MemberId":720177941141913614,"Inc":""},"_vena_YTDS1_YTDB2_R_5_720177941141913621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2","VenaRangeType":1,"DimensionIdStr":"5","MemberIdStr":"720177941141913621","DimensionId":5,"MemberId":720177941141913621,"Inc":""},"_vena_YTDS1_YTDB3_C_3_720177941083193402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3","VenaRangeType":2,"DimensionIdStr":"3","MemberIdStr":"720177941083193402","DimensionId":3,"MemberId":720177941083193402,"Inc":""},"_vena_YTDS1_YTDB3_C_3_720177941083193402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3","VenaRangeType":2,"DimensionIdStr":"3","MemberIdStr":"720177941083193402","DimensionId":3,"MemberId":720177941083193402,"Inc":"1"},"_vena_YTDS1_YTDB3_C_3_720177941083193402_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3","VenaRangeType":2,"DimensionIdStr":"3","MemberIdStr":"720177941083193402","DimensionId":3,"MemberId":720177941083193402,"Inc":"2"},"_vena_YTDS1_YTDB3_C_FV_9b0abd7578fb42018b1ba18b8b26d3ae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3","VenaRangeType":2,"DimensionIdStr":"FV","MemberIdStr":"9b0abd7578fb42018b1ba18b8b26d3ae","DimensionId":-1,"MemberId":-1,"Inc":""},"_vena_YTDS1_YTDB3_C_FV_9b0abd7578fb42018b1ba18b8b26d3ae_1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3","VenaRangeType":2,"DimensionIdStr":"FV","MemberIdStr":"9b0abd7578fb42018b1ba18b8b26d3ae","DimensionId":-1,"MemberId":-1,"Inc":"1"},"_vena_YTDS1_YTDB3_C_FV_9b0abd7578fb42018b1ba18b8b26d3ae_2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3","VenaRangeType":2,"DimensionIdStr":"FV","MemberIdStr":"9b0abd7578fb42018b1ba18b8b26d3ae","DimensionId":-1,"MemberId":-1,"Inc":"2"},"_vena_YTDS1_YTDB3_C_FV_a7015286194d4cc6a0af6b4fcbd8ce6b_3":{"SourceGlobalVariableId":-1,"SourceFormVariableId":"a7015286-194d-4cc6-a0af-6b4fcbd8ce6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3","VenaRangeType":2,"DimensionIdStr":"FV","MemberIdStr":"a7015286194d4cc6a0af6b4fcbd8ce6b","DimensionId":-1,"MemberId":-1,"Inc":"3"},"_vena_YTDS1_YTDB3_C_FV_a7015286194d4cc6a0af6b4fcbd8ce6b_4":{"SourceGlobalVariableId":-1,"SourceFormVariableId":"a7015286-194d-4cc6-a0af-6b4fcbd8ce6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3","VenaRangeType":2,"DimensionIdStr":"FV","MemberIdStr":"a7015286194d4cc6a0af6b4fcbd8ce6b","DimensionId":-1,"MemberId":-1,"Inc":"4"},"_vena_YTDS1_YTDB3_C_FV_a7015286194d4cc6a0af6b4fcbd8ce6b_5":{"SourceGlobalVariableId":-1,"SourceFormVariableId":"a7015286-194d-4cc6-a0af-6b4fcbd8ce6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3","VenaRangeType":2,"DimensionIdStr":"FV","MemberIdStr":"a7015286194d4cc6a0af6b4fcbd8ce6b","DimensionId":-1,"MemberId":-1,"Inc":"5"},"_vena_YTDS1_YTDB3_C_FV_e1c3a244dc3d4f149ecdf7d748811086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3","VenaRangeType":2,"DimensionIdStr":"FV","MemberIdStr":"e1c3a244dc3d4f149ecdf7d748811086","DimensionId":-1,"MemberId":-1,"Inc":""},"_vena_YTDS1_YTDB3_C_FV_e1c3a244dc3d4f149ecdf7d748811086_1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3","VenaRangeType":2,"DimensionIdStr":"FV","MemberIdStr":"e1c3a244dc3d4f149ecdf7d748811086","DimensionId":-1,"MemberId":-1,"Inc":"1"},"_vena_YTDS1_YTDB3_C_FV_e1c3a244dc3d4f149ecdf7d748811086_2":{"SourceGlobalVariableId":-1,"SourceFormVariableId":"e1c3a244-dc3d-4f14-9ecd-f7d748811086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3","VenaRangeType":2,"DimensionIdStr":"FV","MemberIdStr":"e1c3a244dc3d4f149ecdf7d748811086","DimensionId":-1,"MemberId":-1,"Inc":"2"},"_vena_YTDS1_YTDB3_C_FV_e3545e3dcc52420a84dcdae3a23a4597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3","VenaRangeType":2,"DimensionIdStr":"FV","MemberIdStr":"e3545e3dcc52420a84dcdae3a23a4597","DimensionId":-1,"MemberId":-1,"Inc":""},"_vena_YTDS1_YTDB3_C_FV_e3545e3dcc52420a84dcdae3a23a4597_1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3","VenaRangeType":2,"DimensionIdStr":"FV","MemberIdStr":"e3545e3dcc52420a84dcdae3a23a4597","DimensionId":-1,"MemberId":-1,"Inc":"1"},"_vena_YTDS1_YTDB3_C_FV_e3545e3dcc52420a84dcdae3a23a4597_2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3","VenaRangeType":2,"DimensionIdStr":"FV","MemberIdStr":"e3545e3dcc52420a84dcdae3a23a4597","DimensionId":-1,"MemberId":-1,"Inc":"2"},"_vena_YTDS1_YTDB3_C_FV_ef23d2b39fcb45a79097ef2da4b3400e":{"SourceGlobalVariableId":-1,"SourceFormVariableId":"ef23d2b3-9fcb-45a7-9097-ef2da4b3400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3","VenaRangeType":2,"DimensionIdStr":"FV","MemberIdStr":"ef23d2b39fcb45a79097ef2da4b3400e","DimensionId":-1,"MemberId":-1,"Inc":""},"_vena_YTDS1_YTDB3_C_FV_ef23d2b39fcb45a79097ef2da4b3400e_1":{"SourceGlobalVariableId":-1,"SourceFormVariableId":"ef23d2b3-9fcb-45a7-9097-ef2da4b3400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3","VenaRangeType":2,"DimensionIdStr":"FV","MemberIdStr":"ef23d2b39fcb45a79097ef2da4b3400e","DimensionId":-1,"MemberId":-1,"Inc":"1"},"_vena_YTDS1_YTDB3_C_FV_ef23d2b39fcb45a79097ef2da4b3400e_2":{"SourceGlobalVariableId":-1,"SourceFormVariableId":"ef23d2b3-9fcb-45a7-9097-ef2da4b3400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3","VenaRangeType":2,"DimensionIdStr":"FV","MemberIdStr":"ef23d2b39fcb45a79097ef2da4b3400e","DimensionId":-1,"MemberId":-1,"Inc":"2"},"_vena_YTDS1_YTDB3_R_5_720177941112553486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3","VenaRangeType":1,"DimensionIdStr":"5","MemberIdStr":"720177941112553486","DimensionId":5,"MemberId":720177941112553486,"Inc":""},"_vena_YTDS1_YTDB3_R_5_720177941112553490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1","BlockName":"YTDB3","VenaRangeType":1,"DimensionIdStr":"5","MemberIdStr":"720177941112553490","DimensionId":5,"MemberId":720177941112553490,"Inc":""},"_vena_YTDS2_P_3_720177941083193402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","VenaRangeType":0,"DimensionIdStr":"3","MemberIdStr":"720177941083193402","DimensionId":3,"MemberId":720177941083193402,"Inc":""},"_vena_YTDS2_P_4_720177941095776277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","VenaRangeType":0,"DimensionIdStr":"4","MemberIdStr":"720177941095776277","DimensionId":4,"MemberId":720177941095776277,"Inc":""},"_vena_YTDS2_P_6_720177941255159927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","VenaRangeType":0,"DimensionIdStr":"6","MemberIdStr":"720177941255159927","DimensionId":6,"MemberId":720177941255159927,"Inc":""},"_vena_YTDS2_P_7_720177941267742850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","VenaRangeType":0,"DimensionIdStr":"7","MemberIdStr":"720177941267742850","DimensionId":7,"MemberId":720177941267742850,"Inc":""},"_vena_YTDS2_P_FV_e3545e3dcc52420a84dcdae3a23a4597":{"SourceGlobalVariableId":-1,"SourceFormVariableId":"e3545e3d-cc52-420a-84dc-dae3a23a4597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","VenaRangeType":0,"DimensionIdStr":"FV","MemberIdStr":"e3545e3dcc52420a84dcdae3a23a4597","DimensionId":-1,"MemberId":-1,"Inc":""},"_vena_YTDS2_YTDB4_C_8_720177941305491489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2,"DimensionIdStr":"8","MemberIdStr":"720177941305491489","DimensionId":8,"MemberId":720177941305491489,"Inc":""},"_vena_YTDS2_YTDB4_C_8_720177941309685782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2,"DimensionIdStr":"8","MemberIdStr":"720177941309685782","DimensionId":8,"MemberId":720177941309685782,"Inc":""},"_vena_YTDS2_YTDB4_C_FV_9b0abd7578fb42018b1ba18b8b26d3ae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2,"DimensionIdStr":"FV","MemberIdStr":"9b0abd7578fb42018b1ba18b8b26d3ae","DimensionId":-1,"MemberId":-1,"Inc":""},"_vena_YTDS2_YTDB4_C_FV_9b0abd7578fb42018b1ba18b8b26d3ae_1":{"SourceGlobalVariableId":-1,"SourceFormVariableId":"9b0abd75-78fb-4201-8b1b-a18b8b26d3a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2,"DimensionIdStr":"FV","MemberIdStr":"9b0abd7578fb42018b1ba18b8b26d3ae","DimensionId":-1,"MemberId":-1,"Inc":"1"},"_vena_YTDS2_YTDB4_R_FV_42f34b52efc14701904e2bd69b949ebb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"},"_vena_YTDS2_YTDB4_R_FV_42f34b52efc14701904e2bd69b949ebb_106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106"},"_vena_YTDS2_YTDB4_R_FV_42f34b52efc14701904e2bd69b949ebb_151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151"},"_vena_YTDS2_YTDB4_R_FV_42f34b52efc14701904e2bd69b949ebb_206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206"},"_vena_YTDS2_YTDB4_R_FV_42f34b52efc14701904e2bd69b949ebb_221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221"},"_vena_YTDS2_YTDB4_R_FV_42f34b52efc14701904e2bd69b949ebb_326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326"},"_vena_YTDS2_YTDB4_R_FV_42f34b52efc14701904e2bd69b949ebb_39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39"},"_vena_YTDS2_YTDB4_R_FV_42f34b52efc14701904e2bd69b949ebb_399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399"},"_vena_YTDS2_YTDB4_R_FV_42f34b52efc14701904e2bd69b949ebb_428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428"},"_vena_YTDS2_YTDB4_R_FV_42f34b52efc14701904e2bd69b949ebb_630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630"},"_vena_YTDS2_YTDB4_R_FV_42f34b52efc14701904e2bd69b949ebb_631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631"},"_vena_YTDS2_YTDB4_R_FV_42f34b52efc14701904e2bd69b949ebb_632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632"},"_vena_YTDS2_YTDB4_R_FV_42f34b52efc14701904e2bd69b949ebb_633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633"},"_vena_YTDS2_YTDB4_R_FV_42f34b52efc14701904e2bd69b949ebb_634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634"},"_vena_YTDS2_YTDB4_R_FV_42f34b52efc14701904e2bd69b949ebb_635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635"},"_vena_YTDS2_YTDB4_R_FV_42f34b52efc14701904e2bd69b949ebb_636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636"},"_vena_YTDS2_YTDB4_R_FV_42f34b52efc14701904e2bd69b949ebb_637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637"},"_vena_YTDS2_YTDB4_R_FV_42f34b52efc14701904e2bd69b949ebb_638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638"},"_vena_YTDS2_YTDB4_R_FV_42f34b52efc14701904e2bd69b949ebb_639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639"},"_vena_YTDS2_YTDB4_R_FV_42f34b52efc14701904e2bd69b949ebb_640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640"},"_vena_YTDS2_YTDB4_R_FV_42f34b52efc14701904e2bd69b949ebb_641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641"},"_vena_YTDS2_YTDB4_R_FV_42f34b52efc14701904e2bd69b949ebb_642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642"},"_vena_YTDS2_YTDB4_R_FV_42f34b52efc14701904e2bd69b949ebb_643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643"},"_vena_YTDS2_YTDB4_R_FV_42f34b52efc14701904e2bd69b949ebb_644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644"},"_vena_YTDS2_YTDB4_R_FV_42f34b52efc14701904e2bd69b949ebb_645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645"},"_vena_YTDS2_YTDB4_R_FV_42f34b52efc14701904e2bd69b949ebb_646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646"},"_vena_YTDS2_YTDB4_R_FV_42f34b52efc14701904e2bd69b949ebb_647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647"},"_vena_YTDS2_YTDB4_R_FV_42f34b52efc14701904e2bd69b949ebb_648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648"},"_vena_YTDS2_YTDB4_R_FV_42f34b52efc14701904e2bd69b949ebb_649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649"},"_vena_YTDS2_YTDB4_R_FV_42f34b52efc14701904e2bd69b949ebb_650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650"},"_vena_YTDS2_YTDB4_R_FV_42f34b52efc14701904e2bd69b949ebb_651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651"},"_vena_YTDS2_YTDB4_R_FV_42f34b52efc14701904e2bd69b949ebb_652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652"},"_vena_YTDS2_YTDB4_R_FV_42f34b52efc14701904e2bd69b949ebb_653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653"},"_vena_YTDS2_YTDB4_R_FV_42f34b52efc14701904e2bd69b949ebb_654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654"},"_vena_YTDS2_YTDB4_R_FV_42f34b52efc14701904e2bd69b949ebb_655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655"},"_vena_YTDS2_YTDB4_R_FV_42f34b52efc14701904e2bd69b949ebb_656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656"},"_vena_YTDS2_YTDB4_R_FV_42f34b52efc14701904e2bd69b949ebb_657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657"},"_vena_YTDS2_YTDB4_R_FV_42f34b52efc14701904e2bd69b949ebb_658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658"},"_vena_YTDS2_YTDB4_R_FV_42f34b52efc14701904e2bd69b949ebb_659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659"},"_vena_YTDS2_YTDB4_R_FV_42f34b52efc14701904e2bd69b949ebb_660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660"},"_vena_YTDS2_YTDB4_R_FV_42f34b52efc14701904e2bd69b949ebb_661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661"},"_vena_YTDS2_YTDB4_R_FV_42f34b52efc14701904e2bd69b949ebb_662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662"},"_vena_YTDS2_YTDB4_R_FV_42f34b52efc14701904e2bd69b949ebb_663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663"},"_vena_YTDS2_YTDB4_R_FV_42f34b52efc14701904e2bd69b949ebb_664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664"},"_vena_YTDS2_YTDB4_R_FV_42f34b52efc14701904e2bd69b949ebb_665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665"},"_vena_YTDS2_YTDB4_R_FV_42f34b52efc14701904e2bd69b949ebb_666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666"},"_vena_YTDS2_YTDB4_R_FV_42f34b52efc14701904e2bd69b949ebb_667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667"},"_vena_YTDS2_YTDB4_R_FV_42f34b52efc14701904e2bd69b949ebb_668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668"},"_vena_YTDS2_YTDB4_R_FV_42f34b52efc14701904e2bd69b949ebb_669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669"},"_vena_YTDS2_YTDB4_R_FV_42f34b52efc14701904e2bd69b949ebb_670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670"},"_vena_YTDS2_YTDB4_R_FV_42f34b52efc14701904e2bd69b949ebb_671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671"},"_vena_YTDS2_YTDB4_R_FV_42f34b52efc14701904e2bd69b949ebb_672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672"},"_vena_YTDS2_YTDB4_R_FV_42f34b52efc14701904e2bd69b949ebb_673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673"},"_vena_YTDS2_YTDB4_R_FV_42f34b52efc14701904e2bd69b949ebb_674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674"},"_vena_YTDS2_YTDB4_R_FV_42f34b52efc14701904e2bd69b949ebb_675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675"},"_vena_YTDS2_YTDB4_R_FV_42f34b52efc14701904e2bd69b949ebb_676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676"},"_vena_YTDS2_YTDB4_R_FV_42f34b52efc14701904e2bd69b949ebb_677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677"},"_vena_YTDS2_YTDB4_R_FV_42f34b52efc14701904e2bd69b949ebb_678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678"},"_vena_YTDS2_YTDB4_R_FV_42f34b52efc14701904e2bd69b949ebb_679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679"},"_vena_YTDS2_YTDB4_R_FV_42f34b52efc14701904e2bd69b949ebb_680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680"},"_vena_YTDS2_YTDB4_R_FV_42f34b52efc14701904e2bd69b949ebb_681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681"},"_vena_YTDS2_YTDB4_R_FV_42f34b52efc14701904e2bd69b949ebb_682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682"},"_vena_YTDS2_YTDB4_R_FV_42f34b52efc14701904e2bd69b949ebb_683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683"},"_vena_YTDS2_YTDB4_R_FV_42f34b52efc14701904e2bd69b949ebb_684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684"},"_vena_YTDS2_YTDB4_R_FV_42f34b52efc14701904e2bd69b949ebb_685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685"},"_vena_YTDS2_YTDB4_R_FV_42f34b52efc14701904e2bd69b949ebb_686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686"},"_vena_YTDS2_YTDB4_R_FV_42f34b52efc14701904e2bd69b949ebb_687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687"},"_vena_YTDS2_YTDB4_R_FV_42f34b52efc14701904e2bd69b949ebb_688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688"},"_vena_YTDS2_YTDB4_R_FV_42f34b52efc14701904e2bd69b949ebb_689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689"},"_vena_YTDS2_YTDB4_R_FV_42f34b52efc14701904e2bd69b949ebb_690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690"},"_vena_YTDS2_YTDB4_R_FV_42f34b52efc14701904e2bd69b949ebb_691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691"},"_vena_YTDS2_YTDB4_R_FV_42f34b52efc14701904e2bd69b949ebb_692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692"},"_vena_YTDS2_YTDB4_R_FV_42f34b52efc14701904e2bd69b949ebb_693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693"},"_vena_YTDS2_YTDB4_R_FV_42f34b52efc14701904e2bd69b949ebb_694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694"},"_vena_YTDS2_YTDB4_R_FV_42f34b52efc14701904e2bd69b949ebb_695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695"},"_vena_YTDS2_YTDB4_R_FV_42f34b52efc14701904e2bd69b949ebb_696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696"},"_vena_YTDS2_YTDB4_R_FV_42f34b52efc14701904e2bd69b949ebb_697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697"},"_vena_YTDS2_YTDB4_R_FV_42f34b52efc14701904e2bd69b949ebb_698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698"},"_vena_YTDS2_YTDB4_R_FV_42f34b52efc14701904e2bd69b949ebb_699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699"},"_vena_YTDS2_YTDB4_R_FV_42f34b52efc14701904e2bd69b949ebb_700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700"},"_vena_YTDS2_YTDB4_R_FV_42f34b52efc14701904e2bd69b949ebb_701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701"},"_vena_YTDS2_YTDB4_R_FV_42f34b52efc14701904e2bd69b949ebb_702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702"},"_vena_YTDS2_YTDB4_R_FV_42f34b52efc14701904e2bd69b949ebb_703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703"},"_vena_YTDS2_YTDB4_R_FV_42f34b52efc14701904e2bd69b949ebb_704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704"},"_vena_YTDS2_YTDB4_R_FV_42f34b52efc14701904e2bd69b949ebb_705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705"},"_vena_YTDS2_YTDB4_R_FV_42f34b52efc14701904e2bd69b949ebb_706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706"},"_vena_YTDS2_YTDB4_R_FV_42f34b52efc14701904e2bd69b949ebb_707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707"},"_vena_YTDS2_YTDB4_R_FV_42f34b52efc14701904e2bd69b949ebb_708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708"},"_vena_YTDS2_YTDB4_R_FV_42f34b52efc14701904e2bd69b949ebb_709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709"},"_vena_YTDS2_YTDB4_R_FV_42f34b52efc14701904e2bd69b949ebb_71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71"},"_vena_YTDS2_YTDB4_R_FV_42f34b52efc14701904e2bd69b949ebb_710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710"},"_vena_YTDS2_YTDB4_R_FV_42f34b52efc14701904e2bd69b949ebb_711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711"},"_vena_YTDS2_YTDB4_R_FV_42f34b52efc14701904e2bd69b949ebb_712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712"},"_vena_YTDS2_YTDB4_R_FV_42f34b52efc14701904e2bd69b949ebb_713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713"},"_vena_YTDS2_YTDB4_R_FV_42f34b52efc14701904e2bd69b949ebb_714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714"},"_vena_YTDS2_YTDB4_R_FV_42f34b52efc14701904e2bd69b949ebb_715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715"},"_vena_YTDS2_YTDB4_R_FV_42f34b52efc14701904e2bd69b949ebb_716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716"},"_vena_YTDS2_YTDB4_R_FV_42f34b52efc14701904e2bd69b949ebb_717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717"},"_vena_YTDS2_YTDB4_R_FV_42f34b52efc14701904e2bd69b949ebb_718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718"},"_vena_YTDS2_YTDB4_R_FV_42f34b52efc14701904e2bd69b949ebb_719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719"},"_vena_YTDS2_YTDB4_R_FV_42f34b52efc14701904e2bd69b949ebb_720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720"},"_vena_YTDS2_YTDB4_R_FV_42f34b52efc14701904e2bd69b949ebb_721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721"},"_vena_YTDS2_YTDB4_R_FV_42f34b52efc14701904e2bd69b949ebb_722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722"},"_vena_YTDS2_YTDB4_R_FV_42f34b52efc14701904e2bd69b949ebb_723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723"},"_vena_YTDS2_YTDB4_R_FV_42f34b52efc14701904e2bd69b949ebb_724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724"},"_vena_YTDS2_YTDB4_R_FV_42f34b52efc14701904e2bd69b949ebb_725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725"},"_vena_YTDS2_YTDB4_R_FV_42f34b52efc14701904e2bd69b949ebb_726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726"},"_vena_YTDS2_YTDB4_R_FV_42f34b52efc14701904e2bd69b949ebb_727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727"},"_vena_YTDS2_YTDB4_R_FV_42f34b52efc14701904e2bd69b949ebb_728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728"},"_vena_YTDS2_YTDB4_R_FV_42f34b52efc14701904e2bd69b949ebb_729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729"},"_vena_YTDS2_YTDB4_R_FV_42f34b52efc14701904e2bd69b949ebb_730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730"},"_vena_YTDS2_YTDB4_R_FV_42f34b52efc14701904e2bd69b949ebb_731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731"},"_vena_YTDS2_YTDB4_R_FV_42f34b52efc14701904e2bd69b949ebb_732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732"},"_vena_YTDS2_YTDB4_R_FV_42f34b52efc14701904e2bd69b949ebb_733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733"},"_vena_YTDS2_YTDB4_R_FV_42f34b52efc14701904e2bd69b949ebb_734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734"},"_vena_YTDS2_YTDB4_R_FV_42f34b52efc14701904e2bd69b949ebb_735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735"},"_vena_YTDS2_YTDB4_R_FV_42f34b52efc14701904e2bd69b949ebb_736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736"},"_vena_YTDS2_YTDB4_R_FV_42f34b52efc14701904e2bd69b949ebb_737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737"},"_vena_YTDS2_YTDB4_R_FV_42f34b52efc14701904e2bd69b949ebb_738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738"},"_vena_YTDS2_YTDB4_R_FV_42f34b52efc14701904e2bd69b949ebb_739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739"},"_vena_YTDS2_YTDB4_R_FV_42f34b52efc14701904e2bd69b949ebb_740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740"},"_vena_YTDS2_YTDB4_R_FV_42f34b52efc14701904e2bd69b949ebb_741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741"},"_vena_YTDS2_YTDB4_R_FV_42f34b52efc14701904e2bd69b949ebb_742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742"},"_vena_YTDS2_YTDB4_R_FV_42f34b52efc14701904e2bd69b949ebb_743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743"},"_vena_YTDS2_YTDB4_R_FV_42f34b52efc14701904e2bd69b949ebb_744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744"},"_vena_YTDS2_YTDB4_R_FV_42f34b52efc14701904e2bd69b949ebb_745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745"},"_vena_YTDS2_YTDB4_R_FV_42f34b52efc14701904e2bd69b949ebb_746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746"},"_vena_YTDS2_YTDB4_R_FV_42f34b52efc14701904e2bd69b949ebb_747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747"},"_vena_YTDS2_YTDB4_R_FV_42f34b52efc14701904e2bd69b949ebb_748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748"},"_vena_YTDS2_YTDB4_R_FV_42f34b52efc14701904e2bd69b949ebb_749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749"},"_vena_YTDS2_YTDB4_R_FV_42f34b52efc14701904e2bd69b949ebb_750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750"},"_vena_YTDS2_YTDB4_R_FV_42f34b52efc14701904e2bd69b949ebb_751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751"},"_vena_YTDS2_YTDB4_R_FV_42f34b52efc14701904e2bd69b949ebb_752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752"},"_vena_YTDS2_YTDB4_R_FV_42f34b52efc14701904e2bd69b949ebb_753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753"},"_vena_YTDS2_YTDB4_R_FV_42f34b52efc14701904e2bd69b949ebb_754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754"},"_vena_YTDS2_YTDB4_R_FV_42f34b52efc14701904e2bd69b949ebb_755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755"},"_vena_YTDS2_YTDB4_R_FV_42f34b52efc14701904e2bd69b949ebb_756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756"},"_vena_YTDS2_YTDB4_R_FV_42f34b52efc14701904e2bd69b949ebb_757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757"},"_vena_YTDS2_YTDB4_R_FV_42f34b52efc14701904e2bd69b949ebb_758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758"},"_vena_YTDS2_YTDB4_R_FV_42f34b52efc14701904e2bd69b949ebb_759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759"},"_vena_YTDS2_YTDB4_R_FV_42f34b52efc14701904e2bd69b949ebb_760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760"},"_vena_YTDS2_YTDB4_R_FV_42f34b52efc14701904e2bd69b949ebb_761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761"},"_vena_YTDS2_YTDB4_R_FV_42f34b52efc14701904e2bd69b949ebb_762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762"},"_vena_YTDS2_YTDB4_R_FV_42f34b52efc14701904e2bd69b949ebb_763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763"},"_vena_YTDS2_YTDB4_R_FV_42f34b52efc14701904e2bd69b949ebb_764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764"},"_vena_YTDS2_YTDB4_R_FV_42f34b52efc14701904e2bd69b949ebb_765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765"},"_vena_YTDS2_YTDB4_R_FV_42f34b52efc14701904e2bd69b949ebb_766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766"},"_vena_YTDS2_YTDB4_R_FV_42f34b52efc14701904e2bd69b949ebb_767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767"},"_vena_YTDS2_YTDB4_R_FV_42f34b52efc14701904e2bd69b949ebb_768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768"},"_vena_YTDS2_YTDB4_R_FV_42f34b52efc14701904e2bd69b949ebb_769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769"},"_vena_YTDS2_YTDB4_R_FV_42f34b52efc14701904e2bd69b949ebb_770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770"},"_vena_YTDS2_YTDB4_R_FV_42f34b52efc14701904e2bd69b949ebb_771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771"},"_vena_YTDS2_YTDB4_R_FV_42f34b52efc14701904e2bd69b949ebb_772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772"},"_vena_YTDS2_YTDB4_R_FV_42f34b52efc14701904e2bd69b949ebb_773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773"},"_vena_YTDS2_YTDB4_R_FV_42f34b52efc14701904e2bd69b949ebb_774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774"},"_vena_YTDS2_YTDB4_R_FV_42f34b52efc14701904e2bd69b949ebb_775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775"},"_vena_YTDS2_YTDB4_R_FV_42f34b52efc14701904e2bd69b949ebb_776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776"},"_vena_YTDS2_YTDB4_R_FV_42f34b52efc14701904e2bd69b949ebb_777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777"},"_vena_YTDS2_YTDB4_R_FV_42f34b52efc14701904e2bd69b949ebb_778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778"},"_vena_YTDS2_YTDB4_R_FV_42f34b52efc14701904e2bd69b949ebb_779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779"},"_vena_YTDS2_YTDB4_R_FV_42f34b52efc14701904e2bd69b949ebb_780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780"},"_vena_YTDS2_YTDB4_R_FV_42f34b52efc14701904e2bd69b949ebb_781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781"},"_vena_YTDS2_YTDB4_R_FV_42f34b52efc14701904e2bd69b949ebb_782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782"},"_vena_YTDS2_YTDB4_R_FV_42f34b52efc14701904e2bd69b949ebb_783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783"},"_vena_YTDS2_YTDB4_R_FV_42f34b52efc14701904e2bd69b949ebb_784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784"},"_vena_YTDS2_YTDB4_R_FV_42f34b52efc14701904e2bd69b949ebb_785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785"},"_vena_YTDS2_YTDB4_R_FV_42f34b52efc14701904e2bd69b949ebb_786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786"},"_vena_YTDS2_YTDB4_R_FV_42f34b52efc14701904e2bd69b949ebb_787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787"},"_vena_YTDS2_YTDB4_R_FV_42f34b52efc14701904e2bd69b949ebb_788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788"},"_vena_YTDS2_YTDB4_R_FV_42f34b52efc14701904e2bd69b949ebb_789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789"},"_vena_YTDS2_YTDB4_R_FV_42f34b52efc14701904e2bd69b949ebb_790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790"},"_vena_YTDS2_YTDB4_R_FV_42f34b52efc14701904e2bd69b949ebb_791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791"},"_vena_YTDS2_YTDB4_R_FV_42f34b52efc14701904e2bd69b949ebb_792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792"},"_vena_YTDS2_YTDB4_R_FV_42f34b52efc14701904e2bd69b949ebb_793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793"},"_vena_YTDS2_YTDB4_R_FV_42f34b52efc14701904e2bd69b949ebb_794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794"},"_vena_YTDS2_YTDB4_R_FV_42f34b52efc14701904e2bd69b949ebb_795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795"},"_vena_YTDS2_YTDB4_R_FV_42f34b52efc14701904e2bd69b949ebb_796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796"},"_vena_YTDS2_YTDB4_R_FV_42f34b52efc14701904e2bd69b949ebb_797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797"},"_vena_YTDS2_YTDB4_R_FV_42f34b52efc14701904e2bd69b949ebb_798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798"},"_vena_YTDS2_YTDB4_R_FV_42f34b52efc14701904e2bd69b949ebb_799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799"},"_vena_YTDS2_YTDB4_R_FV_42f34b52efc14701904e2bd69b949ebb_800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800"},"_vena_YTDS2_YTDB4_R_FV_42f34b52efc14701904e2bd69b949ebb_801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801"},"_vena_YTDS2_YTDB4_R_FV_42f34b52efc14701904e2bd69b949ebb_802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802"},"_vena_YTDS2_YTDB4_R_FV_42f34b52efc14701904e2bd69b949ebb_803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803"},"_vena_YTDS2_YTDB4_R_FV_42f34b52efc14701904e2bd69b949ebb_804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804"},"_vena_YTDS2_YTDB4_R_FV_42f34b52efc14701904e2bd69b949ebb_805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805"},"_vena_YTDS2_YTDB4_R_FV_42f34b52efc14701904e2bd69b949ebb_806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806"},"_vena_YTDS2_YTDB4_R_FV_42f34b52efc14701904e2bd69b949ebb_807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807"},"_vena_YTDS2_YTDB4_R_FV_42f34b52efc14701904e2bd69b949ebb_808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808"},"_vena_YTDS2_YTDB4_R_FV_42f34b52efc14701904e2bd69b949ebb_809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809"},"_vena_YTDS2_YTDB4_R_FV_42f34b52efc14701904e2bd69b949ebb_810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810"},"_vena_YTDS2_YTDB4_R_FV_42f34b52efc14701904e2bd69b949ebb_811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811"},"_vena_YTDS2_YTDB4_R_FV_42f34b52efc14701904e2bd69b949ebb_812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812"},"_vena_YTDS2_YTDB4_R_FV_42f34b52efc14701904e2bd69b949ebb_813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813"},"_vena_YTDS2_YTDB4_R_FV_42f34b52efc14701904e2bd69b949ebb_814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814"},"_vena_YTDS2_YTDB4_R_FV_42f34b52efc14701904e2bd69b949ebb_815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815"},"_vena_YTDS2_YTDB4_R_FV_42f34b52efc14701904e2bd69b949ebb_816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816"},"_vena_YTDS2_YTDB4_R_FV_42f34b52efc14701904e2bd69b949ebb_817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817"},"_vena_YTDS2_YTDB4_R_FV_42f34b52efc14701904e2bd69b949ebb_818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818"},"_vena_YTDS2_YTDB4_R_FV_42f34b52efc14701904e2bd69b949ebb_819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819"},"_vena_YTDS2_YTDB4_R_FV_42f34b52efc14701904e2bd69b949ebb_820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820"},"_vena_YTDS2_YTDB4_R_FV_42f34b52efc14701904e2bd69b949ebb_821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821"},"_vena_YTDS2_YTDB4_R_FV_42f34b52efc14701904e2bd69b949ebb_822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822"},"_vena_YTDS2_YTDB4_R_FV_42f34b52efc14701904e2bd69b949ebb_823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823"},"_vena_YTDS2_YTDB4_R_FV_42f34b52efc14701904e2bd69b949ebb_824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824"},"_vena_YTDS2_YTDB4_R_FV_42f34b52efc14701904e2bd69b949ebb_825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825"},"_vena_YTDS2_YTDB4_R_FV_42f34b52efc14701904e2bd69b949ebb_826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826"},"_vena_YTDS2_YTDB4_R_FV_42f34b52efc14701904e2bd69b949ebb_827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827"},"_vena_YTDS2_YTDB4_R_FV_42f34b52efc14701904e2bd69b949ebb_828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828"},"_vena_YTDS2_YTDB4_R_FV_42f34b52efc14701904e2bd69b949ebb_829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829"},"_vena_YTDS2_YTDB4_R_FV_42f34b52efc14701904e2bd69b949ebb_830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830"},"_vena_YTDS2_YTDB4_R_FV_42f34b52efc14701904e2bd69b949ebb_831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831"},"_vena_YTDS2_YTDB4_R_FV_42f34b52efc14701904e2bd69b949ebb_832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832"},"_vena_YTDS2_YTDB4_R_FV_42f34b52efc14701904e2bd69b949ebb_833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833"},"_vena_YTDS2_YTDB4_R_FV_42f34b52efc14701904e2bd69b949ebb_834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834"},"_vena_YTDS2_YTDB4_R_FV_42f34b52efc14701904e2bd69b949ebb_835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835"},"_vena_YTDS2_YTDB4_R_FV_42f34b52efc14701904e2bd69b949ebb_836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836"},"_vena_YTDS2_YTDB4_R_FV_42f34b52efc14701904e2bd69b949ebb_837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837"},"_vena_YTDS2_YTDB4_R_FV_42f34b52efc14701904e2bd69b949ebb_838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838"},"_vena_YTDS2_YTDB4_R_FV_42f34b52efc14701904e2bd69b949ebb_839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839"},"_vena_YTDS2_YTDB4_R_FV_42f34b52efc14701904e2bd69b949ebb_840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840"},"_vena_YTDS2_YTDB4_R_FV_42f34b52efc14701904e2bd69b949ebb_841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841"},"_vena_YTDS2_YTDB4_R_FV_42f34b52efc14701904e2bd69b949ebb_842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842"},"_vena_YTDS2_YTDB4_R_FV_42f34b52efc14701904e2bd69b949ebb_843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843"},"_vena_YTDS2_YTDB4_R_FV_42f34b52efc14701904e2bd69b949ebb_844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844"},"_vena_YTDS2_YTDB4_R_FV_42f34b52efc14701904e2bd69b949ebb_845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845"},"_vena_YTDS2_YTDB4_R_FV_42f34b52efc14701904e2bd69b949ebb_846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846"},"_vena_YTDS2_YTDB4_R_FV_42f34b52efc14701904e2bd69b949ebb_847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847"},"_vena_YTDS2_YTDB4_R_FV_42f34b52efc14701904e2bd69b949ebb_848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848"},"_vena_YTDS2_YTDB4_R_FV_42f34b52efc14701904e2bd69b949ebb_849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849"},"_vena_YTDS2_YTDB4_R_FV_42f34b52efc14701904e2bd69b949ebb_850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850"},"_vena_YTDS2_YTDB4_R_FV_42f34b52efc14701904e2bd69b949ebb_851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851"},"_vena_YTDS2_YTDB4_R_FV_42f34b52efc14701904e2bd69b949ebb_852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852"},"_vena_YTDS2_YTDB4_R_FV_42f34b52efc14701904e2bd69b949ebb_853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853"},"_vena_YTDS2_YTDB4_R_FV_42f34b52efc14701904e2bd69b949ebb_854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854"},"_vena_YTDS2_YTDB4_R_FV_42f34b52efc14701904e2bd69b949ebb_855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855"},"_vena_YTDS2_YTDB4_R_FV_42f34b52efc14701904e2bd69b949ebb_856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856"},"_vena_YTDS2_YTDB4_R_FV_42f34b52efc14701904e2bd69b949ebb_857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857"},"_vena_YTDS2_YTDB4_R_FV_42f34b52efc14701904e2bd69b949ebb_858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858"},"_vena_YTDS2_YTDB4_R_FV_42f34b52efc14701904e2bd69b949ebb_859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859"},"_vena_YTDS2_YTDB4_R_FV_42f34b52efc14701904e2bd69b949ebb_860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860"},"_vena_YTDS2_YTDB4_R_FV_42f34b52efc14701904e2bd69b949ebb_861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861"},"_vena_YTDS2_YTDB4_R_FV_42f34b52efc14701904e2bd69b949ebb_862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862"},"_vena_YTDS2_YTDB4_R_FV_42f34b52efc14701904e2bd69b949ebb_863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863"},"_vena_YTDS2_YTDB4_R_FV_42f34b52efc14701904e2bd69b949ebb_864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864"},"_vena_YTDS2_YTDB4_R_FV_42f34b52efc14701904e2bd69b949ebb_865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865"},"_vena_YTDS2_YTDB4_R_FV_42f34b52efc14701904e2bd69b949ebb_866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866"},"_vena_YTDS2_YTDB4_R_FV_42f34b52efc14701904e2bd69b949ebb_867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867"},"_vena_YTDS2_YTDB4_R_FV_42f34b52efc14701904e2bd69b949ebb_868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868"},"_vena_YTDS2_YTDB4_R_FV_42f34b52efc14701904e2bd69b949ebb_869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869"},"_vena_YTDS2_YTDB4_R_FV_42f34b52efc14701904e2bd69b949ebb_870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870"},"_vena_YTDS2_YTDB4_R_FV_42f34b52efc14701904e2bd69b949ebb_871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871"},"_vena_YTDS2_YTDB4_R_FV_42f34b52efc14701904e2bd69b949ebb_872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872"},"_vena_YTDS2_YTDB4_R_FV_42f34b52efc14701904e2bd69b949ebb_873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873"},"_vena_YTDS2_YTDB4_R_FV_42f34b52efc14701904e2bd69b949ebb_874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874"},"_vena_YTDS2_YTDB4_R_FV_42f34b52efc14701904e2bd69b949ebb_875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875"},"_vena_YTDS2_YTDB4_R_FV_42f34b52efc14701904e2bd69b949ebb_876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876"},"_vena_YTDS2_YTDB4_R_FV_42f34b52efc14701904e2bd69b949ebb_877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877"},"_vena_YTDS2_YTDB4_R_FV_42f34b52efc14701904e2bd69b949ebb_878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878"},"_vena_YTDS2_YTDB4_R_FV_42f34b52efc14701904e2bd69b949ebb_879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879"},"_vena_YTDS2_YTDB4_R_FV_42f34b52efc14701904e2bd69b949ebb_880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880"},"_vena_YTDS2_YTDB4_R_FV_42f34b52efc14701904e2bd69b949ebb_881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881"},"_vena_YTDS2_YTDB4_R_FV_42f34b52efc14701904e2bd69b949ebb_882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882"},"_vena_YTDS2_YTDB4_R_FV_42f34b52efc14701904e2bd69b949ebb_883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883"},"_vena_YTDS2_YTDB4_R_FV_42f34b52efc14701904e2bd69b949ebb_884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884"},"_vena_YTDS2_YTDB4_R_FV_42f34b52efc14701904e2bd69b949ebb_885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885"},"_vena_YTDS2_YTDB4_R_FV_42f34b52efc14701904e2bd69b949ebb_886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886"},"_vena_YTDS2_YTDB4_R_FV_42f34b52efc14701904e2bd69b949ebb_887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887"},"_vena_YTDS2_YTDB4_R_FV_42f34b52efc14701904e2bd69b949ebb_888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888"},"_vena_YTDS2_YTDB4_R_FV_42f34b52efc14701904e2bd69b949ebb_889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889"},"_vena_YTDS2_YTDB4_R_FV_42f34b52efc14701904e2bd69b949ebb_890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890"},"_vena_YTDS2_YTDB4_R_FV_42f34b52efc14701904e2bd69b949ebb_891":{"SourceGlobalVariableId":-1,"SourceFormVariableId":"42f34b52-efc1-4701-904e-2bd69b949ebb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YTDS2","BlockName":"YTDB4","VenaRangeType":1,"DimensionIdStr":"FV","MemberIdStr":"42f34b52efc14701904e2bd69b949ebb","DimensionId":-1,"MemberId":-1,"Inc":"891"}},"DynamicRangeStoreData":{"37036c7c":{"guid":"37036c7c","dimension":1,"member":429146483629096960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272859d1":{"guid":"272859d1","dimension":2,"member":720177941070610451,"filter":7,"referenceGlobalVariable":false,"globalVaribleId":"00000000-0000-0000-0000-000000000000","globalVaribleSnowflake":-1,"referenceFormVariable":false,"formVaribleId":"00000000-0000-0000-0000-000000000000","sorted":false,"dynamicExpression":"H4sIAAAAAAAAADWOSw+CQAyE/0vPa7I8kqXciF44iEaNF+NhgRpJlkfWkkgI/93dgLeZzrT9Zrhr\r\nMxKkkHfDyCCg62v6QPqY4UhtSTavId0FAg7EujGQqlAGSmGEmEiJQYShy5rW15zKmG1Tjkzeb9U4\r\nkCpBRBmjgNNAVnNv16N/l9mGp3W0J2Mu9CJLXUWFbj2bw1phvL+SttX7Ng0ukQIKx+ufbfKs3SLn\r\nXU1ff295Lj+cfjr/4wAAAA==\r\n","DynamicExpressionObject":{"nodes":[{"MemberId":-1,"Detail":720177939980091392,"DimId":2,"AttributeId":720177941078999049,"Operator":-1,"OperatorArity":-1,"CellReferenceName":"","MemberNameSearchType":0,"NodeId":0,"NodeParentIndex":-1}],"lastNodeId":-1,"sorted":false,"DrillDownMembersMemberIds":null,"DrillDownLeavesMemberIds":null,"DimensionId":0,"DataModelId":null,"Value":"Input"},"staticPageMembers":[720177941070610468]},"d5911ea3":{"guid":"d5911ea3","dimension":2,"member":720177941070610471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[720177941070610468]},"ae36ad84":{"guid":"ae36ad84","dimension":2,"member":720177941070610451,"filter":7,"referenceGlobalVariable":false,"globalVaribleId":"00000000-0000-0000-0000-000000000000","globalVaribleSnowflake":-1,"referenceFormVariable":false,"formVaribleId":"00000000-0000-0000-0000-000000000000","sorted":false,"dynamicExpression":"H4sIAAAAAAAAADWOSw+CQAyE/0vPa7I8kqXciF44iEaNF+NhgRpJlkfWkkgI/93dgLeZzrT9Zrhr\r\nMxKkkHfDyCCg62v6QPqY4UhtSTavId0FAg7EujGQqlAGSmGEmEiJQYShy5rW15zKmG1Tjkzeb9U4\r\nkCpBRBmjgNNAVnNv16N/l9mGp3W0J2Mu9CJLXUWFbj2bw1phvL+SttX7Ng0ukQIKx+ufbfKs3SLn\r\nXU1ff295Lj+cfjr/4wAAAA==\r\n","DynamicExpressionObject":{"nodes":[{"MemberId":-1,"Detail":720177939980091392,"DimId":2,"AttributeId":720177941078999049,"Operator":-1,"OperatorArity":-1,"CellReferenceName":"","MemberNameSearchType":0,"NodeId":0,"NodeParentIndex":-1}],"lastNodeId":-1,"sorted":false,"DrillDownMembersMemberIds":null,"DrillDownLeavesMemberIds":null,"DimensionId":0,"DataModelId":null,"Value":"Input"},"staticPageMembers":[]},"292a4c57":{"guid":"292a4c57","dimension":2,"member":720177941070610451,"filter":7,"referenceGlobalVariable":false,"globalVaribleId":"00000000-0000-0000-0000-000000000000","globalVaribleSnowflake":-1,"referenceFormVariable":false,"formVaribleId":"00000000-0000-0000-0000-000000000000","sorted":false,"dynamicExpression":"H4sIAAAAAAAAAD2OzQ6CMBCE32XPmLRIUrY3ohcOolHjxXgosMYm5Se1JBLCu9sG9LazMzv7TXBT\r\nZiCQcKYnWWorggjarqY3yPsEB2pKsnkNcsMj2JNT2oAUMeNC4BYxZQz5FmPv6SbE/JQ5Z3U5OAp6\r\njSaciRQRWeJrjj1Z5Tq7lP5UZrUbl9WOjPnzFKoJfB5rgQn6QspWr+vYe4dFUHje8GwdT8ofuryt\r\n6RP65sf8BSUb6M7nAAAA\r\n","DynamicExpressionObject":{"nodes":[{"MemberId":-1,"Detail":720177939980091392,"DimId":2,"AttributeId":720177941078999041,"Operator":-1,"OperatorArity":-1,"CellReferenceName":"","MemberNameSearchType":0,"NodeId":0,"NodeParentIndex":-1}],"lastNodeId":-1,"sorted":false,"DrillDownMembersMemberIds":null,"DrillDownLeavesMemberIds":null,"DimensionId":0,"DataModelId":null,"Value":"Reference"},"staticPageMembers":[]},"3ff53baf":{"guid":"3ff53baf","dimension":2,"member":720177941070610471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]},"dedaf819":{"guid":"dedaf819","dimension":2,"member":720177941070610451,"filter":7,"referenceGlobalVariable":false,"globalVaribleId":"00000000-0000-0000-0000-000000000000","globalVaribleSnowflake":-1,"referenceFormVariable":false,"formVaribleId":"00000000-0000-0000-0000-000000000000","sorted":false,"dynamicExpression":"H4sIAAAAAAAAADWOSw+CQAyE/0vPa7I8kqXciF44iEaNF+NhgRpJlkfWkkgI/93dgLeZzrT9Zrhr\r\nMxKkkHfDyCCg62v6QPqY4UhtSTavId0FAg7EujGQqlAGSmGEmEiJQYShy5rW15zKmG1Tjkzeb9U4\r\nkCpBRBmjgNNAVnNv16N/l9mGp3W0J2Mu9CJLXUWFbj2bw1phvL+SttX7Ng0ukQIKx+ufbfKs3SLn\r\nXU1ff295Lj+cfjr/4wAAAA==\r\n","DynamicExpressionObject":{"nodes":[{"MemberId":-1,"Detail":720177939980091392,"DimId":2,"AttributeId":720177941078999049,"Operator":-1,"OperatorArity":-1,"CellReferenceName":"","MemberNameSearchType":0,"NodeId":0,"NodeParentIndex":-1}],"lastNodeId":-1,"sorted":false,"DrillDownMembersMemberIds":null,"DrillDownLeavesMemberIds":null,"DimensionId":0,"DataModelId":null,"Value":"Input"},"staticPageMembers":[720177941070610503,720177941070610468]},"3fd64f36":{"guid":"3fd64f36","dimension":2,"member":720177941070610451,"filter":7,"referenceGlobalVariable":false,"globalVaribleId":"00000000-0000-0000-0000-000000000000","globalVaribleSnowflake":-1,"referenceFormVariable":false,"formVaribleId":"00000000-0000-0000-0000-000000000000","sorted":false,"dynamicExpression":"H4sIAAAAAAAAAD2OzQ6CMBCE32XPmLRIUrY3ohcOolHjxXgosMYm5Se1JBLCu9sG9LazMzv7TXBT\r\nZiCQcKYnWWorggjarqY3yPsEB2pKsnkNcsMj2JNT2oAUMeNC4BYxZQz5FmPv6SbE/JQ5Z3U5OAp6\r\njSaciRQRWeJrjj1Z5Tq7lP5UZrUbl9WOjPnzFKoJfB5rgQn6QspWr+vYe4dFUHje8GwdT8ofuryt\r\n6RP65sf8BSUb6M7nAAAA\r\n","DynamicExpressionObject":{"nodes":[{"MemberId":-1,"Detail":720177939980091392,"DimId":2,"AttributeId":720177941078999041,"Operator":-1,"OperatorArity":-1,"CellReferenceName":"","MemberNameSearchType":0,"NodeId":0,"NodeParentIndex":-1}],"lastNodeId":-1,"sorted":false,"DrillDownMembersMemberIds":null,"DrillDownLeavesMemberIds":null,"DimensionId":0,"DataModelId":null,"Value":"Reference"},"staticPageMembers":[720177941070610503,720177941070610468]},"62d67b17":{"guid":"62d67b17","dimension":2,"member":720177941070610471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[720177941070610503,720177941070610468]},"4a11d164":{"guid":"4a11d164","dimension":1,"member":720177941041250317,"filter":7,"referenceGlobalVariable":false,"globalVaribleId":"00000000-0000-0000-0000-000000000000","globalVaribleSnowflake":-1,"referenceFormVariable":false,"formVaribleId":"00000000-0000-0000-0000-000000000000","sorted":false,"dynamicExpression":"H4sIAAAAAAAEALWSXWuDMBSG/8u5asFBYgdO79rqRUHr6KQ3Y4xYT1kgxpLEbVL870s2S2W4u+7ufLwn53kPOYNsKtQQPZ8hw7pEtakguqMexGgYFxAFPqFBEC7C8IGQkC5C3/Z47WRWtTRG8bI1eBnLT6iYaZTtEkKu+VJx030XPVijEDs8okJ5wC2rESIAb9jv8idk6vBWdCfbsfqtRXTvD+Ejs4NmIyv8dDt77+bo98S/LTmdICf/AD7OBm5XmsLWbal5xZnqZOsY/rRBrzb8CRu0f/FAMG1GIt0ogzY8MqHRoisuRNx8yJ8F+mLafjvZCjESpMjecaLPa5SaN3K4QMwMy+w64fKpY+2ZaJ3JVV4UeZYm+ySdZUm2Snav6yRNZ7/NR850LkU3n0P/BT++Q4sUAwAA","DynamicExpressionObject":{"nodes":[{"MemberId":-1,"Detail":720177939980091392,"DimId":1,"AttributeId":-1,"Operator":1000,"OperatorArity":100,"CellReferenceName":"","MemberNameSearchType":0,"NodeId":0,"NodeParentIndex":-1},{"MemberId":-1,"Detail":720177939980091392,"DimId":1,"AttributeId":-1,"Operator":402,"OperatorArity":100,"CellReferenceName":"","MemberNameSearchType":0,"NodeId":1,"NodeParentIndex":0},{"MemberId":-1,"Detail":720177939980091392,"DimId":1,"AttributeId":-1,"Operator":-1,"OperatorArity":-1,"CellReferenceName":"subsidiarynumber","MemberNameSearchType":1,"NodeId":2,"NodeParentIndex":1}],"lastNodeId":2,"sorted":false,"DrillDownMembersMemberIds":null,"DrillDownLeavesMemberIds":null,"DimensionId":1,"DataModelId":720177939980091392,"Value":"BOTTOMLEVEL(MEMBER_CELL(subsidiarynumber:NameOnly))"},"staticPageMembers":null},"23bcc667":{"guid":"23bcc667","dimension":1,"member":720177941028667411,"filter":7,"referenceGlobalVariable":false,"globalVaribleId":"00000000-0000-0000-0000-000000000000","globalVaribleSnowflake":-1,"referenceFormVariable":false,"formVaribleId":"00000000-0000-0000-0000-000000000000","sorted":false,"dynamicExpression":"H4sIAAAAAAAAALWSy2rDMBBF/2VWCTggP4Ir7fLQIuBHSUw2JRQ5nhCB7ARFhprgf6/UtKQUd5fs\r\ndOfOaM6FucJWqBaBwTwvijxN+JYno5Snc75+X/AkGW3a8iIrKXSXtXWJmmWixrxR3XgMHjSnCi/A\r\n3q6QonNXFbCJ78ESjZAKWBwQP45pSOkLIdQPaWA9Wbs22zUzRsuyNfgzlp9RC3PS1iWE3PVMS9N9\r\nFT1YoFJrPKDGZo8OxsJbktt+pzco9P5YdGfr2P7MIrr/w9vzVdhBs2oq/HA7e+/h6BEJHkseDZCH\r\nTwD/rb65XWkI++9V/BvDv8eYDsSI+l3/CbZsAuWEAgAA\r\n","DynamicExpressionObject":{"nodes":[{"MemberId":-1,"Detail":720177939980091392,"DimId":1,"AttributeId":-1,"Operator":1000,"OperatorArity":100,"CellReferenceName":"","MemberNameSearchType":0,"NodeId":3,"NodeParentIndex":-1},{"MemberId":-1,"Detail":720177939980091392,"DimId":1,"AttributeId":-1,"Operator":402,"OperatorArity":100,"CellReferenceName":"","MemberNameSearchType":0,"NodeId":4,"NodeParentIndex":3},{"MemberId":-1,"Detail":720177939980091392,"DimId":1,"AttributeId":-1,"Operator":-1,"OperatorArity":-1,"CellReferenceName":"SubsidiaryNumber","MemberNameSearchType":1,"NodeId":5,"NodeParentIndex":4}],"lastNodeId":-1,"sorted":false,"DrillDownMembersMemberIds":null,"DrillDownLeavesMemberIds":null,"DimensionId":0,"DataModelId":null,"Value":"BOTTOMLEVEL(MEMBER_CELL(SubsidiaryNumber:NameOnly))"},"staticPageMembers":null},"a3be3c09":{"guid":"a3be3c09","dimension":1,"member":720177941028667411,"filter":7,"referenceGlobalVariable":false,"globalVaribleId":"00000000-0000-0000-0000-000000000000","globalVaribleSnowflake":-1,"referenceFormVariable":false,"formVaribleId":"00000000-0000-0000-0000-000000000000","sorted":false,"dynamicExpression":"H4sIAAAAAAAAALWSy2rDMBBF/2VWCTggP4Ir7fLQIuBHSUw2JRQ5nhCB7ARFhprgf6/UtKQUd5fs\r\ndOfOaM6FucJWqBaBwTwvijxN+JYno5Snc75+X/AkGW3a8iIrKXSXtXWJmmWixrxR3XgMHjSnCi/A\r\n3q6QonNXFbCJ78ESjZAKWBwQP45pSOkLIdQPaWA9Wbs22zUzRsuyNfgzlp9RC3PS1iWE3PVMS9N9\r\nFT1YoFJrPKDGZo8OxsJbktt+pzco9P5YdGfr2P7MIrr/w9vzVdhBs2oq/HA7e+/h6BEJHkseDZCH\r\nTwD/rb65XWkI++9V/BvDv8eYDsSI+l3/CbZsAuWEAgAA\r\n","DynamicExpressionObject":{"nodes":[{"MemberId":-1,"Detail":720177939980091392,"DimId":1,"AttributeId":-1,"Operator":1000,"OperatorArity":100,"CellReferenceName":"","MemberNameSearchType":0,"NodeId":3,"NodeParentIndex":-1},{"MemberId":-1,"Detail":720177939980091392,"DimId":1,"AttributeId":-1,"Operator":402,"OperatorArity":100,"CellReferenceName":"","MemberNameSearchType":0,"NodeId":4,"NodeParentIndex":3},{"MemberId":-1,"Detail":720177939980091392,"DimId":1,"AttributeId":-1,"Operator":-1,"OperatorArity":-1,"CellReferenceName":"SubsidiaryNumber","MemberNameSearchType":1,"NodeId":5,"NodeParentIndex":4}],"lastNodeId":-1,"sorted":false,"DrillDownMembersMemberIds":null,"DrillDownLeavesMemberIds":null,"DimensionId":0,"DataModelId":null,"Value":"BOTTOMLEVEL(MEMBER_CELL(SubsidiaryNumber:NameOnly))"},"staticPageMembers":null},"43d5a2c8":{"guid":"43d5a2c8","dimension":5,"member":720177941125136392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e08c21e4":{"guid":"e08c21e4","dimension":5,"member":720177941125136431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bc0f2717":{"guid":"bc0f2717","dimension":5,"member":720177941099970647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94346366":{"guid":"94346366","dimension":5,"member":720177941125136418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d43d343a":{"guid":"d43d343a","dimension":5,"member":720177941120942130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a86268b":{"guid":"a86268b","dimension":1,"member":720157858784870483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[720177941045444666,720177941049638930,720157858789064746,720157858784870472]},"1c8414b2":{"guid":"1c8414b2","dimension":1,"member":720157858784870533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[720177941045444666,720177941049638930,720157858789064746,720157858784870472]},"6014d2d3":{"guid":"6014d2d3","dimension":1,"member":720157858784870599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[720177941045444666,720177941049638930,720157858789064746,720157858784870472]},"5d647d27":{"guid":"5d647d27","dimension":1,"member":720157858784870573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[720177941045444666,720177941049638930,720157858789064746,720157858784870472]},"ac256d86":{"guid":"ac256d86","dimension":1,"member":720157858784870443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[720177941045444666,720177941049638930,720157858789064746,720157858784870472]},"bcab9865":{"guid":"bcab9865","dimension":1,"member":720157858784870448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[720177941045444666,720177941049638930,720157858789064746,720157858784870472]},"8cc72ae2":{"guid":"8cc72ae2","dimension":1,"member":720157858784870487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[720177941045444666,720177941049638930,720157858789064746,720157858784870472]},"17c0dd53":{"guid":"17c0dd53","dimension":1,"member":720157858784870453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[720177941045444666,720177941049638930,720157858789064746,720157858784870472]},"cc0b7026":{"guid":"cc0b7026","dimension":1,"member":720157858784870537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[720177941045444666,720177941049638930,720157858789064746,720157858784870472]},"4ac6858f":{"guid":"4ac6858f","dimension":1,"member":720157858789064759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[720177941045444666,720177941049638930,720157858789064746,720157858784870472]},"ef756f52":{"guid":"ef756f52","dimension":1,"member":720157858784870435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[720177941045444666,720177941049638930,720157858789064746,720157858784870472]},"ea0c4fb9":{"guid":"ea0c4fb9","dimension":1,"member":720157858784870432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[720177941045444666,720177941049638930,720157858789064746,720157858784870472]},"3ab1b5ea":{"guid":"3ab1b5ea","dimension":1,"member":720157858784870462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[720177941045444666,720177941049638930,720157858789064746,720157858784870472]},"38fb2cb2":{"guid":"38fb2cb2","dimension":1,"member":720157858789064733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[720177941045444666,720177941049638930,720157858789064746,720157858784870472]},"a55a3c65":{"guid":"a55a3c65","dimension":1,"member":720157858784870422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[720177941045444666,720177941049638930,720157858789064746,720157858784870472]},"4d54fde5":{"guid":"4d54fde5","dimension":1,"member":720157858789064724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[720177941045444666,720177941049638930,720157858789064746,720157858784870472]},"2420fe25":{"guid":"2420fe25","dimension":1,"member":720157858784870427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[720177941045444666,720177941049638930,720157858789064746,720157858784870472]},"8a9a0875":{"guid":"8a9a0875","dimension":1,"member":720177941045444675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[720177941045444666,720177941049638930]},"d7ce99ef":{"guid":"d7ce99ef","dimension":1,"member":721515948120604672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[720177941045444666,720177941049638930]},"9aa8a179":{"guid":"9aa8a179","dimension":1,"member":721516249343197184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[720177941045444666,720177941049638930]},"49811b04":{"guid":"49811b04","dimension":1,"member":721516452901158912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[720177941045444666,720177941049638930]},"dd32ab79":{"guid":"dd32ab79","dimension":1,"member":720177941045444624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[720177941045444666,720177941049638930]},"95296d67":{"guid":"95296d67","dimension":1,"member":720177941041250337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[720177941045444666,720177941049638930]},"792f9c68":{"guid":"792f9c68","dimension":1,"member":720177941045444609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[720177941045444666,720177941049638930]},"c1ecbac3":{"guid":"c1ecbac3","dimension":1,"member":720177941028667398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[720177941045444666,720177941049638930]},"b133d555":{"guid":"b133d555","dimension":1,"member":720177941045444613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[720177941045444666,720177941049638930]},"7ecfd30f":{"guid":"7ecfd30f","dimension":1,"member":720177941041250324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[720177941045444666,720177941049638930]},"c93d47c2":{"guid":"c93d47c2","dimension":1,"member":720177941045444647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[720177941045444666,720177941049638930]},"60fde01b":{"guid":"60fde01b","dimension":1,"member":720177941049638914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[720177941045444666,720177941049638930]},"d304613":{"guid":"d304613","dimension":1,"member":720177941045444629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[720177941045444666,720177941049638930]},"ec6430f3":{"guid":"ec6430f3","dimension":1,"member":720177941028667406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[720177941045444666,720177941049638930]},"71852a1":{"guid":"71852a1","dimension":1,"member":720177941037056024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[720177941045444666,720177941049638930]},"706631d5":{"guid":"706631d5","dimension":5,"member":720177941125136389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44a19f43":{"guid":"44a19f43","dimension":5,"member":720177941129330710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70a5bbf":{"guid":"70a5bbf","dimension":5,"member":720177941125136526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87d7f74f":{"guid":"87d7f74f","dimension":5,"member":720177941125136523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5e615e14":{"guid":"5e615e14","dimension":5,"member":720177941112553524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abfe1461":{"guid":"abfe1461","dimension":5,"member":720792858247823360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cff6b0b":{"guid":"cff6b0b","dimension":5,"member":720177941125136435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3bf56d41":{"guid":"3bf56d41","dimension":5,"member":720177941137719444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b8f2a1e4":{"guid":"b8f2a1e4","dimension":5,"member":720177941137719441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dccc602":{"guid":"dccc602","dimension":5,"member":720795664812212224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856e3e51":{"guid":"856e3e51","dimension":5,"member":720177941099970647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c1191a98":{"guid":"c1191a98","dimension":5,"member":720177941129330710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2811aec2":{"guid":"2811aec2","dimension":5,"member":720177941125136526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481f69d2":{"guid":"481f69d2","dimension":5,"member":720177941125136523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890c1f5d":{"guid":"890c1f5d","dimension":5,"member":720177941112553524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8530a814":{"guid":"8530a814","dimension":5,"member":720792858247823360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7f7b3f36":{"guid":"7f7b3f36","dimension":5,"member":720177941120942130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a1f118a7":{"guid":"a1f118a7","dimension":5,"member":720177941125136418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ae8af4e2":{"guid":"ae8af4e2","dimension":5,"member":720177941125136431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d9d40640":{"guid":"d9d40640","dimension":5,"member":720177941125136392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96bf3992":{"guid":"96bf3992","dimension":5,"member":720177941125136389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902c7fc6":{"guid":"902c7fc6","dimension":5,"member":720177941125136435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e74ab8df":{"guid":"e74ab8df","dimension":5,"member":720177941137719444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27cb02c3":{"guid":"27cb02c3","dimension":5,"member":720177941137719441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474d326d":{"guid":"474d326d","dimension":5,"member":720795664812212224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9286cb5f":{"guid":"9286cb5f","dimension":6,"member":720177941255159867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[720177941255159882,720177941255159867,720177941255159906]},"686681":{"guid":"686681","dimension":5,"member":720177941137719444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43d4f709":{"guid":"43d4f709","dimension":5,"member":720177941125136392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55d44d23":{"guid":"55d44d23","dimension":5,"member":720177941129330710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f36f3a58":{"guid":"f36f3a58","dimension":5,"member":720177941112553524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737f861":{"guid":"737f861","dimension":5,"member":720177941125136389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7794a301":{"guid":"7794a301","dimension":5,"member":720177941125136526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d1fd1b3":{"guid":"d1fd1b3","dimension":5,"member":720177941125136523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7544757e":{"guid":"7544757e","dimension":5,"member":720177941125136418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61f69618":{"guid":"61f69618","dimension":5,"member":720792858247823360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20fcdeae":{"guid":"20fcdeae","dimension":5,"member":720177941137719441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f4aa31d6":{"guid":"f4aa31d6","dimension":5,"member":720177941099970647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19f66e5a":{"guid":"19f66e5a","dimension":5,"member":720177941125136435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40b4e54b":{"guid":"40b4e54b","dimension":5,"member":720177941120942130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82996185":{"guid":"82996185","dimension":5,"member":720795664812212224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42e30870":{"guid":"42e30870","dimension":5,"member":720177941125136431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1b1a11f0":{"guid":"1b1a11f0","dimension":5,"member":720177941137719444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b3aaa127":{"guid":"b3aaa127","dimension":5,"member":720177941125136392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7d3346dd":{"guid":"7d3346dd","dimension":5,"member":720177941129330710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3b0f4412":{"guid":"3b0f4412","dimension":5,"member":720177941112553524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b5ace790":{"guid":"b5ace790","dimension":5,"member":720177941125136389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a08549a1":{"guid":"a08549a1","dimension":5,"member":720177941125136526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1f0c7cc2":{"guid":"1f0c7cc2","dimension":5,"member":720177941125136523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887ac220":{"guid":"887ac220","dimension":5,"member":720177941125136418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9425b62b":{"guid":"9425b62b","dimension":5,"member":720792858247823360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66a5ee4d":{"guid":"66a5ee4d","dimension":5,"member":720177941137719441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76295":{"guid":"76295","dimension":5,"member":720177941099970647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785654df":{"guid":"785654df","dimension":5,"member":720177941125136435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bae1f598":{"guid":"bae1f598","dimension":5,"member":720177941120942130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4381cb80":{"guid":"4381cb80","dimension":5,"member":720795664812212224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a82d9e45":{"guid":"a82d9e45","dimension":5,"member":720177941125136431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25312751":{"guid":"25312751","dimension":5,"member":720177941137719444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a92f8e7b":{"guid":"a92f8e7b","dimension":5,"member":720177941125136392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abab258":{"guid":"abab258","dimension":5,"member":720177941129330710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9bfd7053":{"guid":"9bfd7053","dimension":5,"member":720177941112553524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c16cfeb3":{"guid":"c16cfeb3","dimension":5,"member":720177941125136389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d41f3ae9":{"guid":"d41f3ae9","dimension":5,"member":720177941125136526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b8517f16":{"guid":"b8517f16","dimension":5,"member":720177941125136523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81dc0d66":{"guid":"81dc0d66","dimension":5,"member":720177941125136418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4555ccbe":{"guid":"4555ccbe","dimension":5,"member":720792858247823360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6f7a7905":{"guid":"6f7a7905","dimension":5,"member":720177941137719441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9ee6599e":{"guid":"9ee6599e","dimension":5,"member":720177941099970647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844366fa":{"guid":"844366fa","dimension":5,"member":720177941125136435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c4925cef":{"guid":"c4925cef","dimension":5,"member":720177941120942130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8a3f9c20":{"guid":"8a3f9c20","dimension":5,"member":720795664812212224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2dca42be":{"guid":"2dca42be","dimension":5,"member":720177941125136431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bc4bb816":{"guid":"bc4bb816","dimension":5,"member":720177941137719444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aa72ebb6":{"guid":"aa72ebb6","dimension":5,"member":720177941125136392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9738aa68":{"guid":"9738aa68","dimension":5,"member":720177941129330710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d6e599fe":{"guid":"d6e599fe","dimension":5,"member":720177941112553524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9fc15d0f":{"guid":"9fc15d0f","dimension":5,"member":720177941125136389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350d3352":{"guid":"350d3352","dimension":5,"member":720177941125136526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3594ca00":{"guid":"3594ca00","dimension":5,"member":720177941125136523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534aa564":{"guid":"534aa564","dimension":5,"member":720177941125136418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e54afc29":{"guid":"e54afc29","dimension":5,"member":720792858247823360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5defa8ed":{"guid":"5defa8ed","dimension":5,"member":720177941137719441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c9d5c4ce":{"guid":"c9d5c4ce","dimension":5,"member":720177941099970647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6d0270b0":{"guid":"6d0270b0","dimension":5,"member":720177941125136435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4eabbd9f":{"guid":"4eabbd9f","dimension":5,"member":720177941120942130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823318cd":{"guid":"823318cd","dimension":5,"member":720795664812212224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919a722d":{"guid":"919a722d","dimension":5,"member":720177941125136431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c1416d17":{"guid":"c1416d17","dimension":5,"member":720177941137719444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53ee423a":{"guid":"53ee423a","dimension":5,"member":720177941125136392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16eca4b":{"guid":"16eca4b","dimension":5,"member":720177941129330710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c8c8cf78":{"guid":"c8c8cf78","dimension":5,"member":720177941112553524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f918cf0c":{"guid":"f918cf0c","dimension":5,"member":720177941125136389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c6f55e7e":{"guid":"c6f55e7e","dimension":5,"member":720177941125136526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1fee2b91":{"guid":"1fee2b91","dimension":5,"member":720177941125136523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2ebffb88":{"guid":"2ebffb88","dimension":5,"member":720177941125136418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de383ce9":{"guid":"de383ce9","dimension":5,"member":720792858247823360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5afc9d6a":{"guid":"5afc9d6a","dimension":5,"member":720177941137719441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a6135ccf":{"guid":"a6135ccf","dimension":5,"member":720177941099970647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a1d22f37":{"guid":"a1d22f37","dimension":5,"member":720177941125136435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abb138ed":{"guid":"abb138ed","dimension":5,"member":720177941120942130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a3d0df36":{"guid":"a3d0df36","dimension":5,"member":720795664812212224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fdbca17a":{"guid":"fdbca17a","dimension":5,"member":720177941125136431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9265627f":{"guid":"9265627f","dimension":5,"member":720177941137719444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d0db74b4":{"guid":"d0db74b4","dimension":5,"member":720177941125136392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15bff8bd":{"guid":"15bff8bd","dimension":5,"member":720177941129330710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ad0be797":{"guid":"ad0be797","dimension":5,"member":720177941112553524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949ddee6":{"guid":"949ddee6","dimension":5,"member":720177941125136389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52f32638":{"guid":"52f32638","dimension":5,"member":720177941125136526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95908ee1":{"guid":"95908ee1","dimension":5,"member":720177941125136523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b558df57":{"guid":"b558df57","dimension":5,"member":720177941125136418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a17b761c":{"guid":"a17b761c","dimension":5,"member":720792858247823360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fadc7a97":{"guid":"fadc7a97","dimension":5,"member":720177941137719441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5dae5b9e":{"guid":"5dae5b9e","dimension":5,"member":720177941099970647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22b8abc8":{"guid":"22b8abc8","dimension":5,"member":720177941125136435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e65fe727":{"guid":"e65fe727","dimension":5,"member":720177941120942130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312ddb17":{"guid":"312ddb17","dimension":5,"member":720795664812212224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ec38a020":{"guid":"ec38a020","dimension":5,"member":720177941125136431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cacef147":{"guid":"cacef147","dimension":5,"member":720177941137719444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e00b0e44":{"guid":"e00b0e44","dimension":5,"member":720177941125136392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a03d71f6":{"guid":"a03d71f6","dimension":5,"member":720177941129330710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198d65a7":{"guid":"198d65a7","dimension":5,"member":720177941112553524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c9546e99":{"guid":"c9546e99","dimension":5,"member":720177941125136389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b8d22132":{"guid":"b8d22132","dimension":5,"member":720177941125136526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5ed70688":{"guid":"5ed70688","dimension":5,"member":720177941125136523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3a0e60a7":{"guid":"3a0e60a7","dimension":5,"member":720177941125136418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d2471a81":{"guid":"d2471a81","dimension":5,"member":720792858247823360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b954e7e5":{"guid":"b954e7e5","dimension":5,"member":720177941137719441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454c96bf":{"guid":"454c96bf","dimension":5,"member":720177941099970647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9e240d64":{"guid":"9e240d64","dimension":5,"member":720177941125136435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391115e8":{"guid":"391115e8","dimension":5,"member":720177941120942130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799ebc55":{"guid":"799ebc55","dimension":5,"member":720795664812212224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98ea85aa":{"guid":"98ea85aa","dimension":5,"member":720177941125136431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7084c254":{"guid":"7084c254","dimension":5,"member":720177941137719444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551de191":{"guid":"551de191","dimension":5,"member":720177941125136392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4b918af5":{"guid":"4b918af5","dimension":5,"member":720177941129330710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616facc8":{"guid":"616facc8","dimension":5,"member":720177941112553524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547d67c0":{"guid":"547d67c0","dimension":5,"member":720177941125136389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66775a08":{"guid":"66775a08","dimension":5,"member":720177941125136526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d19fca0f":{"guid":"d19fca0f","dimension":5,"member":720177941125136523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1e90c95a":{"guid":"1e90c95a","dimension":5,"member":720177941125136418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5dd42dc9":{"guid":"5dd42dc9","dimension":5,"member":720792858247823360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56519373":{"guid":"56519373","dimension":5,"member":720177941137719441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ce078825":{"guid":"ce078825","dimension":5,"member":720177941099970647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a0b509e9":{"guid":"a0b509e9","dimension":5,"member":720177941125136435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b4880db6":{"guid":"b4880db6","dimension":5,"member":720177941120942130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df58df55":{"guid":"df58df55","dimension":5,"member":720795664812212224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dfc04614":{"guid":"dfc04614","dimension":5,"member":720177941125136431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e7149fc5":{"guid":"e7149fc5","dimension":5,"member":720177941137719444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383052f5":{"guid":"383052f5","dimension":5,"member":720177941125136392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be8befe0":{"guid":"be8befe0","dimension":5,"member":720177941129330710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547a9d7f":{"guid":"547a9d7f","dimension":5,"member":720177941112553524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741d024c":{"guid":"741d024c","dimension":5,"member":720177941125136389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6e0c7dd8":{"guid":"6e0c7dd8","dimension":5,"member":720177941125136526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8fe1799f":{"guid":"8fe1799f","dimension":5,"member":720177941125136523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c39acffe":{"guid":"c39acffe","dimension":5,"member":720177941125136418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84def57a":{"guid":"84def57a","dimension":5,"member":720792858247823360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40b96a56":{"guid":"40b96a56","dimension":5,"member":720177941137719441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a8d04b9d":{"guid":"a8d04b9d","dimension":5,"member":720177941099970647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8e198f91":{"guid":"8e198f91","dimension":5,"member":720177941125136435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cead67a1":{"guid":"cead67a1","dimension":5,"member":720177941120942130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11774731":{"guid":"11774731","dimension":5,"member":720795664812212224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d1357d6c":{"guid":"d1357d6c","dimension":5,"member":720177941125136431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66dd66ec":{"guid":"66dd66ec","dimension":5,"member":720177941099970647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faf5573b":{"guid":"faf5573b","dimension":5,"member":720177941129330710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d33ad8fc":{"guid":"d33ad8fc","dimension":5,"member":720177941125136526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81f2242b":{"guid":"81f2242b","dimension":5,"member":720177941125136523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1979125f":{"guid":"1979125f","dimension":5,"member":720177941112553524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59141141":{"guid":"59141141","dimension":5,"member":720792858247823360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9a7e640d":{"guid":"9a7e640d","dimension":5,"member":720177941120942130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627e2c45":{"guid":"627e2c45","dimension":5,"member":720177941125136418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95de1857":{"guid":"95de1857","dimension":5,"member":720177941125136431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ac050064":{"guid":"ac050064","dimension":5,"member":720177941125136392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1e8e5042":{"guid":"1e8e5042","dimension":5,"member":720177941125136389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7cd47fd4":{"guid":"7cd47fd4","dimension":5,"member":720177941125136435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a2727b50":{"guid":"a2727b50","dimension":5,"member":720177941137719444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fb258d47":{"guid":"fb258d47","dimension":5,"member":720177941137719441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4bda81f2":{"guid":"4bda81f2","dimension":5,"member":720795664812212224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a0c18b84":{"guid":"a0c18b84","dimension":6,"member":720177941255159882,"filter":7,"referenceGlobalVariable":false,"globalVaribleId":"00000000-0000-0000-0000-000000000000","globalVaribleSnowflake":-1,"referenceFormVariable":false,"formVaribleId":"00000000-0000-0000-0000-000000000000","sorted":true,"dynamicExpression":"H4sIAAAAAAAEAK1RQWrDMBD8y54SUEBOSl3r5sY5GJykOG4vpRTF3lKBLAVJbhuC/16JJsUQH3robUc7OzuzOoHSDVpgzydYY7tHkzfAZhGBDB0XElg8p1EcJ4skuaM0iRbJ3PdEG2i3BFLnjNh3Di9j2wMa7rQBdkMHMDXCHYFFlBJYopQlvqFBVeOGtwgMgJzXB7xDbur36njwHc/feIdB/lw+cD/octXgV1jZk393Prs2Hp7GfJdodWdq/FX7S5BoJAjtXwhIbt2AZLVx6EtnOvTWjZAy05/qR99eQvvPU52UA0KB/ANH+qJFZYVW5wtk3PG13yYDHjvWE5ddCLnbltUkraoyv3+sVq/LVVFMroJPp9B/A85JyMJOAgAA","DynamicExpressionObject":{"nodes":[{"MemberId":-1,"Detail":720177939980091392,"DimId":6,"AttributeId":-1,"Operator":401,"OperatorArity":100,"CellReferenceName":"","MemberNameSearchType":0,"NodeId":0,"NodeParentIndex":-1},{"MemberId":-1,"Detail":720177939980091392,"DimId":6,"AttributeId":-1,"Operator":-1,"OperatorArity":-1,"CellReferenceName":"ResourceAttribute","MemberNameSearchType":0,"NodeId":1,"NodeParentIndex":0}],"lastNodeId":1,"sorted":true,"DrillDownMembersMemberIds":null,"DrillDownLeavesMemberIds":null,"DimensionId":6,"DataModelId":720177939980091392,"Value":"SORT(ATTRIBUTE_CELL(ResourceAttribute))"},"staticPageMembers":null},"bfa28dd":{"guid":"bfa28dd","dimension":5,"member":720177941137719444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f311873b":{"guid":"f311873b","dimension":5,"member":720177941125136392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e4d49ad9":{"guid":"e4d49ad9","dimension":5,"member":720177941129330710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b618be26":{"guid":"b618be26","dimension":5,"member":720177941112553524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9c21bc8e":{"guid":"9c21bc8e","dimension":5,"member":720177941125136389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5da616e":{"guid":"5da616e","dimension":5,"member":720177941125136526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801cc328":{"guid":"801cc328","dimension":5,"member":720177941125136523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eea37e5e":{"guid":"eea37e5e","dimension":5,"member":720177941125136418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8400e8ce":{"guid":"8400e8ce","dimension":5,"member":720792858247823360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620aacd7":{"guid":"620aacd7","dimension":5,"member":720177941137719441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ec0a0d84":{"guid":"ec0a0d84","dimension":5,"member":720177941099970647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4a4a99f1":{"guid":"4a4a99f1","dimension":5,"member":720177941125136435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94fa7c80":{"guid":"94fa7c80","dimension":5,"member":720177941120942130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e3002102":{"guid":"e3002102","dimension":5,"member":720795664812212224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1699c88c":{"guid":"1699c88c","dimension":5,"member":720177941125136431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c18d23a9":{"guid":"c18d23a9","dimension":5,"member":720177941137719444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38c75e15":{"guid":"38c75e15","dimension":5,"member":720177941125136392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cdb1e9e6":{"guid":"cdb1e9e6","dimension":5,"member":720177941129330710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1497558f":{"guid":"1497558f","dimension":5,"member":720177941112553524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54d0b79a":{"guid":"54d0b79a","dimension":5,"member":720177941125136389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5c8d536a":{"guid":"5c8d536a","dimension":5,"member":720177941125136526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70cea4a9":{"guid":"70cea4a9","dimension":5,"member":720177941125136523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d43989a":{"guid":"d43989a","dimension":5,"member":720177941125136418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3cb67de8":{"guid":"3cb67de8","dimension":5,"member":720792858247823360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40193a2f":{"guid":"40193a2f","dimension":5,"member":720177941137719441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2462a737":{"guid":"2462a737","dimension":5,"member":720177941099970647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edb7ce2d":{"guid":"edb7ce2d","dimension":5,"member":720177941125136435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3b6276a2":{"guid":"3b6276a2","dimension":5,"member":720177941120942130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8bb56a35":{"guid":"8bb56a35","dimension":5,"member":720795664812212224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723b46da":{"guid":"723b46da","dimension":5,"member":720177941125136431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8c98e85f":{"guid":"8c98e85f","dimension":5,"member":720177941137719444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d2916902":{"guid":"d2916902","dimension":5,"member":720177941125136392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3f24458f":{"guid":"3f24458f","dimension":5,"member":720177941129330710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90523ee":{"guid":"90523ee","dimension":5,"member":720177941112553524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a808b222":{"guid":"a808b222","dimension":5,"member":720177941125136389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ce76e99f":{"guid":"ce76e99f","dimension":5,"member":720177941125136526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ee03f652":{"guid":"ee03f652","dimension":5,"member":720177941125136523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7b735f73":{"guid":"7b735f73","dimension":5,"member":720177941125136418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28027d1d":{"guid":"28027d1d","dimension":5,"member":720792858247823360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ee6aac50":{"guid":"ee6aac50","dimension":5,"member":720177941137719441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49365e4e":{"guid":"49365e4e","dimension":5,"member":720177941099970647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851588e7":{"guid":"851588e7","dimension":5,"member":720177941125136435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4a38a24b":{"guid":"4a38a24b","dimension":5,"member":720177941120942130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cf187ed4":{"guid":"cf187ed4","dimension":5,"member":720795664812212224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914d7f39":{"guid":"914d7f39","dimension":5,"member":720177941125136431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2ed6d127":{"guid":"2ed6d127","dimension":5,"member":720177941137719444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69fe67b8":{"guid":"69fe67b8","dimension":5,"member":720177941125136392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72d80267":{"guid":"72d80267","dimension":5,"member":720177941129330710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5bf7f7f4":{"guid":"5bf7f7f4","dimension":5,"member":720177941112553524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f660912d":{"guid":"f660912d","dimension":5,"member":720177941125136389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e424912f":{"guid":"e424912f","dimension":5,"member":720177941125136526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b254bb5f":{"guid":"b254bb5f","dimension":5,"member":720177941125136523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8fc37cd0":{"guid":"8fc37cd0","dimension":5,"member":720177941125136418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e9967140":{"guid":"e9967140","dimension":5,"member":720792858247823360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3a309d75":{"guid":"3a309d75","dimension":5,"member":720177941137719441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3f834199":{"guid":"3f834199","dimension":5,"member":720177941099970647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51934c16":{"guid":"51934c16","dimension":5,"member":720177941125136435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68310b3e":{"guid":"68310b3e","dimension":5,"member":720177941120942130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3efe32bd":{"guid":"3efe32bd","dimension":5,"member":720795664812212224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5e2d1542":{"guid":"5e2d1542","dimension":5,"member":720177941125136431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b4216c5c":{"guid":"b4216c5c","dimension":5,"member":720177941137719444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f1b05b47":{"guid":"f1b05b47","dimension":5,"member":720177941125136392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542bb5db":{"guid":"542bb5db","dimension":5,"member":720177941129330710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e396848b":{"guid":"e396848b","dimension":5,"member":720177941112553524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268f4d35":{"guid":"268f4d35","dimension":5,"member":720177941125136389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27c82ac5":{"guid":"27c82ac5","dimension":5,"member":720177941125136526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537f4ca0":{"guid":"537f4ca0","dimension":5,"member":720177941125136523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cd34a36":{"guid":"cd34a36","dimension":5,"member":720177941125136418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53675a7f":{"guid":"53675a7f","dimension":5,"member":720792858247823360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cc5b5aaf":{"guid":"cc5b5aaf","dimension":5,"member":720177941137719441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7728aee7":{"guid":"7728aee7","dimension":5,"member":720177941099970647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1220b7db":{"guid":"1220b7db","dimension":5,"member":720177941125136435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3b7da98e":{"guid":"3b7da98e","dimension":5,"member":720177941120942130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f073183c":{"guid":"f073183c","dimension":5,"member":720795664812212224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a0eca228":{"guid":"a0eca228","dimension":5,"member":720177941125136431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96e9e13":{"guid":"96e9e13","dimension":5,"member":720177941137719444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68ec215e":{"guid":"68ec215e","dimension":5,"member":720177941125136392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143bc2e5":{"guid":"143bc2e5","dimension":5,"member":720177941129330710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450f5a53":{"guid":"450f5a53","dimension":5,"member":720177941112553524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dd02dbd7":{"guid":"dd02dbd7","dimension":5,"member":720177941125136389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222e648b":{"guid":"222e648b","dimension":5,"member":720177941125136526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80e1f6cf":{"guid":"80e1f6cf","dimension":5,"member":720177941125136523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ef737888":{"guid":"ef737888","dimension":5,"member":720177941125136418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38272857":{"guid":"38272857","dimension":5,"member":720792858247823360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dfda178c":{"guid":"dfda178c","dimension":5,"member":720177941137719441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6398b375":{"guid":"6398b375","dimension":5,"member":720177941099970647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372680c1":{"guid":"372680c1","dimension":5,"member":720177941125136435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5f940df7":{"guid":"5f940df7","dimension":5,"member":720177941120942130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3aa25af1":{"guid":"3aa25af1","dimension":5,"member":720795664812212224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f61c9ecb":{"guid":"f61c9ecb","dimension":5,"member":720177941125136431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b15fec66":{"guid":"b15fec66","dimension":5,"member":720177941137719444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467b39ee":{"guid":"467b39ee","dimension":5,"member":720177941125136392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17aab6fb":{"guid":"17aab6fb","dimension":5,"member":720177941129330710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bf21866d":{"guid":"bf21866d","dimension":5,"member":720177941112553524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5caa44ce":{"guid":"5caa44ce","dimension":5,"member":720177941125136389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6e4ef0c9":{"guid":"6e4ef0c9","dimension":5,"member":720177941125136526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88f813c4":{"guid":"88f813c4","dimension":5,"member":720177941125136523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61e3f755":{"guid":"61e3f755","dimension":5,"member":720177941125136418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8aded60d":{"guid":"8aded60d","dimension":5,"member":720792858247823360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f6298433":{"guid":"f6298433","dimension":5,"member":720177941137719441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8136b545":{"guid":"8136b545","dimension":5,"member":720177941099970647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2a6da884":{"guid":"2a6da884","dimension":5,"member":720177941125136435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266fe74":{"guid":"266fe74","dimension":5,"member":720177941120942130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249f21b5":{"guid":"249f21b5","dimension":5,"member":720795664812212224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e435bec":{"guid":"e435bec","dimension":5,"member":720177941125136431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e2b979bb":{"guid":"e2b979bb","dimension":5,"member":720177941137719444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94b64f3f":{"guid":"94b64f3f","dimension":5,"member":720177941125136392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b3040e65":{"guid":"b3040e65","dimension":5,"member":720177941129330710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95f7b69d":{"guid":"95f7b69d","dimension":5,"member":720177941112553524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ab947462":{"guid":"ab947462","dimension":5,"member":720177941125136389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122d79c9":{"guid":"122d79c9","dimension":5,"member":720177941125136526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28624fe6":{"guid":"28624fe6","dimension":5,"member":720177941125136523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14aebecc":{"guid":"14aebecc","dimension":5,"member":720177941125136418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9a2a4917":{"guid":"9a2a4917","dimension":5,"member":720792858247823360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ee988ac8":{"guid":"ee988ac8","dimension":5,"member":720177941137719441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53c6b820":{"guid":"53c6b820","dimension":5,"member":720177941099970647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d6a63c0c":{"guid":"d6a63c0c","dimension":5,"member":720177941125136435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adc7e95f":{"guid":"adc7e95f","dimension":5,"member":720177941120942130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9d6688ca":{"guid":"9d6688ca","dimension":5,"member":720795664812212224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24695b70":{"guid":"24695b70","dimension":5,"member":720177941125136431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3ebfbc3f":{"guid":"3ebfbc3f","dimension":5,"member":720177941137719444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51778b81":{"guid":"51778b81","dimension":5,"member":720177941125136392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dd1c8634":{"guid":"dd1c8634","dimension":5,"member":720177941129330710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3cc9e061":{"guid":"3cc9e061","dimension":5,"member":720177941112553524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831cb82a":{"guid":"831cb82a","dimension":5,"member":720177941125136389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f0489acc":{"guid":"f0489acc","dimension":5,"member":720177941125136526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dae5f198":{"guid":"dae5f198","dimension":5,"member":720177941125136523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2247c2f2":{"guid":"2247c2f2","dimension":5,"member":720177941125136418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443d15b8":{"guid":"443d15b8","dimension":5,"member":720792858247823360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81b2834f":{"guid":"81b2834f","dimension":5,"member":720177941137719441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efa24ad5":{"guid":"efa24ad5","dimension":5,"member":720177941099970647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ea4d9f":{"guid":"ea4d9f","dimension":5,"member":720177941125136435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88406a78":{"guid":"88406a78","dimension":5,"member":720177941120942130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ba5e0db6":{"guid":"ba5e0db6","dimension":5,"member":720795664812212224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a1008983":{"guid":"a1008983","dimension":5,"member":720177941125136431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7564559e":{"guid":"7564559e","dimension":4,"member":720177941091581972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]},"37f4f9fe":{"guid":"37f4f9fe","dimension":2,"member":720177941070610451,"filter":7,"referenceGlobalVariable":false,"globalVaribleId":"00000000-0000-0000-0000-000000000000","globalVaribleSnowflake":-1,"referenceFormVariable":false,"formVaribleId":"00000000-0000-0000-0000-000000000000","sorted":false,"dynamicExpression":"H4sIAAAAAAAEAG1QQWrDMBD8y55VkJzYjnwLdQ+BJi1tKZTSwybeUMFaCpLcNoT8vRJ2IIfcdjSj3Zk5gXUdBWg+T7Cmfkt+1UFzpwS0FNEwNHUhVV3rmdYLKbWa6SJxps+yNC1j9GY7RMpYqaqopF7My3quylJVqhLwdCCP0flx6wUtvYnH8ememF9oT57sjjbYEzQAYnKT8Suh332/HQ+JkQI2yXC+No3PmD7Gle3oL+87fwlgDPFKFZyPlMY9cqBk3hvm1v3a8UK4xE4l2IH5SvBI+EM3eNOTDcbZqYMWI67TOc74Vl3vyENO9ZGCPNgOzv9GOMvJdgEAAA==","DynamicExpressionObject":{"nodes":[{"MemberId":-1,"Detail":720177939980091392,"DimId":2,"AttributeId":1162609845741551616,"Operator":-1,"OperatorArity":-1,"CellReferenceName":"","MemberNameSearchType":0,"NodeId":0,"NodeParentIndex":-1}],"lastNodeId":0,"sorted":false,"DrillDownMembersMemberIds":null,"DrillDownLeavesMemberIds":null,"DimensionId":2,"DataModelId":720177939980091392,"Value":"YearEnd"},"staticPageMembers":[720177941070610468]},"3ffed0b4":{"guid":"3ffed0b4","dimension":5,"member":720177941099970647,"filter":5,"referenceGlobalVariable":false,"globalVaribleId":"00000000-0000-0000-0000-000000000000","globalVaribleSnowflake":-1,"referenceFormVariable":false,"formVaribleId":"00000000-0000-0000-0000-000000000000","sorted":true,"dynamicExpression":null,"DynamicExpressionObject":null,"staticPageMembers":null},"1b82c0b5":{"guid":"1b82c0b5","dimension":5,"member":720177941129330710,"filter":5,"referenceGlobalVariable":false,"globalVaribleId":"00000000-0000-0000-0000-000000000000","globalVaribleSnowflake":-1,"referenceFormVariable":false,"formVaribleId":"00000000-0000-0000-0000-000000000000","sorted":true,"dynamicExpression":null,"DynamicExpressionObject":null,"staticPageMembers":null},"2de701b9":{"guid":"2de701b9","dimension":5,"member":720177941125136526,"filter":5,"referenceGlobalVariable":false,"globalVaribleId":"00000000-0000-0000-0000-000000000000","globalVaribleSnowflake":-1,"referenceFormVariable":false,"formVaribleId":"00000000-0000-0000-0000-000000000000","sorted":true,"dynamicExpression":null,"DynamicExpressionObject":null,"staticPageMembers":null},"26a750e5":{"guid":"26a750e5","dimension":5,"member":720177941125136523,"filter":5,"referenceGlobalVariable":false,"globalVaribleId":"00000000-0000-0000-0000-000000000000","globalVaribleSnowflake":-1,"referenceFormVariable":false,"formVaribleId":"00000000-0000-0000-0000-000000000000","sorted":true,"dynamicExpression":null,"DynamicExpressionObject":null,"staticPageMembers":null},"e3d9da50":{"guid":"e3d9da50","dimension":5,"member":720177941112553524,"filter":5,"referenceGlobalVariable":false,"globalVaribleId":"00000000-0000-0000-0000-000000000000","globalVaribleSnowflake":-1,"referenceFormVariable":false,"formVaribleId":"00000000-0000-0000-0000-000000000000","sorted":true,"dynamicExpression":null,"DynamicExpressionObject":null,"staticPageMembers":null},"40357e2f":{"guid":"40357e2f","dimension":5,"member":720792858247823360,"filter":5,"referenceGlobalVariable":false,"globalVaribleId":"00000000-0000-0000-0000-000000000000","globalVaribleSnowflake":-1,"referenceFormVariable":false,"formVaribleId":"00000000-0000-0000-0000-000000000000","sorted":true,"dynamicExpression":null,"DynamicExpressionObject":null,"staticPageMembers":null},"9259cf3f":{"guid":"9259cf3f","dimension":5,"member":720177941120942130,"filter":5,"referenceGlobalVariable":false,"globalVaribleId":"00000000-0000-0000-0000-000000000000","globalVaribleSnowflake":-1,"referenceFormVariable":false,"formVaribleId":"00000000-0000-0000-0000-000000000000","sorted":true,"dynamicExpression":null,"DynamicExpressionObject":null,"staticPageMembers":null},"fbc457cc":{"guid":"fbc457cc","dimension":5,"member":720177941125136418,"filter":5,"referenceGlobalVariable":false,"globalVaribleId":"00000000-0000-0000-0000-000000000000","globalVaribleSnowflake":-1,"referenceFormVariable":false,"formVaribleId":"00000000-0000-0000-0000-000000000000","sorted":true,"dynamicExpression":null,"DynamicExpressionObject":null,"staticPageMembers":null},"24cab78d":{"guid":"24cab78d","dimension":5,"member":720177941125136431,"filter":5,"referenceGlobalVariable":false,"globalVaribleId":"00000000-0000-0000-0000-000000000000","globalVaribleSnowflake":-1,"referenceFormVariable":false,"formVaribleId":"00000000-0000-0000-0000-000000000000","sorted":true,"dynamicExpression":null,"DynamicExpressionObject":null,"staticPageMembers":null},"5467d133":{"guid":"5467d133","dimension":5,"member":720177941125136392,"filter":5,"referenceGlobalVariable":false,"globalVaribleId":"00000000-0000-0000-0000-000000000000","globalVaribleSnowflake":-1,"referenceFormVariable":false,"formVaribleId":"00000000-0000-0000-0000-000000000000","sorted":true,"dynamicExpression":null,"DynamicExpressionObject":null,"staticPageMembers":null},"4d1e6b4a":{"guid":"4d1e6b4a","dimension":5,"member":720177941125136389,"filter":5,"referenceGlobalVariable":false,"globalVaribleId":"00000000-0000-0000-0000-000000000000","globalVaribleSnowflake":-1,"referenceFormVariable":false,"formVaribleId":"00000000-0000-0000-0000-000000000000","sorted":true,"dynamicExpression":null,"DynamicExpressionObject":null,"staticPageMembers":null},"f14e8e5":{"guid":"f14e8e5","dimension":5,"member":720177941125136435,"filter":5,"referenceGlobalVariable":false,"globalVaribleId":"00000000-0000-0000-0000-000000000000","globalVaribleSnowflake":-1,"referenceFormVariable":false,"formVaribleId":"00000000-0000-0000-0000-000000000000","sorted":true,"dynamicExpression":null,"DynamicExpressionObject":null,"staticPageMembers":null},"ccff1054":{"guid":"ccff1054","dimension":5,"member":720177941137719444,"filter":5,"referenceGlobalVariable":false,"globalVaribleId":"00000000-0000-0000-0000-000000000000","globalVaribleSnowflake":-1,"referenceFormVariable":false,"formVaribleId":"00000000-0000-0000-0000-000000000000","sorted":true,"dynamicExpression":null,"DynamicExpressionObject":null,"staticPageMembers":null},"2f45d07b":{"guid":"2f45d07b","dimension":5,"member":720177941137719441,"filter":5,"referenceGlobalVariable":false,"globalVaribleId":"00000000-0000-0000-0000-000000000000","globalVaribleSnowflake":-1,"referenceFormVariable":false,"formVaribleId":"00000000-0000-0000-0000-000000000000","sorted":true,"dynamicExpression":null,"DynamicExpressionObject":null,"staticPageMembers":null},"ccb10f60":{"guid":"ccb10f60","dimension":5,"member":720795664812212224,"filter":5,"referenceGlobalVariable":false,"globalVaribleId":"00000000-0000-0000-0000-000000000000","globalVaribleSnowflake":-1,"referenceFormVariable":false,"formVaribleId":"00000000-0000-0000-0000-000000000000","sorted":true,"dynamicExpression":null,"DynamicExpressionObject":null,"staticPageMembers":null}},"FormVariables":{"GroupMembers":{},"Groups":{"e3545e3d-cc52-420a-84dc-dae3a23a4597":{"Name":"*fvScenario","DynamicMemberType":6,"DynamicMatchField":3,"DynamicMemberDimensionId":2,"DynamicMemberDimensionMemberId":720177941070610451,"DataModelId":720177939980091392,"Id":"e3545e3d-cc52-420a-84dc-dae3a23a4597"},"a398e917-565c-475b-8f0c-5e9ebb5e002d":{"Name":"*fvPeriod","DynamicMemberType":6,"DynamicMatchField":3,"DynamicMemberDimensionId":3,"DynamicMemberDimensionMemberId":720177941078999104,"DataModelId":720177939980091392,"Id":"a398e917-565c-475b-8f0c-5e9ebb5e002d"},"e1c3a244-dc3d-4f14-9ecd-f7d748811086":{"Name":"*fvYear","DynamicMemberType":6,"DynamicMatchField":3,"DynamicMemberDimensionId":4,"DynamicMemberDimensionMemberId":720177941091581967,"DataModelId":720177939980091392,"Id":"e1c3a244-dc3d-4f14-9ecd-f7d748811086"},"42f34b52-efc1-4701-904e-2bd69b949ebb":{"Name":"*fvAccount","DynamicMemberType":6,"DynamicMatchField":3,"DynamicMemberDimensionId":5,"DynamicMemberDimensionMemberId":720177941112553495,"DataModelId":720177939980091392,"Id":"42f34b52-efc1-4701-904e-2bd69b949ebb"},"ef23d2b3-9fcb-45a7-9097-ef2da4b3400e":{"Name":"*fvResource","DynamicMemberType":6,"DynamicMatchField":3,"DynamicMemberDimensionId":6,"DynamicMemberDimensionMemberId":720177941255159882,"DataModelId":720177939980091392,"Id":"ef23d2b3-9fcb-45a7-9097-ef2da4b3400e"},"b530dfa8-c0ca-4d07-b43c-3eef40a6b100":{"Name":"*fvFunction","DynamicMemberType":6,"DynamicMatchField":3,"DynamicMemberDimensionId":7,"DynamicMemberDimensionMemberId":720177941267742840,"DataModelId":720177939980091392,"Id":"b530dfa8-c0ca-4d07-b43c-3eef40a6b100"},"a7015286-194d-4cc6-a0af-6b4fcbd8ce6b":{"Name":"*fvMeasure","DynamicMemberType":6,"DynamicMatchField":3,"DynamicMemberDimensionId":8,"DynamicMemberDimensionMemberId":720177941305491497,"DataModelId":720177939980091392,"Id":"a7015286-194d-4cc6-a0af-6b4fcbd8ce6b"},"9b0abd75-78fb-4201-8b1b-a18b8b26d3ae":{"Name":"*fvSubsidiary-Location","DynamicMemberType":6,"DynamicMatchField":3,"DynamicMemberDimensionId":1,"DynamicMemberDimensionMemberId":720177941028667411,"DataModelId":720177939980091392,"Id":"9b0abd75-78fb-4201-8b1b-a18b8b26d3ae"}}},"LoadedDataModels":[720177939980091392],"DefaultDataModel":720177939980091392,"DynamicBindingStoreDataList":{"BindList":[{"TaskID":632008535145055087,"DynIDs":["a86268b"]},{"TaskID":632008535145054559,"DynIDs":["1c8414b2"]},{"TaskID":632008535145054981,"DynIDs":["6014d2d3"]},{"TaskID":632008535145055081,"DynIDs":["ea0c4fb9"]},{"TaskID":632008535145055178,"DynIDs":["5d647d27"]},{"TaskID":632008535145054443,"DynIDs":["ac256d86"]},{"TaskID":632008535145055356,"DynIDs":["bcab9865"]},{"TaskID":632008535145054626,"DynIDs":["8cc72ae2"]},{"TaskID":632008535145054405,"DynIDs":["17c0dd53"]},{"TaskID":632008535145055157,"DynIDs":["cc0b7026"]},{"TaskID":632443441007689728,"DynIDs":["4ac6858f"]},{"TaskID":632008535145054933,"DynIDs":["ef756f52"]},{"TaskID":632008535145055256,"DynIDs":["3ab1b5ea"]},{"TaskID":632443232046940160,"DynIDs":["38fb2cb2"]},{"TaskID":632008535145054468,"DynIDs":["a55a3c65"]},{"TaskID":632008535145054420,"DynIDs":["2420fe25"]},{"TaskID":632008535145054871,"DynIDs":["4d54fde5"]},{"TaskID":720179468568887658,"DynIDs":["60fde01b"]},{"TaskID":720179468568888573,"DynIDs":["c93d47c2"]},{"TaskID":720179468568887801,"DynIDs":["d7ce99ef"]},{"TaskID":720179468568888093,"DynIDs":["7ecfd30f"]},{"TaskID":720179468568888485,"DynIDs":["b133d555"]},{"TaskID":720179468568887979,"DynIDs":["792f9c68"]},{"TaskID":720179468568887501,"DynIDs":["c1ecbac3"]},{"TaskID":720179468568888574,"DynIDs":["95296d67"]},{"TaskID":720179468568887394,"DynIDs":["dd32ab79"]},{"TaskID":720179468568888295,"DynIDs":["49811b04"]},{"TaskID":720179468568888280,"DynIDs":["9aa8a179"]},{"TaskID":720179468568887983,"DynIDs":["8a9a0875"]},{"TaskID":720179468568887788,"DynIDs":["8a9a0875"]},{"TaskID":720179468568887696,"DynIDs":["71852a1"]},{"TaskID":720179468568888386,"DynIDs":["ec6430f3"]},{"TaskID":720179468568888119,"DynIDs":["d304613"]},{"TaskID":720179468568888433,"DynIDs":["8a9a0875"]},{"TaskID":720179468568888137,"DynIDs":["8a9a0875"]},{"TaskID":720179468568887407,"DynIDs":["8a9a0875"]}]},"LineItemEnabledSectionBlockPairs":[{"section":"CapExS2","block":"CapExB2"},{"section":"DetailS1","block":"DetailB1"}],"LineItemDetailsRowMap":{},"VenaWorkbookSettings":{"PerBlockRefreshNodes":{"RefreshButton":{"NodeFlags":null,"Text":null,"Description":null,"Type":null,"Command":null,"Children":[{"NodeFlags":"NodeTypeCommand|Editable|ShowAddRightClickMenu|ShowDeleteRightClickMenu","Text":"Refresh: ClosedMonthS1 :: ClosedMonthB1","Description":"","Type":"Command","Command":{"Command":"RefreshBlock","Args":["ClosedMonthS1","ClosedMonthB1"]},"Children":[]}]},"Unused":{"NodeFlags":null,"Text":null,"Description":null,"Type":null,"Command":null,"Children":[]}},"FullRefreshAfterPerBlockList":true,"LoadedSuccessfully":true,"FastChooseEnabled":false,"FastFormulaScanEnabled":false,"CheckProtectedOverride":false,"RibbonButtonMap":{"WorkOffline":{"TagId":"WorkOffline","ManagerHidden":false,"ContributorHidden":false},"Cascade":{"TagId":"Cascade","ManagerHidden":false,"ContributorHidden":false},"InsertLID":{"TagId":"InsertLID","ManagerHidden":false,"ContributorHidden":false},"RemoveLID":{"TagId":"RemoveLID","ManagerHidden":false,"ContributorHidden":false},"MultiInsertLID":{"TagId":"MultiInsertLID","ManagerHidden":false,"ContributorHidden":false},"SelectLID":{"TagId":"SelectLID","ManagerHidden":false,"ContributorHidden":false},"MoveLID":{"TagId":"MoveLID","ManagerHidden":false,"ContributorHidden":false},"DrillMenu":{"TagId":"DrillMenu","ManagerHidden":false,"ContributorHidden":false},"AuditTrail":{"TagId":"AuditTrail","ManagerHidden":false,"ContributorHidden":false},"Comments":{"TagId":"Comments","ManagerHidden":false,"ContributorHidden":false},"IntersectionFiles":{"TagId":"IntersectionFiles","ManagerHidden":false,"ContributorHidden":false},"MyFunctions":{"TagId":"MyFunctions","ManagerHidden":false,"ContributorHidden":false},"KeyInfo":{"TagId":"KeyInfo","ManagerHidden":false,"ContributorHidden":false},"ZoomOut":{"TagId":"ZoomOut","ManagerHidden":false,"ContributorHidden":false},"ZoomIn":{"TagId":"ZoomIn","ManagerHidden":false,"ContributorHidden":false}},"RibbonButtons":[{"TagId":"WorkOffline","ManagerHidden":false,"ContributorHidden":false},{"TagId":"Cascade","ManagerHidden":false,"ContributorHidden":false},{"TagId":"InsertLID","ManagerHidden":false,"ContributorHidden":false},{"TagId":"RemoveLID","ManagerHidden":false,"ContributorHidden":false},{"TagId":"MultiInsertLID","ManagerHidden":false,"ContributorHidden":false},{"TagId":"SelectLID","ManagerHidden":false,"ContributorHidden":false},{"TagId":"MoveLID","ManagerHidden":false,"ContributorHidden":false},{"TagId":"DrillMenu","ManagerHidden":false,"ContributorHidden":false},{"TagId":"AuditTrail","ManagerHidden":false,"ContributorHidden":false},{"TagId":"Comments","ManagerHidden":false,"ContributorHidden":false},{"TagId":"IntersectionFiles","ManagerHidden":false,"ContributorHidden":false},{"TagId":"MyFunctions","ManagerHidden":false,"ContributorHidden":false},{"TagId":"KeyInfo","ManagerHidden":false,"ContributorHidden":false},{"TagId":"ZoomOut","ManagerHidden":false,"ContributorHidden":false},{"TagId":"ZoomIn","ManagerHidden":false,"ContributorHidden":false}],"DisableClearingBrokenFVIntersections":false,"HideDynamicsOnSaveTemplate":false,"MaximumColumnsBeforeWarning":1000,"MaximumRowsBeforeWarning":10000,"PreventBrokenFVDoubleRefresh":true,"ExternalDataSourceURL":null,"UpdateStaticMappings":true,"UseTextFormatForDrillTransaction":false,"AllowMultiChoose":false,"PreventCellReferenceUpdatesOnCascade":false,"MDRRowInsertSectionName":"Select combination for data entry","CollapseChooseBoxMembers":false,"UISettings":{"ManagerMappingScreenSize":"1000,600","ManagerMappingBlock":null,"ManagerMappingSection":null},"SaveDataETLJobID":null,"DisableTemplateSaveAuditTrail":false,"EnableMemberSearchButton":false},"VenaSqlQueries":null}</venadatastore>
</file>

<file path=customXml/item7.xml><?xml version="1.0" encoding="utf-8"?>
<venadatastore xmlns="http://venasolutions.com/VenaSPMAddin/DrillThroughTableInfo_V1">[{"sectionName":null,"blockName":null,"tableName":"drill_GL_NV"}]</venadatastore>
</file>

<file path=customXml/item8.xml><?xml version="1.0" encoding="utf-8"?>
<venadatastore xmlns="http://venasolutions.com/VenaSPMAddin/VenaWorkbookProperties">{"LoadedSuccessfully":false,"ConnectionContext":null,"Replay":false,"OfflineGuid":"00000000-0000-0000-0000-000000000000","ServiceUrl":null,"WorkbookIsOffline":false,"DocPropertiesJson":null,"Filename":null,"WP":null,"Subdomain":null,"TokenExpirationInterval":0,"AddinType":"Desktop","AddinVersion":"1.2025.929.1005"}</venadatastore>
</file>

<file path=customXml/itemProps1.xml><?xml version="1.0" encoding="utf-8"?>
<ds:datastoreItem xmlns:ds="http://schemas.openxmlformats.org/officeDocument/2006/customXml" ds:itemID="{72F8A8EF-9507-4629-BFD8-07F874B51F57}">
  <ds:schemaRefs>
    <ds:schemaRef ds:uri="http://venasolutions.com/VenaSPMAddin/ServerSideBlobV2"/>
  </ds:schemaRefs>
</ds:datastoreItem>
</file>

<file path=customXml/itemProps2.xml><?xml version="1.0" encoding="utf-8"?>
<ds:datastoreItem xmlns:ds="http://schemas.openxmlformats.org/officeDocument/2006/customXml" ds:itemID="{74A68C30-72E6-41F5-9BC1-3B555FE85D96}">
  <ds:schemaRefs>
    <ds:schemaRef ds:uri="http://venasolutions.com/VenaTemplate/SolutionPackageMetadata/V1"/>
  </ds:schemaRefs>
</ds:datastoreItem>
</file>

<file path=customXml/itemProps3.xml><?xml version="1.0" encoding="utf-8"?>
<ds:datastoreItem xmlns:ds="http://schemas.openxmlformats.org/officeDocument/2006/customXml" ds:itemID="{5EF30F7C-FD88-4B2E-BDC8-2F9E6B46EE63}">
  <ds:schemaRefs>
    <ds:schemaRef ds:uri="http://venasolutions.com/VenaSPMAddin/ExcelCustomMultiDynamicCollectionStore_V1"/>
  </ds:schemaRefs>
</ds:datastoreItem>
</file>

<file path=customXml/itemProps4.xml><?xml version="1.0" encoding="utf-8"?>
<ds:datastoreItem xmlns:ds="http://schemas.openxmlformats.org/officeDocument/2006/customXml" ds:itemID="{4F7EFA85-EF09-4E40-BDB9-B5DDED8A83CE}">
  <ds:schemaRefs>
    <ds:schemaRef ds:uri="http://venasolutions.com/VenaSPMAddin/DataModelSectionStore_V1"/>
  </ds:schemaRefs>
</ds:datastoreItem>
</file>

<file path=customXml/itemProps5.xml><?xml version="1.0" encoding="utf-8"?>
<ds:datastoreItem xmlns:ds="http://schemas.openxmlformats.org/officeDocument/2006/customXml" ds:itemID="{30C1ABCE-D607-47F1-980A-7B732597AFF3}">
  <ds:schemaRefs>
    <ds:schemaRef ds:uri="http://venasolutions.com/VenaSPMAddin/DefaultDataModel_V1"/>
  </ds:schemaRefs>
</ds:datastoreItem>
</file>

<file path=customXml/itemProps6.xml><?xml version="1.0" encoding="utf-8"?>
<ds:datastoreItem xmlns:ds="http://schemas.openxmlformats.org/officeDocument/2006/customXml" ds:itemID="{13945C45-E7E1-4598-A5DF-E6DF6BB9142C}">
  <ds:schemaRefs>
    <ds:schemaRef ds:uri="http://venasolutions.com/VenaSPMAddin/ServerSideBlobV1"/>
  </ds:schemaRefs>
</ds:datastoreItem>
</file>

<file path=customXml/itemProps7.xml><?xml version="1.0" encoding="utf-8"?>
<ds:datastoreItem xmlns:ds="http://schemas.openxmlformats.org/officeDocument/2006/customXml" ds:itemID="{BFEF036F-3F70-4C3C-9669-0A4893BBAFE8}">
  <ds:schemaRefs>
    <ds:schemaRef ds:uri="http://venasolutions.com/VenaSPMAddin/DrillThroughTableInfo_V1"/>
  </ds:schemaRefs>
</ds:datastoreItem>
</file>

<file path=customXml/itemProps8.xml><?xml version="1.0" encoding="utf-8"?>
<ds:datastoreItem xmlns:ds="http://schemas.openxmlformats.org/officeDocument/2006/customXml" ds:itemID="{1EF78459-24FD-4D51-8025-31707E892A1C}">
  <ds:schemaRefs>
    <ds:schemaRef ds:uri="http://venasolutions.com/VenaSPMAddin/VenaWorkbook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Approved Budget v2</vt:lpstr>
      <vt:lpstr>YTD</vt:lpstr>
      <vt:lpstr>Detail</vt:lpstr>
      <vt:lpstr>Restricted</vt:lpstr>
      <vt:lpstr>Cash Flow</vt:lpstr>
      <vt:lpstr>Balance Sheet</vt:lpstr>
      <vt:lpstr>Graphs</vt:lpstr>
      <vt:lpstr>CapEx</vt:lpstr>
      <vt:lpstr>Ad Hoc Tables</vt:lpstr>
      <vt:lpstr>_vena_V_BalanceSheetDelete_H</vt:lpstr>
      <vt:lpstr>_vena_V_CapExDelete_H</vt:lpstr>
      <vt:lpstr>_vena_V_CashFlowDelete_H</vt:lpstr>
      <vt:lpstr>_vena_V_DetailDelete_H</vt:lpstr>
      <vt:lpstr>_vena_V_GraphsDelete_H</vt:lpstr>
      <vt:lpstr>_vena_V_NoSaveAfterMacro_H</vt:lpstr>
      <vt:lpstr>_vena_V_ReportSettingsDelete_H</vt:lpstr>
      <vt:lpstr>_vena_V_RestrictedDelete_H</vt:lpstr>
      <vt:lpstr>_vena_V_YTDDelete_H</vt:lpstr>
      <vt:lpstr>'Approved Budget v2'!Print_Area</vt:lpstr>
      <vt:lpstr>'Cash Flow'!Print_Area</vt:lpstr>
      <vt:lpstr>YTD!Print_Area</vt:lpstr>
      <vt:lpstr>'Approved Budget v2'!Print_Titles</vt:lpstr>
      <vt:lpstr>Restricted!Print_Titles</vt:lpstr>
      <vt:lpstr>YTD!Print_Titles</vt:lpstr>
      <vt:lpstr>Table1_Dropdown1</vt:lpstr>
      <vt:lpstr>Table1_Dropdown2</vt:lpstr>
      <vt:lpstr>Waterfall_Dropdown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Kelsey Wrobel</dc:creator>
  <cp:lastModifiedBy>Nandini Vaishnav</cp:lastModifiedBy>
  <cp:lastPrinted>2022-10-21T21:42:48Z</cp:lastPrinted>
  <dcterms:created xsi:type="dcterms:W3CDTF">2017-01-06T19:00:00Z</dcterms:created>
  <dcterms:modified xsi:type="dcterms:W3CDTF">2025-11-24T06:06:21Z</dcterms:modified>
</cp:coreProperties>
</file>