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csmci.sharepoint.com/sites/csmc-nevada/Shared Documents/WYLEES/SBM/FY2025-2026/Budgets/FY26 02 Final Budget Approved 2025-05-20/"/>
    </mc:Choice>
  </mc:AlternateContent>
  <xr:revisionPtr revIDLastSave="36" documentId="8_{5BB79E6A-9276-4DEF-84DC-EE85848BF67D}" xr6:coauthVersionLast="47" xr6:coauthVersionMax="47" xr10:uidLastSave="{388D8EF6-0B2F-4409-8050-C64B6B9D8D04}"/>
  <bookViews>
    <workbookView xWindow="-57720" yWindow="780" windowWidth="29040" windowHeight="15720" tabRatio="746" firstSheet="1" activeTab="1" xr2:uid="{684E7762-A5DA-4EB9-8CB9-30744A9CBF10}"/>
  </bookViews>
  <sheets>
    <sheet name="Form 1" sheetId="63" state="hidden" r:id="rId1"/>
    <sheet name="Sch 1" sheetId="61" r:id="rId2"/>
    <sheet name="Form 2 (B-1)" sheetId="54" state="hidden" r:id="rId3"/>
    <sheet name="Sch B-1" sheetId="77" r:id="rId4"/>
    <sheet name="Form 2 (B-1)Alt" sheetId="60" state="hidden" r:id="rId5"/>
    <sheet name="Sch B-1 Alt" sheetId="78" state="hidden" r:id="rId6"/>
    <sheet name="Sch AA" sheetId="53" state="hidden" r:id="rId7"/>
    <sheet name="AA Attachment" sheetId="62" state="hidden" r:id="rId8"/>
    <sheet name="Sch AA-1" sheetId="52" state="hidden" r:id="rId9"/>
    <sheet name="Sch AA Modified" sheetId="79" r:id="rId10"/>
    <sheet name="Sch AA-1 Modified" sheetId="80" r:id="rId11"/>
    <sheet name="Sch BB-5" sheetId="64" r:id="rId12"/>
    <sheet name="Sch BB-6" sheetId="66" r:id="rId13"/>
    <sheet name="Sch BB-7" sheetId="48" r:id="rId14"/>
    <sheet name="Sch BB-8" sheetId="47" r:id="rId15"/>
    <sheet name="Sch BB-9" sheetId="46" r:id="rId16"/>
    <sheet name="Sch BB-10" sheetId="45" r:id="rId17"/>
    <sheet name="Sch BB-11" sheetId="44" r:id="rId18"/>
    <sheet name="Sch BB-12" sheetId="43" r:id="rId19"/>
    <sheet name="Sch BB-13" sheetId="42" r:id="rId20"/>
    <sheet name="Sch BB-14" sheetId="41" r:id="rId21"/>
    <sheet name="Sch BB-14A" sheetId="40" r:id="rId22"/>
    <sheet name="SchCC Debt Svc FUND" sheetId="38" r:id="rId23"/>
    <sheet name="SchC-1 Debt Schdl" sheetId="37" r:id="rId24"/>
    <sheet name="Sch J-1" sheetId="36" r:id="rId25"/>
    <sheet name="Sch J-2" sheetId="35" r:id="rId26"/>
    <sheet name="Sch T" sheetId="33" r:id="rId27"/>
    <sheet name="Form 30" sheetId="57" state="hidden" r:id="rId28"/>
    <sheet name="Sch 31" sheetId="74" r:id="rId29"/>
    <sheet name="Sch 32" sheetId="75" r:id="rId30"/>
    <sheet name="Checklist" sheetId="81" state="hidden" r:id="rId31"/>
    <sheet name="Form 5 (BB)" sheetId="51" state="hidden" r:id="rId32"/>
    <sheet name="Form 6 (BB)" sheetId="50" state="hidden" r:id="rId33"/>
    <sheet name="Form 6A (BB)" sheetId="49" state="hidden" r:id="rId34"/>
  </sheets>
  <definedNames>
    <definedName name="OLE_LINK3" localSheetId="1">'Sch 1'!#REF!</definedName>
    <definedName name="_xlnm.Print_Area" localSheetId="30">Checklist!$A$1:$M$188</definedName>
    <definedName name="_xlnm.Print_Area" localSheetId="0">'Form 1'!$A$1:$K$61</definedName>
    <definedName name="_xlnm.Print_Area" localSheetId="4">'Form 2 (B-1)Alt'!$A$1:$O$59</definedName>
    <definedName name="_xlnm.Print_Area" localSheetId="1">'Sch 1'!$A$1:$I$55</definedName>
    <definedName name="_xlnm.Print_Area" localSheetId="28">'Sch 31'!$A$1:$G$63</definedName>
    <definedName name="_xlnm.Print_Area" localSheetId="29">'Sch 32'!$A$1:$K$61</definedName>
    <definedName name="_xlnm.Print_Area" localSheetId="9">'Sch AA Modified'!$A$1:$I$36</definedName>
    <definedName name="_xlnm.Print_Area" localSheetId="8">'Sch AA-1'!$A$1:$G$52</definedName>
    <definedName name="_xlnm.Print_Area" localSheetId="10">'Sch AA-1 Modified'!$A$1:$I$39</definedName>
    <definedName name="_xlnm.Print_Area" localSheetId="3">'Sch B-1'!$A$1:$N$67</definedName>
    <definedName name="_xlnm.Print_Area" localSheetId="5">'Sch B-1 Alt'!$A$1:$O$68</definedName>
    <definedName name="_xlnm.Print_Area" localSheetId="16">'Sch BB-10'!$A$1:$H$48</definedName>
    <definedName name="_xlnm.Print_Area" localSheetId="18">'Sch BB-12'!$A$1:$H$67</definedName>
    <definedName name="_xlnm.Print_Area" localSheetId="19">'Sch BB-13'!$A$1:$H$27</definedName>
    <definedName name="_xlnm.Print_Area" localSheetId="20">'Sch BB-14'!$A$1:$H$60</definedName>
    <definedName name="_xlnm.Print_Area" localSheetId="21">'Sch BB-14A'!$A$1:$H$21</definedName>
    <definedName name="_xlnm.Print_Area" localSheetId="11">'Sch BB-5'!$A$1:$G$57</definedName>
    <definedName name="_xlnm.Print_Area" localSheetId="12">'Sch BB-6'!$A$1:$G$25</definedName>
    <definedName name="_xlnm.Print_Area" localSheetId="13">'Sch BB-7'!$A$1:$H$69</definedName>
    <definedName name="_xlnm.Print_Area" localSheetId="14">'Sch BB-8'!$A$1:$H$69</definedName>
    <definedName name="_xlnm.Print_Area" localSheetId="15">'Sch BB-9'!$A$1:$H$69</definedName>
    <definedName name="_xlnm.Print_Area" localSheetId="24">'Sch J-1'!$A$1:$H$44</definedName>
    <definedName name="_xlnm.Print_Area" localSheetId="25">'Sch J-2'!$A$1:$H$44</definedName>
    <definedName name="_xlnm.Print_Area" localSheetId="26">'Sch T'!$A$1:$I$53</definedName>
    <definedName name="_xlnm.Print_Area" localSheetId="23">'SchC-1 Debt Schdl'!$A$1:$N$46</definedName>
    <definedName name="_xlnm.Print_Area" localSheetId="22">'SchCC Debt Svc FUND'!$A$1:$H$43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75" l="1" a="1"/>
  <c r="C5" i="75" s="1"/>
  <c r="C6" i="75" a="1"/>
  <c r="C6" i="75"/>
  <c r="C4" i="75" a="1"/>
  <c r="C4" i="75" s="1"/>
  <c r="C7" i="80" l="1"/>
  <c r="D7" i="80" l="1"/>
  <c r="F15" i="61"/>
  <c r="F14" i="61"/>
  <c r="F13" i="61"/>
  <c r="B8" i="61" l="1"/>
  <c r="C15" i="61"/>
  <c r="C16" i="61"/>
  <c r="C14" i="61"/>
  <c r="I25" i="61"/>
  <c r="F25" i="61"/>
  <c r="E20" i="40"/>
  <c r="F42" i="35"/>
  <c r="G42" i="35"/>
  <c r="H42" i="35"/>
  <c r="E42" i="35"/>
  <c r="H41" i="35"/>
  <c r="G41" i="35"/>
  <c r="F41" i="35"/>
  <c r="E41" i="35"/>
  <c r="H33" i="35"/>
  <c r="G33" i="35"/>
  <c r="F33" i="35"/>
  <c r="E33" i="35"/>
  <c r="H25" i="35"/>
  <c r="G25" i="35"/>
  <c r="F25" i="35"/>
  <c r="E25" i="35"/>
  <c r="F17" i="35"/>
  <c r="G17" i="35"/>
  <c r="H17" i="35"/>
  <c r="E17" i="35"/>
  <c r="F40" i="36"/>
  <c r="G40" i="36"/>
  <c r="H40" i="36"/>
  <c r="E40" i="36"/>
  <c r="F41" i="36"/>
  <c r="G41" i="36"/>
  <c r="H41" i="36"/>
  <c r="E41" i="36"/>
  <c r="F26" i="36"/>
  <c r="G26" i="36"/>
  <c r="H26" i="36"/>
  <c r="E26" i="36"/>
  <c r="F36" i="36"/>
  <c r="G36" i="36"/>
  <c r="H36" i="36"/>
  <c r="E36" i="36"/>
  <c r="F32" i="36"/>
  <c r="G32" i="36"/>
  <c r="H32" i="36"/>
  <c r="E32" i="36"/>
  <c r="F24" i="36"/>
  <c r="G24" i="36"/>
  <c r="H24" i="36"/>
  <c r="E24" i="36"/>
  <c r="H16" i="36"/>
  <c r="G16" i="36"/>
  <c r="F16" i="36"/>
  <c r="E16" i="36"/>
  <c r="D3" i="35"/>
  <c r="D3" i="36"/>
  <c r="F35" i="79"/>
  <c r="G35" i="79"/>
  <c r="D34" i="79"/>
  <c r="E34" i="79"/>
  <c r="F34" i="79"/>
  <c r="G34" i="79"/>
  <c r="F17" i="79"/>
  <c r="G17" i="79"/>
  <c r="H17" i="79"/>
  <c r="I33" i="79"/>
  <c r="I32" i="79"/>
  <c r="I31" i="79"/>
  <c r="I30" i="79"/>
  <c r="I29" i="79"/>
  <c r="I28" i="79"/>
  <c r="I27" i="79"/>
  <c r="I26" i="79"/>
  <c r="I25" i="79"/>
  <c r="I24" i="79"/>
  <c r="I23" i="79"/>
  <c r="I21" i="79"/>
  <c r="I20" i="79"/>
  <c r="I19" i="79"/>
  <c r="I12" i="79"/>
  <c r="I15" i="79"/>
  <c r="B3" i="79"/>
  <c r="D37" i="80"/>
  <c r="E37" i="80"/>
  <c r="F37" i="80"/>
  <c r="G37" i="80"/>
  <c r="H37" i="80"/>
  <c r="I36" i="80"/>
  <c r="I35" i="80"/>
  <c r="I34" i="80"/>
  <c r="I33" i="80"/>
  <c r="I32" i="80"/>
  <c r="I31" i="80"/>
  <c r="I30" i="80"/>
  <c r="I29" i="80"/>
  <c r="I28" i="80"/>
  <c r="I27" i="80"/>
  <c r="I26" i="80"/>
  <c r="I25" i="80"/>
  <c r="I24" i="80"/>
  <c r="I23" i="80"/>
  <c r="I22" i="80"/>
  <c r="D19" i="80"/>
  <c r="I8" i="80"/>
  <c r="I9" i="80"/>
  <c r="I10" i="80"/>
  <c r="I11" i="80"/>
  <c r="I12" i="80"/>
  <c r="I13" i="80"/>
  <c r="I14" i="80"/>
  <c r="B3" i="80"/>
  <c r="E56" i="64"/>
  <c r="F56" i="64"/>
  <c r="G56" i="64"/>
  <c r="D56" i="64"/>
  <c r="E48" i="64"/>
  <c r="E57" i="64" s="1"/>
  <c r="F48" i="64"/>
  <c r="D48" i="64"/>
  <c r="E29" i="64"/>
  <c r="F29" i="64"/>
  <c r="G29" i="64"/>
  <c r="D29" i="64"/>
  <c r="C3" i="64"/>
  <c r="C3" i="66"/>
  <c r="D3" i="48"/>
  <c r="D3" i="47"/>
  <c r="E69" i="46"/>
  <c r="D3" i="46"/>
  <c r="D3" i="45"/>
  <c r="F69" i="44"/>
  <c r="G69" i="44"/>
  <c r="H69" i="44"/>
  <c r="F39" i="44"/>
  <c r="G39" i="44"/>
  <c r="H39" i="44"/>
  <c r="E69" i="44"/>
  <c r="D3" i="44"/>
  <c r="D3" i="43"/>
  <c r="D3" i="42"/>
  <c r="D3" i="41"/>
  <c r="G59" i="41"/>
  <c r="H58" i="41"/>
  <c r="H59" i="41" s="1"/>
  <c r="G58" i="41"/>
  <c r="F58" i="41"/>
  <c r="F59" i="41" s="1"/>
  <c r="E58" i="41"/>
  <c r="H50" i="41"/>
  <c r="G50" i="41"/>
  <c r="F50" i="41"/>
  <c r="E50" i="41"/>
  <c r="H42" i="41"/>
  <c r="G42" i="41"/>
  <c r="F42" i="41"/>
  <c r="E42" i="41"/>
  <c r="H34" i="41"/>
  <c r="G34" i="41"/>
  <c r="F34" i="41"/>
  <c r="E34" i="41"/>
  <c r="H26" i="41"/>
  <c r="G26" i="41"/>
  <c r="F26" i="41"/>
  <c r="E26" i="41"/>
  <c r="F18" i="41"/>
  <c r="G18" i="41"/>
  <c r="H18" i="41"/>
  <c r="K19" i="37"/>
  <c r="K5" i="37" s="1"/>
  <c r="K8" i="37"/>
  <c r="L8" i="37"/>
  <c r="M8" i="37"/>
  <c r="K9" i="37"/>
  <c r="L9" i="37"/>
  <c r="M9" i="37"/>
  <c r="K10" i="37"/>
  <c r="L10" i="37"/>
  <c r="M10" i="37"/>
  <c r="K11" i="37"/>
  <c r="L11" i="37"/>
  <c r="M11" i="37"/>
  <c r="K12" i="37"/>
  <c r="L12" i="37"/>
  <c r="M12" i="37"/>
  <c r="K13" i="37"/>
  <c r="L13" i="37"/>
  <c r="M13" i="37"/>
  <c r="K14" i="37"/>
  <c r="L14" i="37"/>
  <c r="M14" i="37"/>
  <c r="K15" i="37"/>
  <c r="L15" i="37"/>
  <c r="M15" i="37"/>
  <c r="K16" i="37"/>
  <c r="L16" i="37"/>
  <c r="M16" i="37"/>
  <c r="M7" i="37"/>
  <c r="L7" i="37"/>
  <c r="K7" i="37"/>
  <c r="J7" i="37"/>
  <c r="J8" i="37"/>
  <c r="J9" i="37"/>
  <c r="J10" i="37"/>
  <c r="J11" i="37"/>
  <c r="J12" i="37"/>
  <c r="J13" i="37"/>
  <c r="J14" i="37"/>
  <c r="J15" i="37"/>
  <c r="J16" i="37"/>
  <c r="N5" i="37"/>
  <c r="M5" i="37"/>
  <c r="L5" i="37"/>
  <c r="J5" i="37"/>
  <c r="N7" i="37"/>
  <c r="E22" i="37"/>
  <c r="E23" i="37"/>
  <c r="E24" i="37"/>
  <c r="E25" i="37"/>
  <c r="E26" i="37"/>
  <c r="E27" i="37"/>
  <c r="E28" i="37"/>
  <c r="E29" i="37"/>
  <c r="E30" i="37"/>
  <c r="E31" i="37"/>
  <c r="E32" i="37"/>
  <c r="E33" i="37"/>
  <c r="E34" i="37"/>
  <c r="E35" i="37"/>
  <c r="E36" i="37"/>
  <c r="E37" i="37"/>
  <c r="E38" i="37"/>
  <c r="E39" i="37"/>
  <c r="E40" i="37"/>
  <c r="E41" i="37"/>
  <c r="E42" i="37"/>
  <c r="E43" i="37"/>
  <c r="E44" i="37"/>
  <c r="E21" i="37"/>
  <c r="N13" i="37"/>
  <c r="N14" i="37"/>
  <c r="N15" i="37"/>
  <c r="N16" i="37"/>
  <c r="N9" i="37"/>
  <c r="N10" i="37"/>
  <c r="M45" i="37"/>
  <c r="L45" i="37"/>
  <c r="K45" i="37"/>
  <c r="G45" i="37"/>
  <c r="N40" i="37"/>
  <c r="N41" i="37"/>
  <c r="N42" i="37"/>
  <c r="N43" i="37"/>
  <c r="N44" i="37"/>
  <c r="L19" i="37"/>
  <c r="N39" i="37"/>
  <c r="N38" i="37"/>
  <c r="N37" i="37"/>
  <c r="N36" i="37"/>
  <c r="B3" i="37"/>
  <c r="K6" i="75"/>
  <c r="C3" i="75"/>
  <c r="C3" i="74"/>
  <c r="G6" i="74"/>
  <c r="F49" i="74"/>
  <c r="E49" i="74"/>
  <c r="B3" i="33"/>
  <c r="D3" i="38"/>
  <c r="D3" i="40"/>
  <c r="H42" i="38"/>
  <c r="G42" i="38"/>
  <c r="F42" i="38"/>
  <c r="E42" i="38"/>
  <c r="F36" i="38"/>
  <c r="F43" i="38" s="1"/>
  <c r="G36" i="38"/>
  <c r="G43" i="38" s="1"/>
  <c r="H36" i="38"/>
  <c r="E36" i="38"/>
  <c r="E43" i="38" s="1"/>
  <c r="F28" i="38"/>
  <c r="G28" i="38"/>
  <c r="H28" i="38"/>
  <c r="E28" i="38"/>
  <c r="F18" i="38"/>
  <c r="F20" i="38" s="1"/>
  <c r="F29" i="38" s="1"/>
  <c r="G18" i="38"/>
  <c r="G20" i="38" s="1"/>
  <c r="G29" i="38" s="1"/>
  <c r="H18" i="38"/>
  <c r="H20" i="38" s="1"/>
  <c r="H29" i="38" s="1"/>
  <c r="E18" i="38"/>
  <c r="E20" i="38" s="1"/>
  <c r="E29" i="38" s="1"/>
  <c r="E52" i="33"/>
  <c r="G14" i="66" s="1"/>
  <c r="E20" i="79"/>
  <c r="F57" i="64" l="1"/>
  <c r="I37" i="80"/>
  <c r="D38" i="80"/>
  <c r="H43" i="38"/>
  <c r="C37" i="80"/>
  <c r="C19" i="80"/>
  <c r="I7" i="80"/>
  <c r="E19" i="79"/>
  <c r="H19" i="79"/>
  <c r="E21" i="79"/>
  <c r="H21" i="79"/>
  <c r="E22" i="79"/>
  <c r="H22" i="79"/>
  <c r="C34" i="79"/>
  <c r="I22" i="79" l="1"/>
  <c r="I34" i="79" s="1"/>
  <c r="H34" i="79"/>
  <c r="H35" i="79" s="1"/>
  <c r="C38" i="80"/>
  <c r="I49" i="75" l="1"/>
  <c r="G49" i="75"/>
  <c r="F49" i="75"/>
  <c r="G35" i="64"/>
  <c r="G42" i="64"/>
  <c r="G41" i="64"/>
  <c r="G40" i="64"/>
  <c r="I30" i="33"/>
  <c r="N22" i="37"/>
  <c r="N12" i="37" s="1"/>
  <c r="N23" i="37"/>
  <c r="N24" i="37"/>
  <c r="N25" i="37"/>
  <c r="N26" i="37"/>
  <c r="N27" i="37"/>
  <c r="N28" i="37"/>
  <c r="N29" i="37"/>
  <c r="N30" i="37"/>
  <c r="N31" i="37"/>
  <c r="N32" i="37"/>
  <c r="N33" i="37"/>
  <c r="N34" i="37"/>
  <c r="N35" i="37"/>
  <c r="N21" i="37"/>
  <c r="E19" i="40"/>
  <c r="E59" i="41"/>
  <c r="E67" i="43"/>
  <c r="E58" i="43"/>
  <c r="F58" i="43"/>
  <c r="G58" i="43"/>
  <c r="H58" i="43"/>
  <c r="E66" i="43"/>
  <c r="F66" i="43"/>
  <c r="G66" i="43"/>
  <c r="H66" i="43"/>
  <c r="E18" i="41"/>
  <c r="H26" i="42"/>
  <c r="G26" i="42"/>
  <c r="F26" i="42"/>
  <c r="F27" i="42" s="1"/>
  <c r="E26" i="42"/>
  <c r="H18" i="42"/>
  <c r="G18" i="42"/>
  <c r="F18" i="42"/>
  <c r="E18" i="42"/>
  <c r="H50" i="43"/>
  <c r="G50" i="43"/>
  <c r="F50" i="43"/>
  <c r="E50" i="43"/>
  <c r="H42" i="43"/>
  <c r="G42" i="43"/>
  <c r="F42" i="43"/>
  <c r="E42" i="43"/>
  <c r="H34" i="43"/>
  <c r="G34" i="43"/>
  <c r="F34" i="43"/>
  <c r="E34" i="43"/>
  <c r="H26" i="43"/>
  <c r="G26" i="43"/>
  <c r="F26" i="43"/>
  <c r="E26" i="43"/>
  <c r="F18" i="43"/>
  <c r="G18" i="43"/>
  <c r="H18" i="43"/>
  <c r="E18" i="43"/>
  <c r="N11" i="37" l="1"/>
  <c r="F67" i="43"/>
  <c r="G67" i="43"/>
  <c r="G60" i="41" s="1"/>
  <c r="G27" i="42"/>
  <c r="E27" i="42"/>
  <c r="E60" i="41" s="1"/>
  <c r="N45" i="37"/>
  <c r="N8" i="37"/>
  <c r="H13" i="40"/>
  <c r="E53" i="33"/>
  <c r="F16" i="80"/>
  <c r="H27" i="42"/>
  <c r="H67" i="43"/>
  <c r="F60" i="41"/>
  <c r="F19" i="80" l="1"/>
  <c r="F38" i="80" s="1"/>
  <c r="I16" i="80"/>
  <c r="N17" i="37"/>
  <c r="N46" i="37"/>
  <c r="H12" i="40"/>
  <c r="E15" i="80" s="1"/>
  <c r="H60" i="41"/>
  <c r="I15" i="80" l="1"/>
  <c r="E19" i="80"/>
  <c r="E38" i="80" s="1"/>
  <c r="E39" i="44"/>
  <c r="F48" i="45"/>
  <c r="G48" i="45"/>
  <c r="H48" i="45"/>
  <c r="E48" i="45"/>
  <c r="F39" i="45"/>
  <c r="G39" i="45"/>
  <c r="H39" i="45"/>
  <c r="E39" i="45"/>
  <c r="H69" i="46"/>
  <c r="G69" i="46"/>
  <c r="F69" i="46"/>
  <c r="F39" i="46"/>
  <c r="G39" i="46"/>
  <c r="H39" i="46"/>
  <c r="E39" i="46"/>
  <c r="F69" i="47"/>
  <c r="G69" i="47"/>
  <c r="H69" i="47"/>
  <c r="E69" i="47"/>
  <c r="F39" i="47"/>
  <c r="G39" i="47"/>
  <c r="H39" i="47"/>
  <c r="E39" i="47"/>
  <c r="F69" i="48"/>
  <c r="G69" i="48"/>
  <c r="H69" i="48"/>
  <c r="E69" i="48"/>
  <c r="F39" i="48"/>
  <c r="G39" i="48"/>
  <c r="H39" i="48"/>
  <c r="E39" i="48"/>
  <c r="E20" i="66"/>
  <c r="F20" i="66"/>
  <c r="G20" i="66"/>
  <c r="D20" i="66"/>
  <c r="E24" i="66"/>
  <c r="E26" i="66" s="1"/>
  <c r="F24" i="66"/>
  <c r="G24" i="66"/>
  <c r="D24" i="66"/>
  <c r="E25" i="66"/>
  <c r="F25" i="66"/>
  <c r="D11" i="79"/>
  <c r="B9" i="77"/>
  <c r="N25" i="77"/>
  <c r="N33" i="77" s="1"/>
  <c r="J25" i="77"/>
  <c r="F25" i="77"/>
  <c r="I11" i="79" l="1"/>
  <c r="D14" i="79"/>
  <c r="I14" i="79" s="1"/>
  <c r="D57" i="64"/>
  <c r="D25" i="66" s="1"/>
  <c r="C16" i="79"/>
  <c r="I16" i="79" s="1"/>
  <c r="H11" i="40"/>
  <c r="H14" i="40" s="1"/>
  <c r="E11" i="40"/>
  <c r="E15" i="40" s="1"/>
  <c r="G11" i="40"/>
  <c r="G15" i="40" s="1"/>
  <c r="F11" i="40"/>
  <c r="F15" i="40" s="1"/>
  <c r="F18" i="40" s="1"/>
  <c r="F19" i="40" s="1"/>
  <c r="N23" i="77"/>
  <c r="J23" i="77"/>
  <c r="F23" i="77"/>
  <c r="L40" i="77"/>
  <c r="L41" i="77" s="1"/>
  <c r="F14" i="77"/>
  <c r="J14" i="77"/>
  <c r="N14" i="77"/>
  <c r="L57" i="77"/>
  <c r="L49" i="77"/>
  <c r="J33" i="77"/>
  <c r="F33" i="77"/>
  <c r="F39" i="77"/>
  <c r="G6" i="35"/>
  <c r="G6" i="36"/>
  <c r="G6" i="38"/>
  <c r="G6" i="40"/>
  <c r="G6" i="41"/>
  <c r="G6" i="42"/>
  <c r="G6" i="43"/>
  <c r="G6" i="44"/>
  <c r="G6" i="45"/>
  <c r="G6" i="46"/>
  <c r="G6" i="47"/>
  <c r="G6" i="48"/>
  <c r="F6" i="66"/>
  <c r="F9" i="35"/>
  <c r="F9" i="36"/>
  <c r="F9" i="40"/>
  <c r="F9" i="38" s="1"/>
  <c r="F9" i="41"/>
  <c r="F9" i="42"/>
  <c r="F9" i="43"/>
  <c r="F9" i="44"/>
  <c r="F9" i="45"/>
  <c r="F9" i="46"/>
  <c r="F9" i="47"/>
  <c r="F9" i="48"/>
  <c r="E9" i="66"/>
  <c r="E9" i="35"/>
  <c r="E9" i="36"/>
  <c r="E9" i="38"/>
  <c r="E9" i="40"/>
  <c r="E9" i="41"/>
  <c r="E9" i="42"/>
  <c r="E9" i="43"/>
  <c r="E9" i="44"/>
  <c r="E9" i="45"/>
  <c r="E9" i="46"/>
  <c r="E9" i="47"/>
  <c r="E9" i="48"/>
  <c r="F6" i="64"/>
  <c r="E9" i="64"/>
  <c r="D9" i="64"/>
  <c r="J45" i="57"/>
  <c r="O67" i="78"/>
  <c r="I70" i="62"/>
  <c r="D9" i="66"/>
  <c r="F15" i="78"/>
  <c r="F20" i="78"/>
  <c r="F28" i="78"/>
  <c r="O29" i="78"/>
  <c r="L9" i="81"/>
  <c r="M12" i="78"/>
  <c r="B62" i="78"/>
  <c r="H12" i="78"/>
  <c r="O4" i="78"/>
  <c r="J4" i="78"/>
  <c r="F4" i="78"/>
  <c r="M37" i="78"/>
  <c r="O15" i="78"/>
  <c r="O20" i="78"/>
  <c r="O28" i="78"/>
  <c r="M33" i="78"/>
  <c r="J15" i="78"/>
  <c r="J20" i="78"/>
  <c r="J28" i="78"/>
  <c r="D12" i="78"/>
  <c r="B55" i="54"/>
  <c r="O59" i="60"/>
  <c r="M4" i="60"/>
  <c r="A57" i="60"/>
  <c r="H4" i="60"/>
  <c r="D4" i="60"/>
  <c r="N5" i="54"/>
  <c r="A59" i="54"/>
  <c r="J5" i="54"/>
  <c r="F5" i="54"/>
  <c r="N69" i="54"/>
  <c r="M29" i="60"/>
  <c r="O7" i="60"/>
  <c r="O9" i="60"/>
  <c r="O12" i="60"/>
  <c r="O20" i="60"/>
  <c r="M25" i="60"/>
  <c r="F7" i="60"/>
  <c r="F12" i="60"/>
  <c r="F20" i="60"/>
  <c r="O21" i="60"/>
  <c r="F9" i="60"/>
  <c r="J7" i="60"/>
  <c r="J12" i="60"/>
  <c r="J20" i="60"/>
  <c r="J9" i="60"/>
  <c r="G46" i="49"/>
  <c r="F22" i="49"/>
  <c r="F2" i="49"/>
  <c r="E5" i="49"/>
  <c r="D5" i="49"/>
  <c r="G46" i="50"/>
  <c r="F2" i="50"/>
  <c r="E5" i="50"/>
  <c r="D5" i="50"/>
  <c r="G49" i="51"/>
  <c r="F44" i="51"/>
  <c r="F2" i="51"/>
  <c r="E5" i="51"/>
  <c r="D5" i="51"/>
  <c r="C20" i="63"/>
  <c r="J61" i="63"/>
  <c r="J26" i="57"/>
  <c r="B7" i="33"/>
  <c r="C7" i="33" s="1"/>
  <c r="D7" i="33" s="1"/>
  <c r="E7" i="33" s="1"/>
  <c r="G7" i="33" s="1"/>
  <c r="H7" i="33" s="1"/>
  <c r="I7" i="33" s="1"/>
  <c r="O22" i="60"/>
  <c r="M24" i="60"/>
  <c r="M26" i="60"/>
  <c r="O31" i="60"/>
  <c r="O39" i="60"/>
  <c r="O30" i="78"/>
  <c r="M32" i="78"/>
  <c r="M34" i="78"/>
  <c r="O39" i="78"/>
  <c r="O47" i="78"/>
  <c r="O62" i="78"/>
  <c r="J50" i="78"/>
  <c r="J42" i="60"/>
  <c r="O54" i="60"/>
  <c r="B54" i="60"/>
  <c r="B24" i="60"/>
  <c r="B32" i="78"/>
  <c r="B28" i="54"/>
  <c r="D17" i="79" l="1"/>
  <c r="D35" i="79" s="1"/>
  <c r="F20" i="40"/>
  <c r="F21" i="40" s="1"/>
  <c r="F26" i="66"/>
  <c r="C17" i="79"/>
  <c r="C35" i="79" s="1"/>
  <c r="E21" i="40"/>
  <c r="L43" i="77"/>
  <c r="G32" i="64"/>
  <c r="G48" i="64" s="1"/>
  <c r="G57" i="64" s="1"/>
  <c r="G18" i="40"/>
  <c r="G19" i="40" s="1"/>
  <c r="G20" i="40" s="1"/>
  <c r="G21" i="40" s="1"/>
  <c r="E13" i="79" l="1"/>
  <c r="C13" i="61"/>
  <c r="N59" i="77"/>
  <c r="C25" i="61" s="1"/>
  <c r="G25" i="66"/>
  <c r="H15" i="40"/>
  <c r="G17" i="80"/>
  <c r="G19" i="80" l="1"/>
  <c r="G38" i="80" s="1"/>
  <c r="I17" i="80"/>
  <c r="E17" i="79"/>
  <c r="E35" i="79" s="1"/>
  <c r="I13" i="79"/>
  <c r="I17" i="79" s="1"/>
  <c r="I35" i="79" s="1"/>
  <c r="I36" i="79" s="1"/>
  <c r="H18" i="40"/>
  <c r="H19" i="40" s="1"/>
  <c r="H20" i="40" s="1"/>
  <c r="H21" i="40" s="1"/>
  <c r="H18" i="80" l="1"/>
  <c r="H19" i="80" l="1"/>
  <c r="H38" i="80" s="1"/>
  <c r="I18" i="80"/>
  <c r="I19" i="80" s="1"/>
  <c r="I38" i="80" s="1"/>
  <c r="I39" i="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Gordon J. Hella</author>
  </authors>
  <commentList>
    <comment ref="C20" authorId="0" shapeId="0" xr:uid="{3EB8C8EF-A1D1-47DE-85CD-BD9CEA3EE915}">
      <text>
        <r>
          <rPr>
            <b/>
            <sz val="8"/>
            <color indexed="81"/>
            <rFont val="Tahoma"/>
            <family val="2"/>
          </rPr>
          <t>Gordon J. Hella:</t>
        </r>
        <r>
          <rPr>
            <sz val="8"/>
            <color indexed="81"/>
            <rFont val="Tahoma"/>
            <family val="2"/>
          </rPr>
          <t xml:space="preserve">
Insert fiscal year as 6-30-XX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Lori Williams</author>
  </authors>
  <commentList>
    <comment ref="B8" authorId="0" shapeId="0" xr:uid="{6DA56BE9-B2FE-414F-B843-C97A2064B11D}">
      <text>
        <r>
          <rPr>
            <b/>
            <sz val="8"/>
            <color indexed="81"/>
            <rFont val="Tahoma"/>
            <family val="2"/>
          </rPr>
          <t>Lori Williams:</t>
        </r>
        <r>
          <rPr>
            <sz val="8"/>
            <color indexed="81"/>
            <rFont val="Tahoma"/>
            <family val="2"/>
          </rPr>
          <t xml:space="preserve">
I did not enter a line for "2000 Intermediate Sources" since per DOE it is not in use in Nevada.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Lori Williams</author>
  </authors>
  <commentList>
    <comment ref="B40" authorId="0" shapeId="0" xr:uid="{9AEB7B1C-78EF-45A5-BECB-E4D61A1CA738}">
      <text>
        <r>
          <rPr>
            <b/>
            <sz val="8"/>
            <color indexed="81"/>
            <rFont val="Tahoma"/>
            <family val="2"/>
          </rPr>
          <t>Lori Williams:</t>
        </r>
        <r>
          <rPr>
            <sz val="8"/>
            <color indexed="81"/>
            <rFont val="Tahoma"/>
            <family val="2"/>
          </rPr>
          <t xml:space="preserve">
Program 410 has been deleted.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Lori Williams</author>
  </authors>
  <commentList>
    <comment ref="B10" authorId="0" shapeId="0" xr:uid="{EA4C3CC8-E6F1-44B6-954B-07D4322F0026}">
      <text>
        <r>
          <rPr>
            <b/>
            <sz val="8"/>
            <color indexed="81"/>
            <rFont val="Tahoma"/>
            <family val="2"/>
          </rPr>
          <t>Lori Williams:</t>
        </r>
        <r>
          <rPr>
            <sz val="8"/>
            <color indexed="81"/>
            <rFont val="Tahoma"/>
            <family val="2"/>
          </rPr>
          <t xml:space="preserve">
Program 420 has been changed to "English as a Second Language LEP/ESL/ELL"</t>
        </r>
      </text>
    </comment>
    <comment ref="B39" authorId="0" shapeId="0" xr:uid="{A3D045EB-1BB9-41BB-A27F-FC4060CD145D}">
      <text>
        <r>
          <rPr>
            <b/>
            <sz val="8"/>
            <color indexed="81"/>
            <rFont val="Tahoma"/>
            <family val="2"/>
          </rPr>
          <t>Lori Williams:</t>
        </r>
        <r>
          <rPr>
            <sz val="8"/>
            <color indexed="81"/>
            <rFont val="Tahoma"/>
            <family val="2"/>
          </rPr>
          <t xml:space="preserve">
Program 420 has been changed to "English as a Second Language LEP/ESL/ELL"</t>
        </r>
      </text>
    </comment>
    <comment ref="B40" authorId="0" shapeId="0" xr:uid="{8462B285-14E5-42AE-9577-293976FEE5E3}">
      <text>
        <r>
          <rPr>
            <b/>
            <sz val="8"/>
            <color indexed="81"/>
            <rFont val="Tahoma"/>
            <family val="2"/>
          </rPr>
          <t>Lori Williams:</t>
        </r>
        <r>
          <rPr>
            <sz val="8"/>
            <color indexed="81"/>
            <rFont val="Tahoma"/>
            <family val="2"/>
          </rPr>
          <t xml:space="preserve">
Program 420 has been changed to "English as a Second Language LEP/ESL/ELL"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Lori Williams</author>
  </authors>
  <commentList>
    <comment ref="B10" authorId="0" shapeId="0" xr:uid="{98102FE1-F61E-42B4-B06A-27B63AEECB90}">
      <text>
        <r>
          <rPr>
            <b/>
            <sz val="8"/>
            <color indexed="81"/>
            <rFont val="Tahoma"/>
            <family val="2"/>
          </rPr>
          <t>Lori Williams:</t>
        </r>
        <r>
          <rPr>
            <sz val="8"/>
            <color indexed="81"/>
            <rFont val="Tahoma"/>
            <family val="2"/>
          </rPr>
          <t xml:space="preserve">
This previously was known as program code "450".  "450" has been deleted from the  list of program codes.</t>
        </r>
      </text>
    </comment>
    <comment ref="B40" authorId="0" shapeId="0" xr:uid="{D5236B1F-614E-4E90-9867-51C47005DB5D}">
      <text>
        <r>
          <rPr>
            <b/>
            <sz val="8"/>
            <color indexed="81"/>
            <rFont val="Tahoma"/>
            <family val="2"/>
          </rPr>
          <t>Lori Williams:</t>
        </r>
        <r>
          <rPr>
            <sz val="8"/>
            <color indexed="81"/>
            <rFont val="Tahoma"/>
            <family val="2"/>
          </rPr>
          <t xml:space="preserve">
Previously was program code "550".  "550" no longer exists as a code.  </t>
        </r>
      </text>
    </comment>
    <comment ref="D40" authorId="0" shapeId="0" xr:uid="{3FAB4185-4030-4099-BA6A-573B80566AFD}">
      <text>
        <r>
          <rPr>
            <b/>
            <sz val="8"/>
            <color indexed="81"/>
            <rFont val="Tahoma"/>
            <family val="2"/>
          </rPr>
          <t>Lori Williams:</t>
        </r>
        <r>
          <rPr>
            <sz val="8"/>
            <color indexed="81"/>
            <rFont val="Tahoma"/>
            <family val="2"/>
          </rPr>
          <t xml:space="preserve">
According to DOE, this is not used in Nevada.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Lori Williams</author>
  </authors>
  <commentList>
    <comment ref="B40" authorId="0" shapeId="0" xr:uid="{4FE90DCD-AB75-4380-95AB-86252EDCD300}">
      <text>
        <r>
          <rPr>
            <b/>
            <sz val="8"/>
            <color indexed="81"/>
            <rFont val="Tahoma"/>
            <family val="2"/>
          </rPr>
          <t>Lori Williams:</t>
        </r>
        <r>
          <rPr>
            <sz val="8"/>
            <color indexed="81"/>
            <rFont val="Tahoma"/>
            <family val="2"/>
          </rPr>
          <t xml:space="preserve">
Previously Voc Ed was Program Code "700".</t>
        </r>
      </text>
    </comment>
    <comment ref="D69" authorId="0" shapeId="0" xr:uid="{48F71237-98E8-4433-8AEE-674F887AADA6}">
      <text>
        <r>
          <rPr>
            <b/>
            <sz val="8"/>
            <color indexed="81"/>
            <rFont val="Tahoma"/>
            <family val="2"/>
          </rPr>
          <t>Lori Williams:</t>
        </r>
        <r>
          <rPr>
            <sz val="8"/>
            <color indexed="81"/>
            <rFont val="Tahoma"/>
            <family val="2"/>
          </rPr>
          <t xml:space="preserve">
Food Service Program previously followed this section.  The Program code for FS was deleted.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Lori Williams</author>
  </authors>
  <commentList>
    <comment ref="C51" authorId="0" shapeId="0" xr:uid="{00D4FB9E-4FCB-4D40-A1D7-30C3D7C99EC8}">
      <text>
        <r>
          <rPr>
            <b/>
            <sz val="8"/>
            <color indexed="81"/>
            <rFont val="Tahoma"/>
            <family val="2"/>
          </rPr>
          <t>Lori Williams:</t>
        </r>
        <r>
          <rPr>
            <sz val="8"/>
            <color indexed="81"/>
            <rFont val="Tahoma"/>
            <family val="2"/>
          </rPr>
          <t xml:space="preserve">
New function code.  Previously was coded to "4600"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Lori Williams</author>
  </authors>
  <commentList>
    <comment ref="C14" authorId="0" shapeId="0" xr:uid="{72D6602C-2467-4E5C-BC55-4E0CEF1A32B3}">
      <text>
        <r>
          <rPr>
            <b/>
            <sz val="8"/>
            <color indexed="81"/>
            <rFont val="Tahoma"/>
            <family val="2"/>
          </rPr>
          <t>Lori Williams:</t>
        </r>
        <r>
          <rPr>
            <sz val="8"/>
            <color indexed="81"/>
            <rFont val="Tahoma"/>
            <family val="2"/>
          </rPr>
          <t xml:space="preserve">
Previously Function 6000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Lori Williams</author>
  </authors>
  <commentList>
    <comment ref="D22" authorId="0" shapeId="0" xr:uid="{8014C430-73FA-4D3C-80DB-2304A4DC3C59}">
      <text>
        <r>
          <rPr>
            <b/>
            <sz val="8"/>
            <color indexed="81"/>
            <rFont val="Tahoma"/>
            <family val="2"/>
          </rPr>
          <t>Lori Williams:</t>
        </r>
        <r>
          <rPr>
            <sz val="8"/>
            <color indexed="81"/>
            <rFont val="Tahoma"/>
            <family val="2"/>
          </rPr>
          <t xml:space="preserve">
The notation is "834" for this line item; however, that # is for Debt Service.  I would offer the number should be "790".</t>
        </r>
      </text>
    </comment>
    <comment ref="D30" authorId="0" shapeId="0" xr:uid="{72FF77D6-515D-469D-8F7D-11CF54FB063C}">
      <text>
        <r>
          <rPr>
            <b/>
            <sz val="8"/>
            <color indexed="81"/>
            <rFont val="Tahoma"/>
            <family val="2"/>
          </rPr>
          <t>Lori Williams:</t>
        </r>
        <r>
          <rPr>
            <sz val="8"/>
            <color indexed="81"/>
            <rFont val="Tahoma"/>
            <family val="2"/>
          </rPr>
          <t xml:space="preserve">
The notated sheets have a "?" for this change.  Looks OK to me, for whatever that's worth.</t>
        </r>
      </text>
    </comment>
    <comment ref="D34" authorId="0" shapeId="0" xr:uid="{D6829EE3-444A-48C8-A18F-DF8FADA4C05C}">
      <text>
        <r>
          <rPr>
            <b/>
            <sz val="8"/>
            <color indexed="81"/>
            <rFont val="Tahoma"/>
            <family val="2"/>
          </rPr>
          <t>Lori Williams:</t>
        </r>
        <r>
          <rPr>
            <sz val="8"/>
            <color indexed="81"/>
            <rFont val="Tahoma"/>
            <family val="2"/>
          </rPr>
          <t xml:space="preserve">
Object code 830 is now "Debt Related Expenditures/Expenses.  Object code 832 is "Interest".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Lori Williams</author>
  </authors>
  <commentList>
    <comment ref="C9" authorId="0" shapeId="0" xr:uid="{90D1F544-291B-412F-9C24-80FDEE08A31E}">
      <text>
        <r>
          <rPr>
            <b/>
            <sz val="8"/>
            <color indexed="81"/>
            <rFont val="Tahoma"/>
            <family val="2"/>
          </rPr>
          <t>Lori Williams:</t>
        </r>
        <r>
          <rPr>
            <sz val="8"/>
            <color indexed="81"/>
            <rFont val="Tahoma"/>
            <family val="2"/>
          </rPr>
          <t xml:space="preserve">
Description now is "Net Proceed from Minerals Adjustment"</t>
        </r>
      </text>
    </comment>
    <comment ref="C16" authorId="0" shapeId="0" xr:uid="{647A462F-3606-4B03-B92D-B62A49E3E97D}">
      <text>
        <r>
          <rPr>
            <b/>
            <sz val="8"/>
            <color indexed="81"/>
            <rFont val="Tahoma"/>
            <family val="2"/>
          </rPr>
          <t>Lori Williams:</t>
        </r>
        <r>
          <rPr>
            <sz val="8"/>
            <color indexed="81"/>
            <rFont val="Tahoma"/>
            <family val="2"/>
          </rPr>
          <t xml:space="preserve">
This is no longer a revenue code.  It now is a program code "100".  Remove &amp; use summary code 1300?</t>
        </r>
      </text>
    </comment>
    <comment ref="C17" authorId="0" shapeId="0" xr:uid="{425C9C5D-2EF0-474E-BA07-94E4F607E813}">
      <text>
        <r>
          <rPr>
            <b/>
            <sz val="8"/>
            <color indexed="81"/>
            <rFont val="Tahoma"/>
            <family val="2"/>
          </rPr>
          <t>Lori Williams:</t>
        </r>
        <r>
          <rPr>
            <sz val="8"/>
            <color indexed="81"/>
            <rFont val="Tahoma"/>
            <family val="2"/>
          </rPr>
          <t xml:space="preserve">
This is no longer a revenue code.  It now is a program code "600
".  Remove &amp; use summary code 1300?</t>
        </r>
      </text>
    </comment>
    <comment ref="C18" authorId="0" shapeId="0" xr:uid="{3C5D3BC3-F1CF-4841-8279-209186D048E1}">
      <text>
        <r>
          <rPr>
            <b/>
            <sz val="8"/>
            <color indexed="81"/>
            <rFont val="Tahoma"/>
            <family val="2"/>
          </rPr>
          <t>Lori Williams:</t>
        </r>
        <r>
          <rPr>
            <sz val="8"/>
            <color indexed="81"/>
            <rFont val="Tahoma"/>
            <family val="2"/>
          </rPr>
          <t xml:space="preserve">
This is no longer a revenue code.  It now is a program code "140".  Remove &amp; use summary code 1300?</t>
        </r>
      </text>
    </comment>
    <comment ref="C20" authorId="0" shapeId="0" xr:uid="{EAC97CE4-C5FB-4FFF-B719-D5FD530B9A1A}">
      <text>
        <r>
          <rPr>
            <b/>
            <sz val="8"/>
            <color indexed="81"/>
            <rFont val="Tahoma"/>
            <family val="2"/>
          </rPr>
          <t>Lori Williams:</t>
        </r>
        <r>
          <rPr>
            <sz val="8"/>
            <color indexed="81"/>
            <rFont val="Tahoma"/>
            <family val="2"/>
          </rPr>
          <t xml:space="preserve">
This is no longer a revenue code.  Remove &amp; use summary code 1300?</t>
        </r>
      </text>
    </comment>
    <comment ref="C21" authorId="0" shapeId="0" xr:uid="{B2AC4301-141C-4448-9771-3D69E0487478}">
      <text>
        <r>
          <rPr>
            <b/>
            <sz val="8"/>
            <color indexed="81"/>
            <rFont val="Tahoma"/>
            <family val="2"/>
          </rPr>
          <t>Lori Williams:</t>
        </r>
        <r>
          <rPr>
            <sz val="8"/>
            <color indexed="81"/>
            <rFont val="Tahoma"/>
            <family val="2"/>
          </rPr>
          <t xml:space="preserve">
This is no longer a revenue code.  Remove &amp; use summary code 1300?</t>
        </r>
      </text>
    </comment>
    <comment ref="C23" authorId="0" shapeId="0" xr:uid="{67183E3E-749E-49B7-9688-D1D29D9191B1}">
      <text>
        <r>
          <rPr>
            <b/>
            <sz val="8"/>
            <color indexed="81"/>
            <rFont val="Tahoma"/>
            <family val="2"/>
          </rPr>
          <t>Lori Williams:</t>
        </r>
        <r>
          <rPr>
            <sz val="8"/>
            <color indexed="81"/>
            <rFont val="Tahoma"/>
            <family val="2"/>
          </rPr>
          <t xml:space="preserve">
now is revenue code "1610".  There now are several new Food Svc Revenue categories that are not listed here.</t>
        </r>
      </text>
    </comment>
    <comment ref="C24" authorId="0" shapeId="0" xr:uid="{3FDF6A3E-5CF7-44BF-BBC7-95F781A3CD86}">
      <text>
        <r>
          <rPr>
            <b/>
            <sz val="8"/>
            <color indexed="81"/>
            <rFont val="Tahoma"/>
            <family val="2"/>
          </rPr>
          <t>Lori Williams:</t>
        </r>
        <r>
          <rPr>
            <sz val="8"/>
            <color indexed="81"/>
            <rFont val="Tahoma"/>
            <family val="2"/>
          </rPr>
          <t xml:space="preserve">
now is revenue code "1611".</t>
        </r>
      </text>
    </comment>
    <comment ref="C25" authorId="0" shapeId="0" xr:uid="{5FAA7A96-0ED6-4235-BDD6-1F285C3701B9}">
      <text>
        <r>
          <rPr>
            <b/>
            <sz val="8"/>
            <color indexed="81"/>
            <rFont val="Tahoma"/>
            <family val="2"/>
          </rPr>
          <t>Lori Williams:</t>
        </r>
        <r>
          <rPr>
            <sz val="8"/>
            <color indexed="81"/>
            <rFont val="Tahoma"/>
            <family val="2"/>
          </rPr>
          <t xml:space="preserve">
now is revenue code "1612".</t>
        </r>
      </text>
    </comment>
    <comment ref="C26" authorId="0" shapeId="0" xr:uid="{32669404-11D5-435B-8FA8-3B3AA59FE657}">
      <text>
        <r>
          <rPr>
            <b/>
            <sz val="8"/>
            <color indexed="81"/>
            <rFont val="Tahoma"/>
            <family val="2"/>
          </rPr>
          <t>Lori Williams:</t>
        </r>
        <r>
          <rPr>
            <sz val="8"/>
            <color indexed="81"/>
            <rFont val="Tahoma"/>
            <family val="2"/>
          </rPr>
          <t xml:space="preserve">
now is revenue code "1613".</t>
        </r>
      </text>
    </comment>
    <comment ref="C27" authorId="0" shapeId="0" xr:uid="{37B9D0FA-5E7A-4F56-8C2E-1009257D3C79}">
      <text>
        <r>
          <rPr>
            <b/>
            <sz val="8"/>
            <color indexed="81"/>
            <rFont val="Tahoma"/>
            <family val="2"/>
          </rPr>
          <t>Lori Williams:</t>
        </r>
        <r>
          <rPr>
            <sz val="8"/>
            <color indexed="81"/>
            <rFont val="Tahoma"/>
            <family val="2"/>
          </rPr>
          <t xml:space="preserve">
Revenue code "1690" now is defunct.  </t>
        </r>
      </text>
    </comment>
    <comment ref="C31" authorId="0" shapeId="0" xr:uid="{D2B06C79-4F7A-41A8-AD9C-B8DA6E6EDFF0}">
      <text>
        <r>
          <rPr>
            <b/>
            <sz val="8"/>
            <color indexed="81"/>
            <rFont val="Tahoma"/>
            <family val="2"/>
          </rPr>
          <t>Lori Williams:</t>
        </r>
        <r>
          <rPr>
            <sz val="8"/>
            <color indexed="81"/>
            <rFont val="Tahoma"/>
            <family val="2"/>
          </rPr>
          <t xml:space="preserve">
Previously was "Rent".</t>
        </r>
      </text>
    </comment>
    <comment ref="C33" authorId="0" shapeId="0" xr:uid="{163A6797-66E1-4D43-9E4F-927E2E3DB24B}">
      <text>
        <r>
          <rPr>
            <b/>
            <sz val="8"/>
            <color indexed="81"/>
            <rFont val="Tahoma"/>
            <family val="2"/>
          </rPr>
          <t>Lori Williams:</t>
        </r>
        <r>
          <rPr>
            <sz val="8"/>
            <color indexed="81"/>
            <rFont val="Tahoma"/>
            <family val="2"/>
          </rPr>
          <t xml:space="preserve">
Revenue codes "1940" &amp; "1950" are now combined into "1960".</t>
        </r>
      </text>
    </comment>
    <comment ref="C34" authorId="0" shapeId="0" xr:uid="{36F5EB6B-C965-4BC4-A854-10940859493E}">
      <text>
        <r>
          <rPr>
            <b/>
            <sz val="8"/>
            <color indexed="81"/>
            <rFont val="Tahoma"/>
            <family val="2"/>
          </rPr>
          <t>Lori Williams:</t>
        </r>
        <r>
          <rPr>
            <sz val="8"/>
            <color indexed="81"/>
            <rFont val="Tahoma"/>
            <family val="2"/>
          </rPr>
          <t xml:space="preserve">
Previously was "Other Local Revenue".</t>
        </r>
      </text>
    </comment>
    <comment ref="C38" authorId="0" shapeId="0" xr:uid="{E656061B-7F8E-4967-868C-2FDCB8A4A145}">
      <text>
        <r>
          <rPr>
            <b/>
            <sz val="8"/>
            <color indexed="81"/>
            <rFont val="Tahoma"/>
            <family val="2"/>
          </rPr>
          <t>Lori Williams:</t>
        </r>
        <r>
          <rPr>
            <sz val="8"/>
            <color indexed="81"/>
            <rFont val="Tahoma"/>
            <family val="2"/>
          </rPr>
          <t xml:space="preserve">
Now is revenue code "3110".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Lori Williams</author>
  </authors>
  <commentList>
    <comment ref="C7" authorId="0" shapeId="0" xr:uid="{2D907777-BCB1-41B4-ABD8-C8056FF8F1DE}">
      <text>
        <r>
          <rPr>
            <b/>
            <sz val="8"/>
            <color indexed="81"/>
            <rFont val="Tahoma"/>
            <family val="2"/>
          </rPr>
          <t>Lori Williams:</t>
        </r>
        <r>
          <rPr>
            <sz val="8"/>
            <color indexed="81"/>
            <rFont val="Tahoma"/>
            <family val="2"/>
          </rPr>
          <t xml:space="preserve">
There now is a "4100 Unrest'd Grants-in-Aid Direct from Fed" and 4200 is "Unrest'd Grants-in-Aid from Fed thru the State"</t>
        </r>
      </text>
    </comment>
    <comment ref="C8" authorId="0" shapeId="0" xr:uid="{2E8BED86-AFA5-4B5A-894B-69058C641D41}">
      <text>
        <r>
          <rPr>
            <b/>
            <sz val="8"/>
            <color indexed="81"/>
            <rFont val="Tahoma"/>
            <family val="2"/>
          </rPr>
          <t>Lori Williams:</t>
        </r>
        <r>
          <rPr>
            <sz val="8"/>
            <color indexed="81"/>
            <rFont val="Tahoma"/>
            <family val="2"/>
          </rPr>
          <t xml:space="preserve">
No longer an active revenue code.</t>
        </r>
      </text>
    </comment>
    <comment ref="C9" authorId="0" shapeId="0" xr:uid="{18958099-3D93-43FE-B435-F4DF4E53434B}">
      <text>
        <r>
          <rPr>
            <b/>
            <sz val="8"/>
            <color indexed="81"/>
            <rFont val="Tahoma"/>
            <family val="2"/>
          </rPr>
          <t>Lori Williams:</t>
        </r>
        <r>
          <rPr>
            <sz val="8"/>
            <color indexed="81"/>
            <rFont val="Tahoma"/>
            <family val="2"/>
          </rPr>
          <t xml:space="preserve">
No longer an active revenue code.
</t>
        </r>
      </text>
    </comment>
    <comment ref="C11" authorId="0" shapeId="0" xr:uid="{D00A6F54-FE9B-4C3F-B707-C28B2DF17EA8}">
      <text>
        <r>
          <rPr>
            <b/>
            <sz val="8"/>
            <color indexed="81"/>
            <rFont val="Tahoma"/>
            <family val="2"/>
          </rPr>
          <t>Lori Williams:</t>
        </r>
        <r>
          <rPr>
            <sz val="8"/>
            <color indexed="81"/>
            <rFont val="Tahoma"/>
            <family val="2"/>
          </rPr>
          <t xml:space="preserve">
No longer an active revenue code.</t>
        </r>
      </text>
    </comment>
    <comment ref="C12" authorId="0" shapeId="0" xr:uid="{A4E9F679-4F94-4B3E-8D75-D831020A7223}">
      <text>
        <r>
          <rPr>
            <b/>
            <sz val="8"/>
            <color indexed="81"/>
            <rFont val="Tahoma"/>
            <family val="2"/>
          </rPr>
          <t>Lori Williams:</t>
        </r>
        <r>
          <rPr>
            <sz val="8"/>
            <color indexed="81"/>
            <rFont val="Tahoma"/>
            <family val="2"/>
          </rPr>
          <t xml:space="preserve">
No longer an active revenue code.</t>
        </r>
      </text>
    </comment>
    <comment ref="C14" authorId="0" shapeId="0" xr:uid="{FF4D04D6-EF61-4C5D-A56D-215058CB9B76}">
      <text>
        <r>
          <rPr>
            <b/>
            <sz val="8"/>
            <color indexed="81"/>
            <rFont val="Tahoma"/>
            <family val="2"/>
          </rPr>
          <t>Lori Williams:</t>
        </r>
        <r>
          <rPr>
            <sz val="8"/>
            <color indexed="81"/>
            <rFont val="Tahoma"/>
            <family val="2"/>
          </rPr>
          <t xml:space="preserve">
No longer an active revenue code.</t>
        </r>
      </text>
    </comment>
    <comment ref="C15" authorId="0" shapeId="0" xr:uid="{D0C07371-AF24-4E19-9BD3-F3276C79F3C1}">
      <text>
        <r>
          <rPr>
            <b/>
            <sz val="8"/>
            <color indexed="81"/>
            <rFont val="Tahoma"/>
            <family val="2"/>
          </rPr>
          <t>Lori Williams:</t>
        </r>
        <r>
          <rPr>
            <sz val="8"/>
            <color indexed="81"/>
            <rFont val="Tahoma"/>
            <family val="2"/>
          </rPr>
          <t xml:space="preserve">
No longer an active revenue code.</t>
        </r>
      </text>
    </comment>
    <comment ref="C16" authorId="0" shapeId="0" xr:uid="{15D760CC-A44E-4142-98CE-C19E969A804F}">
      <text>
        <r>
          <rPr>
            <b/>
            <sz val="8"/>
            <color indexed="81"/>
            <rFont val="Tahoma"/>
            <family val="2"/>
          </rPr>
          <t>Lori Williams:</t>
        </r>
        <r>
          <rPr>
            <sz val="8"/>
            <color indexed="81"/>
            <rFont val="Tahoma"/>
            <family val="2"/>
          </rPr>
          <t xml:space="preserve">
No longer an active revenue code.</t>
        </r>
      </text>
    </comment>
    <comment ref="C17" authorId="0" shapeId="0" xr:uid="{DC4FFFB1-8766-4291-B8A9-936665866788}">
      <text>
        <r>
          <rPr>
            <b/>
            <sz val="8"/>
            <color indexed="81"/>
            <rFont val="Tahoma"/>
            <family val="2"/>
          </rPr>
          <t>Lori Williams:</t>
        </r>
        <r>
          <rPr>
            <sz val="8"/>
            <color indexed="81"/>
            <rFont val="Tahoma"/>
            <family val="2"/>
          </rPr>
          <t xml:space="preserve">
No longer an active revenue code.</t>
        </r>
      </text>
    </comment>
    <comment ref="C18" authorId="0" shapeId="0" xr:uid="{D93A6B14-54C3-4BFC-8E14-06E7BF6920A6}">
      <text>
        <r>
          <rPr>
            <b/>
            <sz val="8"/>
            <color indexed="81"/>
            <rFont val="Tahoma"/>
            <family val="2"/>
          </rPr>
          <t>Lori Williams:</t>
        </r>
        <r>
          <rPr>
            <sz val="8"/>
            <color indexed="81"/>
            <rFont val="Tahoma"/>
            <family val="2"/>
          </rPr>
          <t xml:space="preserve">
No longer an active revenue code.</t>
        </r>
      </text>
    </comment>
    <comment ref="C19" authorId="0" shapeId="0" xr:uid="{6424B9AE-BA0C-486C-851D-E884818AC60F}">
      <text>
        <r>
          <rPr>
            <b/>
            <sz val="8"/>
            <color indexed="81"/>
            <rFont val="Tahoma"/>
            <family val="2"/>
          </rPr>
          <t>Lori Williams:</t>
        </r>
        <r>
          <rPr>
            <sz val="8"/>
            <color indexed="81"/>
            <rFont val="Tahoma"/>
            <family val="2"/>
          </rPr>
          <t xml:space="preserve">
No longer an active revenue code.</t>
        </r>
      </text>
    </comment>
    <comment ref="C20" authorId="0" shapeId="0" xr:uid="{E4798ED3-645A-4692-AE69-AC43702CA9D4}">
      <text>
        <r>
          <rPr>
            <b/>
            <sz val="8"/>
            <color indexed="81"/>
            <rFont val="Tahoma"/>
            <family val="2"/>
          </rPr>
          <t>Lori Williams:</t>
        </r>
        <r>
          <rPr>
            <sz val="8"/>
            <color indexed="81"/>
            <rFont val="Tahoma"/>
            <family val="2"/>
          </rPr>
          <t xml:space="preserve">
No longer an active revenue code.</t>
        </r>
      </text>
    </comment>
    <comment ref="C21" authorId="0" shapeId="0" xr:uid="{D6FBA2F0-23BA-4218-9F7D-109B8CD81068}">
      <text>
        <r>
          <rPr>
            <b/>
            <sz val="8"/>
            <color indexed="81"/>
            <rFont val="Tahoma"/>
            <family val="2"/>
          </rPr>
          <t>Lori Williams:</t>
        </r>
        <r>
          <rPr>
            <sz val="8"/>
            <color indexed="81"/>
            <rFont val="Tahoma"/>
            <family val="2"/>
          </rPr>
          <t xml:space="preserve">
No longer an active revenue code.</t>
        </r>
      </text>
    </comment>
    <comment ref="C22" authorId="0" shapeId="0" xr:uid="{239FD824-A3C5-4FE2-8EE9-3E9BD3567A3A}">
      <text>
        <r>
          <rPr>
            <b/>
            <sz val="8"/>
            <color indexed="81"/>
            <rFont val="Tahoma"/>
            <family val="2"/>
          </rPr>
          <t>Lori Williams:</t>
        </r>
        <r>
          <rPr>
            <sz val="8"/>
            <color indexed="81"/>
            <rFont val="Tahoma"/>
            <family val="2"/>
          </rPr>
          <t xml:space="preserve">
No longer an active revenue code.</t>
        </r>
      </text>
    </comment>
    <comment ref="C23" authorId="0" shapeId="0" xr:uid="{8D1AE521-5678-4DE4-9BDD-54F15E0BB775}">
      <text>
        <r>
          <rPr>
            <b/>
            <sz val="8"/>
            <color indexed="81"/>
            <rFont val="Tahoma"/>
            <family val="2"/>
          </rPr>
          <t>Lori Williams:</t>
        </r>
        <r>
          <rPr>
            <sz val="8"/>
            <color indexed="81"/>
            <rFont val="Tahoma"/>
            <family val="2"/>
          </rPr>
          <t xml:space="preserve">
No longer an active revenue code.</t>
        </r>
      </text>
    </comment>
    <comment ref="C24" authorId="0" shapeId="0" xr:uid="{AAF8A897-259A-492F-8342-F800F73E13FE}">
      <text>
        <r>
          <rPr>
            <b/>
            <sz val="8"/>
            <color indexed="81"/>
            <rFont val="Tahoma"/>
            <family val="2"/>
          </rPr>
          <t>Lori Williams:</t>
        </r>
        <r>
          <rPr>
            <sz val="8"/>
            <color indexed="81"/>
            <rFont val="Tahoma"/>
            <family val="2"/>
          </rPr>
          <t xml:space="preserve">
No longer an active revenue code.</t>
        </r>
      </text>
    </comment>
    <comment ref="C25" authorId="0" shapeId="0" xr:uid="{67E377DC-3150-49E4-A1A7-31ADC07CDE24}">
      <text>
        <r>
          <rPr>
            <b/>
            <sz val="8"/>
            <color indexed="81"/>
            <rFont val="Tahoma"/>
            <family val="2"/>
          </rPr>
          <t>Lori Williams:</t>
        </r>
        <r>
          <rPr>
            <sz val="8"/>
            <color indexed="81"/>
            <rFont val="Tahoma"/>
            <family val="2"/>
          </rPr>
          <t xml:space="preserve">
No longer an active revenue code.</t>
        </r>
      </text>
    </comment>
    <comment ref="C26" authorId="0" shapeId="0" xr:uid="{B683D3E3-FA14-4EFF-AA5A-6AEAF5929CB7}">
      <text>
        <r>
          <rPr>
            <b/>
            <sz val="8"/>
            <color indexed="81"/>
            <rFont val="Tahoma"/>
            <family val="2"/>
          </rPr>
          <t>Lori Williams:</t>
        </r>
        <r>
          <rPr>
            <sz val="8"/>
            <color indexed="81"/>
            <rFont val="Tahoma"/>
            <family val="2"/>
          </rPr>
          <t xml:space="preserve">
No longer an active revenue code.</t>
        </r>
      </text>
    </comment>
    <comment ref="C27" authorId="0" shapeId="0" xr:uid="{BDE9930A-A496-494C-971D-6262944ED775}">
      <text>
        <r>
          <rPr>
            <b/>
            <sz val="8"/>
            <color indexed="81"/>
            <rFont val="Tahoma"/>
            <family val="2"/>
          </rPr>
          <t>Lori Williams:</t>
        </r>
        <r>
          <rPr>
            <sz val="8"/>
            <color indexed="81"/>
            <rFont val="Tahoma"/>
            <family val="2"/>
          </rPr>
          <t xml:space="preserve">
No longer an active revenue code.</t>
        </r>
      </text>
    </comment>
    <comment ref="C28" authorId="0" shapeId="0" xr:uid="{69DA8427-A156-4E8C-A958-A65AA3DA5D4D}">
      <text>
        <r>
          <rPr>
            <b/>
            <sz val="8"/>
            <color indexed="81"/>
            <rFont val="Tahoma"/>
            <family val="2"/>
          </rPr>
          <t>Lori Williams:</t>
        </r>
        <r>
          <rPr>
            <sz val="8"/>
            <color indexed="81"/>
            <rFont val="Tahoma"/>
            <family val="2"/>
          </rPr>
          <t xml:space="preserve">
No longer an active revenue code.</t>
        </r>
      </text>
    </comment>
    <comment ref="C29" authorId="0" shapeId="0" xr:uid="{801B0F46-E145-4AAA-BFB1-F87E8D0D580B}">
      <text>
        <r>
          <rPr>
            <b/>
            <sz val="8"/>
            <color indexed="81"/>
            <rFont val="Tahoma"/>
            <family val="2"/>
          </rPr>
          <t>Lori Williams:</t>
        </r>
        <r>
          <rPr>
            <sz val="8"/>
            <color indexed="81"/>
            <rFont val="Tahoma"/>
            <family val="2"/>
          </rPr>
          <t xml:space="preserve">
No longer an active revenue code.</t>
        </r>
      </text>
    </comment>
    <comment ref="C30" authorId="0" shapeId="0" xr:uid="{81F952C9-46DE-4722-B0E9-629C06008FBA}">
      <text>
        <r>
          <rPr>
            <b/>
            <sz val="8"/>
            <color indexed="81"/>
            <rFont val="Tahoma"/>
            <family val="2"/>
          </rPr>
          <t>Lori Williams:</t>
        </r>
        <r>
          <rPr>
            <sz val="8"/>
            <color indexed="81"/>
            <rFont val="Tahoma"/>
            <family val="2"/>
          </rPr>
          <t xml:space="preserve">
No longer an active revenue code.</t>
        </r>
      </text>
    </comment>
    <comment ref="C31" authorId="0" shapeId="0" xr:uid="{38D8503F-D03E-4825-94E9-DDFA359E4189}">
      <text>
        <r>
          <rPr>
            <b/>
            <sz val="8"/>
            <color indexed="81"/>
            <rFont val="Tahoma"/>
            <family val="2"/>
          </rPr>
          <t>Lori Williams:</t>
        </r>
        <r>
          <rPr>
            <sz val="8"/>
            <color indexed="81"/>
            <rFont val="Tahoma"/>
            <family val="2"/>
          </rPr>
          <t xml:space="preserve">
No longer any active "46XX" revenue codes.</t>
        </r>
      </text>
    </comment>
    <comment ref="C33" authorId="0" shapeId="0" xr:uid="{C94D05E6-CA8B-48B1-82C7-434544D87FD6}">
      <text>
        <r>
          <rPr>
            <b/>
            <sz val="8"/>
            <color indexed="81"/>
            <rFont val="Tahoma"/>
            <family val="2"/>
          </rPr>
          <t>Lori Williams:</t>
        </r>
        <r>
          <rPr>
            <sz val="8"/>
            <color indexed="81"/>
            <rFont val="Tahoma"/>
            <family val="2"/>
          </rPr>
          <t xml:space="preserve">
No longer an active revenue code.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Lori Williams</author>
  </authors>
  <commentList>
    <comment ref="C6" authorId="0" shapeId="0" xr:uid="{1F50474E-B09E-4EAE-823A-94BFC08E8F30}">
      <text>
        <r>
          <rPr>
            <b/>
            <sz val="8"/>
            <color indexed="81"/>
            <rFont val="Tahoma"/>
            <family val="2"/>
          </rPr>
          <t>Lori Williams:</t>
        </r>
        <r>
          <rPr>
            <sz val="8"/>
            <color indexed="81"/>
            <rFont val="Tahoma"/>
            <family val="2"/>
          </rPr>
          <t xml:space="preserve">
The following revenue codes are also included in this section:  "5200, 5500 and 5600",  There also is a revenue code "6000 Other Items"</t>
        </r>
      </text>
    </comment>
    <comment ref="C7" authorId="0" shapeId="0" xr:uid="{DC114DEF-7D3D-4ED7-95AE-7FA6BD637D1A}">
      <text>
        <r>
          <rPr>
            <b/>
            <sz val="8"/>
            <color indexed="81"/>
            <rFont val="Tahoma"/>
            <family val="2"/>
          </rPr>
          <t>Lori Williams:</t>
        </r>
        <r>
          <rPr>
            <sz val="8"/>
            <color indexed="81"/>
            <rFont val="Tahoma"/>
            <family val="2"/>
          </rPr>
          <t xml:space="preserve">
"5100" has been changed to "Issuance of Bonds".</t>
        </r>
      </text>
    </comment>
    <comment ref="C8" authorId="0" shapeId="0" xr:uid="{50F4F6B8-0777-48B9-B664-9EDDCC9F21AA}">
      <text>
        <r>
          <rPr>
            <b/>
            <sz val="8"/>
            <color indexed="81"/>
            <rFont val="Tahoma"/>
            <family val="2"/>
          </rPr>
          <t>Lori Williams:</t>
        </r>
        <r>
          <rPr>
            <sz val="8"/>
            <color indexed="81"/>
            <rFont val="Tahoma"/>
            <family val="2"/>
          </rPr>
          <t xml:space="preserve">
"5300" has been changed to "Proceeds - Sale of Property"</t>
        </r>
      </text>
    </comment>
    <comment ref="C9" authorId="0" shapeId="0" xr:uid="{93082A0F-3730-4F47-AD44-AB0B886B2082}">
      <text>
        <r>
          <rPr>
            <b/>
            <sz val="8"/>
            <color indexed="81"/>
            <rFont val="Tahoma"/>
            <family val="2"/>
          </rPr>
          <t>Lori Williams:</t>
        </r>
        <r>
          <rPr>
            <sz val="8"/>
            <color indexed="81"/>
            <rFont val="Tahoma"/>
            <family val="2"/>
          </rPr>
          <t xml:space="preserve">
"5400" has been changed to "Loan Proceeds"</t>
        </r>
      </text>
    </comment>
    <comment ref="C12" authorId="0" shapeId="0" xr:uid="{6ECB1667-DD83-44B0-B7B6-838E01341CBD}">
      <text>
        <r>
          <rPr>
            <b/>
            <sz val="8"/>
            <color indexed="81"/>
            <rFont val="Tahoma"/>
            <family val="2"/>
          </rPr>
          <t>Lori Williams:</t>
        </r>
        <r>
          <rPr>
            <sz val="8"/>
            <color indexed="81"/>
            <rFont val="Tahoma"/>
            <family val="2"/>
          </rPr>
          <t xml:space="preserve">
This has been assigned revenue code "8000".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<sst xmlns="http://schemas.openxmlformats.org/spreadsheetml/2006/main" count="2322" uniqueCount="1077">
  <si>
    <t>ENROLLMENT AND BASIC SUPPORT GUARANTEE INFORMATION</t>
  </si>
  <si>
    <t>ESTIMATED</t>
  </si>
  <si>
    <t>ACTUAL YEAR</t>
  </si>
  <si>
    <t>YEAR</t>
  </si>
  <si>
    <t>Pre-kindergarten</t>
  </si>
  <si>
    <t>(NRS 388.490)</t>
  </si>
  <si>
    <t>x .6 =</t>
  </si>
  <si>
    <t>Kindergarten</t>
  </si>
  <si>
    <t>Elementary</t>
  </si>
  <si>
    <t>Secondary</t>
  </si>
  <si>
    <t>Ungraded</t>
  </si>
  <si>
    <r>
      <t>Deduct</t>
    </r>
    <r>
      <rPr>
        <sz val="9"/>
        <rFont val="Arial"/>
        <family val="2"/>
      </rPr>
      <t xml:space="preserve"> students transported into</t>
    </r>
  </si>
  <si>
    <t>Nevada from out-of-state</t>
  </si>
  <si>
    <r>
      <t>Add</t>
    </r>
    <r>
      <rPr>
        <sz val="9"/>
        <rFont val="Arial"/>
        <family val="2"/>
      </rPr>
      <t xml:space="preserve"> students transported to</t>
    </r>
  </si>
  <si>
    <t>another state</t>
  </si>
  <si>
    <t>$</t>
  </si>
  <si>
    <t>Total basic support for enrollees (Line 9 time Line 10)</t>
  </si>
  <si>
    <t>Estimated number of special education program units</t>
  </si>
  <si>
    <t>X</t>
  </si>
  <si>
    <t>amount per unit</t>
  </si>
  <si>
    <t>TOTAL BASIC SUPPORT GUARANTEE (Line 11 + Line 12)</t>
  </si>
  <si>
    <t>LESS LOCAL FUNDS AVAILABLE:</t>
  </si>
  <si>
    <t>Estimated REGULAR Adult High School Diploma Program Revenue</t>
  </si>
  <si>
    <t>Indicate fund to be used:  (  )  General or (  )  Special Revenue</t>
  </si>
  <si>
    <t>Estimated PRISON Adult High School Diploma Program Revenue</t>
  </si>
  <si>
    <t>Other anticipated DSA revenue (describe):</t>
  </si>
  <si>
    <t>Schedule B-1, Page</t>
  </si>
  <si>
    <t xml:space="preserve">of </t>
  </si>
  <si>
    <t>1.</t>
  </si>
  <si>
    <t>3.</t>
  </si>
  <si>
    <t>4.</t>
  </si>
  <si>
    <t>5.</t>
  </si>
  <si>
    <t>(1)</t>
  </si>
  <si>
    <t>(2)</t>
  </si>
  <si>
    <t>(3)</t>
  </si>
  <si>
    <t>(4)</t>
  </si>
  <si>
    <t>(5)</t>
  </si>
  <si>
    <t>(6)</t>
  </si>
  <si>
    <t>(7)</t>
  </si>
  <si>
    <t>(8)</t>
  </si>
  <si>
    <t>TAX RATE</t>
  </si>
  <si>
    <t>FUND</t>
  </si>
  <si>
    <t>T R A N S F E R S   I N</t>
  </si>
  <si>
    <t>T R A N S F E R S   O U T</t>
  </si>
  <si>
    <t>FUND TYPE</t>
  </si>
  <si>
    <t>FROM FUND</t>
  </si>
  <si>
    <t>PAGE</t>
  </si>
  <si>
    <t>AMOUNT</t>
  </si>
  <si>
    <t>TO FUND</t>
  </si>
  <si>
    <t>GENERAL FUND</t>
  </si>
  <si>
    <t>SUBTOTAL</t>
  </si>
  <si>
    <t>SPECIAL REVENUE FUNDS</t>
  </si>
  <si>
    <t>School District</t>
  </si>
  <si>
    <t>A.</t>
  </si>
  <si>
    <t>CASH FLOWS FROM OPERATING ACTIVIES:</t>
  </si>
  <si>
    <t>a.</t>
  </si>
  <si>
    <t>Net cash provided by (or used for) operating activities</t>
  </si>
  <si>
    <t>B.</t>
  </si>
  <si>
    <t>CASH FLOWS FROM NONCAPITAL FINANCING ACTIVITIES</t>
  </si>
  <si>
    <t>b.</t>
  </si>
  <si>
    <t>Net cash provided by (or used for) noncapital financing activities</t>
  </si>
  <si>
    <t>C.</t>
  </si>
  <si>
    <t>CASH FLOWS FROM CAPITAL AND RELATED FINANCING ACTIVITIES</t>
  </si>
  <si>
    <t>c.</t>
  </si>
  <si>
    <t>Net cash provided by (or used for) capital and related financing activities</t>
  </si>
  <si>
    <t>D.</t>
  </si>
  <si>
    <t>CASH FLOWS FROM INVESTING ACTIVITIES</t>
  </si>
  <si>
    <t>d.</t>
  </si>
  <si>
    <t>Net cash provided by (or used for) investing activities</t>
  </si>
  <si>
    <t>NET INCREASE (DECREASE) in cash and cash equivalents (a+b+c+d)</t>
  </si>
  <si>
    <t>Enterprise Fund</t>
  </si>
  <si>
    <t>PROGRAM FUNCTION OBJECT</t>
  </si>
  <si>
    <t>Operating Revenue</t>
  </si>
  <si>
    <t>Local Sources</t>
  </si>
  <si>
    <t>1600</t>
  </si>
  <si>
    <t>Food Service Revenues</t>
  </si>
  <si>
    <t>( A )</t>
  </si>
  <si>
    <t>Total Operating Revenue</t>
  </si>
  <si>
    <t>100</t>
  </si>
  <si>
    <t>Salaries</t>
  </si>
  <si>
    <t>200</t>
  </si>
  <si>
    <t>Benefits</t>
  </si>
  <si>
    <t>300-500</t>
  </si>
  <si>
    <t>Purchased Services</t>
  </si>
  <si>
    <t>600</t>
  </si>
  <si>
    <t>Supplies</t>
  </si>
  <si>
    <t>800</t>
  </si>
  <si>
    <t>Other</t>
  </si>
  <si>
    <t>700</t>
  </si>
  <si>
    <t>Depreciation - Amortization</t>
  </si>
  <si>
    <t>( B )</t>
  </si>
  <si>
    <t>Total Operating Expenses</t>
  </si>
  <si>
    <t>Operating Income (Loss)</t>
  </si>
  <si>
    <t>Nonoperating Revenue</t>
  </si>
  <si>
    <t>1500</t>
  </si>
  <si>
    <t>Interest earned</t>
  </si>
  <si>
    <t>Subsidies</t>
  </si>
  <si>
    <t>4000</t>
  </si>
  <si>
    <t>Federal Sources</t>
  </si>
  <si>
    <t>4558</t>
  </si>
  <si>
    <t>( C )</t>
  </si>
  <si>
    <t>Total Nonoperating Revenue</t>
  </si>
  <si>
    <t>Nonoperating Expense</t>
  </si>
  <si>
    <t>Interest Expense</t>
  </si>
  <si>
    <t>Other Expense</t>
  </si>
  <si>
    <t>( D )</t>
  </si>
  <si>
    <t>Total Nonoperating Expense</t>
  </si>
  <si>
    <t>5300</t>
  </si>
  <si>
    <t>From Other Funds</t>
  </si>
  <si>
    <t>To Other Funds</t>
  </si>
  <si>
    <t>( E )</t>
  </si>
  <si>
    <t>Net Operating Transfers</t>
  </si>
  <si>
    <t>( F )</t>
  </si>
  <si>
    <t>Net Income</t>
  </si>
  <si>
    <t>Retained Earnings</t>
  </si>
  <si>
    <t xml:space="preserve">FINAL </t>
  </si>
  <si>
    <t>NAME OF BOND OR LOAN</t>
  </si>
  <si>
    <t>BALANCE</t>
  </si>
  <si>
    <t>RATE</t>
  </si>
  <si>
    <t>TOTAL</t>
  </si>
  <si>
    <t>TOTAL ALL DEBT SERVICE</t>
  </si>
  <si>
    <t>SCHEDULE C-1 INDEBTEDNESS</t>
  </si>
  <si>
    <t>COMBINED BONDS</t>
  </si>
  <si>
    <t>1110</t>
  </si>
  <si>
    <t>Property Taxes</t>
  </si>
  <si>
    <t>1190</t>
  </si>
  <si>
    <t>Other Resources:</t>
  </si>
  <si>
    <t>Subtotal</t>
  </si>
  <si>
    <t>Opening Fund Balance</t>
  </si>
  <si>
    <t>Subtotal - Combined Bonds</t>
  </si>
  <si>
    <t>MEDIUM-TERM FINANCING</t>
  </si>
  <si>
    <t>Subtotal - Loans</t>
  </si>
  <si>
    <t>TOTAL AVAILABLE FINANCING</t>
  </si>
  <si>
    <t>FUND EXPENDITURES</t>
  </si>
  <si>
    <t>Principal</t>
  </si>
  <si>
    <t>Interest</t>
  </si>
  <si>
    <t>Subtotal - MTF</t>
  </si>
  <si>
    <t>Debt Service Fund</t>
  </si>
  <si>
    <t>Schedule CC</t>
  </si>
  <si>
    <r>
      <t>Reserves (</t>
    </r>
    <r>
      <rPr>
        <sz val="10"/>
        <rFont val="Arial"/>
        <family val="2"/>
      </rPr>
      <t>Include Unappropriated Balance</t>
    </r>
    <r>
      <rPr>
        <sz val="11"/>
        <rFont val="Arial"/>
        <family val="2"/>
      </rPr>
      <t>)</t>
    </r>
  </si>
  <si>
    <t>4900</t>
  </si>
  <si>
    <t>300/400/500  Purchased Services</t>
  </si>
  <si>
    <t>Property</t>
  </si>
  <si>
    <t>TOTAL ENDING FUND BALANCE</t>
  </si>
  <si>
    <t>TOTAL APPLICATIONS</t>
  </si>
  <si>
    <t>Fund - Expenditures by Program, Function, and Object</t>
  </si>
  <si>
    <r>
      <t>Contingency</t>
    </r>
    <r>
      <rPr>
        <sz val="11"/>
        <rFont val="Arial"/>
        <family val="2"/>
      </rPr>
      <t xml:space="preserve"> (not to exceed 3% of Total Expenditures)</t>
    </r>
  </si>
  <si>
    <t>4200</t>
  </si>
  <si>
    <t>Site Improvement</t>
  </si>
  <si>
    <t>4200  SUBTOTAL</t>
  </si>
  <si>
    <t>4300</t>
  </si>
  <si>
    <t>Architecture/Engineering</t>
  </si>
  <si>
    <t>4300  SUBTOTAL</t>
  </si>
  <si>
    <t>4500</t>
  </si>
  <si>
    <t>4500  SUBTOTAL</t>
  </si>
  <si>
    <t>4600</t>
  </si>
  <si>
    <t>Building Improvement</t>
  </si>
  <si>
    <t>4600  SUBTOTAL</t>
  </si>
  <si>
    <t>2600</t>
  </si>
  <si>
    <t>Operating/Maintenance Plant Service</t>
  </si>
  <si>
    <t>2600  SUBTOTAL</t>
  </si>
  <si>
    <t>2700</t>
  </si>
  <si>
    <t>Student Transportation</t>
  </si>
  <si>
    <t>2700  SUBTOTAL</t>
  </si>
  <si>
    <t>4100</t>
  </si>
  <si>
    <t>Land Acquisition</t>
  </si>
  <si>
    <t>4100  SUBTOTAL</t>
  </si>
  <si>
    <t>2100  SUBTOTAL</t>
  </si>
  <si>
    <t>2200</t>
  </si>
  <si>
    <t>Instruction Staff Support</t>
  </si>
  <si>
    <t>2200  SUBTOTAL</t>
  </si>
  <si>
    <t>2300</t>
  </si>
  <si>
    <t>General Administration</t>
  </si>
  <si>
    <t>2300  SUBTOTAL</t>
  </si>
  <si>
    <t>2400</t>
  </si>
  <si>
    <t>School Administration</t>
  </si>
  <si>
    <t>2400  SUBTOTAL</t>
  </si>
  <si>
    <t>2500  SUBTOTAL</t>
  </si>
  <si>
    <t>1000</t>
  </si>
  <si>
    <t>Instruction</t>
  </si>
  <si>
    <t>COMMUNITY SERVICE PROGRAMS</t>
  </si>
  <si>
    <t>3300</t>
  </si>
  <si>
    <t>Community Service Operations</t>
  </si>
  <si>
    <t>910</t>
  </si>
  <si>
    <t>REGULAR PROGRAMS</t>
  </si>
  <si>
    <t>100 TOTAL REGULAR PROGRAMS</t>
  </si>
  <si>
    <t>SPECIAL PROGRAMS</t>
  </si>
  <si>
    <t>5000</t>
  </si>
  <si>
    <t>OTHER SOURCES OF FUNDS</t>
  </si>
  <si>
    <t>5100</t>
  </si>
  <si>
    <t>Sale or Loss of Fixed Assets</t>
  </si>
  <si>
    <t>Transfers from Other Funds</t>
  </si>
  <si>
    <t>5400</t>
  </si>
  <si>
    <t>Sale of Bonds</t>
  </si>
  <si>
    <t>TOTAL OTHER SOURCES</t>
  </si>
  <si>
    <t>OPENING FUND BALANCE</t>
  </si>
  <si>
    <t>Reserved Opening Balance</t>
  </si>
  <si>
    <t>Unreserved Opening Balance</t>
  </si>
  <si>
    <t>TOTAL OPENING FUND BALANCE</t>
  </si>
  <si>
    <t>Prior Period Adjustments</t>
  </si>
  <si>
    <t>Residual Equity Transfers</t>
  </si>
  <si>
    <t>TOTAL ALL RESOURCES</t>
  </si>
  <si>
    <t>Fund - Budgeted Resources</t>
  </si>
  <si>
    <t>Schedule BB, Page _____of _____</t>
  </si>
  <si>
    <t>REVENUE</t>
  </si>
  <si>
    <t>FEDERAL SOURCES</t>
  </si>
  <si>
    <t>Unrestricted - State Agency</t>
  </si>
  <si>
    <t>4210</t>
  </si>
  <si>
    <t>Forest Reserve</t>
  </si>
  <si>
    <t>4290</t>
  </si>
  <si>
    <t>Restricted - Direct</t>
  </si>
  <si>
    <t>4321</t>
  </si>
  <si>
    <t>Johnson O'Malley Program</t>
  </si>
  <si>
    <t>4322</t>
  </si>
  <si>
    <t>Indian Education Program</t>
  </si>
  <si>
    <t>Restricted - State Agency</t>
  </si>
  <si>
    <t>4511</t>
  </si>
  <si>
    <t>IASA Title I Basic</t>
  </si>
  <si>
    <t>4514</t>
  </si>
  <si>
    <t>IASA Title I Migrant</t>
  </si>
  <si>
    <t>4515</t>
  </si>
  <si>
    <t>IASA Title VI, Innovative Programs</t>
  </si>
  <si>
    <t>4516</t>
  </si>
  <si>
    <t>Federal Class Size Reduction</t>
  </si>
  <si>
    <t>4517</t>
  </si>
  <si>
    <t>Comprehensive School Reform Programs</t>
  </si>
  <si>
    <t>4530</t>
  </si>
  <si>
    <t>Carl Perkins Occupational</t>
  </si>
  <si>
    <t>4531</t>
  </si>
  <si>
    <t>School to Careers</t>
  </si>
  <si>
    <t>4551</t>
  </si>
  <si>
    <t>School Lunch/Breakfast Programs</t>
  </si>
  <si>
    <t>Commodity Foods (in lieu)</t>
  </si>
  <si>
    <t>4560</t>
  </si>
  <si>
    <t>IDEA, Special Education Basic</t>
  </si>
  <si>
    <t>4561</t>
  </si>
  <si>
    <t>IDEA, Training</t>
  </si>
  <si>
    <t>4562</t>
  </si>
  <si>
    <t>IDEA Preschool Grants</t>
  </si>
  <si>
    <t>4572</t>
  </si>
  <si>
    <t>IDEA Title II, Eisenhower</t>
  </si>
  <si>
    <t>Other Restricted State Agency</t>
  </si>
  <si>
    <t>4601</t>
  </si>
  <si>
    <t>Drug Free Schools (IASA lV)</t>
  </si>
  <si>
    <t>4611</t>
  </si>
  <si>
    <t>Adult Education</t>
  </si>
  <si>
    <t>4612</t>
  </si>
  <si>
    <t>National Energy PL 95-619</t>
  </si>
  <si>
    <t>46XX</t>
  </si>
  <si>
    <t>Other Restricted - State</t>
  </si>
  <si>
    <t>4800</t>
  </si>
  <si>
    <t>Revenue in Lieu of Taxes</t>
  </si>
  <si>
    <t>4810</t>
  </si>
  <si>
    <t>Impact Aid</t>
  </si>
  <si>
    <t>Revenue for-on behalf of LEA</t>
  </si>
  <si>
    <t>TOTAL FEDERAL SOURCES</t>
  </si>
  <si>
    <t>LOCAL SOURCES</t>
  </si>
  <si>
    <t>1100</t>
  </si>
  <si>
    <t>Taxes</t>
  </si>
  <si>
    <t>1111</t>
  </si>
  <si>
    <t>Net Proceed of Mines</t>
  </si>
  <si>
    <t>1120</t>
  </si>
  <si>
    <t>School Support Taxes</t>
  </si>
  <si>
    <t>1130</t>
  </si>
  <si>
    <t>Franchise Taxes</t>
  </si>
  <si>
    <t>1140</t>
  </si>
  <si>
    <t>Governmental Services Tax</t>
  </si>
  <si>
    <t>1200</t>
  </si>
  <si>
    <t>1300</t>
  </si>
  <si>
    <t>Tuition</t>
  </si>
  <si>
    <t>1310</t>
  </si>
  <si>
    <t>Regular Day School</t>
  </si>
  <si>
    <t>1320</t>
  </si>
  <si>
    <t>Adult Continued Education</t>
  </si>
  <si>
    <t>1330</t>
  </si>
  <si>
    <t>Summer School</t>
  </si>
  <si>
    <t>1400</t>
  </si>
  <si>
    <t>Transportation Fees</t>
  </si>
  <si>
    <t>1410</t>
  </si>
  <si>
    <t>1420</t>
  </si>
  <si>
    <t>Earnings on Investments</t>
  </si>
  <si>
    <t>Food Service Revenue</t>
  </si>
  <si>
    <t>1610</t>
  </si>
  <si>
    <t>Daily Sales - School Lunch</t>
  </si>
  <si>
    <t>1620</t>
  </si>
  <si>
    <t>Daily Sales - School Breakfast</t>
  </si>
  <si>
    <t>1630</t>
  </si>
  <si>
    <t>Daily Sales - Special Milk</t>
  </si>
  <si>
    <t>1690</t>
  </si>
  <si>
    <t>1700</t>
  </si>
  <si>
    <t>Income from Pupil Activities</t>
  </si>
  <si>
    <t>1800</t>
  </si>
  <si>
    <t>Community Service Activities</t>
  </si>
  <si>
    <t>1900</t>
  </si>
  <si>
    <t>Other Revenues</t>
  </si>
  <si>
    <t>1910</t>
  </si>
  <si>
    <t>1920</t>
  </si>
  <si>
    <t>Donations</t>
  </si>
  <si>
    <t>1940/50</t>
  </si>
  <si>
    <t>Services Provided other Governments</t>
  </si>
  <si>
    <t>1990</t>
  </si>
  <si>
    <t>TOTAL LOCAL SOURCES</t>
  </si>
  <si>
    <t>3000</t>
  </si>
  <si>
    <t>REVENUE FROM STATE SOURCES</t>
  </si>
  <si>
    <t>Distributive School Fund</t>
  </si>
  <si>
    <t>3200</t>
  </si>
  <si>
    <t>3800</t>
  </si>
  <si>
    <t>In Lieu of Taxes</t>
  </si>
  <si>
    <t>3900</t>
  </si>
  <si>
    <t>For-on behalf of LEA</t>
  </si>
  <si>
    <t>TOTAL STATE SOURCES</t>
  </si>
  <si>
    <t>(1)                                                                             PROGRAM OR FUNCTION</t>
  </si>
  <si>
    <t xml:space="preserve"> (2)             SALARIES      AND                        WAGES</t>
  </si>
  <si>
    <t>(3)         EMPLOYEE BENEFITS</t>
  </si>
  <si>
    <t>(4)                SERVICES                SUPPLIES               AND                 OTHER</t>
  </si>
  <si>
    <t>(5)                            ENDING              FUND            BALANCE</t>
  </si>
  <si>
    <t>(6)                      TOTAL             FUND REQUIRE-    MENTS</t>
  </si>
  <si>
    <t>Regular</t>
  </si>
  <si>
    <t>Special</t>
  </si>
  <si>
    <t>Other PK-12</t>
  </si>
  <si>
    <t>Nonpublic School</t>
  </si>
  <si>
    <t>Community Services</t>
  </si>
  <si>
    <t>Undistributed Expenditures</t>
  </si>
  <si>
    <t>Facility Acquisition and Construction</t>
  </si>
  <si>
    <t>Fund Transfers</t>
  </si>
  <si>
    <t>Contingency</t>
  </si>
  <si>
    <t>Ending Balance</t>
  </si>
  <si>
    <t>General Subtotal</t>
  </si>
  <si>
    <t>DEBT SERVICE</t>
  </si>
  <si>
    <t>SUBTOTAL APPROPRIATION FUNDS</t>
  </si>
  <si>
    <t>OTHER FUNDS:  (List)</t>
  </si>
  <si>
    <t>Building and Sites</t>
  </si>
  <si>
    <t>Capital Projects</t>
  </si>
  <si>
    <t>Expendable Trust</t>
  </si>
  <si>
    <t>Federal Projects</t>
  </si>
  <si>
    <t>Special Revenue</t>
  </si>
  <si>
    <t>Internal Service</t>
  </si>
  <si>
    <t>Proprietary:</t>
  </si>
  <si>
    <t>Food Service</t>
  </si>
  <si>
    <t xml:space="preserve">Other </t>
  </si>
  <si>
    <t>SUBTOTAL OTHER FUNDS</t>
  </si>
  <si>
    <t>TOTAL ALL FUNDS</t>
  </si>
  <si>
    <t xml:space="preserve"> </t>
  </si>
  <si>
    <t>NET ALL FUNDS</t>
  </si>
  <si>
    <r>
      <t>Less:</t>
    </r>
    <r>
      <rPr>
        <sz val="11"/>
        <rFont val="Arial"/>
        <family val="2"/>
      </rPr>
      <t xml:space="preserve">  Interfund Transfers</t>
    </r>
  </si>
  <si>
    <t>SUMMARY OF PROPERTY TAX BASE</t>
  </si>
  <si>
    <t>(A)</t>
  </si>
  <si>
    <t>Assessed Valuation (excluding</t>
  </si>
  <si>
    <t xml:space="preserve">Net Proceeds of Mines)             </t>
  </si>
  <si>
    <t xml:space="preserve">                                       </t>
  </si>
  <si>
    <t>(B1)</t>
  </si>
  <si>
    <t>(C)</t>
  </si>
  <si>
    <t xml:space="preserve">TOTAL ASSESSED VALUE      </t>
  </si>
  <si>
    <t>OPENING</t>
  </si>
  <si>
    <t>NONPROPERTY</t>
  </si>
  <si>
    <t>PROPERTY</t>
  </si>
  <si>
    <t>TAX</t>
  </si>
  <si>
    <t>TOTAL FUND</t>
  </si>
  <si>
    <t>RESOURCES</t>
  </si>
  <si>
    <t>1000 Local</t>
  </si>
  <si>
    <t>3000 State</t>
  </si>
  <si>
    <t>4000 Federal</t>
  </si>
  <si>
    <t>Other Sources</t>
  </si>
  <si>
    <t>OTHER FUNDS:</t>
  </si>
  <si>
    <t xml:space="preserve">  Food Service</t>
  </si>
  <si>
    <t xml:space="preserve">  Internal Service</t>
  </si>
  <si>
    <t xml:space="preserve">  Other (List)</t>
  </si>
  <si>
    <t>All Funds - Budgeted Resources</t>
  </si>
  <si>
    <t>Nevada Department of Taxation</t>
  </si>
  <si>
    <t>Entity:</t>
  </si>
  <si>
    <t>1550 East College Parkway, Suite 115</t>
  </si>
  <si>
    <t>Carson City, NV  89706-7921</t>
  </si>
  <si>
    <t xml:space="preserve">herewith submits the (TENTATIVE) --- (FINAL) budget for the </t>
  </si>
  <si>
    <t xml:space="preserve">fiscal year ending </t>
  </si>
  <si>
    <t xml:space="preserve">This budget contains </t>
  </si>
  <si>
    <t xml:space="preserve">The property tax rates computed herein are based on preliminary data.  If the final state computed revenue limitation permits, </t>
  </si>
  <si>
    <t xml:space="preserve">the tax rate will be increased by an amount not to exceed </t>
  </si>
  <si>
    <t>lowered.</t>
  </si>
  <si>
    <t>and</t>
  </si>
  <si>
    <t xml:space="preserve">Copies of this budget have been filed for public record and inspection in the offices enumerated in NRS 354.596 (Local </t>
  </si>
  <si>
    <t>Government Budget and Finance Act).</t>
  </si>
  <si>
    <t>CERTIFICATION</t>
  </si>
  <si>
    <t>APPROVED BY THE GOVERNING BOARD</t>
  </si>
  <si>
    <t>I</t>
  </si>
  <si>
    <t xml:space="preserve">        (Printed Name)</t>
  </si>
  <si>
    <t>(Title)</t>
  </si>
  <si>
    <t>certify that all applicable funds and financial</t>
  </si>
  <si>
    <t>operations of this Local Government are</t>
  </si>
  <si>
    <t>listed herein</t>
  </si>
  <si>
    <t>Signed</t>
  </si>
  <si>
    <t xml:space="preserve">Dated:  </t>
  </si>
  <si>
    <t>SCHEDULED PUBLIC HEARING:</t>
  </si>
  <si>
    <t>Date and Time</t>
  </si>
  <si>
    <t>Publication Date</t>
  </si>
  <si>
    <t xml:space="preserve">Place:  </t>
  </si>
  <si>
    <t>L O B B Y I N G   E X P E N S E   E S T I M A T E</t>
  </si>
  <si>
    <t xml:space="preserve">separate statement of anticipated expenses relating to activities designed to influence the passage </t>
  </si>
  <si>
    <t>or defeat of legislation in an upcoming legislative session.</t>
  </si>
  <si>
    <t>1.  Activity:</t>
  </si>
  <si>
    <t>2.  Funding Source:</t>
  </si>
  <si>
    <t>3.  Transportation</t>
  </si>
  <si>
    <t>5.  Salaries and Wages</t>
  </si>
  <si>
    <t xml:space="preserve">8.  Supplies, equipment &amp; facilities; other personnel and </t>
  </si>
  <si>
    <t xml:space="preserve">     services spent in Carson City</t>
  </si>
  <si>
    <t>Total</t>
  </si>
  <si>
    <r>
      <t xml:space="preserve">Pursuant to NRS 354.600 (3), </t>
    </r>
    <r>
      <rPr>
        <b/>
        <sz val="10"/>
        <rFont val="Arial"/>
        <family val="2"/>
      </rPr>
      <t>each</t>
    </r>
    <r>
      <rPr>
        <sz val="10"/>
        <rFont val="Arial"/>
        <family val="2"/>
      </rPr>
      <t xml:space="preserve"> (emphasis added) local government budget must obtain a</t>
    </r>
  </si>
  <si>
    <t>funds, including Debt Service, requiring property tax revenues totaling $</t>
  </si>
  <si>
    <t>governmental fund types with estimated expenditures of $</t>
  </si>
  <si>
    <t>proprietary funds with estimated expenses of  $</t>
  </si>
  <si>
    <t>4.  Lodging and meals</t>
  </si>
  <si>
    <t>6.  Compensation to lobbyists</t>
  </si>
  <si>
    <t>7.  Entertainment</t>
  </si>
  <si>
    <t>ACTUAL PRIOR</t>
  </si>
  <si>
    <t>YEAR ENDING</t>
  </si>
  <si>
    <t xml:space="preserve">CURRENT </t>
  </si>
  <si>
    <t xml:space="preserve">TENTATIVE </t>
  </si>
  <si>
    <t>APPROVED</t>
  </si>
  <si>
    <t xml:space="preserve">OTHER RESOURCES AND </t>
  </si>
  <si>
    <t>FUND BALANCE</t>
  </si>
  <si>
    <t>AVAILABLE RESOURCES</t>
  </si>
  <si>
    <r>
      <t xml:space="preserve">Total </t>
    </r>
    <r>
      <rPr>
        <b/>
        <sz val="9"/>
        <rFont val="Arial"/>
        <family val="2"/>
      </rPr>
      <t>WEIGHTED</t>
    </r>
    <r>
      <rPr>
        <sz val="9"/>
        <rFont val="Arial"/>
        <family val="2"/>
      </rPr>
      <t xml:space="preserve"> enrollment</t>
    </r>
  </si>
  <si>
    <t>=</t>
  </si>
  <si>
    <t>7.</t>
  </si>
  <si>
    <t>9.</t>
  </si>
  <si>
    <t>12.</t>
  </si>
  <si>
    <t>Building Acquisition/Construction</t>
  </si>
  <si>
    <t>Page: _______</t>
  </si>
  <si>
    <t>11.</t>
  </si>
  <si>
    <t>13.</t>
  </si>
  <si>
    <t>14.</t>
  </si>
  <si>
    <t>Support Services</t>
  </si>
  <si>
    <t>ADULT EDUCATION PROGRAMS</t>
  </si>
  <si>
    <t>000</t>
  </si>
  <si>
    <t>2100</t>
  </si>
  <si>
    <t>UNDISTRIBUTED EXPENDITURES</t>
  </si>
  <si>
    <t>Student Support</t>
  </si>
  <si>
    <t>ESTIMATED YEAR</t>
  </si>
  <si>
    <t>Grades 1-12 &amp; Ungraded</t>
  </si>
  <si>
    <t>Nevada (*)</t>
  </si>
  <si>
    <t>6,</t>
  </si>
  <si>
    <t>(*) Report weighted enrollment</t>
  </si>
  <si>
    <t>TOTAL ENROLLMENT</t>
  </si>
  <si>
    <t xml:space="preserve">8. </t>
  </si>
  <si>
    <t>Apportionment Enrollment, Highest of three Years</t>
  </si>
  <si>
    <t>Hold Harmless Enrollment</t>
  </si>
  <si>
    <t>10.</t>
  </si>
  <si>
    <t>10a.</t>
  </si>
  <si>
    <t>Supplemental Support per Student (Does not include Hold Harmless)</t>
  </si>
  <si>
    <t>Total basic support for school district:</t>
  </si>
  <si>
    <t>12a.</t>
  </si>
  <si>
    <t xml:space="preserve">   Amount per Unit:</t>
  </si>
  <si>
    <t>TOTAL BASIC SUPPORT GUARANTEE (Line 11 + Line 12a)</t>
  </si>
  <si>
    <t>15</t>
  </si>
  <si>
    <t>General Fund</t>
  </si>
  <si>
    <t>17.</t>
  </si>
  <si>
    <t xml:space="preserve">Indicate fund to be used: </t>
  </si>
  <si>
    <t>18.</t>
  </si>
  <si>
    <t>19.</t>
  </si>
  <si>
    <t>20.</t>
  </si>
  <si>
    <r>
      <t xml:space="preserve">Deduct </t>
    </r>
    <r>
      <rPr>
        <sz val="9"/>
        <rFont val="Arial"/>
        <family val="2"/>
      </rPr>
      <t>students transported into</t>
    </r>
  </si>
  <si>
    <r>
      <t>Add</t>
    </r>
    <r>
      <rPr>
        <sz val="9"/>
        <rFont val="Arial"/>
        <family val="2"/>
      </rPr>
      <t xml:space="preserve"> students transported from</t>
    </r>
  </si>
  <si>
    <t>25 cent Property Tax</t>
  </si>
  <si>
    <t>Schedule B-1(Alt), Page</t>
  </si>
  <si>
    <t>2.</t>
  </si>
  <si>
    <t>6.     Subtotal</t>
  </si>
  <si>
    <t>8.</t>
  </si>
  <si>
    <t>9.     Total WEIGHTED enrollment</t>
  </si>
  <si>
    <r>
      <t>LESS</t>
    </r>
    <r>
      <rPr>
        <sz val="9"/>
        <rFont val="Arial"/>
        <family val="2"/>
      </rPr>
      <t xml:space="preserve"> LOCAL FUNDS AVAILABLE:</t>
    </r>
  </si>
  <si>
    <t>ATTACHMENT TO SCHEDULE AA</t>
  </si>
  <si>
    <t>CALCULATION OF ALLOWED AD VALOREM REVENUES FOR SCHOOL DISTRICTS</t>
  </si>
  <si>
    <t>ASSESSED VALUATION</t>
  </si>
  <si>
    <t>TOTAL PREABATED</t>
  </si>
  <si>
    <t xml:space="preserve"> AD VALOREM</t>
  </si>
  <si>
    <t>BUDGETED</t>
  </si>
  <si>
    <t>(Excluding Net</t>
  </si>
  <si>
    <t xml:space="preserve">AD VALOREM REVENUE </t>
  </si>
  <si>
    <t>TAX ABATEMENT</t>
  </si>
  <si>
    <t xml:space="preserve">ABATED AD VALOREM </t>
  </si>
  <si>
    <t>Proceeds of Mines)</t>
  </si>
  <si>
    <t>LEVIED</t>
  </si>
  <si>
    <t>[(1)X(2)/100]</t>
  </si>
  <si>
    <t>[(3)-(5)]</t>
  </si>
  <si>
    <t>A.  SCHOOL OPERATING:</t>
  </si>
  <si>
    <t xml:space="preserve">    Property Tax Subject to</t>
  </si>
  <si>
    <t xml:space="preserve">          Revenue Limitations</t>
  </si>
  <si>
    <t xml:space="preserve">Net Proceeds revenue reserved </t>
  </si>
  <si>
    <t xml:space="preserve">  per NRS 387.195 [Sch. AA (B2)]</t>
  </si>
  <si>
    <t>Total School Operating:</t>
  </si>
  <si>
    <t xml:space="preserve">B.  SCHOOL DEBT:    </t>
  </si>
  <si>
    <t xml:space="preserve">Property Tax Suject to </t>
  </si>
  <si>
    <t xml:space="preserve">   Revenue Limitations</t>
  </si>
  <si>
    <t>Net Proceeds of Minerals</t>
  </si>
  <si>
    <t>Total School Debt:</t>
  </si>
  <si>
    <t>Page_______</t>
  </si>
  <si>
    <t>Vocational &amp; Technical</t>
  </si>
  <si>
    <t>Co-curricular &amp; Extra Curricular</t>
  </si>
  <si>
    <t>Interdistrict Payments</t>
  </si>
  <si>
    <t>Miscellaneous</t>
  </si>
  <si>
    <t>Rentals</t>
  </si>
  <si>
    <t>900</t>
  </si>
  <si>
    <t>Land Improvement</t>
  </si>
  <si>
    <t>4700</t>
  </si>
  <si>
    <t>6200</t>
  </si>
  <si>
    <t>6300</t>
  </si>
  <si>
    <t>5200</t>
  </si>
  <si>
    <t xml:space="preserve"> If the final computation requires, the tax rate will be </t>
  </si>
  <si>
    <t>Update all fiscal year reference to the appropriate fiscal year.</t>
  </si>
  <si>
    <t>Actual Prior</t>
  </si>
  <si>
    <t>Estimated Current</t>
  </si>
  <si>
    <t>Budget Year</t>
  </si>
  <si>
    <t>Form 15 and</t>
  </si>
  <si>
    <t xml:space="preserve">   1st day of budget year</t>
  </si>
  <si>
    <t>Schedule C-1</t>
  </si>
  <si>
    <t xml:space="preserve">Updated on </t>
  </si>
  <si>
    <t>4700  SUBTOTAL</t>
  </si>
  <si>
    <t>1112</t>
  </si>
  <si>
    <t>Net Proceeds of Mines - Prior Year</t>
  </si>
  <si>
    <t>Other Taxes</t>
  </si>
  <si>
    <t>District Activities Revenue</t>
  </si>
  <si>
    <t>1950/60</t>
  </si>
  <si>
    <t>3110</t>
  </si>
  <si>
    <t>3115</t>
  </si>
  <si>
    <t>3210</t>
  </si>
  <si>
    <t>Special Transportation</t>
  </si>
  <si>
    <t>Unrestricted - Direct Fed Gov't</t>
  </si>
  <si>
    <t>Issuance of Bonds</t>
  </si>
  <si>
    <t>5110</t>
  </si>
  <si>
    <t>Bond Principal</t>
  </si>
  <si>
    <t>5120</t>
  </si>
  <si>
    <t>Premium/Discount of Bond Sale</t>
  </si>
  <si>
    <t>Gain/Loss on Disposal of Assets</t>
  </si>
  <si>
    <t>Loan Proceeds (&gt; 12 months)</t>
  </si>
  <si>
    <t>5500</t>
  </si>
  <si>
    <t>Capital lease Proceeds</t>
  </si>
  <si>
    <t>5600</t>
  </si>
  <si>
    <t>Other Long-Term Debt Proceeds</t>
  </si>
  <si>
    <t>OTHER FINANCING SOURCES</t>
  </si>
  <si>
    <t>8000</t>
  </si>
  <si>
    <t>TOTAL ADULT EDUCATION PROGRAMS</t>
  </si>
  <si>
    <t xml:space="preserve">800 TOTAL NONPUBLIC SCHOOL </t>
  </si>
  <si>
    <t>TOTAL COMMUNITY SVC PROGRAMS</t>
  </si>
  <si>
    <t>COCURRICULAR ACTIVITIES</t>
  </si>
  <si>
    <t>TOTAL COCURRICULAR ACTIVITIES</t>
  </si>
  <si>
    <t>920</t>
  </si>
  <si>
    <t>ATHLETICS</t>
  </si>
  <si>
    <t>TOTAL ATHLETICS</t>
  </si>
  <si>
    <t>790</t>
  </si>
  <si>
    <t>831</t>
  </si>
  <si>
    <t>832</t>
  </si>
  <si>
    <t>Notes:</t>
  </si>
  <si>
    <t xml:space="preserve">    XXXXXXXXXXXXX</t>
  </si>
  <si>
    <t xml:space="preserve">  XXXXXXX</t>
  </si>
  <si>
    <t xml:space="preserve">    XXXXXXXXXXXX</t>
  </si>
  <si>
    <t>Restricted Funding/Grants-in-Aid Rev</t>
  </si>
  <si>
    <t>Column (1) Assessed Valuation is available from the March 15th Final Revenue Projections.</t>
  </si>
  <si>
    <r>
      <t xml:space="preserve"> </t>
    </r>
    <r>
      <rPr>
        <b/>
        <sz val="8"/>
        <rFont val="Arial"/>
        <family val="2"/>
      </rPr>
      <t>C.</t>
    </r>
    <r>
      <rPr>
        <sz val="8"/>
        <rFont val="Arial"/>
        <family val="2"/>
      </rPr>
      <t xml:space="preserve">   </t>
    </r>
    <r>
      <rPr>
        <b/>
        <sz val="8"/>
        <rFont val="Arial"/>
        <family val="2"/>
      </rPr>
      <t>TOTAL OPERATING AND DEBT</t>
    </r>
  </si>
  <si>
    <t>1510</t>
  </si>
  <si>
    <t>Revenue from State Sources</t>
  </si>
  <si>
    <t>Local Gov Units - Not School Districts</t>
  </si>
  <si>
    <t>800/900 Miscellaneous &amp; Other</t>
  </si>
  <si>
    <t>400</t>
  </si>
  <si>
    <t>Operating Expense (Object Codes)</t>
  </si>
  <si>
    <t>16.</t>
  </si>
  <si>
    <t>STATE SHARE (Line 13 - Line 14 - Line 15)</t>
  </si>
  <si>
    <t>15.     25 cent Property Tax</t>
  </si>
  <si>
    <t>STATE SHARE (Line 8 - Line 9 - Line 10)</t>
  </si>
  <si>
    <t>REVENUE TO:</t>
  </si>
  <si>
    <t>Special Education Special Revenue Fund</t>
  </si>
  <si>
    <t xml:space="preserve">Ad Valorem revenue shortfall created as a result of the tax abatement may be supplemented through the </t>
  </si>
  <si>
    <t>Distributive School Account (DSA).</t>
  </si>
  <si>
    <t>All Funds - Fund Applications</t>
  </si>
  <si>
    <t>Tax Revenue</t>
  </si>
  <si>
    <t>For/on behalf of School District</t>
  </si>
  <si>
    <t>OTHER INSTRUCTIONAL PROGRAMS</t>
  </si>
  <si>
    <t>2500</t>
  </si>
  <si>
    <t>Central Services</t>
  </si>
  <si>
    <t>Beginning July 1</t>
  </si>
  <si>
    <t>Ending June 30</t>
  </si>
  <si>
    <t>CASH AND CASH EQUIVALENTS AT               JULY 1, 20XX</t>
  </si>
  <si>
    <t>CASH AND CASH EQUIVALENTS AT              JUNE 30, 20XX</t>
  </si>
  <si>
    <t>Net Proceeds of Mines</t>
  </si>
  <si>
    <t>Revenue for-on behalf of School District</t>
  </si>
  <si>
    <t>Noninstructional Services</t>
  </si>
  <si>
    <t>NONINSTRUCTIONAL SERVICES</t>
  </si>
  <si>
    <t>3100</t>
  </si>
  <si>
    <t>Food Services Operations</t>
  </si>
  <si>
    <t>3100  SUBTOTAL</t>
  </si>
  <si>
    <t>1150</t>
  </si>
  <si>
    <t>Residential Construction Tax</t>
  </si>
  <si>
    <t>Abatement" column of the March 25th Proforma Ad Valorem Revenue Report.</t>
  </si>
  <si>
    <t xml:space="preserve">Column (5) Budgeted Abated Ad Valorem Revenue - can be obtained from the "Net Tax less Redevelopment and LEED </t>
  </si>
  <si>
    <t>Vendor</t>
  </si>
  <si>
    <t>Form 30</t>
  </si>
  <si>
    <r>
      <t>2.60</t>
    </r>
    <r>
      <rPr>
        <sz val="9"/>
        <rFont val="Arial"/>
        <family val="2"/>
      </rPr>
      <t xml:space="preserve"> percent Local School Support Tax (LSST)</t>
    </r>
  </si>
  <si>
    <r>
      <t xml:space="preserve">14.     </t>
    </r>
    <r>
      <rPr>
        <b/>
        <sz val="9"/>
        <rFont val="Arial"/>
        <family val="2"/>
      </rPr>
      <t>2.60</t>
    </r>
    <r>
      <rPr>
        <sz val="9"/>
        <rFont val="Arial"/>
        <family val="2"/>
      </rPr>
      <t xml:space="preserve"> percent Local School Support Tax (LSST)</t>
    </r>
  </si>
  <si>
    <t>Effective Date of Contract</t>
  </si>
  <si>
    <t>Termination Date of Contract</t>
  </si>
  <si>
    <t>Total Proposed Expenditures</t>
  </si>
  <si>
    <t xml:space="preserve">Additional Explanations (Reference Line Number and Vendor): </t>
  </si>
  <si>
    <t>Duration (Months/ Years)</t>
  </si>
  <si>
    <t>Position Class or Grade</t>
  </si>
  <si>
    <t>Number of FTEs employed by Position Class or Grade</t>
  </si>
  <si>
    <t>Equivalent hourly wage of FTEs by Position Class or Grade</t>
  </si>
  <si>
    <t xml:space="preserve">Contact:  </t>
  </si>
  <si>
    <t xml:space="preserve">E-mail Address:  </t>
  </si>
  <si>
    <t xml:space="preserve">Daytime Telephone:  </t>
  </si>
  <si>
    <t>TOTAL EMPLOYEE INFORMATION</t>
  </si>
  <si>
    <t>FTE Total employees</t>
  </si>
  <si>
    <t>FTE Classroom teachers</t>
  </si>
  <si>
    <t xml:space="preserve">TRANSFERS </t>
  </si>
  <si>
    <t>IN</t>
  </si>
  <si>
    <t xml:space="preserve"> (2)             SALARIES          AND                        WAGES</t>
  </si>
  <si>
    <t>(4)                SERVICES                SUPPLIES               AND OTHER</t>
  </si>
  <si>
    <t>(5)            TRANSFERS OUT</t>
  </si>
  <si>
    <t>(6)           CONTINGENCY</t>
  </si>
  <si>
    <t>(7)                            ENDING              FUND            BALANCE</t>
  </si>
  <si>
    <t>(8)                         TOTAL                FUND REQUIRE-       MENTS</t>
  </si>
  <si>
    <t xml:space="preserve">Ending Balance:  </t>
  </si>
  <si>
    <t>SCHEDULE OF PRIVATIZATION CONTRACTS</t>
  </si>
  <si>
    <t xml:space="preserve">      Total Number of Privatization Contracts: </t>
  </si>
  <si>
    <t>Page: ______</t>
  </si>
  <si>
    <t>SCHEDULE OF EXISTING CONTRACTS</t>
  </si>
  <si>
    <t>Schedule 32</t>
  </si>
  <si>
    <t>Schedule 31</t>
  </si>
  <si>
    <t>Schedule 1</t>
  </si>
  <si>
    <t>Schedule B-1(Alt)</t>
  </si>
  <si>
    <t>Schedule AA</t>
  </si>
  <si>
    <t>Attachment to Schedule AA</t>
  </si>
  <si>
    <t>Page __________</t>
  </si>
  <si>
    <t>Schedule AA-1</t>
  </si>
  <si>
    <t>Page ________</t>
  </si>
  <si>
    <t>Schedule J-1</t>
  </si>
  <si>
    <t>Statement of Cash Flows</t>
  </si>
  <si>
    <t>Schedule J-2</t>
  </si>
  <si>
    <t>Schedule T</t>
  </si>
  <si>
    <t>Transfer Reconciliation (Operating &amp; Residual Equity)</t>
  </si>
  <si>
    <t>Page _____</t>
  </si>
  <si>
    <t>Lobbying Expense Estimate</t>
  </si>
  <si>
    <t>Schedule BB-5</t>
  </si>
  <si>
    <t>Schedule BB-6</t>
  </si>
  <si>
    <t>Schedule BB-7</t>
  </si>
  <si>
    <t>Schedule BB-8</t>
  </si>
  <si>
    <t>Schedule BB-9</t>
  </si>
  <si>
    <t>Schedule BB-10</t>
  </si>
  <si>
    <t>Schedule BB-11</t>
  </si>
  <si>
    <t>Schedule BB-12</t>
  </si>
  <si>
    <t>Schedule BB-14</t>
  </si>
  <si>
    <t>Schedule BB-14A</t>
  </si>
  <si>
    <t>SCHEDULE C-1</t>
  </si>
  <si>
    <t>ACTUAL ADE*</t>
  </si>
  <si>
    <t>ESTIMATED ADE*</t>
  </si>
  <si>
    <t>* ADE = Average Daily Enrollment</t>
  </si>
  <si>
    <t>Schedule BB-13</t>
  </si>
  <si>
    <t>Statement of Revenue Expenses and Net Income</t>
  </si>
  <si>
    <t>Schedule AA (Mod.)</t>
  </si>
  <si>
    <t>Schedule AA-1 (Mod.)</t>
  </si>
  <si>
    <t>RATES ENTERED</t>
  </si>
  <si>
    <t>Local Government Finance</t>
  </si>
  <si>
    <t>Operating Rate</t>
  </si>
  <si>
    <t>CHECKLIST FOR TENTATIVE BUDGET REVIEW</t>
  </si>
  <si>
    <t>Voter Approved</t>
  </si>
  <si>
    <t>SCHOOL DISTRICT</t>
  </si>
  <si>
    <t>Legislative</t>
  </si>
  <si>
    <t>Debt Service</t>
  </si>
  <si>
    <t>Reviewed by:</t>
  </si>
  <si>
    <t>Date:</t>
  </si>
  <si>
    <t>GENERAL QUESTIONS</t>
  </si>
  <si>
    <t>Yes</t>
  </si>
  <si>
    <t>No</t>
  </si>
  <si>
    <t>N/A</t>
  </si>
  <si>
    <t>Have appropriate schedules been filed?</t>
  </si>
  <si>
    <t>Have any new funds been created?  (If yes, list below and . . . )</t>
  </si>
  <si>
    <t xml:space="preserve">If yes, list below in NOTES and were the creating resolutions submitted to  </t>
  </si>
  <si>
    <t>Local Government Finance?</t>
  </si>
  <si>
    <t xml:space="preserve">The 2nd paragraph of the transmittal form relates to property tax revenues. </t>
  </si>
  <si>
    <t xml:space="preserve"> Does the dollar amount agree with the net amount in Column 4 on Schedule AA?</t>
  </si>
  <si>
    <t xml:space="preserve">The 4th paragraph of the transmittal form relates to expenditures and proprietary  </t>
  </si>
  <si>
    <t>expenses.  Does the dollar amount agree with the amounts on Schedule AA-1?</t>
  </si>
  <si>
    <t>Is the certification letter signed? (NAC 354.140) (Note: Signatures of a majority of</t>
  </si>
  <si>
    <r>
      <t xml:space="preserve">all members of the governing board required on the </t>
    </r>
    <r>
      <rPr>
        <i/>
        <sz val="10"/>
        <rFont val="Arial"/>
        <family val="2"/>
      </rPr>
      <t>final</t>
    </r>
    <r>
      <rPr>
        <sz val="10"/>
        <rFont val="Arial"/>
        <family val="2"/>
      </rPr>
      <t xml:space="preserve"> budget)</t>
    </r>
  </si>
  <si>
    <t>Are the publication and hearing dates correct?</t>
  </si>
  <si>
    <t>See calendar of events. Per NRS 354.596, not less than 7 nor more than 14 days.)</t>
  </si>
  <si>
    <t>Does the budget include an explanation for a general fund ending fund balance less than</t>
  </si>
  <si>
    <t>4% of the total actual prior year expenditures (pursuant to the criteria at NAC 354.650)?</t>
  </si>
  <si>
    <r>
      <t xml:space="preserve">Does the budget include the Lobbying Expense Estimate (Form 30)?  </t>
    </r>
    <r>
      <rPr>
        <b/>
        <sz val="10"/>
        <rFont val="Arial"/>
        <family val="2"/>
      </rPr>
      <t>This form is</t>
    </r>
  </si>
  <si>
    <t>to be submitted only for legislative years.</t>
  </si>
  <si>
    <t>Are forms 31 and/or 32 included with the budget documents?</t>
  </si>
  <si>
    <t>NOTES:</t>
  </si>
  <si>
    <t>SCHEDULE B-1</t>
  </si>
  <si>
    <t>Do Lines 14 and 20 agree with Local School Support Tax and Distributive School Fund</t>
  </si>
  <si>
    <t>amounts on Schedules BB?</t>
  </si>
  <si>
    <r>
      <t>Does LSST compare with Department projection? (</t>
    </r>
    <r>
      <rPr>
        <i/>
        <sz val="10"/>
        <rFont val="Arial"/>
        <family val="2"/>
      </rPr>
      <t>Revenue Projection Part C</t>
    </r>
    <r>
      <rPr>
        <sz val="10"/>
        <rFont val="Arial"/>
        <family val="2"/>
      </rPr>
      <t>)</t>
    </r>
  </si>
  <si>
    <t>Is the amount on Line 15 equal to 1/3 of Local Line on Schedule AA, Column 4?</t>
  </si>
  <si>
    <t>Is math correct?</t>
  </si>
  <si>
    <t>(Skip Schedule AA and review Schedules BB first.)</t>
  </si>
  <si>
    <t>SCHEDULES BB</t>
  </si>
  <si>
    <t xml:space="preserve">Do actual prior year total revenues, expenditures and fund balances agree with audit </t>
  </si>
  <si>
    <t>for each fund?</t>
  </si>
  <si>
    <t>Are all funds in the audit included in the budget?</t>
  </si>
  <si>
    <t>Do total resources equal total applications in each fund?</t>
  </si>
  <si>
    <t>Are governmental funds budgeted contingencies three percent or less of total</t>
  </si>
  <si>
    <t>expenditures, excluding transfers? (NRS 354.608)</t>
  </si>
  <si>
    <t>Do ending fund balances carry forward as beginning fund balances for the next year?</t>
  </si>
  <si>
    <t>If not, is there an explanation?</t>
  </si>
  <si>
    <t>Check current fiscal year column:</t>
  </si>
  <si>
    <t>Do the LSST and the Distributive School Fund amounts look reasonable?</t>
  </si>
  <si>
    <t>Does the Government Services Tax amount compare with Department estimate?</t>
  </si>
  <si>
    <t>Is there a buildings and sites fund? (NRS 387.177)</t>
  </si>
  <si>
    <t>Do revenues consist of receipts from rentals and sales of school property,</t>
  </si>
  <si>
    <t>gifts or federal grants for construction, interest earned and no others?</t>
  </si>
  <si>
    <t>Are there any transfers in or out? If yes, review validity.</t>
  </si>
  <si>
    <t>Is there a capital projects fund? (NRS 387.328)</t>
  </si>
  <si>
    <t>If a pay-as-you-go override is in effect, are the receipts identified?</t>
  </si>
  <si>
    <t>For enrollment over 25,000 up to .5000?</t>
  </si>
  <si>
    <t>For enrollment under 25,000 up to .7500?</t>
  </si>
  <si>
    <t>Has the food service/school lunch been budgeted as an identifiable line item in a fund?</t>
  </si>
  <si>
    <t>If budgeted as an enterprise fund, is math correct?</t>
  </si>
  <si>
    <t xml:space="preserve">Has conversion amount been lowered? </t>
  </si>
  <si>
    <t>Do any funds have a budgeted deficit ending balance? [NRS 354.598 (5)]</t>
  </si>
  <si>
    <t>DEBT SCHEDULES - SCHEDULES CC AND C-1</t>
  </si>
  <si>
    <t>Are lease payments identifiable in appropriate fund?</t>
  </si>
  <si>
    <t>Was all budgeted debt incurred prior to June 25th?</t>
  </si>
  <si>
    <t>Are all issues listed on the Schedule C-1?</t>
  </si>
  <si>
    <t>(Check audit, last year's budget and any other information available.)</t>
  </si>
  <si>
    <t>For debt requiring ad valorem taxes:</t>
  </si>
  <si>
    <t>Do the debt requirements for the fiscal year compare to the audit report?</t>
  </si>
  <si>
    <t>Are service reserves for ad valorem bonds and short-term financing for budget</t>
  </si>
  <si>
    <t>year established?</t>
  </si>
  <si>
    <t xml:space="preserve">Are reserves at June 30 equal to one year or less of debt requirements for </t>
  </si>
  <si>
    <t xml:space="preserve">the fiscal year or is an explanation of bond covenant attached?  </t>
  </si>
  <si>
    <t>(NAC 354.650)</t>
  </si>
  <si>
    <t>Calculate the debt tax rate.  (Attach tape to the back of this page.)</t>
  </si>
  <si>
    <t>Does this rate equal the rate of Schedule AA?</t>
  </si>
  <si>
    <t>Do all debt issues reflected on Schedule C-1, or elsewhere in the budget, agree with</t>
  </si>
  <si>
    <t>approvals (if necessary) from the Department?  (Watch for lease stacking.)</t>
  </si>
  <si>
    <t>TRANSFERS - SCHEDULE T</t>
  </si>
  <si>
    <t>Check each fund for transfers:</t>
  </si>
  <si>
    <t>Are all the transfers recorded on the Schedule T?</t>
  </si>
  <si>
    <t>BUDGETED RESOURCES - ALL FUNDS - SCHEDULE AA</t>
  </si>
  <si>
    <t>Do all amounts in each column agree with the same line item or group of line</t>
  </si>
  <si>
    <t xml:space="preserve"> items on all Schedules BB?</t>
  </si>
  <si>
    <t>Do Fund Balances agree with Schedule BB?</t>
  </si>
  <si>
    <t>Does the schedule foot and crossfoot?</t>
  </si>
  <si>
    <t>Verify Summary of Property Tax Base:</t>
  </si>
  <si>
    <r>
      <t>Is assessed value on line (A) correct? (</t>
    </r>
    <r>
      <rPr>
        <i/>
        <sz val="10"/>
        <rFont val="Arial"/>
        <family val="2"/>
      </rPr>
      <t>Revenue Projection, Column 4</t>
    </r>
    <r>
      <rPr>
        <sz val="10"/>
        <rFont val="Arial"/>
        <family val="2"/>
      </rPr>
      <t>)</t>
    </r>
  </si>
  <si>
    <t>Are Net Proceeds accurately reflected on line(s) (B1) and/or (B2)?</t>
  </si>
  <si>
    <t>BUDGETED APPLICATIONS - ALL FUNDS - SCHEDULE AA-1</t>
  </si>
  <si>
    <t>Do all amounts in each column agree with all Schedules BB-2?</t>
  </si>
  <si>
    <t>Do Totals on Schedule AA agree with Schedule AA-1?</t>
  </si>
  <si>
    <t>Transfers</t>
  </si>
  <si>
    <t xml:space="preserve">     State Education Funding</t>
  </si>
  <si>
    <t>Total Enrollment</t>
  </si>
  <si>
    <t>Adjusted Base per Pupil Funding</t>
  </si>
  <si>
    <t>Estimated Weighted Average Daily Enrollment</t>
  </si>
  <si>
    <t>Total Adjusted Base per Pupil Funding</t>
  </si>
  <si>
    <t>Weighted Funding</t>
  </si>
  <si>
    <t>At-Risk Weighted Funding</t>
  </si>
  <si>
    <t>English Learners Weighted Funding</t>
  </si>
  <si>
    <t>Gifted &amp; Talented Weighted Funding</t>
  </si>
  <si>
    <t>Total Weighted Funding</t>
  </si>
  <si>
    <t>Local Special Education Funding</t>
  </si>
  <si>
    <t>Auxiliary Funding</t>
  </si>
  <si>
    <t>Auxiliary - Transportation</t>
  </si>
  <si>
    <t>Auxiliary - Special Transportation</t>
  </si>
  <si>
    <t>Auxiliary - Food Services</t>
  </si>
  <si>
    <t>Total Auxiliary Funding</t>
  </si>
  <si>
    <t>Total Funding from State Education Fund</t>
  </si>
  <si>
    <t>STATE</t>
  </si>
  <si>
    <t>EDUCATION</t>
  </si>
  <si>
    <t>FUNDING</t>
  </si>
  <si>
    <t>Total WEIGHTED enrollment</t>
  </si>
  <si>
    <t>English Learners</t>
  </si>
  <si>
    <t>At-risk</t>
  </si>
  <si>
    <t>Gifted and Talented</t>
  </si>
  <si>
    <t>(D)</t>
  </si>
  <si>
    <t>(F)</t>
  </si>
  <si>
    <t>STATE EDUCATION FUNDING</t>
  </si>
  <si>
    <t xml:space="preserve">STATE </t>
  </si>
  <si>
    <t xml:space="preserve">TOTAL </t>
  </si>
  <si>
    <t>Date and Time:</t>
  </si>
  <si>
    <t>Publication Date:</t>
  </si>
  <si>
    <t xml:space="preserve">Net Proceeds of Mines    (AV)            </t>
  </si>
  <si>
    <t>(E)</t>
  </si>
  <si>
    <t>Ending 6/30/2024</t>
  </si>
  <si>
    <t xml:space="preserve">ENROLLMENT </t>
  </si>
  <si>
    <t>Schedule B- 1</t>
  </si>
  <si>
    <t>the tax rate will be increased by an amount not to exceed 1%.  If the final computation requires, the tax rate will be</t>
  </si>
  <si>
    <t>PCFP - Adjusted Base Funding</t>
  </si>
  <si>
    <t>3113</t>
  </si>
  <si>
    <t>PCFP - Auxillary Services - Transportation</t>
  </si>
  <si>
    <t>PCFP - Auxillary Services - Food Service</t>
  </si>
  <si>
    <t>3114</t>
  </si>
  <si>
    <t>Ending 6/30/2025</t>
  </si>
  <si>
    <t>Nevada Legislature:  83rd Session; February 1, 2025 to May 31, 2025</t>
  </si>
  <si>
    <t>Special Education</t>
  </si>
  <si>
    <t xml:space="preserve">Budgeted </t>
  </si>
  <si>
    <t>Budgeted  *ADE</t>
  </si>
  <si>
    <t>ESTIMATED *ADE</t>
  </si>
  <si>
    <t>2024/2025</t>
  </si>
  <si>
    <t>2025-2026</t>
  </si>
  <si>
    <t>June 30, 2026</t>
  </si>
  <si>
    <t>FY 2025-26</t>
  </si>
  <si>
    <t>Ending 6/30/2026</t>
  </si>
  <si>
    <t>July 1, 2025</t>
  </si>
  <si>
    <t>Budget Fiscal Year 2025-2026</t>
  </si>
  <si>
    <t>Fill in Blue Areas</t>
  </si>
  <si>
    <t>(B2) Tax from Net Proceeds unavailable for Appropriation 2025/26</t>
  </si>
  <si>
    <t>2024-2025</t>
  </si>
  <si>
    <t>8000 Opening Balance</t>
  </si>
  <si>
    <t>5000 Other Sources</t>
  </si>
  <si>
    <t>Food Services</t>
  </si>
  <si>
    <t>Sales &amp; Use Tax</t>
  </si>
  <si>
    <t>Unrestricted Grants-in-Aid</t>
  </si>
  <si>
    <t>3250</t>
  </si>
  <si>
    <t>PCFP Funding</t>
  </si>
  <si>
    <t>3254</t>
  </si>
  <si>
    <t>3255</t>
  </si>
  <si>
    <t>3256</t>
  </si>
  <si>
    <t>PCFP - English Learner (restricted)</t>
  </si>
  <si>
    <t>PCFP - At-Risk (restricted)</t>
  </si>
  <si>
    <t>PCFP - Gifted &amp; Talented (restricted)</t>
  </si>
  <si>
    <t>3260</t>
  </si>
  <si>
    <t>3270</t>
  </si>
  <si>
    <t>3280</t>
  </si>
  <si>
    <t>NV Education Funding Plan SB178</t>
  </si>
  <si>
    <t>State Special Ed Funding (moved from 3115)</t>
  </si>
  <si>
    <t>SB231 Salary Increases</t>
  </si>
  <si>
    <t>Nevada Department of Education</t>
  </si>
  <si>
    <t>700 E. Fifth Street, Suite 104</t>
  </si>
  <si>
    <t>Carson City, NV  89701</t>
  </si>
  <si>
    <t>Charter School</t>
  </si>
  <si>
    <t>*Match SchB-1 revenue total</t>
  </si>
  <si>
    <t>Fund#</t>
  </si>
  <si>
    <t>Total General Fund (GF) PCFP funding:</t>
  </si>
  <si>
    <t>*Total GF funding</t>
  </si>
  <si>
    <t>*Enter total AR funding estimate for the year</t>
  </si>
  <si>
    <t>*Enter total ELL funding estimate for the year</t>
  </si>
  <si>
    <t>*Enter total GATE funding estimate for the year</t>
  </si>
  <si>
    <t>*Enter Local SPED funding estimate for the year</t>
  </si>
  <si>
    <t>*Enter most recent PCFP base funding per pupil estimate for your school</t>
  </si>
  <si>
    <t>*Regular food service (school breakfast, lunch) should be coded to 100 GF, program 000, function 3100</t>
  </si>
  <si>
    <t>*Should match SchB-1</t>
  </si>
  <si>
    <t>PCFP Local Special Education (Gen Fund)</t>
  </si>
  <si>
    <t>*Charters not eligible</t>
  </si>
  <si>
    <t>*Special Restricted Funding not categorized elsewhere in 3250s below.  Not used by Charters.</t>
  </si>
  <si>
    <t>*Fund 250 State SPED quarterly payments recorded here</t>
  </si>
  <si>
    <t>*Does not apply to Charters</t>
  </si>
  <si>
    <t>*Most likely doesn't apply to Charters unless receiving funds from a municipality (i.e. City, County) not coded elsewhere</t>
  </si>
  <si>
    <t>1940</t>
  </si>
  <si>
    <t>Textbook Sales &amp; Rentals</t>
  </si>
  <si>
    <t>Grants-in-Aid from Fed Govt Thru Other Intermediate Agencies (E-Rates here)</t>
  </si>
  <si>
    <t>*E-Rates specifically goes here.  Record full cost before E-Rate rebate in Expenditures, then record rebate as revenue here</t>
  </si>
  <si>
    <t>TOTAL SOURCES</t>
  </si>
  <si>
    <t>*Should match SchT for total Transfers IN</t>
  </si>
  <si>
    <t>*Record loan proceeds greater than 12 months in the budget year received</t>
  </si>
  <si>
    <t>*Record lease proceeds greater than 12 months in the budget year received.  See GASB87.</t>
  </si>
  <si>
    <t>Board Reserved/Restricted portion of OFB:</t>
  </si>
  <si>
    <t>Unreserved/unrestricted portion of OFB:</t>
  </si>
  <si>
    <t>*Only enter if your board has restricted a portion of your reserves for a specific purpose</t>
  </si>
  <si>
    <t>*Balance of reserves NOT restricted by board.</t>
  </si>
  <si>
    <t>*Total OFB. Should match prior year audited ending fund balance (EFB), which should also be on BB-14a for prior year EFB.</t>
  </si>
  <si>
    <t>*Total of all resources available, including total revenue, debt resources and OFB.</t>
  </si>
  <si>
    <t>TOTAL 5000 OTHER FINANCING SOURCES</t>
  </si>
  <si>
    <t>TOTAL 8000 OPENING FUND BALANCE</t>
  </si>
  <si>
    <t>TOTAL 4000 FEDERAL SOURCES</t>
  </si>
  <si>
    <t>TOTAL 3000 STATE SOURCES</t>
  </si>
  <si>
    <t>TOTAL 1000 LOCAL SOURCES</t>
  </si>
  <si>
    <t>*Regular classrooom instruction related items</t>
  </si>
  <si>
    <t>240</t>
  </si>
  <si>
    <t>*SPED specific summer school expenditures</t>
  </si>
  <si>
    <t>140</t>
  </si>
  <si>
    <t>*Summer school costs specific to regular education programs</t>
  </si>
  <si>
    <t>SUMMER SCHOOL FOR SPEC. PROGRAMS</t>
  </si>
  <si>
    <t>TOTAL SPECIAL PROGRAMS</t>
  </si>
  <si>
    <t>140 TOTAL SS REG PROGRAMS</t>
  </si>
  <si>
    <t>SUMMER SCHOOL FOR REG PROGRAMS</t>
  </si>
  <si>
    <t>240 TOTAL SS FOR SPED</t>
  </si>
  <si>
    <t>*Include ELL, At-Risk (AR), GATE here</t>
  </si>
  <si>
    <t>*Summer School costs specific to ELL, AR, GATE</t>
  </si>
  <si>
    <t>440 TOTAL SS for OTHER PROGRAMS</t>
  </si>
  <si>
    <t>440 SUMMER SCHOOL for OTHER PROGRAMS</t>
  </si>
  <si>
    <t>400 TOTAL OTHER PROGRAMS</t>
  </si>
  <si>
    <t>*GENERALLY NOT USED BY CHARTERS</t>
  </si>
  <si>
    <t>*Cocurricular Programs.  Examples:  Music programs (Band, Choir, Orchestra), Student Government, clubs, honor societies.</t>
  </si>
  <si>
    <t>*SPORTS programs</t>
  </si>
  <si>
    <t>*Undistributed / Unassigned Program expenditures.  Undistributed Expenditures are those which are not allocated to any single program.  These can also be referred to as "school or district-wide expenditures".  Similar to General Overhead in private business.</t>
  </si>
  <si>
    <t>*Student support svcs such as guidance, counseling, health, psych, speech, OT, etc.</t>
  </si>
  <si>
    <t xml:space="preserve">*Instructional support, such as professional development (PD), student assessment, curriculum development, library, instruction related IT, etc.  </t>
  </si>
  <si>
    <t xml:space="preserve">*General Administration. Activities concerned with establishing and administering policy for operating the school district.  Such as: board related costs, office of superintendent, community relations, </t>
  </si>
  <si>
    <t>*SPCSA charter sponsor fees are recorded here, 000-2319-591</t>
  </si>
  <si>
    <t>*Considered 'Office of the Principal' and all related school level admin costs.  Graduation expenses also here, function 2490.</t>
  </si>
  <si>
    <t>*Central Services. Activities that support other administrative and instructional functions including fiscal services, human resources, planning, and administrative information technology.</t>
  </si>
  <si>
    <t>*Backoffice providers, EMO/CMOs generally recorded here.</t>
  </si>
  <si>
    <t>*Operation and Maintenance of Plant. Activities concerned with keeping the physical plant open, comfortable, and safe for use and with keeping the grounds, buildings, and equipment in effective working condition and state of repair. These include the activities of maintaining safety in buildings, on the grounds, and in the vicinity of schools.</t>
  </si>
  <si>
    <t xml:space="preserve">*Food Services Operations. Activities concerned with providing food to students and staff in a school or school district. This service area includes preparing and serving regular and incidental meals, lunches, or snacks in connection with school activities and food delivery.   </t>
  </si>
  <si>
    <t>*Food Service should be part of Gen Fund (GF)</t>
  </si>
  <si>
    <t>3200 Enteprise Operations</t>
  </si>
  <si>
    <t>3200 SUBTOTAL</t>
  </si>
  <si>
    <t xml:space="preserve">*Enterprise Operations. Activities that are financed and operated in a manner similar to private business enterprises where the stated intent is to finance or recover the costs primarily through user charges. Food services should not be charged here but rather to function 3100. </t>
  </si>
  <si>
    <t>*Examples:  School stores, catering programs, concessions.</t>
  </si>
  <si>
    <t>2000s SUBTOTAL</t>
  </si>
  <si>
    <t>FACILITIES ACQUISITION &amp; CONSTRUCTION SVCS</t>
  </si>
  <si>
    <t>*Student Transportation. Activities concerned with conveying students to and from school, as provided by state and federal law. This includes trips between home and school and trips to school activities.</t>
  </si>
  <si>
    <t>*Transp costs associated with Athletics programs should be coded to 920-2700 under Athletics program</t>
  </si>
  <si>
    <t>3000s SUBTOTAL</t>
  </si>
  <si>
    <t>4000s SUBTOTAL</t>
  </si>
  <si>
    <t>*Land Acquisition. Activities concerned with initially acquiring and improving land.</t>
  </si>
  <si>
    <t>*Land Improvement. Activities concerned with making permanent improvements to land, such as grading, fill, and environmental remediation.</t>
  </si>
  <si>
    <t>*Architecture and Engineering. The activities of architects and engineers related to acquiring and improving sites and improving buildings. Charges are made to this function only for those preliminary activities that may or may not result in additions to the school district's property. Otherwise, charge these services to 4100, 4200, 4500, or 4600, as appropriate.</t>
  </si>
  <si>
    <t>*Building Acquisition and Construction. Activities concerned with buying or constructing buildings.</t>
  </si>
  <si>
    <t>*Property purchases with buildings goes here.</t>
  </si>
  <si>
    <t>*Vacant land purchases goes here.</t>
  </si>
  <si>
    <t>*Site Improvement. Activities concerned with making nonpermanent improvements or enhancements to sites. These improvements include fencing, walkways, tunnels, and temporary landscaping.</t>
  </si>
  <si>
    <t>*Building Improvements. Activities concerned with building additions and with installing or extending permanent service systems and other built-in equipment.</t>
  </si>
  <si>
    <t>*sum of 2000s, 3000s, 4000s in the 000 Undistributed Program</t>
  </si>
  <si>
    <t>000  TOTAL UNDISTRIBUTED PROGRAM EXPENDITURES</t>
  </si>
  <si>
    <t>TOTAL ALL PROGRAM EXPENDITURES</t>
  </si>
  <si>
    <t>*Total of all programs 100s, 200s, 400s, 600s, 800s, 900s, 000s)</t>
  </si>
  <si>
    <t>Fund Transfers OUT</t>
  </si>
  <si>
    <t>*Should match SchT</t>
  </si>
  <si>
    <t>*Max of 3% of Total Program expenditures</t>
  </si>
  <si>
    <t>5000 Debt Service Principal &amp; Interest</t>
  </si>
  <si>
    <t>TOTAL EXPENDITURES/USES</t>
  </si>
  <si>
    <t>*Total expenditures including debt, funds transfers OUT and contingency</t>
  </si>
  <si>
    <t>Board Reserved/Restricted portion of EFB:</t>
  </si>
  <si>
    <t>ENDING FUND BALANCE (EFB)</t>
  </si>
  <si>
    <t>Unreserved/unrestricted portion of EFB:</t>
  </si>
  <si>
    <t>*Total EFB.  Should equal total resources minus total uses</t>
  </si>
  <si>
    <t>*Balance of reserves NOT restricted by board.  Calculated as Total Resources - Total Uses - Restricted EFB</t>
  </si>
  <si>
    <t>*TOTAL APPLICATIONS = Total Uses + EFB</t>
  </si>
  <si>
    <t>*Total Applications  = Total Resources.  This should be $0.</t>
  </si>
  <si>
    <t>Transfers IN from Other Funds</t>
  </si>
  <si>
    <t>*THIS SCHEDULE IS ONLY USED IF YOUR BOARD HAS AUTHORIZED A SEPARATE FISCAL FUND FOR DEBT, FUND 400s</t>
  </si>
  <si>
    <t>PROPRIETARY/ENTERPRISE FUND</t>
  </si>
  <si>
    <t>*Schedules J-1, J-2 are used to track separate Board Approved Enterprise Fiscal Funds</t>
  </si>
  <si>
    <t>*Enterprise funds are used to track profit generating activities of the school that are similar to private business, where fees are charged to cover expenses.</t>
  </si>
  <si>
    <t>*Examples:  School stores, concessions, catering programs, etc.</t>
  </si>
  <si>
    <t>*Generally NOT used by Charters, as it's generally not a significant source of revenue and expenditures to warrant a separate fiscal fund.  Record to Gen Fund instead.</t>
  </si>
  <si>
    <t>*Schedules J-1, J-2 are used to track separate Board Approved Enterprise Fiscal Funds (600s)</t>
  </si>
  <si>
    <t>*Examples:  auditors, legal fees, construction/maint services such as HVAC, etc.</t>
  </si>
  <si>
    <t>*Examples:  EMO/CMOs, back office providers, psych, speech, sub/tchr staffing companies, nurses, counselors, etc.</t>
  </si>
  <si>
    <t xml:space="preserve">*Schedule of sub-contracted service contracts for services NOT usually employed by a typical school district.  </t>
  </si>
  <si>
    <t xml:space="preserve">*Schedule of sub-contracted  service contracts for services normally employed by a typical school district.  </t>
  </si>
  <si>
    <t>*Debt service funds are used by districts with dedicated tax revenues to service debt.  Generally does not apply to Charters who do NOT have designated revenues to service debt, but rather use operating revenues to service debt.</t>
  </si>
  <si>
    <t>*Schedule of Fund Transfers BETWEEN fiscal funds</t>
  </si>
  <si>
    <t>*Local SPED is part of Gen Fund (GF) and can be combined with that transfer.</t>
  </si>
  <si>
    <t xml:space="preserve">*Charters not eligible for PCFP Transp funding.  Transp funding from Governor's special allocation is coded to a State grant. </t>
  </si>
  <si>
    <t>*Total annual debt service payments, principal &amp; interest, for debt greater than 12 months.  Include total of bonds, loans, capital leases and any other long-term notes FROM SchC-1.  Contract leases of 12 months or less can be considered 'operating expenses' and should be coded to the appropriate program-function-object code for its specific use.</t>
  </si>
  <si>
    <t>Fund #</t>
  </si>
  <si>
    <t>*TOTALS should match B-1 and BB schedules for revenue and expenditures.</t>
  </si>
  <si>
    <t>Total Opening Balance (OFB)</t>
  </si>
  <si>
    <t>GATE</t>
  </si>
  <si>
    <t>Program/Function - GENERAL FUND</t>
  </si>
  <si>
    <t>*Should be part of SPED 250 fund below</t>
  </si>
  <si>
    <t>OtherInst. Programs</t>
  </si>
  <si>
    <t>*Should be part of Funds 206, 207, 208 below.</t>
  </si>
  <si>
    <t>Debt</t>
  </si>
  <si>
    <t>General FUND Subtotal</t>
  </si>
  <si>
    <t>*Special Funds are generally self balancing, with $0 EFB after GF transfers</t>
  </si>
  <si>
    <t>(Enterprise Fund)</t>
  </si>
  <si>
    <t>*check calc to match Total Resources, should be $0</t>
  </si>
  <si>
    <t>*Should match Total Resources BB-6</t>
  </si>
  <si>
    <t>*Should match Total Applications 14a</t>
  </si>
  <si>
    <t>*check calc to match Total Applications, should be $0</t>
  </si>
  <si>
    <t>3215 Charter Transportation Restricted Allocation</t>
  </si>
  <si>
    <t>*Charter specific transportation revenue from Governor's 2023 special allocation</t>
  </si>
  <si>
    <t>*For student support services specific to this program.  Example:  counselors and nurses teaching lessons to students.</t>
  </si>
  <si>
    <t>*For instruction support specific to this program.  Example:  student assessments.</t>
  </si>
  <si>
    <t>* For student support services specific to this program.  Example:  counselors and nurses teaching lessons, speech and psych services, etc.</t>
  </si>
  <si>
    <t>*Same as 100, including WIDA</t>
  </si>
  <si>
    <t xml:space="preserve">             Total Number of Existing Contracts:</t>
  </si>
  <si>
    <t>NET TRANSFERS</t>
  </si>
  <si>
    <t>CHECK</t>
  </si>
  <si>
    <t>TOTAL FINANCING EXPENSE</t>
  </si>
  <si>
    <t xml:space="preserve">Charter School:  </t>
  </si>
  <si>
    <t>Proposed Expenditure 
FY 2025-26</t>
  </si>
  <si>
    <t>Proposed Expenditure 
FY 2026-27</t>
  </si>
  <si>
    <t>Proposed Expenditure   
FY 2026-27</t>
  </si>
  <si>
    <t>FINAL PAYMENT DATE</t>
  </si>
  <si>
    <t>INTEREST RATE</t>
  </si>
  <si>
    <t>ISSUE DATE</t>
  </si>
  <si>
    <t>ORIGINAL AMOUNT OF ISSUE</t>
  </si>
  <si>
    <t>General Obligation Bonds</t>
  </si>
  <si>
    <t>G. O. Revenue Supported Bonds</t>
  </si>
  <si>
    <t>G. O. Special Assessment Bonds</t>
  </si>
  <si>
    <t>Revenue Bonds</t>
  </si>
  <si>
    <t>Medium-Term Financing</t>
  </si>
  <si>
    <t>Medium-Term Financing - Lease Purchase</t>
  </si>
  <si>
    <t>Capital Leases</t>
  </si>
  <si>
    <t>Special Assessment Bonds</t>
  </si>
  <si>
    <t>Mortgages</t>
  </si>
  <si>
    <t>Other (Specify Type)</t>
  </si>
  <si>
    <t>Proposed (Specify Type)</t>
  </si>
  <si>
    <t>INTEREST PAYABLE</t>
  </si>
  <si>
    <t>PRINCIPAL PAYABLE</t>
  </si>
  <si>
    <r>
      <rPr>
        <b/>
        <u/>
        <sz val="11"/>
        <rFont val="Arial"/>
        <family val="2"/>
      </rPr>
      <t xml:space="preserve">DEBT SCHEDULE FOR ALL DEBT:
</t>
    </r>
    <r>
      <rPr>
        <sz val="11"/>
        <rFont val="Arial"/>
        <family val="2"/>
      </rPr>
      <t xml:space="preserve">
ALL EXISTING OR PROPOSED GENERAL OBLIGATION BONDS, REVENUE BONDS, MEDIUM-TERM FINANCING, CAPITAL LEASES, AND SPECIAL ASSESSMENT BONDS</t>
    </r>
  </si>
  <si>
    <t>Name</t>
  </si>
  <si>
    <t>DEBT TYPE</t>
  </si>
  <si>
    <t>TYPE
V
V</t>
  </si>
  <si>
    <t>FUND #
V
V</t>
  </si>
  <si>
    <r>
      <t xml:space="preserve">DEBT TYPE
</t>
    </r>
    <r>
      <rPr>
        <i/>
        <sz val="10"/>
        <rFont val="Arial"/>
        <family val="2"/>
      </rPr>
      <t>(select from dropdown at left)</t>
    </r>
  </si>
  <si>
    <r>
      <t xml:space="preserve">TERM
</t>
    </r>
    <r>
      <rPr>
        <i/>
        <sz val="10"/>
        <rFont val="Arial"/>
        <family val="2"/>
      </rPr>
      <t>(Months)</t>
    </r>
  </si>
  <si>
    <t>Name (Optional)</t>
  </si>
  <si>
    <t>Purpose (Optional)</t>
  </si>
  <si>
    <r>
      <rPr>
        <b/>
        <sz val="13"/>
        <rFont val="Arial"/>
        <family val="2"/>
      </rPr>
      <t>TOTAL</t>
    </r>
    <r>
      <rPr>
        <b/>
        <sz val="11"/>
        <rFont val="Arial"/>
        <family val="2"/>
      </rPr>
      <t xml:space="preserve">
</t>
    </r>
    <r>
      <rPr>
        <i/>
        <sz val="11"/>
        <rFont val="Arial"/>
        <family val="2"/>
      </rPr>
      <t>(PRINCIPAL &amp; INTEREST)</t>
    </r>
  </si>
  <si>
    <t>Example</t>
  </si>
  <si>
    <t>Gen Fund</t>
  </si>
  <si>
    <t>General Expenses</t>
  </si>
  <si>
    <t>*Enter Fund # where debt is held, such as 100 for Gen Fund, which is where most debt is held by charter schools.</t>
  </si>
  <si>
    <t>Contract Purpose</t>
  </si>
  <si>
    <t>*Prior year Ending Fund Balance (EFB) should equal current year Opening Fund Balance (OFB)</t>
  </si>
  <si>
    <t>*Principal &amp; Interest for all debts payable over &gt;12 months (should match Sched BB-14A H12 and SchC-1 Debt Schdl N45)</t>
  </si>
  <si>
    <t>*Total of GF Transfers OUT (should match Sch T I30)</t>
  </si>
  <si>
    <r>
      <t xml:space="preserve">*Contingency of </t>
    </r>
    <r>
      <rPr>
        <u/>
        <sz val="11"/>
        <rFont val="Arial"/>
        <family val="2"/>
      </rPr>
      <t xml:space="preserve">no more than 3% </t>
    </r>
    <r>
      <rPr>
        <sz val="11"/>
        <rFont val="Arial"/>
        <family val="2"/>
      </rPr>
      <t>of Total Program Expenditures (should match Sch BB-14A H14)</t>
    </r>
  </si>
  <si>
    <t>*Total Ending Fund Balance (EFB) (should match Sch BB-14A H19)</t>
  </si>
  <si>
    <t>*Total PCFP plan funding.  All other funding recorded to other grants/funds on Sch BB-5</t>
  </si>
  <si>
    <t xml:space="preserve">Date:  </t>
  </si>
  <si>
    <t>Title</t>
  </si>
  <si>
    <t>Phone</t>
  </si>
  <si>
    <t>Signature</t>
  </si>
  <si>
    <t>Email</t>
  </si>
  <si>
    <t>Tentative</t>
  </si>
  <si>
    <t>Final</t>
  </si>
  <si>
    <t>Amended Final</t>
  </si>
  <si>
    <t>&lt;Select&gt;</t>
  </si>
  <si>
    <t>Revenues</t>
  </si>
  <si>
    <t>Expenditures</t>
  </si>
  <si>
    <t>Board Authorized</t>
  </si>
  <si>
    <t>hereby submits the</t>
  </si>
  <si>
    <r>
      <t xml:space="preserve">AUTHORIZED SIGNATORIES </t>
    </r>
    <r>
      <rPr>
        <i/>
        <sz val="9"/>
        <color rgb="FF0070C0"/>
        <rFont val="Arial"/>
        <family val="2"/>
      </rPr>
      <t>(Electronic signature accepted)</t>
    </r>
  </si>
  <si>
    <r>
      <t xml:space="preserve">Charter Board Members: </t>
    </r>
    <r>
      <rPr>
        <i/>
        <sz val="9"/>
        <rFont val="Arial"/>
        <family val="2"/>
      </rPr>
      <t>(Final Budget ONLY)</t>
    </r>
  </si>
  <si>
    <r>
      <rPr>
        <b/>
        <sz val="9"/>
        <rFont val="Arial"/>
        <family val="2"/>
      </rPr>
      <t>SCHEDULED PUBLIC HEARING:</t>
    </r>
    <r>
      <rPr>
        <sz val="9"/>
        <rFont val="Arial"/>
        <family val="2"/>
      </rPr>
      <t xml:space="preserve">  </t>
    </r>
    <r>
      <rPr>
        <i/>
        <sz val="9"/>
        <rFont val="Arial"/>
        <family val="2"/>
      </rPr>
      <t>(Must be held between May 19, 2025 to May 31, 2025)</t>
    </r>
  </si>
  <si>
    <t>School Leader Name</t>
  </si>
  <si>
    <t>Hearing Location:</t>
  </si>
  <si>
    <t>Important Data Input</t>
  </si>
  <si>
    <t>Linked from other Data Input</t>
  </si>
  <si>
    <t>Title or Calculation</t>
  </si>
  <si>
    <t>Title or Calculation of ascending importance</t>
  </si>
  <si>
    <t>Input Data in all applicable YELLOW cells</t>
  </si>
  <si>
    <r>
      <t xml:space="preserve">CHECK </t>
    </r>
    <r>
      <rPr>
        <sz val="9"/>
        <rFont val="Arial"/>
        <family val="2"/>
      </rPr>
      <t xml:space="preserve">= Cross-checked calculation must equal zero </t>
    </r>
    <r>
      <rPr>
        <i/>
        <sz val="9"/>
        <rFont val="Arial"/>
        <family val="2"/>
      </rPr>
      <t>(review inputs and links if not zero)</t>
    </r>
  </si>
  <si>
    <t>No entry applicable</t>
  </si>
  <si>
    <t>**List PCFP fund #s from SchB-1, i.e. 100, 206, 207, 208)</t>
  </si>
  <si>
    <t>State Education Funds*</t>
  </si>
  <si>
    <t>Leg Authorized (PCFP)**</t>
  </si>
  <si>
    <t>Other Governmental Funds***</t>
  </si>
  <si>
    <t>Proprietary Funds****</t>
  </si>
  <si>
    <t>***List total # of Govt fund types authorized by your board, and enter total of all expenditures for those funds, including contingency less funds xfers (i.e. 100, 206, 208, 250, etc.). See NDE CofA for appropriate fund #s.</t>
  </si>
  <si>
    <t>****Enter ONLY if your board has approved a separate Proprietary/Enterprise fund, otherwise record to Gen Fund most likely.  See NDE CofAs for description of these funds.</t>
  </si>
  <si>
    <t>I hereby certify that all actual and/or projected charter school financial information contained herein (including but not limited to: revenues, expenses, assets, liabilities, contracts, fund categories, fund balances, and financial transfers) is complete, accurate, and compliant with all applicable federal, state, sponsor, and school law, regulation, contracts, and standards; for use by the charter sponsor in performing financial performance oversight as required by NRS 388A.273. 
I understand and agree that material failure to provide timely, accurate, and complete information herein and upon further sponsor inquiry may result in detrimental performance ratings results and/or intervention action per the Financial and/or Operational Performance Framework(s) required by the school's operating charter.</t>
  </si>
  <si>
    <t>COLOR KEY</t>
  </si>
  <si>
    <t>Use TAB key to move easily among inputtable cells</t>
  </si>
  <si>
    <t>WYLEES Western Youth Leadership, Engagement, and Empowerment School</t>
  </si>
  <si>
    <t>Michael Taack</t>
  </si>
  <si>
    <t>Executive Director</t>
  </si>
  <si>
    <t>702-323-4524</t>
  </si>
  <si>
    <t>mike@wylees.org</t>
  </si>
  <si>
    <t>290 - Federal Funds</t>
  </si>
  <si>
    <t>280 - Federal Funds</t>
  </si>
  <si>
    <t>Howard &amp; Howard</t>
  </si>
  <si>
    <t>Legal Representation</t>
  </si>
  <si>
    <t>Paycom</t>
  </si>
  <si>
    <t>Payroll Processing</t>
  </si>
  <si>
    <t>PBLWorks</t>
  </si>
  <si>
    <t>Professional Development</t>
  </si>
  <si>
    <t>Grow Schools</t>
  </si>
  <si>
    <t>Enrollment Marketing</t>
  </si>
  <si>
    <t>Infinite Campus</t>
  </si>
  <si>
    <t>SIS</t>
  </si>
  <si>
    <t>AVELA</t>
  </si>
  <si>
    <t>Parent Portal Software</t>
  </si>
  <si>
    <t>NWEA</t>
  </si>
  <si>
    <t>Curriculum</t>
  </si>
  <si>
    <t>CSMC</t>
  </si>
  <si>
    <t>CFO</t>
  </si>
  <si>
    <t>Accounting Manager</t>
  </si>
  <si>
    <t>Payroll &amp; Retirement</t>
  </si>
  <si>
    <t>Grant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</si>
</sst>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41" formatCode="_(* #,##0_);_(* \(#,##0\);_(* &quot;-&quot;_);_(@_)"/>
    <numFmt numFmtId="44" formatCode="_(&quot;$&quot;* #,##0.00_);_(&quot;$&quot;* \(#,##0.00\);_(&quot;$&quot;* &quot;-&quot;??_);_(@_)"/>
    <numFmt numFmtId="43" formatCode="_(* #,##0.00_);_(* \(#,##0.00\);_(* &quot;-&quot;??_);_(@_)"/>
    <numFmt numFmtId="164" formatCode="0_);\(0\)"/>
    <numFmt numFmtId="165" formatCode="mmmm\ d\,\ yyyy"/>
    <numFmt numFmtId="166" formatCode="_(* #,##0.0000_);_(* \(#,##0.0000\);_(* &quot;-&quot;????_);_(@_)"/>
    <numFmt numFmtId="167" formatCode="#,##0.0000_);\(#,##0.0000\)"/>
    <numFmt numFmtId="168" formatCode="[$-409]mmmm\ d\,\ yyyy;@"/>
    <numFmt numFmtId="169" formatCode="[$-409]m/d/yy\ h:mm\ AM/PM;@"/>
    <numFmt numFmtId="170" formatCode="mm/dd/yy;@"/>
    <numFmt numFmtId="171" formatCode="_(* #,##0_);_(* \(#,##0\);_(* &quot;-&quot;??_);_(@_)"/>
    <numFmt numFmtId="172" formatCode="[$-F800]dddd\,\ mmmm\ dd\,\ yyyy"/>
    <numFmt numFmtId="173" formatCode="0.0000"/>
    <numFmt numFmtId="174" formatCode="_(&quot;$&quot;* #,##0_);_(&quot;$&quot;* \(#,##0\);_(&quot;$&quot;* &quot;-&quot;??_);_(@_)"/>
    <numFmt numFmtId="175" formatCode="_(* #,##0.00_);_(* \(#,##0.00\);_(* &quot;-&quot;_);_(@_)"/>
    <numFmt numFmtId="176" formatCode="mmm\ d\,\ yyyy"/>
  </numFmts>
  <fonts count="55" x14ac:knownFonts="1">
    <font>
      <sz val="10"/>
      <name val="Arial"/>
    </font>
    <font>
      <sz val="10"/>
      <name val="Arial"/>
      <family val="2"/>
    </font>
    <font>
      <b/>
      <sz val="9"/>
      <name val="Arial"/>
      <family val="2"/>
    </font>
    <font>
      <sz val="9"/>
      <name val="Arial"/>
      <family val="2"/>
    </font>
    <font>
      <u/>
      <sz val="9"/>
      <name val="Arial"/>
      <family val="2"/>
    </font>
    <font>
      <sz val="11"/>
      <name val="Arial"/>
      <family val="2"/>
    </font>
    <font>
      <b/>
      <sz val="10"/>
      <name val="Arial"/>
      <family val="2"/>
    </font>
    <font>
      <sz val="12"/>
      <name val="Arial"/>
      <family val="2"/>
    </font>
    <font>
      <b/>
      <sz val="11"/>
      <name val="Arial"/>
      <family val="2"/>
    </font>
    <font>
      <sz val="10"/>
      <name val="Arial"/>
      <family val="2"/>
    </font>
    <font>
      <b/>
      <u/>
      <sz val="11"/>
      <name val="Arial"/>
      <family val="2"/>
    </font>
    <font>
      <sz val="8"/>
      <name val="Arial"/>
      <family val="2"/>
    </font>
    <font>
      <sz val="8"/>
      <name val="Arial"/>
      <family val="2"/>
    </font>
    <font>
      <sz val="9"/>
      <name val="Arial"/>
      <family val="2"/>
    </font>
    <font>
      <b/>
      <sz val="8"/>
      <color indexed="81"/>
      <name val="Tahoma"/>
      <family val="2"/>
    </font>
    <font>
      <sz val="8"/>
      <color indexed="81"/>
      <name val="Tahoma"/>
      <family val="2"/>
    </font>
    <font>
      <b/>
      <sz val="12"/>
      <name val="Arial"/>
      <family val="2"/>
    </font>
    <font>
      <i/>
      <sz val="10"/>
      <name val="Arial"/>
      <family val="2"/>
    </font>
    <font>
      <b/>
      <sz val="8"/>
      <name val="Arial"/>
      <family val="2"/>
    </font>
    <font>
      <b/>
      <i/>
      <sz val="8"/>
      <name val="Arial"/>
      <family val="2"/>
    </font>
    <font>
      <b/>
      <u/>
      <sz val="11"/>
      <color indexed="12"/>
      <name val="Arial"/>
      <family val="2"/>
    </font>
    <font>
      <b/>
      <u/>
      <sz val="9"/>
      <name val="Arial"/>
      <family val="2"/>
    </font>
    <font>
      <sz val="9"/>
      <color indexed="12"/>
      <name val="Arial"/>
      <family val="2"/>
    </font>
    <font>
      <b/>
      <i/>
      <sz val="8"/>
      <name val="Comic Sans MS"/>
      <family val="4"/>
    </font>
    <font>
      <sz val="10"/>
      <name val="Arial"/>
      <family val="2"/>
    </font>
    <font>
      <b/>
      <i/>
      <sz val="10"/>
      <name val="Arial"/>
      <family val="2"/>
    </font>
    <font>
      <b/>
      <i/>
      <sz val="9"/>
      <name val="Arial"/>
      <family val="2"/>
    </font>
    <font>
      <i/>
      <sz val="9"/>
      <name val="Arial"/>
      <family val="2"/>
    </font>
    <font>
      <b/>
      <sz val="11"/>
      <color theme="1"/>
      <name val="Calibri"/>
      <family val="2"/>
      <scheme val="minor"/>
    </font>
    <font>
      <sz val="11"/>
      <color rgb="FFFF0000"/>
      <name val="Arial"/>
      <family val="2"/>
    </font>
    <font>
      <b/>
      <sz val="11"/>
      <color rgb="FFFF0000"/>
      <name val="Arial"/>
      <family val="2"/>
    </font>
    <font>
      <b/>
      <i/>
      <sz val="11"/>
      <color rgb="FFFF0000"/>
      <name val="Arial"/>
      <family val="2"/>
    </font>
    <font>
      <b/>
      <i/>
      <sz val="12"/>
      <color rgb="FFFF0000"/>
      <name val="Arial"/>
      <family val="2"/>
    </font>
    <font>
      <b/>
      <i/>
      <sz val="12"/>
      <color rgb="FF00B050"/>
      <name val="Arial"/>
      <family val="2"/>
    </font>
    <font>
      <sz val="12"/>
      <name val="Aptos"/>
      <family val="2"/>
    </font>
    <font>
      <sz val="10"/>
      <name val="Arial"/>
      <family val="2"/>
    </font>
    <font>
      <i/>
      <sz val="11"/>
      <color rgb="FFFF0000"/>
      <name val="Arial"/>
      <family val="2"/>
    </font>
    <font>
      <i/>
      <sz val="8"/>
      <color rgb="FFFF0000"/>
      <name val="Arial"/>
      <family val="2"/>
    </font>
    <font>
      <sz val="10"/>
      <color theme="0" tint="-0.34998626667073579"/>
      <name val="Arial"/>
      <family val="2"/>
    </font>
    <font>
      <sz val="9"/>
      <color theme="0" tint="-0.34998626667073579"/>
      <name val="Arial"/>
      <family val="2"/>
    </font>
    <font>
      <b/>
      <sz val="15"/>
      <color theme="1"/>
      <name val="Calibri"/>
      <family val="2"/>
      <scheme val="minor"/>
    </font>
    <font>
      <b/>
      <sz val="15"/>
      <name val="Arial"/>
      <family val="2"/>
    </font>
    <font>
      <sz val="11"/>
      <color theme="0" tint="-0.34998626667073579"/>
      <name val="Arial"/>
      <family val="2"/>
    </font>
    <font>
      <u/>
      <sz val="11"/>
      <name val="Arial"/>
      <family val="2"/>
    </font>
    <font>
      <i/>
      <sz val="11"/>
      <name val="Arial"/>
      <family val="2"/>
    </font>
    <font>
      <i/>
      <sz val="11"/>
      <color rgb="FF0070C0"/>
      <name val="Arial"/>
      <family val="2"/>
    </font>
    <font>
      <i/>
      <sz val="10"/>
      <color rgb="FFFF0000"/>
      <name val="Arial"/>
      <family val="2"/>
    </font>
    <font>
      <b/>
      <sz val="13"/>
      <name val="Arial"/>
      <family val="2"/>
    </font>
    <font>
      <i/>
      <sz val="9"/>
      <color rgb="FF7030A0"/>
      <name val="Arial"/>
      <family val="2"/>
    </font>
    <font>
      <sz val="9"/>
      <color rgb="FFFF0000"/>
      <name val="Arial"/>
      <family val="2"/>
    </font>
    <font>
      <sz val="9"/>
      <color theme="1"/>
      <name val="Arial"/>
      <family val="2"/>
    </font>
    <font>
      <b/>
      <sz val="9"/>
      <color theme="0" tint="-0.34998626667073579"/>
      <name val="Arial"/>
      <family val="2"/>
    </font>
    <font>
      <i/>
      <sz val="8"/>
      <color theme="1" tint="0.499984740745262"/>
      <name val="Arial"/>
      <family val="2"/>
    </font>
    <font>
      <i/>
      <sz val="9"/>
      <color rgb="FF0070C0"/>
      <name val="Arial"/>
      <family val="2"/>
    </font>
    <font>
      <b/>
      <sz val="9"/>
      <color rgb="FFFF0000"/>
      <name val="Arial"/>
      <family val="2"/>
    </font>
  </fonts>
  <fills count="17">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CC"/>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249977111117893"/>
        <bgColor indexed="64"/>
      </patternFill>
    </fill>
    <fill>
      <patternFill patternType="gray06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59">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thin">
        <color indexed="64"/>
      </top>
      <bottom/>
      <diagonal/>
    </border>
    <border>
      <left/>
      <right/>
      <top/>
      <bottom style="mediumDashed">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right/>
      <top style="medium">
        <color indexed="64"/>
      </top>
      <bottom style="thin">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s>
  <cellStyleXfs count="12">
    <xf numFmtId="0" fontId="0" fillId="0" borderId="0"/>
    <xf numFmtId="43"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11" fillId="0" borderId="0" applyProtection="0"/>
    <xf numFmtId="0" fontId="11" fillId="0" borderId="0" applyProtection="0"/>
    <xf numFmtId="9" fontId="35" fillId="0" borderId="0" applyFont="0" applyFill="0" applyBorder="0" applyAlignment="0" applyProtection="0"/>
  </cellStyleXfs>
  <cellXfs count="1084">
    <xf numFmtId="0" fontId="0" fillId="0" borderId="0" xfId="0"/>
    <xf numFmtId="0" fontId="3" fillId="0" borderId="0" xfId="0" applyFont="1"/>
    <xf numFmtId="0" fontId="3" fillId="0" borderId="0" xfId="0" applyFont="1" applyAlignment="1">
      <alignment horizontal="left"/>
    </xf>
    <xf numFmtId="43" fontId="3" fillId="0" borderId="0" xfId="0" applyNumberFormat="1" applyFont="1" applyAlignment="1">
      <alignment horizontal="center"/>
    </xf>
    <xf numFmtId="0" fontId="3" fillId="0" borderId="0" xfId="0" quotePrefix="1" applyFont="1"/>
    <xf numFmtId="0" fontId="3" fillId="0" borderId="0" xfId="0" applyFont="1" applyAlignment="1">
      <alignment horizontal="center"/>
    </xf>
    <xf numFmtId="0" fontId="3" fillId="0" borderId="1" xfId="0" applyFont="1" applyBorder="1"/>
    <xf numFmtId="0" fontId="3" fillId="0" borderId="0" xfId="0" applyFont="1" applyAlignment="1">
      <alignment horizontal="right"/>
    </xf>
    <xf numFmtId="0" fontId="5" fillId="0" borderId="0" xfId="0" applyFont="1"/>
    <xf numFmtId="49" fontId="5" fillId="0" borderId="0" xfId="0" applyNumberFormat="1" applyFont="1"/>
    <xf numFmtId="0" fontId="5" fillId="0" borderId="2" xfId="0" applyFont="1" applyBorder="1"/>
    <xf numFmtId="0" fontId="5" fillId="0" borderId="0" xfId="0" applyFont="1" applyAlignment="1">
      <alignment horizontal="left"/>
    </xf>
    <xf numFmtId="0" fontId="6" fillId="0" borderId="0" xfId="0" applyFont="1"/>
    <xf numFmtId="0" fontId="5" fillId="0" borderId="6" xfId="0" applyFont="1" applyBorder="1"/>
    <xf numFmtId="0" fontId="9" fillId="0" borderId="0" xfId="0" applyFont="1"/>
    <xf numFmtId="49" fontId="9" fillId="0" borderId="0" xfId="0" applyNumberFormat="1" applyFont="1" applyAlignment="1">
      <alignment horizontal="left"/>
    </xf>
    <xf numFmtId="49" fontId="5" fillId="0" borderId="14" xfId="0" applyNumberFormat="1" applyFont="1" applyBorder="1" applyAlignment="1">
      <alignment horizontal="left"/>
    </xf>
    <xf numFmtId="0" fontId="5" fillId="0" borderId="4" xfId="0" applyFont="1" applyBorder="1"/>
    <xf numFmtId="164" fontId="5" fillId="0" borderId="3" xfId="0" applyNumberFormat="1" applyFont="1" applyBorder="1" applyAlignment="1">
      <alignment horizontal="center"/>
    </xf>
    <xf numFmtId="164" fontId="5" fillId="0" borderId="4" xfId="0" applyNumberFormat="1" applyFont="1" applyBorder="1" applyAlignment="1">
      <alignment horizontal="center"/>
    </xf>
    <xf numFmtId="164" fontId="5" fillId="0" borderId="14" xfId="0" applyNumberFormat="1" applyFont="1" applyBorder="1" applyAlignment="1">
      <alignment horizontal="center"/>
    </xf>
    <xf numFmtId="49" fontId="5" fillId="0" borderId="0" xfId="0" applyNumberFormat="1" applyFont="1" applyAlignment="1">
      <alignment horizontal="left"/>
    </xf>
    <xf numFmtId="49" fontId="5" fillId="0" borderId="2" xfId="0" applyNumberFormat="1" applyFont="1" applyBorder="1" applyAlignment="1">
      <alignment horizontal="left" wrapText="1"/>
    </xf>
    <xf numFmtId="0" fontId="5" fillId="0" borderId="2" xfId="0" applyFont="1" applyBorder="1" applyAlignment="1">
      <alignment horizontal="center" wrapText="1"/>
    </xf>
    <xf numFmtId="0" fontId="5" fillId="0" borderId="0" xfId="0" applyFont="1" applyAlignment="1">
      <alignment wrapText="1"/>
    </xf>
    <xf numFmtId="41" fontId="5" fillId="0" borderId="0" xfId="0" applyNumberFormat="1" applyFont="1"/>
    <xf numFmtId="0" fontId="5" fillId="0" borderId="5" xfId="0" applyFont="1" applyBorder="1" applyAlignment="1">
      <alignment horizontal="center"/>
    </xf>
    <xf numFmtId="37" fontId="5" fillId="0" borderId="0" xfId="0" applyNumberFormat="1" applyFont="1"/>
    <xf numFmtId="0" fontId="13" fillId="0" borderId="0" xfId="0" applyFont="1"/>
    <xf numFmtId="0" fontId="13" fillId="0" borderId="2" xfId="0" applyFont="1" applyBorder="1"/>
    <xf numFmtId="0" fontId="0" fillId="0" borderId="2" xfId="0" applyBorder="1"/>
    <xf numFmtId="44" fontId="1" fillId="0" borderId="0" xfId="3" applyFont="1"/>
    <xf numFmtId="41" fontId="0" fillId="0" borderId="2" xfId="0" applyNumberFormat="1" applyBorder="1"/>
    <xf numFmtId="41" fontId="0" fillId="0" borderId="0" xfId="0" applyNumberFormat="1"/>
    <xf numFmtId="41" fontId="0" fillId="0" borderId="1" xfId="0" applyNumberFormat="1" applyBorder="1"/>
    <xf numFmtId="0" fontId="6" fillId="0" borderId="0" xfId="0" applyFont="1" applyAlignment="1">
      <alignment horizontal="right"/>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3" fillId="0" borderId="17" xfId="0" applyFont="1" applyBorder="1"/>
    <xf numFmtId="0" fontId="1" fillId="0" borderId="17" xfId="0" applyFont="1" applyBorder="1"/>
    <xf numFmtId="0" fontId="0" fillId="0" borderId="17" xfId="0" applyBorder="1"/>
    <xf numFmtId="0" fontId="13" fillId="0" borderId="16" xfId="0" applyFont="1" applyBorder="1"/>
    <xf numFmtId="0" fontId="13" fillId="0" borderId="10" xfId="0" applyFont="1" applyBorder="1"/>
    <xf numFmtId="0" fontId="3" fillId="0" borderId="18" xfId="0" applyFont="1" applyBorder="1"/>
    <xf numFmtId="0" fontId="5" fillId="0" borderId="0" xfId="0" applyFont="1" applyAlignment="1">
      <alignment horizontal="center" wrapText="1"/>
    </xf>
    <xf numFmtId="0" fontId="7" fillId="0" borderId="0" xfId="0" applyFont="1" applyAlignment="1">
      <alignment horizontal="center" vertical="center" wrapText="1"/>
    </xf>
    <xf numFmtId="0" fontId="5" fillId="0" borderId="6" xfId="0" applyFont="1" applyBorder="1" applyAlignment="1">
      <alignment horizontal="center" wrapText="1"/>
    </xf>
    <xf numFmtId="0" fontId="7" fillId="0" borderId="6" xfId="0" applyFont="1" applyBorder="1" applyAlignment="1">
      <alignment horizontal="center" vertical="center" wrapText="1"/>
    </xf>
    <xf numFmtId="0" fontId="5" fillId="0" borderId="11" xfId="0" applyFont="1" applyBorder="1" applyAlignment="1">
      <alignment horizontal="center" wrapText="1"/>
    </xf>
    <xf numFmtId="0" fontId="5" fillId="0" borderId="5" xfId="0" applyFont="1" applyBorder="1" applyAlignment="1">
      <alignment horizontal="center" wrapText="1"/>
    </xf>
    <xf numFmtId="49" fontId="5" fillId="0" borderId="0" xfId="0" applyNumberFormat="1" applyFont="1" applyAlignment="1">
      <alignment horizontal="left" wrapText="1"/>
    </xf>
    <xf numFmtId="0" fontId="5" fillId="0" borderId="5" xfId="0" applyFont="1" applyBorder="1" applyAlignment="1">
      <alignment wrapText="1"/>
    </xf>
    <xf numFmtId="164" fontId="5" fillId="0" borderId="19" xfId="0" applyNumberFormat="1" applyFont="1" applyBorder="1" applyAlignment="1">
      <alignment horizontal="center"/>
    </xf>
    <xf numFmtId="0" fontId="5" fillId="0" borderId="6" xfId="0" applyFont="1" applyBorder="1" applyAlignment="1">
      <alignment wrapText="1"/>
    </xf>
    <xf numFmtId="49" fontId="3" fillId="0" borderId="0" xfId="0" applyNumberFormat="1" applyFont="1" applyAlignment="1">
      <alignment horizontal="left"/>
    </xf>
    <xf numFmtId="49" fontId="3" fillId="0" borderId="1" xfId="0" applyNumberFormat="1" applyFont="1" applyBorder="1" applyAlignment="1">
      <alignment horizontal="left"/>
    </xf>
    <xf numFmtId="0" fontId="13" fillId="0" borderId="0" xfId="0" applyFont="1" applyProtection="1">
      <protection locked="0"/>
    </xf>
    <xf numFmtId="38" fontId="13" fillId="0" borderId="2" xfId="0" applyNumberFormat="1" applyFont="1" applyBorder="1" applyAlignment="1" applyProtection="1">
      <alignment horizontal="center"/>
      <protection locked="0"/>
    </xf>
    <xf numFmtId="0" fontId="13" fillId="0" borderId="0" xfId="0" applyFont="1" applyAlignment="1" applyProtection="1">
      <alignment horizontal="right"/>
      <protection locked="0"/>
    </xf>
    <xf numFmtId="0" fontId="13" fillId="0" borderId="9" xfId="0" applyFont="1" applyBorder="1" applyProtection="1">
      <protection locked="0"/>
    </xf>
    <xf numFmtId="0" fontId="13" fillId="0" borderId="2" xfId="0" applyFont="1" applyBorder="1" applyProtection="1">
      <protection locked="0"/>
    </xf>
    <xf numFmtId="0" fontId="13" fillId="0" borderId="20" xfId="0" applyFont="1" applyBorder="1" applyProtection="1">
      <protection locked="0"/>
    </xf>
    <xf numFmtId="0" fontId="13" fillId="0" borderId="0" xfId="0" applyFont="1" applyAlignment="1" applyProtection="1">
      <alignment horizontal="center"/>
      <protection locked="0"/>
    </xf>
    <xf numFmtId="169" fontId="13" fillId="0" borderId="0" xfId="0" applyNumberFormat="1" applyFont="1" applyAlignment="1" applyProtection="1">
      <alignment horizontal="center"/>
      <protection locked="0"/>
    </xf>
    <xf numFmtId="0" fontId="13" fillId="0" borderId="0" xfId="0" applyFont="1" applyAlignment="1" applyProtection="1">
      <alignment horizontal="left"/>
      <protection locked="0"/>
    </xf>
    <xf numFmtId="0" fontId="2" fillId="0" borderId="0" xfId="0" applyFont="1" applyAlignment="1">
      <alignment horizontal="center"/>
    </xf>
    <xf numFmtId="0" fontId="3" fillId="0" borderId="0" xfId="0" applyFont="1" applyProtection="1">
      <protection locked="0"/>
    </xf>
    <xf numFmtId="170" fontId="3" fillId="0" borderId="0" xfId="0" applyNumberFormat="1" applyFont="1"/>
    <xf numFmtId="43" fontId="3" fillId="0" borderId="2" xfId="0" applyNumberFormat="1" applyFont="1" applyBorder="1" applyProtection="1">
      <protection locked="0"/>
    </xf>
    <xf numFmtId="43" fontId="3" fillId="0" borderId="2" xfId="0" applyNumberFormat="1" applyFont="1" applyBorder="1" applyAlignment="1" applyProtection="1">
      <alignment horizontal="center"/>
      <protection hidden="1"/>
    </xf>
    <xf numFmtId="0" fontId="3" fillId="0" borderId="2" xfId="0" applyFont="1" applyBorder="1" applyProtection="1">
      <protection locked="0"/>
    </xf>
    <xf numFmtId="43" fontId="3" fillId="0" borderId="2" xfId="0" applyNumberFormat="1" applyFont="1" applyBorder="1" applyAlignment="1" applyProtection="1">
      <alignment horizontal="center"/>
      <protection locked="0"/>
    </xf>
    <xf numFmtId="0" fontId="2" fillId="0" borderId="0" xfId="0" applyFont="1"/>
    <xf numFmtId="0" fontId="2" fillId="0" borderId="0" xfId="0" quotePrefix="1" applyFont="1"/>
    <xf numFmtId="43" fontId="2" fillId="0" borderId="2" xfId="0" applyNumberFormat="1" applyFont="1" applyBorder="1" applyAlignment="1" applyProtection="1">
      <alignment horizontal="center"/>
      <protection hidden="1"/>
    </xf>
    <xf numFmtId="43" fontId="2" fillId="0" borderId="0" xfId="0" applyNumberFormat="1" applyFont="1" applyAlignment="1">
      <alignment horizontal="center"/>
    </xf>
    <xf numFmtId="43" fontId="2" fillId="0" borderId="0" xfId="0" applyNumberFormat="1" applyFont="1" applyProtection="1">
      <protection hidden="1"/>
    </xf>
    <xf numFmtId="41" fontId="3" fillId="0" borderId="2" xfId="0" applyNumberFormat="1" applyFont="1" applyBorder="1" applyProtection="1">
      <protection locked="0"/>
    </xf>
    <xf numFmtId="41" fontId="3" fillId="0" borderId="21" xfId="0" applyNumberFormat="1" applyFont="1" applyBorder="1" applyProtection="1">
      <protection locked="0"/>
    </xf>
    <xf numFmtId="41" fontId="3" fillId="0" borderId="2" xfId="0" applyNumberFormat="1" applyFont="1" applyBorder="1" applyProtection="1">
      <protection hidden="1"/>
    </xf>
    <xf numFmtId="171" fontId="3" fillId="0" borderId="2" xfId="1" applyNumberFormat="1" applyFont="1" applyBorder="1" applyProtection="1">
      <protection locked="0"/>
    </xf>
    <xf numFmtId="0" fontId="2" fillId="0" borderId="22" xfId="0" applyFont="1" applyBorder="1" applyAlignment="1" applyProtection="1">
      <alignment horizontal="center"/>
      <protection locked="0"/>
    </xf>
    <xf numFmtId="41" fontId="3" fillId="0" borderId="1" xfId="0" applyNumberFormat="1" applyFont="1" applyBorder="1" applyProtection="1">
      <protection hidden="1"/>
    </xf>
    <xf numFmtId="0" fontId="3" fillId="0" borderId="2" xfId="0" applyFont="1" applyBorder="1" applyAlignment="1" applyProtection="1">
      <alignment horizontal="center"/>
      <protection locked="0"/>
    </xf>
    <xf numFmtId="41" fontId="3" fillId="0" borderId="0" xfId="0" applyNumberFormat="1" applyFont="1" applyProtection="1">
      <protection hidden="1"/>
    </xf>
    <xf numFmtId="41" fontId="3" fillId="0" borderId="23" xfId="0" applyNumberFormat="1" applyFont="1" applyBorder="1" applyProtection="1">
      <protection locked="0"/>
    </xf>
    <xf numFmtId="0" fontId="3" fillId="0" borderId="0" xfId="0" applyFont="1" applyAlignment="1" applyProtection="1">
      <alignment horizontal="left"/>
      <protection locked="0"/>
    </xf>
    <xf numFmtId="43" fontId="3" fillId="0" borderId="0" xfId="0" applyNumberFormat="1" applyFont="1" applyAlignment="1" applyProtection="1">
      <alignment horizontal="center"/>
      <protection locked="0"/>
    </xf>
    <xf numFmtId="0" fontId="3" fillId="0" borderId="0" xfId="0" quotePrefix="1" applyFont="1" applyProtection="1">
      <protection locked="0"/>
    </xf>
    <xf numFmtId="0" fontId="3" fillId="0" borderId="0" xfId="0" applyFont="1" applyAlignment="1" applyProtection="1">
      <alignment horizontal="center"/>
      <protection locked="0"/>
    </xf>
    <xf numFmtId="0" fontId="4" fillId="0" borderId="0" xfId="0" applyFont="1" applyProtection="1">
      <protection locked="0"/>
    </xf>
    <xf numFmtId="0" fontId="3" fillId="0" borderId="1" xfId="0" applyFont="1" applyBorder="1" applyProtection="1">
      <protection locked="0"/>
    </xf>
    <xf numFmtId="0" fontId="3" fillId="0" borderId="18" xfId="0" applyFont="1" applyBorder="1" applyProtection="1">
      <protection locked="0"/>
    </xf>
    <xf numFmtId="5" fontId="3" fillId="0" borderId="23" xfId="0" applyNumberFormat="1" applyFont="1" applyBorder="1" applyProtection="1">
      <protection locked="0"/>
    </xf>
    <xf numFmtId="0" fontId="3" fillId="0" borderId="0" xfId="0" applyFont="1" applyAlignment="1" applyProtection="1">
      <alignment horizontal="right"/>
      <protection locked="0"/>
    </xf>
    <xf numFmtId="41" fontId="3" fillId="0" borderId="9" xfId="0" applyNumberFormat="1" applyFont="1" applyBorder="1" applyProtection="1">
      <protection locked="0"/>
    </xf>
    <xf numFmtId="0" fontId="5" fillId="0" borderId="24" xfId="0" applyFont="1" applyBorder="1" applyProtection="1">
      <protection locked="0"/>
    </xf>
    <xf numFmtId="0" fontId="5" fillId="0" borderId="2" xfId="0" applyFont="1" applyBorder="1" applyProtection="1">
      <protection locked="0"/>
    </xf>
    <xf numFmtId="41" fontId="5" fillId="0" borderId="10" xfId="0" applyNumberFormat="1" applyFont="1" applyBorder="1" applyProtection="1">
      <protection locked="0"/>
    </xf>
    <xf numFmtId="41" fontId="5" fillId="0" borderId="2" xfId="0" applyNumberFormat="1" applyFont="1" applyBorder="1" applyProtection="1">
      <protection locked="0"/>
    </xf>
    <xf numFmtId="0" fontId="5" fillId="0" borderId="10" xfId="0" applyFont="1" applyBorder="1" applyProtection="1">
      <protection locked="0"/>
    </xf>
    <xf numFmtId="41" fontId="5" fillId="0" borderId="6" xfId="0" applyNumberFormat="1" applyFont="1" applyBorder="1" applyProtection="1">
      <protection locked="0"/>
    </xf>
    <xf numFmtId="41" fontId="5" fillId="0" borderId="0" xfId="0" applyNumberFormat="1" applyFont="1" applyProtection="1">
      <protection locked="0"/>
    </xf>
    <xf numFmtId="0" fontId="5" fillId="0" borderId="28" xfId="0" applyFont="1" applyBorder="1" applyProtection="1">
      <protection locked="0"/>
    </xf>
    <xf numFmtId="41" fontId="5" fillId="0" borderId="28" xfId="0" applyNumberFormat="1" applyFont="1" applyBorder="1" applyProtection="1">
      <protection locked="0"/>
    </xf>
    <xf numFmtId="41" fontId="5" fillId="0" borderId="1" xfId="0" applyNumberFormat="1" applyFont="1" applyBorder="1" applyProtection="1">
      <protection locked="0"/>
    </xf>
    <xf numFmtId="0" fontId="5" fillId="0" borderId="0" xfId="0" applyFont="1" applyProtection="1">
      <protection locked="0"/>
    </xf>
    <xf numFmtId="0" fontId="5" fillId="0" borderId="0" xfId="0" applyFont="1" applyProtection="1">
      <protection hidden="1"/>
    </xf>
    <xf numFmtId="0" fontId="5" fillId="0" borderId="2" xfId="0" applyFont="1" applyBorder="1" applyAlignment="1" applyProtection="1">
      <alignment horizontal="left"/>
      <protection locked="0"/>
    </xf>
    <xf numFmtId="0" fontId="5" fillId="0" borderId="10" xfId="0" applyFont="1" applyBorder="1" applyAlignment="1" applyProtection="1">
      <alignment wrapText="1"/>
      <protection locked="0"/>
    </xf>
    <xf numFmtId="0" fontId="5" fillId="0" borderId="0" xfId="0" applyFont="1" applyAlignment="1" applyProtection="1">
      <alignment horizontal="left"/>
      <protection locked="0"/>
    </xf>
    <xf numFmtId="37" fontId="5" fillId="0" borderId="0" xfId="0" applyNumberFormat="1" applyFont="1" applyProtection="1">
      <protection locked="0"/>
    </xf>
    <xf numFmtId="49" fontId="8" fillId="0" borderId="21" xfId="0" applyNumberFormat="1" applyFont="1" applyBorder="1" applyAlignment="1" applyProtection="1">
      <alignment horizontal="left"/>
      <protection locked="0"/>
    </xf>
    <xf numFmtId="0" fontId="8" fillId="0" borderId="24" xfId="0" applyFont="1" applyBorder="1" applyProtection="1">
      <protection locked="0"/>
    </xf>
    <xf numFmtId="49" fontId="5" fillId="0" borderId="21" xfId="0" applyNumberFormat="1" applyFont="1" applyBorder="1" applyAlignment="1" applyProtection="1">
      <alignment horizontal="left"/>
      <protection locked="0"/>
    </xf>
    <xf numFmtId="49" fontId="5" fillId="0" borderId="2" xfId="0" applyNumberFormat="1" applyFont="1" applyBorder="1" applyAlignment="1" applyProtection="1">
      <alignment horizontal="left"/>
      <protection locked="0"/>
    </xf>
    <xf numFmtId="41" fontId="5" fillId="0" borderId="24" xfId="0" applyNumberFormat="1" applyFont="1" applyBorder="1" applyProtection="1">
      <protection locked="0"/>
    </xf>
    <xf numFmtId="41" fontId="5" fillId="0" borderId="21" xfId="0" applyNumberFormat="1" applyFont="1" applyBorder="1" applyProtection="1">
      <protection locked="0"/>
    </xf>
    <xf numFmtId="49" fontId="8" fillId="0" borderId="1" xfId="0" applyNumberFormat="1" applyFont="1" applyBorder="1" applyAlignment="1" applyProtection="1">
      <alignment horizontal="left"/>
      <protection locked="0"/>
    </xf>
    <xf numFmtId="49" fontId="5" fillId="0" borderId="1" xfId="0" applyNumberFormat="1" applyFont="1" applyBorder="1" applyAlignment="1" applyProtection="1">
      <alignment horizontal="left"/>
      <protection locked="0"/>
    </xf>
    <xf numFmtId="49" fontId="8" fillId="0" borderId="23" xfId="0" applyNumberFormat="1" applyFont="1" applyBorder="1" applyAlignment="1" applyProtection="1">
      <alignment horizontal="left"/>
      <protection locked="0"/>
    </xf>
    <xf numFmtId="49" fontId="5" fillId="0" borderId="23" xfId="0" applyNumberFormat="1" applyFont="1" applyBorder="1" applyAlignment="1" applyProtection="1">
      <alignment horizontal="left"/>
      <protection locked="0"/>
    </xf>
    <xf numFmtId="0" fontId="8" fillId="0" borderId="32" xfId="0" applyFont="1" applyBorder="1" applyProtection="1">
      <protection locked="0"/>
    </xf>
    <xf numFmtId="49" fontId="5" fillId="0" borderId="0" xfId="0" applyNumberFormat="1" applyFont="1" applyAlignment="1" applyProtection="1">
      <alignment horizontal="left"/>
      <protection locked="0"/>
    </xf>
    <xf numFmtId="0" fontId="5" fillId="0" borderId="21" xfId="0" applyFont="1" applyBorder="1" applyProtection="1">
      <protection locked="0"/>
    </xf>
    <xf numFmtId="49" fontId="8" fillId="0" borderId="21" xfId="0" applyNumberFormat="1" applyFont="1" applyBorder="1" applyProtection="1">
      <protection locked="0"/>
    </xf>
    <xf numFmtId="0" fontId="5" fillId="0" borderId="6" xfId="0" applyFont="1" applyBorder="1" applyProtection="1">
      <protection locked="0"/>
    </xf>
    <xf numFmtId="49" fontId="5" fillId="0" borderId="21" xfId="0" applyNumberFormat="1" applyFont="1" applyBorder="1" applyProtection="1">
      <protection locked="0"/>
    </xf>
    <xf numFmtId="49" fontId="5" fillId="0" borderId="2" xfId="0" applyNumberFormat="1" applyFont="1" applyBorder="1" applyProtection="1">
      <protection locked="0"/>
    </xf>
    <xf numFmtId="49" fontId="5" fillId="0" borderId="2" xfId="0" applyNumberFormat="1" applyFont="1" applyBorder="1" applyAlignment="1" applyProtection="1">
      <alignment vertical="top"/>
      <protection locked="0"/>
    </xf>
    <xf numFmtId="49" fontId="5" fillId="0" borderId="0" xfId="0" applyNumberFormat="1" applyFont="1" applyProtection="1">
      <protection locked="0"/>
    </xf>
    <xf numFmtId="49" fontId="8" fillId="0" borderId="1" xfId="0" applyNumberFormat="1" applyFont="1" applyBorder="1" applyProtection="1">
      <protection locked="0"/>
    </xf>
    <xf numFmtId="49" fontId="5" fillId="0" borderId="1" xfId="0" applyNumberFormat="1" applyFont="1" applyBorder="1" applyProtection="1">
      <protection locked="0"/>
    </xf>
    <xf numFmtId="0" fontId="5" fillId="0" borderId="1" xfId="0" applyFont="1" applyBorder="1" applyProtection="1">
      <protection locked="0"/>
    </xf>
    <xf numFmtId="49" fontId="8" fillId="0" borderId="12" xfId="0" applyNumberFormat="1" applyFont="1" applyBorder="1" applyProtection="1">
      <protection locked="0"/>
    </xf>
    <xf numFmtId="49" fontId="5" fillId="0" borderId="12" xfId="0" applyNumberFormat="1" applyFont="1" applyBorder="1" applyProtection="1">
      <protection locked="0"/>
    </xf>
    <xf numFmtId="0" fontId="5" fillId="0" borderId="13" xfId="0" applyFont="1" applyBorder="1" applyProtection="1">
      <protection locked="0"/>
    </xf>
    <xf numFmtId="41" fontId="5" fillId="0" borderId="13" xfId="0" applyNumberFormat="1" applyFont="1" applyBorder="1" applyProtection="1">
      <protection locked="0"/>
    </xf>
    <xf numFmtId="41" fontId="5" fillId="0" borderId="12" xfId="0" applyNumberFormat="1" applyFont="1" applyBorder="1" applyProtection="1">
      <protection locked="0"/>
    </xf>
    <xf numFmtId="49" fontId="8" fillId="0" borderId="2" xfId="0" applyNumberFormat="1" applyFont="1" applyBorder="1" applyProtection="1">
      <protection locked="0"/>
    </xf>
    <xf numFmtId="49" fontId="3" fillId="0" borderId="0" xfId="0" applyNumberFormat="1" applyFont="1" applyAlignment="1" applyProtection="1">
      <alignment horizontal="left"/>
      <protection locked="0"/>
    </xf>
    <xf numFmtId="49" fontId="3" fillId="0" borderId="1" xfId="0" applyNumberFormat="1" applyFont="1" applyBorder="1" applyAlignment="1" applyProtection="1">
      <alignment horizontal="left"/>
      <protection locked="0"/>
    </xf>
    <xf numFmtId="0" fontId="2" fillId="0" borderId="48" xfId="0" applyFont="1" applyBorder="1" applyAlignment="1" applyProtection="1">
      <alignment horizontal="center"/>
      <protection locked="0"/>
    </xf>
    <xf numFmtId="49" fontId="2" fillId="0" borderId="0" xfId="0" applyNumberFormat="1" applyFont="1" applyAlignment="1">
      <alignment horizontal="left"/>
    </xf>
    <xf numFmtId="0" fontId="11" fillId="0" borderId="2" xfId="9" applyBorder="1" applyProtection="1">
      <protection locked="0"/>
    </xf>
    <xf numFmtId="0" fontId="11" fillId="0" borderId="0" xfId="9" applyProtection="1">
      <protection locked="0"/>
    </xf>
    <xf numFmtId="1" fontId="11" fillId="0" borderId="0" xfId="9" applyNumberFormat="1" applyProtection="1">
      <protection locked="0"/>
    </xf>
    <xf numFmtId="173" fontId="11" fillId="0" borderId="0" xfId="9" applyNumberFormat="1" applyProtection="1">
      <protection locked="0"/>
    </xf>
    <xf numFmtId="0" fontId="9" fillId="0" borderId="0" xfId="9" applyFont="1" applyProtection="1">
      <protection locked="0"/>
    </xf>
    <xf numFmtId="0" fontId="8" fillId="0" borderId="0" xfId="9" applyFont="1" applyProtection="1">
      <protection locked="0"/>
    </xf>
    <xf numFmtId="1" fontId="11" fillId="0" borderId="0" xfId="9" applyNumberFormat="1" applyAlignment="1" applyProtection="1">
      <alignment horizontal="right"/>
      <protection locked="0"/>
    </xf>
    <xf numFmtId="0" fontId="19" fillId="0" borderId="0" xfId="9" applyFont="1" applyProtection="1">
      <protection locked="0"/>
    </xf>
    <xf numFmtId="14" fontId="11" fillId="0" borderId="0" xfId="9" applyNumberFormat="1" applyAlignment="1" applyProtection="1">
      <alignment horizontal="right"/>
      <protection locked="0"/>
    </xf>
    <xf numFmtId="0" fontId="5" fillId="2" borderId="10" xfId="0" applyFont="1" applyFill="1" applyBorder="1" applyProtection="1">
      <protection locked="0"/>
    </xf>
    <xf numFmtId="14" fontId="3" fillId="3" borderId="0" xfId="0" applyNumberFormat="1" applyFont="1" applyFill="1" applyAlignment="1" applyProtection="1">
      <alignment horizontal="right"/>
      <protection hidden="1"/>
    </xf>
    <xf numFmtId="0" fontId="5" fillId="3" borderId="0" xfId="0" applyFont="1" applyFill="1" applyProtection="1">
      <protection hidden="1"/>
    </xf>
    <xf numFmtId="170" fontId="5" fillId="3" borderId="10" xfId="0" applyNumberFormat="1" applyFont="1" applyFill="1" applyBorder="1" applyAlignment="1" applyProtection="1">
      <alignment horizontal="center" wrapText="1"/>
      <protection hidden="1"/>
    </xf>
    <xf numFmtId="0" fontId="5" fillId="3" borderId="10" xfId="0" applyFont="1" applyFill="1" applyBorder="1" applyProtection="1">
      <protection locked="0"/>
    </xf>
    <xf numFmtId="168" fontId="13" fillId="0" borderId="0" xfId="0" applyNumberFormat="1" applyFont="1" applyProtection="1">
      <protection locked="0"/>
    </xf>
    <xf numFmtId="14" fontId="13" fillId="0" borderId="0" xfId="0" applyNumberFormat="1" applyFont="1" applyAlignment="1" applyProtection="1">
      <alignment horizontal="right"/>
      <protection locked="0"/>
    </xf>
    <xf numFmtId="0" fontId="20" fillId="0" borderId="19" xfId="0" applyFont="1" applyBorder="1"/>
    <xf numFmtId="0" fontId="21" fillId="0" borderId="14" xfId="0" applyFont="1" applyBorder="1"/>
    <xf numFmtId="0" fontId="13" fillId="0" borderId="14" xfId="0" applyFont="1" applyBorder="1"/>
    <xf numFmtId="0" fontId="13" fillId="0" borderId="4" xfId="0" applyFont="1" applyBorder="1"/>
    <xf numFmtId="0" fontId="13" fillId="0" borderId="6" xfId="0" applyFont="1" applyBorder="1"/>
    <xf numFmtId="170" fontId="0" fillId="0" borderId="0" xfId="0" quotePrefix="1" applyNumberFormat="1"/>
    <xf numFmtId="14" fontId="13" fillId="0" borderId="0" xfId="0" applyNumberFormat="1" applyFont="1" applyAlignment="1">
      <alignment horizontal="left"/>
    </xf>
    <xf numFmtId="0" fontId="22" fillId="0" borderId="17" xfId="0" applyFont="1" applyBorder="1"/>
    <xf numFmtId="0" fontId="22" fillId="0" borderId="0" xfId="0" applyFont="1"/>
    <xf numFmtId="14" fontId="22" fillId="0" borderId="0" xfId="0" applyNumberFormat="1" applyFont="1"/>
    <xf numFmtId="41" fontId="3" fillId="0" borderId="9" xfId="0" applyNumberFormat="1" applyFont="1" applyBorder="1" applyProtection="1">
      <protection hidden="1"/>
    </xf>
    <xf numFmtId="0" fontId="3" fillId="0" borderId="49" xfId="0" applyFont="1" applyBorder="1"/>
    <xf numFmtId="0" fontId="3" fillId="0" borderId="50" xfId="0" applyFont="1" applyBorder="1"/>
    <xf numFmtId="0" fontId="3" fillId="0" borderId="50" xfId="0" applyFont="1" applyBorder="1" applyAlignment="1">
      <alignment horizontal="center"/>
    </xf>
    <xf numFmtId="171" fontId="3" fillId="0" borderId="51" xfId="1" applyNumberFormat="1" applyFont="1" applyBorder="1" applyProtection="1">
      <protection locked="0"/>
    </xf>
    <xf numFmtId="0" fontId="3" fillId="0" borderId="52" xfId="0" applyFont="1" applyBorder="1"/>
    <xf numFmtId="0" fontId="3" fillId="0" borderId="9" xfId="0" applyFont="1" applyBorder="1"/>
    <xf numFmtId="0" fontId="3" fillId="0" borderId="9" xfId="0" applyFont="1" applyBorder="1" applyAlignment="1">
      <alignment horizontal="center"/>
    </xf>
    <xf numFmtId="171" fontId="3" fillId="0" borderId="53" xfId="0" applyNumberFormat="1" applyFont="1" applyBorder="1" applyProtection="1">
      <protection hidden="1"/>
    </xf>
    <xf numFmtId="0" fontId="3" fillId="0" borderId="2" xfId="0" applyFont="1" applyBorder="1" applyAlignment="1" applyProtection="1">
      <alignment horizontal="center"/>
      <protection hidden="1"/>
    </xf>
    <xf numFmtId="0" fontId="3" fillId="0" borderId="0" xfId="0" applyFont="1" applyAlignment="1" applyProtection="1">
      <alignment horizontal="left"/>
      <protection hidden="1"/>
    </xf>
    <xf numFmtId="14" fontId="3" fillId="0" borderId="0" xfId="0" applyNumberFormat="1" applyFont="1" applyAlignment="1" applyProtection="1">
      <alignment horizontal="right"/>
      <protection hidden="1"/>
    </xf>
    <xf numFmtId="0" fontId="3" fillId="0" borderId="0" xfId="0" applyFont="1" applyProtection="1">
      <protection hidden="1"/>
    </xf>
    <xf numFmtId="14" fontId="3" fillId="0" borderId="0" xfId="0" applyNumberFormat="1" applyFont="1" applyAlignment="1">
      <alignment horizontal="right"/>
    </xf>
    <xf numFmtId="170" fontId="0" fillId="0" borderId="0" xfId="0" applyNumberFormat="1"/>
    <xf numFmtId="0" fontId="9" fillId="0" borderId="0" xfId="0" applyFont="1" applyAlignment="1" applyProtection="1">
      <alignment horizontal="right"/>
      <protection hidden="1"/>
    </xf>
    <xf numFmtId="0" fontId="13" fillId="0" borderId="0" xfId="0" applyFont="1" applyAlignment="1">
      <alignment horizontal="right"/>
    </xf>
    <xf numFmtId="43" fontId="2" fillId="0" borderId="21" xfId="0" applyNumberFormat="1" applyFont="1" applyBorder="1" applyProtection="1">
      <protection hidden="1"/>
    </xf>
    <xf numFmtId="49" fontId="3" fillId="0" borderId="0" xfId="0" applyNumberFormat="1" applyFont="1" applyAlignment="1">
      <alignment horizontal="left" vertical="center"/>
    </xf>
    <xf numFmtId="0" fontId="3" fillId="2" borderId="0" xfId="0" applyFont="1" applyFill="1"/>
    <xf numFmtId="170" fontId="9" fillId="0" borderId="0" xfId="0" applyNumberFormat="1" applyFont="1"/>
    <xf numFmtId="0" fontId="3" fillId="0" borderId="0" xfId="7" applyFont="1"/>
    <xf numFmtId="0" fontId="3" fillId="0" borderId="2" xfId="7" applyFont="1" applyBorder="1"/>
    <xf numFmtId="0" fontId="3" fillId="0" borderId="0" xfId="7" applyFont="1" applyAlignment="1">
      <alignment horizontal="center"/>
    </xf>
    <xf numFmtId="0" fontId="2" fillId="0" borderId="0" xfId="7" applyFont="1" applyAlignment="1">
      <alignment horizontal="center"/>
    </xf>
    <xf numFmtId="49" fontId="3" fillId="0" borderId="0" xfId="7" applyNumberFormat="1" applyFont="1" applyAlignment="1">
      <alignment horizontal="left"/>
    </xf>
    <xf numFmtId="0" fontId="3" fillId="0" borderId="0" xfId="7" applyFont="1" applyProtection="1">
      <protection locked="0"/>
    </xf>
    <xf numFmtId="49" fontId="3" fillId="0" borderId="0" xfId="0" applyNumberFormat="1" applyFont="1" applyAlignment="1">
      <alignment horizontal="right"/>
    </xf>
    <xf numFmtId="0" fontId="6" fillId="0" borderId="0" xfId="0" applyFont="1" applyAlignment="1">
      <alignment horizontal="left"/>
    </xf>
    <xf numFmtId="0" fontId="9" fillId="0" borderId="0" xfId="0" applyFont="1" applyAlignment="1">
      <alignment horizontal="left"/>
    </xf>
    <xf numFmtId="0" fontId="11" fillId="0" borderId="0" xfId="0" applyFont="1"/>
    <xf numFmtId="0" fontId="11" fillId="0" borderId="16" xfId="0" applyFont="1" applyBorder="1"/>
    <xf numFmtId="0" fontId="11" fillId="0" borderId="2" xfId="0" applyFont="1" applyBorder="1"/>
    <xf numFmtId="0" fontId="6" fillId="0" borderId="0" xfId="0" applyFont="1" applyAlignment="1">
      <alignment horizontal="center"/>
    </xf>
    <xf numFmtId="0" fontId="9" fillId="0" borderId="0" xfId="0" applyFont="1" applyAlignment="1">
      <alignment horizontal="center"/>
    </xf>
    <xf numFmtId="0" fontId="11" fillId="0" borderId="0" xfId="0" applyFont="1" applyAlignment="1">
      <alignment horizontal="right"/>
    </xf>
    <xf numFmtId="0" fontId="5" fillId="0" borderId="0" xfId="0" applyFont="1" applyAlignment="1" applyProtection="1">
      <alignment horizontal="right"/>
      <protection locked="0"/>
    </xf>
    <xf numFmtId="0" fontId="3" fillId="4" borderId="0" xfId="0" applyFont="1" applyFill="1" applyProtection="1">
      <protection locked="0"/>
    </xf>
    <xf numFmtId="0" fontId="3" fillId="4" borderId="2" xfId="0" applyFont="1" applyFill="1" applyBorder="1" applyProtection="1">
      <protection locked="0"/>
    </xf>
    <xf numFmtId="41" fontId="3" fillId="4" borderId="2" xfId="0" applyNumberFormat="1" applyFont="1" applyFill="1" applyBorder="1" applyProtection="1">
      <protection locked="0"/>
    </xf>
    <xf numFmtId="41" fontId="3" fillId="4" borderId="21" xfId="0" applyNumberFormat="1" applyFont="1" applyFill="1" applyBorder="1" applyProtection="1">
      <protection locked="0"/>
    </xf>
    <xf numFmtId="1" fontId="11" fillId="4" borderId="6" xfId="1" applyNumberFormat="1" applyFont="1" applyFill="1" applyBorder="1" applyProtection="1">
      <protection locked="0"/>
    </xf>
    <xf numFmtId="173" fontId="11" fillId="4" borderId="6" xfId="9" applyNumberFormat="1" applyFill="1" applyBorder="1" applyAlignment="1" applyProtection="1">
      <alignment horizontal="center"/>
      <protection locked="0"/>
    </xf>
    <xf numFmtId="1" fontId="11" fillId="4" borderId="6" xfId="9" applyNumberFormat="1" applyFill="1" applyBorder="1" applyProtection="1">
      <protection locked="0"/>
    </xf>
    <xf numFmtId="0" fontId="6" fillId="4" borderId="0" xfId="9" applyFont="1" applyFill="1" applyProtection="1">
      <protection locked="0"/>
    </xf>
    <xf numFmtId="0" fontId="11" fillId="4" borderId="0" xfId="9" applyFill="1" applyProtection="1">
      <protection locked="0"/>
    </xf>
    <xf numFmtId="1" fontId="11" fillId="4" borderId="0" xfId="9" applyNumberFormat="1" applyFill="1" applyProtection="1">
      <protection locked="0"/>
    </xf>
    <xf numFmtId="173" fontId="11" fillId="4" borderId="0" xfId="9" applyNumberFormat="1" applyFill="1" applyProtection="1">
      <protection locked="0"/>
    </xf>
    <xf numFmtId="0" fontId="18" fillId="4" borderId="0" xfId="9" applyFont="1" applyFill="1" applyProtection="1">
      <protection locked="0"/>
    </xf>
    <xf numFmtId="173" fontId="11" fillId="4" borderId="0" xfId="9" applyNumberFormat="1" applyFill="1" applyAlignment="1" applyProtection="1">
      <alignment horizontal="right"/>
      <protection locked="0"/>
    </xf>
    <xf numFmtId="1" fontId="11" fillId="4" borderId="0" xfId="9" applyNumberFormat="1" applyFill="1" applyAlignment="1" applyProtection="1">
      <alignment horizontal="right"/>
      <protection locked="0"/>
    </xf>
    <xf numFmtId="1" fontId="11" fillId="4" borderId="0" xfId="9" quotePrefix="1" applyNumberFormat="1" applyFill="1" applyAlignment="1" applyProtection="1">
      <alignment horizontal="right"/>
      <protection hidden="1"/>
    </xf>
    <xf numFmtId="0" fontId="11" fillId="4" borderId="19" xfId="9" applyFill="1" applyBorder="1" applyProtection="1">
      <protection locked="0"/>
    </xf>
    <xf numFmtId="0" fontId="11" fillId="4" borderId="14" xfId="9" applyFill="1" applyBorder="1" applyProtection="1">
      <protection locked="0"/>
    </xf>
    <xf numFmtId="1" fontId="11" fillId="4" borderId="19" xfId="9" quotePrefix="1" applyNumberFormat="1" applyFill="1" applyBorder="1" applyAlignment="1" applyProtection="1">
      <alignment horizontal="center"/>
      <protection locked="0"/>
    </xf>
    <xf numFmtId="173" fontId="11" fillId="4" borderId="19" xfId="9" quotePrefix="1" applyNumberFormat="1" applyFill="1" applyBorder="1" applyAlignment="1" applyProtection="1">
      <alignment horizontal="center"/>
      <protection locked="0"/>
    </xf>
    <xf numFmtId="1" fontId="11" fillId="4" borderId="3" xfId="9" quotePrefix="1" applyNumberFormat="1" applyFill="1" applyBorder="1" applyAlignment="1" applyProtection="1">
      <alignment horizontal="center"/>
      <protection locked="0"/>
    </xf>
    <xf numFmtId="0" fontId="11" fillId="4" borderId="17" xfId="9" applyFill="1" applyBorder="1" applyProtection="1">
      <protection locked="0"/>
    </xf>
    <xf numFmtId="1" fontId="11" fillId="4" borderId="17" xfId="9" applyNumberFormat="1" applyFill="1" applyBorder="1" applyAlignment="1" applyProtection="1">
      <alignment horizontal="center"/>
      <protection locked="0"/>
    </xf>
    <xf numFmtId="173" fontId="11" fillId="4" borderId="17" xfId="9" quotePrefix="1" applyNumberFormat="1" applyFill="1" applyBorder="1" applyAlignment="1" applyProtection="1">
      <alignment horizontal="center"/>
      <protection locked="0"/>
    </xf>
    <xf numFmtId="1" fontId="11" fillId="4" borderId="5" xfId="9" applyNumberFormat="1" applyFill="1" applyBorder="1" applyAlignment="1" applyProtection="1">
      <alignment horizontal="center"/>
      <protection locked="0"/>
    </xf>
    <xf numFmtId="173" fontId="11" fillId="4" borderId="5" xfId="9" applyNumberFormat="1" applyFill="1" applyBorder="1" applyAlignment="1" applyProtection="1">
      <alignment horizontal="center"/>
      <protection locked="0"/>
    </xf>
    <xf numFmtId="1" fontId="11" fillId="4" borderId="0" xfId="9" applyNumberFormat="1" applyFill="1" applyAlignment="1" applyProtection="1">
      <alignment horizontal="center"/>
      <protection locked="0"/>
    </xf>
    <xf numFmtId="0" fontId="11" fillId="4" borderId="16" xfId="9" applyFill="1" applyBorder="1" applyProtection="1">
      <protection locked="0"/>
    </xf>
    <xf numFmtId="0" fontId="11" fillId="4" borderId="2" xfId="9" applyFill="1" applyBorder="1" applyProtection="1">
      <protection locked="0"/>
    </xf>
    <xf numFmtId="1" fontId="11" fillId="4" borderId="16" xfId="9" applyNumberFormat="1" applyFill="1" applyBorder="1" applyAlignment="1" applyProtection="1">
      <alignment horizontal="center"/>
      <protection locked="0"/>
    </xf>
    <xf numFmtId="173" fontId="11" fillId="4" borderId="16" xfId="9" applyNumberFormat="1" applyFill="1" applyBorder="1" applyAlignment="1" applyProtection="1">
      <alignment horizontal="center"/>
      <protection locked="0"/>
    </xf>
    <xf numFmtId="1" fontId="11" fillId="4" borderId="11" xfId="9" applyNumberFormat="1" applyFill="1" applyBorder="1" applyAlignment="1" applyProtection="1">
      <alignment horizontal="center"/>
      <protection locked="0"/>
    </xf>
    <xf numFmtId="0" fontId="18" fillId="4" borderId="19" xfId="9" applyFont="1" applyFill="1" applyBorder="1" applyProtection="1">
      <protection locked="0"/>
    </xf>
    <xf numFmtId="1" fontId="11" fillId="4" borderId="19" xfId="9" applyNumberFormat="1" applyFill="1" applyBorder="1" applyProtection="1">
      <protection locked="0"/>
    </xf>
    <xf numFmtId="173" fontId="11" fillId="4" borderId="19" xfId="9" applyNumberFormat="1" applyFill="1" applyBorder="1" applyProtection="1">
      <protection locked="0"/>
    </xf>
    <xf numFmtId="1" fontId="11" fillId="4" borderId="3" xfId="9" applyNumberFormat="1" applyFill="1" applyBorder="1" applyProtection="1">
      <protection locked="0"/>
    </xf>
    <xf numFmtId="0" fontId="11" fillId="4" borderId="17" xfId="9" applyFill="1" applyBorder="1" applyAlignment="1" applyProtection="1">
      <alignment horizontal="left" indent="1"/>
      <protection locked="0"/>
    </xf>
    <xf numFmtId="1" fontId="11" fillId="4" borderId="17" xfId="1" applyNumberFormat="1" applyFont="1" applyFill="1" applyBorder="1" applyProtection="1">
      <protection locked="0"/>
    </xf>
    <xf numFmtId="173" fontId="11" fillId="4" borderId="17" xfId="9" applyNumberFormat="1" applyFill="1" applyBorder="1" applyAlignment="1" applyProtection="1">
      <alignment horizontal="center"/>
      <protection locked="0"/>
    </xf>
    <xf numFmtId="1" fontId="11" fillId="4" borderId="17" xfId="9" applyNumberFormat="1" applyFill="1" applyBorder="1" applyProtection="1">
      <protection locked="0"/>
    </xf>
    <xf numFmtId="1" fontId="11" fillId="4" borderId="5" xfId="1" applyNumberFormat="1" applyFont="1" applyFill="1" applyBorder="1" applyProtection="1">
      <protection locked="0"/>
    </xf>
    <xf numFmtId="0" fontId="11" fillId="4" borderId="6" xfId="9" applyFill="1" applyBorder="1" applyProtection="1">
      <protection locked="0"/>
    </xf>
    <xf numFmtId="0" fontId="11" fillId="4" borderId="17" xfId="9" applyFill="1" applyBorder="1" applyAlignment="1" applyProtection="1">
      <alignment horizontal="left" indent="2"/>
      <protection locked="0"/>
    </xf>
    <xf numFmtId="173" fontId="11" fillId="4" borderId="17" xfId="9" applyNumberFormat="1" applyFill="1" applyBorder="1" applyProtection="1">
      <protection locked="0"/>
    </xf>
    <xf numFmtId="1" fontId="11" fillId="4" borderId="16" xfId="1" applyNumberFormat="1" applyFont="1" applyFill="1" applyBorder="1" applyProtection="1">
      <protection locked="0"/>
    </xf>
    <xf numFmtId="173" fontId="11" fillId="4" borderId="16" xfId="9" applyNumberFormat="1" applyFill="1" applyBorder="1" applyProtection="1">
      <protection locked="0"/>
    </xf>
    <xf numFmtId="1" fontId="11" fillId="4" borderId="16" xfId="9" applyNumberFormat="1" applyFill="1" applyBorder="1" applyProtection="1">
      <protection locked="0"/>
    </xf>
    <xf numFmtId="1" fontId="11" fillId="4" borderId="11" xfId="1" applyNumberFormat="1" applyFont="1" applyFill="1" applyBorder="1" applyProtection="1">
      <protection locked="0"/>
    </xf>
    <xf numFmtId="0" fontId="18" fillId="4" borderId="17" xfId="9" applyFont="1" applyFill="1" applyBorder="1" applyAlignment="1" applyProtection="1">
      <alignment horizontal="left" indent="2"/>
      <protection locked="0"/>
    </xf>
    <xf numFmtId="1" fontId="11" fillId="4" borderId="3" xfId="1" applyNumberFormat="1" applyFont="1" applyFill="1" applyBorder="1" applyProtection="1">
      <protection locked="0"/>
    </xf>
    <xf numFmtId="173" fontId="11" fillId="4" borderId="10" xfId="9" applyNumberFormat="1" applyFill="1" applyBorder="1" applyAlignment="1" applyProtection="1">
      <alignment horizontal="center"/>
      <protection locked="0"/>
    </xf>
    <xf numFmtId="1" fontId="18" fillId="4" borderId="3" xfId="1" applyNumberFormat="1" applyFont="1" applyFill="1" applyBorder="1" applyProtection="1">
      <protection locked="0"/>
    </xf>
    <xf numFmtId="1" fontId="18" fillId="4" borderId="19" xfId="9" applyNumberFormat="1" applyFont="1" applyFill="1" applyBorder="1" applyProtection="1">
      <protection locked="0"/>
    </xf>
    <xf numFmtId="1" fontId="18" fillId="4" borderId="11" xfId="1" applyNumberFormat="1" applyFont="1" applyFill="1" applyBorder="1" applyProtection="1">
      <protection locked="0"/>
    </xf>
    <xf numFmtId="173" fontId="18" fillId="4" borderId="16" xfId="9" applyNumberFormat="1" applyFont="1" applyFill="1" applyBorder="1" applyProtection="1">
      <protection locked="0"/>
    </xf>
    <xf numFmtId="1" fontId="18" fillId="4" borderId="16" xfId="9" applyNumberFormat="1" applyFont="1" applyFill="1" applyBorder="1" applyProtection="1">
      <protection locked="0"/>
    </xf>
    <xf numFmtId="1" fontId="18" fillId="4" borderId="0" xfId="1" applyNumberFormat="1" applyFont="1" applyFill="1" applyBorder="1" applyProtection="1">
      <protection locked="0"/>
    </xf>
    <xf numFmtId="173" fontId="18" fillId="4" borderId="0" xfId="9" applyNumberFormat="1" applyFont="1" applyFill="1" applyProtection="1">
      <protection locked="0"/>
    </xf>
    <xf numFmtId="1" fontId="18" fillId="4" borderId="0" xfId="9" applyNumberFormat="1" applyFont="1" applyFill="1" applyProtection="1">
      <protection locked="0"/>
    </xf>
    <xf numFmtId="0" fontId="9" fillId="4" borderId="0" xfId="9" applyFont="1" applyFill="1" applyAlignment="1" applyProtection="1">
      <alignment horizontal="right"/>
      <protection locked="0"/>
    </xf>
    <xf numFmtId="0" fontId="9" fillId="4" borderId="0" xfId="9" applyFont="1" applyFill="1" applyProtection="1">
      <protection locked="0"/>
    </xf>
    <xf numFmtId="1" fontId="9" fillId="4" borderId="0" xfId="9" applyNumberFormat="1" applyFont="1" applyFill="1" applyProtection="1">
      <protection locked="0"/>
    </xf>
    <xf numFmtId="173" fontId="9" fillId="4" borderId="0" xfId="9" applyNumberFormat="1" applyFont="1" applyFill="1" applyProtection="1">
      <protection locked="0"/>
    </xf>
    <xf numFmtId="0" fontId="9" fillId="4" borderId="0" xfId="9" quotePrefix="1" applyFont="1" applyFill="1" applyAlignment="1" applyProtection="1">
      <alignment horizontal="right"/>
      <protection locked="0"/>
    </xf>
    <xf numFmtId="0" fontId="8" fillId="4" borderId="0" xfId="9" applyFont="1" applyFill="1" applyProtection="1">
      <protection locked="0"/>
    </xf>
    <xf numFmtId="49" fontId="3" fillId="4" borderId="0" xfId="0" applyNumberFormat="1" applyFont="1" applyFill="1" applyAlignment="1">
      <alignment horizontal="left"/>
    </xf>
    <xf numFmtId="0" fontId="3" fillId="4" borderId="0" xfId="0" applyFont="1" applyFill="1"/>
    <xf numFmtId="0" fontId="3" fillId="4" borderId="0" xfId="0" applyFont="1" applyFill="1" applyAlignment="1">
      <alignment horizontal="center"/>
    </xf>
    <xf numFmtId="43" fontId="3" fillId="4" borderId="2" xfId="0" applyNumberFormat="1" applyFont="1" applyFill="1" applyBorder="1" applyProtection="1">
      <protection locked="0"/>
    </xf>
    <xf numFmtId="43" fontId="3" fillId="4" borderId="2" xfId="0" applyNumberFormat="1" applyFont="1" applyFill="1" applyBorder="1" applyAlignment="1" applyProtection="1">
      <alignment horizontal="center"/>
      <protection locked="0"/>
    </xf>
    <xf numFmtId="43" fontId="3" fillId="4" borderId="0" xfId="0" applyNumberFormat="1" applyFont="1" applyFill="1" applyProtection="1">
      <protection locked="0"/>
    </xf>
    <xf numFmtId="43" fontId="3" fillId="4" borderId="0" xfId="0" applyNumberFormat="1" applyFont="1" applyFill="1" applyAlignment="1">
      <alignment horizontal="center"/>
    </xf>
    <xf numFmtId="0" fontId="3" fillId="4" borderId="0" xfId="0" applyFont="1" applyFill="1" applyAlignment="1">
      <alignment horizontal="left"/>
    </xf>
    <xf numFmtId="0" fontId="3" fillId="4" borderId="0" xfId="0" quotePrefix="1" applyFont="1" applyFill="1"/>
    <xf numFmtId="43" fontId="3" fillId="4" borderId="2" xfId="0" applyNumberFormat="1" applyFont="1" applyFill="1" applyBorder="1" applyAlignment="1" applyProtection="1">
      <alignment horizontal="center"/>
      <protection hidden="1"/>
    </xf>
    <xf numFmtId="0" fontId="2" fillId="4" borderId="0" xfId="0" applyFont="1" applyFill="1"/>
    <xf numFmtId="41" fontId="3" fillId="4" borderId="23" xfId="0" applyNumberFormat="1" applyFont="1" applyFill="1" applyBorder="1" applyProtection="1">
      <protection locked="0"/>
    </xf>
    <xf numFmtId="41" fontId="3" fillId="4" borderId="0" xfId="0" applyNumberFormat="1" applyFont="1" applyFill="1" applyProtection="1">
      <protection hidden="1"/>
    </xf>
    <xf numFmtId="41" fontId="3" fillId="4" borderId="2" xfId="0" applyNumberFormat="1" applyFont="1" applyFill="1" applyBorder="1" applyProtection="1">
      <protection hidden="1"/>
    </xf>
    <xf numFmtId="0" fontId="3" fillId="4" borderId="0" xfId="0" applyFont="1" applyFill="1" applyAlignment="1">
      <alignment horizontal="right"/>
    </xf>
    <xf numFmtId="49" fontId="2" fillId="4" borderId="0" xfId="0" applyNumberFormat="1" applyFont="1" applyFill="1" applyAlignment="1">
      <alignment horizontal="left"/>
    </xf>
    <xf numFmtId="171" fontId="3" fillId="4" borderId="2" xfId="1" applyNumberFormat="1" applyFont="1" applyFill="1" applyBorder="1" applyProtection="1">
      <protection locked="0"/>
    </xf>
    <xf numFmtId="41" fontId="3" fillId="4" borderId="9" xfId="0" applyNumberFormat="1" applyFont="1" applyFill="1" applyBorder="1" applyProtection="1">
      <protection hidden="1"/>
    </xf>
    <xf numFmtId="0" fontId="2" fillId="4" borderId="22" xfId="0" applyFont="1" applyFill="1" applyBorder="1" applyAlignment="1" applyProtection="1">
      <alignment horizontal="center"/>
      <protection locked="0"/>
    </xf>
    <xf numFmtId="0" fontId="2" fillId="4" borderId="48" xfId="0" applyFont="1" applyFill="1" applyBorder="1" applyAlignment="1" applyProtection="1">
      <alignment horizontal="center"/>
      <protection locked="0"/>
    </xf>
    <xf numFmtId="0" fontId="3" fillId="4" borderId="0" xfId="0" applyFont="1" applyFill="1" applyProtection="1">
      <protection hidden="1"/>
    </xf>
    <xf numFmtId="41" fontId="3" fillId="4" borderId="1" xfId="0" applyNumberFormat="1" applyFont="1" applyFill="1" applyBorder="1" applyProtection="1">
      <protection hidden="1"/>
    </xf>
    <xf numFmtId="49" fontId="3" fillId="4" borderId="1" xfId="0" applyNumberFormat="1" applyFont="1" applyFill="1" applyBorder="1" applyAlignment="1">
      <alignment horizontal="left"/>
    </xf>
    <xf numFmtId="0" fontId="3" fillId="4" borderId="1" xfId="0" applyFont="1" applyFill="1" applyBorder="1"/>
    <xf numFmtId="41" fontId="5" fillId="7" borderId="2" xfId="0" applyNumberFormat="1" applyFont="1" applyFill="1" applyBorder="1"/>
    <xf numFmtId="41" fontId="5" fillId="7" borderId="10" xfId="0" applyNumberFormat="1" applyFont="1" applyFill="1" applyBorder="1"/>
    <xf numFmtId="41" fontId="5" fillId="7" borderId="4" xfId="0" applyNumberFormat="1" applyFont="1" applyFill="1" applyBorder="1"/>
    <xf numFmtId="41" fontId="5" fillId="7" borderId="33" xfId="0" applyNumberFormat="1" applyFont="1" applyFill="1" applyBorder="1"/>
    <xf numFmtId="41" fontId="5" fillId="7" borderId="7" xfId="0" applyNumberFormat="1" applyFont="1" applyFill="1" applyBorder="1"/>
    <xf numFmtId="41" fontId="5" fillId="7" borderId="26" xfId="0" applyNumberFormat="1" applyFont="1" applyFill="1" applyBorder="1"/>
    <xf numFmtId="41" fontId="5" fillId="7" borderId="6" xfId="0" applyNumberFormat="1" applyFont="1" applyFill="1" applyBorder="1"/>
    <xf numFmtId="41" fontId="5" fillId="7" borderId="27" xfId="0" applyNumberFormat="1" applyFont="1" applyFill="1" applyBorder="1"/>
    <xf numFmtId="41" fontId="5" fillId="7" borderId="28" xfId="0" applyNumberFormat="1" applyFont="1" applyFill="1" applyBorder="1"/>
    <xf numFmtId="41" fontId="5" fillId="7" borderId="24" xfId="0" applyNumberFormat="1" applyFont="1" applyFill="1" applyBorder="1"/>
    <xf numFmtId="0" fontId="5" fillId="7" borderId="0" xfId="0" applyFont="1" applyFill="1"/>
    <xf numFmtId="0" fontId="5" fillId="7" borderId="4" xfId="0" applyFont="1" applyFill="1" applyBorder="1"/>
    <xf numFmtId="0" fontId="5" fillId="7" borderId="4" xfId="0" quotePrefix="1" applyFont="1" applyFill="1" applyBorder="1" applyAlignment="1">
      <alignment horizontal="center"/>
    </xf>
    <xf numFmtId="0" fontId="5" fillId="7" borderId="6" xfId="0" quotePrefix="1" applyFont="1" applyFill="1" applyBorder="1" applyAlignment="1">
      <alignment horizontal="center"/>
    </xf>
    <xf numFmtId="0" fontId="5" fillId="7" borderId="3" xfId="0" quotePrefix="1" applyFont="1" applyFill="1" applyBorder="1" applyAlignment="1">
      <alignment horizontal="center"/>
    </xf>
    <xf numFmtId="0" fontId="5" fillId="7" borderId="0" xfId="0" quotePrefix="1" applyFont="1" applyFill="1" applyAlignment="1">
      <alignment horizontal="center"/>
    </xf>
    <xf numFmtId="0" fontId="5" fillId="7" borderId="6" xfId="0" applyFont="1" applyFill="1" applyBorder="1"/>
    <xf numFmtId="0" fontId="5" fillId="7" borderId="6" xfId="0" applyFont="1" applyFill="1" applyBorder="1" applyAlignment="1">
      <alignment horizontal="center"/>
    </xf>
    <xf numFmtId="0" fontId="8" fillId="7" borderId="6" xfId="0" applyFont="1" applyFill="1" applyBorder="1" applyAlignment="1">
      <alignment horizontal="center"/>
    </xf>
    <xf numFmtId="0" fontId="5" fillId="7" borderId="5" xfId="0" applyFont="1" applyFill="1" applyBorder="1"/>
    <xf numFmtId="0" fontId="5" fillId="7" borderId="0" xfId="0" applyFont="1" applyFill="1" applyAlignment="1">
      <alignment horizontal="left"/>
    </xf>
    <xf numFmtId="0" fontId="5" fillId="7" borderId="5" xfId="0" applyFont="1" applyFill="1" applyBorder="1" applyAlignment="1">
      <alignment horizontal="left"/>
    </xf>
    <xf numFmtId="0" fontId="5" fillId="7" borderId="0" xfId="0" applyFont="1" applyFill="1" applyAlignment="1">
      <alignment horizontal="center"/>
    </xf>
    <xf numFmtId="0" fontId="5" fillId="7" borderId="9" xfId="0" applyFont="1" applyFill="1" applyBorder="1"/>
    <xf numFmtId="0" fontId="5" fillId="7" borderId="7" xfId="0" quotePrefix="1" applyFont="1" applyFill="1" applyBorder="1" applyAlignment="1">
      <alignment horizontal="center"/>
    </xf>
    <xf numFmtId="0" fontId="5" fillId="7" borderId="7" xfId="0" applyFont="1" applyFill="1" applyBorder="1" applyAlignment="1">
      <alignment horizontal="center"/>
    </xf>
    <xf numFmtId="0" fontId="8" fillId="7" borderId="7" xfId="0" applyFont="1" applyFill="1" applyBorder="1" applyAlignment="1">
      <alignment horizontal="center"/>
    </xf>
    <xf numFmtId="0" fontId="5" fillId="7" borderId="15" xfId="0" applyFont="1" applyFill="1" applyBorder="1" applyAlignment="1">
      <alignment horizontal="center"/>
    </xf>
    <xf numFmtId="0" fontId="5" fillId="7" borderId="9" xfId="0" applyFont="1" applyFill="1" applyBorder="1" applyAlignment="1">
      <alignment horizontal="center"/>
    </xf>
    <xf numFmtId="0" fontId="8" fillId="7" borderId="21" xfId="0" applyFont="1" applyFill="1" applyBorder="1"/>
    <xf numFmtId="0" fontId="5" fillId="7" borderId="24" xfId="0" applyFont="1" applyFill="1" applyBorder="1"/>
    <xf numFmtId="41" fontId="5" fillId="7" borderId="14" xfId="0" applyNumberFormat="1" applyFont="1" applyFill="1" applyBorder="1"/>
    <xf numFmtId="0" fontId="5" fillId="7" borderId="2" xfId="0" applyFont="1" applyFill="1" applyBorder="1"/>
    <xf numFmtId="41" fontId="5" fillId="7" borderId="21" xfId="0" applyNumberFormat="1" applyFont="1" applyFill="1" applyBorder="1"/>
    <xf numFmtId="0" fontId="5" fillId="7" borderId="10" xfId="0" applyFont="1" applyFill="1" applyBorder="1"/>
    <xf numFmtId="0" fontId="8" fillId="7" borderId="10" xfId="0" applyFont="1" applyFill="1" applyBorder="1"/>
    <xf numFmtId="0" fontId="5" fillId="7" borderId="12" xfId="0" applyFont="1" applyFill="1" applyBorder="1"/>
    <xf numFmtId="0" fontId="8" fillId="7" borderId="7" xfId="0" applyFont="1" applyFill="1" applyBorder="1"/>
    <xf numFmtId="41" fontId="5" fillId="7" borderId="9" xfId="0" applyNumberFormat="1" applyFont="1" applyFill="1" applyBorder="1"/>
    <xf numFmtId="0" fontId="8" fillId="7" borderId="25" xfId="0" applyFont="1" applyFill="1" applyBorder="1"/>
    <xf numFmtId="0" fontId="5" fillId="7" borderId="26" xfId="0" applyFont="1" applyFill="1" applyBorder="1"/>
    <xf numFmtId="41" fontId="5" fillId="7" borderId="25" xfId="0" applyNumberFormat="1" applyFont="1" applyFill="1" applyBorder="1"/>
    <xf numFmtId="0" fontId="8" fillId="7" borderId="2" xfId="0" applyFont="1" applyFill="1" applyBorder="1"/>
    <xf numFmtId="41" fontId="5" fillId="7" borderId="0" xfId="0" applyNumberFormat="1" applyFont="1" applyFill="1"/>
    <xf numFmtId="41" fontId="5" fillId="7" borderId="11" xfId="0" applyNumberFormat="1" applyFont="1" applyFill="1" applyBorder="1"/>
    <xf numFmtId="0" fontId="5" fillId="7" borderId="25" xfId="0" applyFont="1" applyFill="1" applyBorder="1"/>
    <xf numFmtId="0" fontId="8" fillId="7" borderId="26" xfId="0" applyFont="1" applyFill="1" applyBorder="1"/>
    <xf numFmtId="0" fontId="5" fillId="7" borderId="29" xfId="0" applyFont="1" applyFill="1" applyBorder="1"/>
    <xf numFmtId="0" fontId="8" fillId="7" borderId="27" xfId="0" applyFont="1" applyFill="1" applyBorder="1"/>
    <xf numFmtId="41" fontId="5" fillId="7" borderId="29" xfId="0" applyNumberFormat="1" applyFont="1" applyFill="1" applyBorder="1"/>
    <xf numFmtId="0" fontId="8" fillId="7" borderId="1" xfId="0" applyFont="1" applyFill="1" applyBorder="1"/>
    <xf numFmtId="0" fontId="5" fillId="7" borderId="28" xfId="0" applyFont="1" applyFill="1" applyBorder="1"/>
    <xf numFmtId="41" fontId="5" fillId="7" borderId="1" xfId="0" applyNumberFormat="1" applyFont="1" applyFill="1" applyBorder="1"/>
    <xf numFmtId="37" fontId="5" fillId="7" borderId="13" xfId="0" applyNumberFormat="1" applyFont="1" applyFill="1" applyBorder="1" applyAlignment="1">
      <alignment horizontal="center" wrapText="1"/>
    </xf>
    <xf numFmtId="37" fontId="5" fillId="7" borderId="12" xfId="0" applyNumberFormat="1" applyFont="1" applyFill="1" applyBorder="1" applyAlignment="1">
      <alignment horizontal="center" wrapText="1"/>
    </xf>
    <xf numFmtId="0" fontId="8" fillId="7" borderId="29" xfId="0" applyFont="1" applyFill="1" applyBorder="1" applyAlignment="1">
      <alignment horizontal="left"/>
    </xf>
    <xf numFmtId="0" fontId="5" fillId="7" borderId="27" xfId="0" applyFont="1" applyFill="1" applyBorder="1"/>
    <xf numFmtId="0" fontId="5" fillId="7" borderId="2" xfId="0" applyFont="1" applyFill="1" applyBorder="1" applyAlignment="1">
      <alignment horizontal="left"/>
    </xf>
    <xf numFmtId="49" fontId="5" fillId="7" borderId="2" xfId="0" applyNumberFormat="1" applyFont="1" applyFill="1" applyBorder="1" applyAlignment="1">
      <alignment horizontal="left"/>
    </xf>
    <xf numFmtId="0" fontId="5" fillId="7" borderId="2" xfId="0" applyFont="1" applyFill="1" applyBorder="1" applyAlignment="1">
      <alignment horizontal="left" vertical="top"/>
    </xf>
    <xf numFmtId="0" fontId="5" fillId="7" borderId="10" xfId="0" applyFont="1" applyFill="1" applyBorder="1" applyAlignment="1">
      <alignment wrapText="1"/>
    </xf>
    <xf numFmtId="0" fontId="5" fillId="7" borderId="10" xfId="0" applyFont="1" applyFill="1" applyBorder="1" applyAlignment="1">
      <alignment horizontal="left"/>
    </xf>
    <xf numFmtId="0" fontId="5" fillId="7" borderId="9" xfId="0" applyFont="1" applyFill="1" applyBorder="1" applyAlignment="1">
      <alignment horizontal="left"/>
    </xf>
    <xf numFmtId="0" fontId="8" fillId="7" borderId="7" xfId="0" applyFont="1" applyFill="1" applyBorder="1" applyAlignment="1">
      <alignment horizontal="left"/>
    </xf>
    <xf numFmtId="0" fontId="8" fillId="7" borderId="25" xfId="0" applyFont="1" applyFill="1" applyBorder="1" applyAlignment="1">
      <alignment horizontal="left"/>
    </xf>
    <xf numFmtId="0" fontId="5" fillId="7" borderId="21" xfId="0" applyFont="1" applyFill="1" applyBorder="1" applyAlignment="1">
      <alignment horizontal="left"/>
    </xf>
    <xf numFmtId="0" fontId="10" fillId="7" borderId="24" xfId="0" applyFont="1" applyFill="1" applyBorder="1"/>
    <xf numFmtId="0" fontId="8" fillId="7" borderId="9" xfId="0" applyFont="1" applyFill="1" applyBorder="1" applyAlignment="1">
      <alignment horizontal="left"/>
    </xf>
    <xf numFmtId="0" fontId="5" fillId="7" borderId="7" xfId="0" applyFont="1" applyFill="1" applyBorder="1"/>
    <xf numFmtId="0" fontId="5" fillId="7" borderId="25" xfId="0" applyFont="1" applyFill="1" applyBorder="1" applyAlignment="1">
      <alignment horizontal="left"/>
    </xf>
    <xf numFmtId="0" fontId="8" fillId="7" borderId="30" xfId="0" applyFont="1" applyFill="1" applyBorder="1" applyAlignment="1">
      <alignment horizontal="left"/>
    </xf>
    <xf numFmtId="0" fontId="5" fillId="7" borderId="31" xfId="0" applyFont="1" applyFill="1" applyBorder="1"/>
    <xf numFmtId="41" fontId="5" fillId="7" borderId="31" xfId="0" applyNumberFormat="1" applyFont="1" applyFill="1" applyBorder="1"/>
    <xf numFmtId="41" fontId="5" fillId="7" borderId="30" xfId="0" applyNumberFormat="1" applyFont="1" applyFill="1" applyBorder="1"/>
    <xf numFmtId="174" fontId="3" fillId="8" borderId="0" xfId="3" applyNumberFormat="1" applyFont="1" applyFill="1" applyProtection="1">
      <protection locked="0"/>
    </xf>
    <xf numFmtId="174" fontId="3" fillId="8" borderId="2" xfId="3" applyNumberFormat="1" applyFont="1" applyFill="1" applyBorder="1" applyProtection="1">
      <protection locked="0"/>
    </xf>
    <xf numFmtId="174" fontId="2" fillId="8" borderId="2" xfId="3" applyNumberFormat="1" applyFont="1" applyFill="1" applyBorder="1" applyProtection="1">
      <protection locked="0"/>
    </xf>
    <xf numFmtId="171" fontId="3" fillId="8" borderId="2" xfId="1" applyNumberFormat="1" applyFont="1" applyFill="1" applyBorder="1" applyProtection="1">
      <protection locked="0"/>
    </xf>
    <xf numFmtId="0" fontId="13" fillId="8" borderId="2" xfId="0" applyFont="1" applyFill="1" applyBorder="1" applyProtection="1">
      <protection locked="0"/>
    </xf>
    <xf numFmtId="0" fontId="13" fillId="8" borderId="0" xfId="0" applyFont="1" applyFill="1" applyProtection="1">
      <protection locked="0"/>
    </xf>
    <xf numFmtId="174" fontId="5" fillId="0" borderId="6" xfId="3" applyNumberFormat="1" applyFont="1" applyBorder="1" applyProtection="1"/>
    <xf numFmtId="174" fontId="5" fillId="0" borderId="0" xfId="3" applyNumberFormat="1" applyFont="1" applyProtection="1"/>
    <xf numFmtId="174" fontId="5" fillId="0" borderId="33" xfId="3" applyNumberFormat="1" applyFont="1" applyBorder="1" applyProtection="1"/>
    <xf numFmtId="174" fontId="5" fillId="0" borderId="24" xfId="3" applyNumberFormat="1" applyFont="1" applyBorder="1" applyProtection="1"/>
    <xf numFmtId="174" fontId="5" fillId="0" borderId="21" xfId="3" applyNumberFormat="1" applyFont="1" applyBorder="1" applyProtection="1"/>
    <xf numFmtId="174" fontId="5" fillId="0" borderId="10" xfId="3" applyNumberFormat="1" applyFont="1" applyBorder="1" applyProtection="1"/>
    <xf numFmtId="174" fontId="5" fillId="0" borderId="2" xfId="3" applyNumberFormat="1" applyFont="1" applyBorder="1" applyProtection="1"/>
    <xf numFmtId="174" fontId="5" fillId="0" borderId="10" xfId="3" applyNumberFormat="1" applyFont="1" applyBorder="1" applyAlignment="1" applyProtection="1">
      <alignment horizontal="center" wrapText="1"/>
    </xf>
    <xf numFmtId="174" fontId="5" fillId="0" borderId="2" xfId="3" applyNumberFormat="1" applyFont="1" applyBorder="1" applyAlignment="1" applyProtection="1">
      <alignment horizontal="center" wrapText="1"/>
    </xf>
    <xf numFmtId="174" fontId="5" fillId="0" borderId="11" xfId="3" applyNumberFormat="1" applyFont="1" applyBorder="1" applyProtection="1"/>
    <xf numFmtId="174" fontId="5" fillId="0" borderId="0" xfId="3" applyNumberFormat="1" applyFont="1" applyBorder="1" applyProtection="1"/>
    <xf numFmtId="174" fontId="5" fillId="9" borderId="10" xfId="3" applyNumberFormat="1" applyFont="1" applyFill="1" applyBorder="1" applyProtection="1"/>
    <xf numFmtId="174" fontId="5" fillId="9" borderId="2" xfId="3" applyNumberFormat="1" applyFont="1" applyFill="1" applyBorder="1" applyProtection="1"/>
    <xf numFmtId="174" fontId="5" fillId="0" borderId="25" xfId="3" applyNumberFormat="1" applyFont="1" applyBorder="1" applyProtection="1"/>
    <xf numFmtId="174" fontId="5" fillId="0" borderId="26" xfId="3" applyNumberFormat="1" applyFont="1" applyBorder="1" applyProtection="1"/>
    <xf numFmtId="0" fontId="28" fillId="0" borderId="0" xfId="0" applyFont="1"/>
    <xf numFmtId="0" fontId="5" fillId="0" borderId="0" xfId="8" applyFont="1"/>
    <xf numFmtId="0" fontId="8" fillId="0" borderId="0" xfId="8" applyFont="1" applyAlignment="1">
      <alignment horizontal="right"/>
    </xf>
    <xf numFmtId="0" fontId="9" fillId="0" borderId="0" xfId="8"/>
    <xf numFmtId="0" fontId="8" fillId="0" borderId="0" xfId="10" applyFont="1" applyAlignment="1" applyProtection="1">
      <alignment horizontal="right"/>
    </xf>
    <xf numFmtId="0" fontId="23" fillId="0" borderId="0" xfId="8" applyFont="1"/>
    <xf numFmtId="0" fontId="3" fillId="0" borderId="0" xfId="8" applyFont="1"/>
    <xf numFmtId="0" fontId="1" fillId="0" borderId="0" xfId="8" applyFont="1"/>
    <xf numFmtId="0" fontId="6" fillId="0" borderId="0" xfId="8" applyFont="1" applyAlignment="1">
      <alignment horizontal="center"/>
    </xf>
    <xf numFmtId="0" fontId="6" fillId="0" borderId="0" xfId="8" applyFont="1" applyAlignment="1">
      <alignment horizontal="right"/>
    </xf>
    <xf numFmtId="174" fontId="23" fillId="0" borderId="0" xfId="4" applyNumberFormat="1" applyFont="1" applyBorder="1" applyProtection="1"/>
    <xf numFmtId="0" fontId="11" fillId="0" borderId="0" xfId="10" applyAlignment="1" applyProtection="1">
      <alignment horizontal="right"/>
    </xf>
    <xf numFmtId="0" fontId="11" fillId="0" borderId="0" xfId="8" applyFont="1" applyAlignment="1">
      <alignment horizontal="right"/>
    </xf>
    <xf numFmtId="0" fontId="9" fillId="8" borderId="0" xfId="8" applyFill="1" applyProtection="1">
      <protection locked="0"/>
    </xf>
    <xf numFmtId="0" fontId="11" fillId="8" borderId="0" xfId="10" applyFill="1" applyAlignment="1" applyProtection="1">
      <alignment horizontal="right"/>
      <protection locked="0"/>
    </xf>
    <xf numFmtId="0" fontId="3" fillId="8" borderId="24" xfId="8" applyFont="1" applyFill="1" applyBorder="1" applyProtection="1">
      <protection locked="0"/>
    </xf>
    <xf numFmtId="14" fontId="3" fillId="8" borderId="33" xfId="8" applyNumberFormat="1" applyFont="1" applyFill="1" applyBorder="1" applyProtection="1">
      <protection locked="0"/>
    </xf>
    <xf numFmtId="174" fontId="3" fillId="8" borderId="33" xfId="3" applyNumberFormat="1" applyFont="1" applyFill="1" applyBorder="1" applyProtection="1">
      <protection locked="0"/>
    </xf>
    <xf numFmtId="174" fontId="23" fillId="8" borderId="33" xfId="3" applyNumberFormat="1" applyFont="1" applyFill="1" applyBorder="1" applyProtection="1">
      <protection locked="0"/>
    </xf>
    <xf numFmtId="0" fontId="3" fillId="8" borderId="33" xfId="8" applyFont="1" applyFill="1" applyBorder="1" applyProtection="1">
      <protection locked="0"/>
    </xf>
    <xf numFmtId="0" fontId="2" fillId="8" borderId="24" xfId="8" applyFont="1" applyFill="1" applyBorder="1" applyAlignment="1" applyProtection="1">
      <alignment horizontal="right"/>
      <protection locked="0"/>
    </xf>
    <xf numFmtId="0" fontId="0" fillId="8" borderId="0" xfId="0" applyFill="1" applyProtection="1">
      <protection locked="0"/>
    </xf>
    <xf numFmtId="0" fontId="5" fillId="8" borderId="2" xfId="0" applyFont="1" applyFill="1" applyBorder="1" applyProtection="1">
      <protection locked="0"/>
    </xf>
    <xf numFmtId="14" fontId="11" fillId="0" borderId="0" xfId="10" applyNumberFormat="1" applyAlignment="1" applyProtection="1">
      <alignment horizontal="right"/>
    </xf>
    <xf numFmtId="171" fontId="3" fillId="8" borderId="33" xfId="1" applyNumberFormat="1" applyFont="1" applyFill="1" applyBorder="1" applyProtection="1">
      <protection locked="0"/>
    </xf>
    <xf numFmtId="174" fontId="16" fillId="4" borderId="40" xfId="3" applyNumberFormat="1" applyFont="1" applyFill="1" applyBorder="1" applyProtection="1"/>
    <xf numFmtId="174" fontId="5" fillId="8" borderId="5" xfId="3" applyNumberFormat="1" applyFont="1" applyFill="1" applyBorder="1" applyProtection="1">
      <protection locked="0"/>
    </xf>
    <xf numFmtId="174" fontId="5" fillId="11" borderId="28" xfId="3" applyNumberFormat="1" applyFont="1" applyFill="1" applyBorder="1" applyProtection="1">
      <protection locked="0"/>
    </xf>
    <xf numFmtId="174" fontId="5" fillId="8" borderId="28" xfId="3" applyNumberFormat="1" applyFont="1" applyFill="1" applyBorder="1" applyAlignment="1" applyProtection="1">
      <alignment horizontal="center" wrapText="1"/>
      <protection locked="0"/>
    </xf>
    <xf numFmtId="174" fontId="5" fillId="4" borderId="40" xfId="3" applyNumberFormat="1" applyFont="1" applyFill="1" applyBorder="1" applyProtection="1"/>
    <xf numFmtId="174" fontId="5" fillId="8" borderId="10" xfId="3" applyNumberFormat="1" applyFont="1" applyFill="1" applyBorder="1" applyProtection="1">
      <protection locked="0"/>
    </xf>
    <xf numFmtId="174" fontId="5" fillId="8" borderId="2" xfId="3" applyNumberFormat="1" applyFont="1" applyFill="1" applyBorder="1" applyProtection="1">
      <protection locked="0"/>
    </xf>
    <xf numFmtId="174" fontId="5" fillId="4" borderId="34" xfId="3" applyNumberFormat="1" applyFont="1" applyFill="1" applyBorder="1" applyProtection="1"/>
    <xf numFmtId="43" fontId="29" fillId="0" borderId="0" xfId="1" applyFont="1" applyProtection="1"/>
    <xf numFmtId="174" fontId="8" fillId="12" borderId="40" xfId="3" applyNumberFormat="1" applyFont="1" applyFill="1" applyBorder="1" applyProtection="1"/>
    <xf numFmtId="174" fontId="5" fillId="10" borderId="38" xfId="3" applyNumberFormat="1" applyFont="1" applyFill="1" applyBorder="1" applyProtection="1"/>
    <xf numFmtId="174" fontId="5" fillId="8" borderId="33" xfId="3" applyNumberFormat="1" applyFont="1" applyFill="1" applyBorder="1" applyProtection="1">
      <protection locked="0"/>
    </xf>
    <xf numFmtId="0" fontId="5" fillId="8" borderId="33" xfId="0" applyFont="1" applyFill="1" applyBorder="1" applyProtection="1">
      <protection locked="0"/>
    </xf>
    <xf numFmtId="0" fontId="5" fillId="8" borderId="10" xfId="0" applyFont="1" applyFill="1" applyBorder="1" applyAlignment="1" applyProtection="1">
      <alignment horizontal="center" wrapText="1"/>
      <protection locked="0"/>
    </xf>
    <xf numFmtId="0" fontId="5" fillId="8" borderId="2" xfId="0" applyFont="1" applyFill="1" applyBorder="1" applyAlignment="1" applyProtection="1">
      <alignment horizontal="center" wrapText="1"/>
      <protection locked="0"/>
    </xf>
    <xf numFmtId="41" fontId="5" fillId="8" borderId="10" xfId="0" applyNumberFormat="1" applyFont="1" applyFill="1" applyBorder="1" applyProtection="1">
      <protection locked="0"/>
    </xf>
    <xf numFmtId="41" fontId="5" fillId="8" borderId="2" xfId="0" applyNumberFormat="1" applyFont="1" applyFill="1" applyBorder="1" applyProtection="1">
      <protection locked="0"/>
    </xf>
    <xf numFmtId="41" fontId="5" fillId="8" borderId="41" xfId="0" applyNumberFormat="1" applyFont="1" applyFill="1" applyBorder="1" applyProtection="1">
      <protection locked="0"/>
    </xf>
    <xf numFmtId="41" fontId="5" fillId="8" borderId="11" xfId="0" applyNumberFormat="1" applyFont="1" applyFill="1" applyBorder="1" applyProtection="1">
      <protection locked="0"/>
    </xf>
    <xf numFmtId="41" fontId="5" fillId="8" borderId="33" xfId="0" applyNumberFormat="1" applyFont="1" applyFill="1" applyBorder="1" applyProtection="1">
      <protection locked="0"/>
    </xf>
    <xf numFmtId="41" fontId="5" fillId="8" borderId="24" xfId="0" applyNumberFormat="1" applyFont="1" applyFill="1" applyBorder="1" applyProtection="1">
      <protection locked="0"/>
    </xf>
    <xf numFmtId="41" fontId="5" fillId="8" borderId="21" xfId="0" applyNumberFormat="1" applyFont="1" applyFill="1" applyBorder="1" applyProtection="1">
      <protection locked="0"/>
    </xf>
    <xf numFmtId="41" fontId="5" fillId="8" borderId="36" xfId="0" applyNumberFormat="1" applyFont="1" applyFill="1" applyBorder="1" applyProtection="1">
      <protection locked="0"/>
    </xf>
    <xf numFmtId="41" fontId="5" fillId="8" borderId="34" xfId="0" applyNumberFormat="1" applyFont="1" applyFill="1" applyBorder="1" applyProtection="1">
      <protection locked="0"/>
    </xf>
    <xf numFmtId="41" fontId="5" fillId="8" borderId="18" xfId="0" applyNumberFormat="1" applyFont="1" applyFill="1" applyBorder="1" applyProtection="1">
      <protection locked="0"/>
    </xf>
    <xf numFmtId="170" fontId="5" fillId="0" borderId="10" xfId="0" applyNumberFormat="1" applyFont="1" applyBorder="1" applyAlignment="1">
      <alignment horizontal="center" wrapText="1"/>
    </xf>
    <xf numFmtId="49" fontId="8" fillId="0" borderId="12" xfId="0" applyNumberFormat="1" applyFont="1" applyBorder="1" applyAlignment="1">
      <alignment horizontal="left"/>
    </xf>
    <xf numFmtId="49" fontId="5" fillId="0" borderId="12" xfId="0" applyNumberFormat="1" applyFont="1" applyBorder="1" applyAlignment="1">
      <alignment wrapText="1"/>
    </xf>
    <xf numFmtId="49" fontId="16" fillId="0" borderId="12" xfId="0" applyNumberFormat="1" applyFont="1" applyBorder="1" applyAlignment="1">
      <alignment vertical="center" wrapText="1"/>
    </xf>
    <xf numFmtId="0" fontId="16" fillId="0" borderId="13" xfId="0" applyFont="1" applyBorder="1" applyAlignment="1">
      <alignment vertical="center" wrapText="1"/>
    </xf>
    <xf numFmtId="0" fontId="5" fillId="0" borderId="10" xfId="0" applyFont="1" applyBorder="1" applyAlignment="1">
      <alignment horizontal="center" wrapText="1"/>
    </xf>
    <xf numFmtId="0" fontId="32" fillId="0" borderId="0" xfId="0" applyFont="1"/>
    <xf numFmtId="49" fontId="5" fillId="0" borderId="2" xfId="0" applyNumberFormat="1" applyFont="1" applyBorder="1" applyAlignment="1">
      <alignment horizontal="left"/>
    </xf>
    <xf numFmtId="0" fontId="5" fillId="0" borderId="10" xfId="0" applyFont="1" applyBorder="1" applyAlignment="1">
      <alignment horizontal="left" vertical="center" wrapText="1"/>
    </xf>
    <xf numFmtId="0" fontId="31" fillId="0" borderId="0" xfId="0" applyFont="1"/>
    <xf numFmtId="0" fontId="5" fillId="0" borderId="10" xfId="0" applyFont="1" applyBorder="1"/>
    <xf numFmtId="49" fontId="8" fillId="0" borderId="2" xfId="0" applyNumberFormat="1" applyFont="1" applyBorder="1" applyAlignment="1">
      <alignment horizontal="left"/>
    </xf>
    <xf numFmtId="41" fontId="5" fillId="10" borderId="10" xfId="0" applyNumberFormat="1" applyFont="1" applyFill="1" applyBorder="1"/>
    <xf numFmtId="0" fontId="8" fillId="0" borderId="13" xfId="0" applyFont="1" applyBorder="1"/>
    <xf numFmtId="41" fontId="8" fillId="4" borderId="7" xfId="0" applyNumberFormat="1" applyFont="1" applyFill="1" applyBorder="1"/>
    <xf numFmtId="0" fontId="8" fillId="0" borderId="0" xfId="0" applyFont="1"/>
    <xf numFmtId="49" fontId="5" fillId="0" borderId="9" xfId="0" applyNumberFormat="1" applyFont="1" applyBorder="1" applyAlignment="1">
      <alignment horizontal="left"/>
    </xf>
    <xf numFmtId="49" fontId="8" fillId="0" borderId="9" xfId="0" applyNumberFormat="1" applyFont="1" applyBorder="1" applyAlignment="1">
      <alignment horizontal="left"/>
    </xf>
    <xf numFmtId="0" fontId="5" fillId="0" borderId="7" xfId="0" applyFont="1" applyBorder="1"/>
    <xf numFmtId="41" fontId="5" fillId="0" borderId="6" xfId="0" applyNumberFormat="1" applyFont="1" applyBorder="1"/>
    <xf numFmtId="49" fontId="5" fillId="0" borderId="12" xfId="0" applyNumberFormat="1" applyFont="1" applyBorder="1" applyAlignment="1">
      <alignment horizontal="left"/>
    </xf>
    <xf numFmtId="0" fontId="5" fillId="0" borderId="13" xfId="0" applyFont="1" applyBorder="1"/>
    <xf numFmtId="41" fontId="5" fillId="10" borderId="7" xfId="0" applyNumberFormat="1" applyFont="1" applyFill="1" applyBorder="1"/>
    <xf numFmtId="49" fontId="8" fillId="0" borderId="1" xfId="0" applyNumberFormat="1" applyFont="1" applyBorder="1" applyAlignment="1">
      <alignment horizontal="left"/>
    </xf>
    <xf numFmtId="0" fontId="8" fillId="0" borderId="28" xfId="0" applyFont="1" applyBorder="1"/>
    <xf numFmtId="41" fontId="8" fillId="12" borderId="28" xfId="0" applyNumberFormat="1" applyFont="1" applyFill="1" applyBorder="1"/>
    <xf numFmtId="49" fontId="8" fillId="0" borderId="42" xfId="0" applyNumberFormat="1" applyFont="1" applyBorder="1" applyAlignment="1">
      <alignment horizontal="left"/>
    </xf>
    <xf numFmtId="49" fontId="5" fillId="0" borderId="42" xfId="0" applyNumberFormat="1" applyFont="1" applyBorder="1" applyAlignment="1">
      <alignment horizontal="left"/>
    </xf>
    <xf numFmtId="41" fontId="5" fillId="0" borderId="43" xfId="0" applyNumberFormat="1" applyFont="1" applyBorder="1"/>
    <xf numFmtId="41" fontId="5" fillId="0" borderId="44" xfId="0" applyNumberFormat="1" applyFont="1" applyBorder="1"/>
    <xf numFmtId="41" fontId="5" fillId="0" borderId="45" xfId="0" applyNumberFormat="1" applyFont="1" applyBorder="1"/>
    <xf numFmtId="49" fontId="5" fillId="0" borderId="21" xfId="0" applyNumberFormat="1" applyFont="1" applyBorder="1" applyAlignment="1">
      <alignment horizontal="left"/>
    </xf>
    <xf numFmtId="0" fontId="5" fillId="0" borderId="24" xfId="0" applyFont="1" applyBorder="1"/>
    <xf numFmtId="49" fontId="5" fillId="2" borderId="2" xfId="0" applyNumberFormat="1" applyFont="1" applyFill="1" applyBorder="1" applyAlignment="1">
      <alignment horizontal="left"/>
    </xf>
    <xf numFmtId="0" fontId="5" fillId="2" borderId="10" xfId="0" applyFont="1" applyFill="1" applyBorder="1"/>
    <xf numFmtId="41" fontId="5" fillId="0" borderId="5" xfId="0" applyNumberFormat="1" applyFont="1" applyBorder="1"/>
    <xf numFmtId="49" fontId="8" fillId="0" borderId="0" xfId="0" applyNumberFormat="1" applyFont="1" applyAlignment="1">
      <alignment horizontal="left"/>
    </xf>
    <xf numFmtId="49" fontId="16" fillId="0" borderId="39" xfId="0" applyNumberFormat="1" applyFont="1" applyBorder="1" applyAlignment="1">
      <alignment horizontal="left"/>
    </xf>
    <xf numFmtId="0" fontId="16" fillId="0" borderId="40" xfId="0" applyFont="1" applyBorder="1"/>
    <xf numFmtId="49" fontId="30" fillId="0" borderId="0" xfId="0" applyNumberFormat="1" applyFont="1" applyAlignment="1">
      <alignment horizontal="left"/>
    </xf>
    <xf numFmtId="0" fontId="30" fillId="0" borderId="0" xfId="0" applyFont="1"/>
    <xf numFmtId="49" fontId="5" fillId="0" borderId="1" xfId="0" applyNumberFormat="1" applyFont="1" applyBorder="1" applyAlignment="1">
      <alignment horizontal="left"/>
    </xf>
    <xf numFmtId="49" fontId="8" fillId="0" borderId="1" xfId="0" applyNumberFormat="1" applyFont="1" applyBorder="1" applyAlignment="1">
      <alignment horizontal="left" vertical="top"/>
    </xf>
    <xf numFmtId="0" fontId="8" fillId="0" borderId="28" xfId="0" applyFont="1" applyBorder="1" applyAlignment="1">
      <alignment horizontal="center" wrapText="1"/>
    </xf>
    <xf numFmtId="49" fontId="8" fillId="0" borderId="39" xfId="0" applyNumberFormat="1" applyFont="1" applyBorder="1" applyAlignment="1">
      <alignment horizontal="left"/>
    </xf>
    <xf numFmtId="49" fontId="5" fillId="0" borderId="39" xfId="0" applyNumberFormat="1" applyFont="1" applyBorder="1" applyAlignment="1">
      <alignment horizontal="left"/>
    </xf>
    <xf numFmtId="0" fontId="5" fillId="0" borderId="40" xfId="0" applyFont="1" applyBorder="1"/>
    <xf numFmtId="49" fontId="5" fillId="0" borderId="23" xfId="0" applyNumberFormat="1" applyFont="1" applyBorder="1" applyAlignment="1">
      <alignment horizontal="left"/>
    </xf>
    <xf numFmtId="49" fontId="5" fillId="0" borderId="2" xfId="0" applyNumberFormat="1" applyFont="1" applyBorder="1"/>
    <xf numFmtId="174" fontId="5" fillId="10" borderId="10" xfId="3" applyNumberFormat="1" applyFont="1" applyFill="1" applyBorder="1" applyProtection="1"/>
    <xf numFmtId="49" fontId="8" fillId="0" borderId="18" xfId="0" applyNumberFormat="1" applyFont="1" applyBorder="1" applyAlignment="1">
      <alignment horizontal="left"/>
    </xf>
    <xf numFmtId="49" fontId="5" fillId="0" borderId="18" xfId="0" applyNumberFormat="1" applyFont="1" applyBorder="1" applyAlignment="1">
      <alignment horizontal="left"/>
    </xf>
    <xf numFmtId="0" fontId="5" fillId="0" borderId="34" xfId="0" applyFont="1" applyBorder="1"/>
    <xf numFmtId="0" fontId="37" fillId="0" borderId="0" xfId="0" applyFont="1" applyAlignment="1">
      <alignment horizontal="right"/>
    </xf>
    <xf numFmtId="0" fontId="5" fillId="10" borderId="2" xfId="0" applyFont="1" applyFill="1" applyBorder="1"/>
    <xf numFmtId="174" fontId="5" fillId="8" borderId="6" xfId="3" applyNumberFormat="1" applyFont="1" applyFill="1" applyBorder="1" applyProtection="1">
      <protection locked="0"/>
    </xf>
    <xf numFmtId="0" fontId="2" fillId="0" borderId="0" xfId="8" applyFont="1" applyAlignment="1">
      <alignment horizontal="center" vertical="center"/>
    </xf>
    <xf numFmtId="0" fontId="6" fillId="0" borderId="0" xfId="8" applyFont="1" applyAlignment="1">
      <alignment vertical="center"/>
    </xf>
    <xf numFmtId="174" fontId="6" fillId="10" borderId="0" xfId="3" applyNumberFormat="1" applyFont="1" applyFill="1" applyBorder="1" applyAlignment="1" applyProtection="1">
      <alignment vertical="center"/>
    </xf>
    <xf numFmtId="0" fontId="6" fillId="0" borderId="0" xfId="0" applyFont="1" applyAlignment="1">
      <alignment vertical="center"/>
    </xf>
    <xf numFmtId="0" fontId="2" fillId="8" borderId="33" xfId="8" applyFont="1" applyFill="1" applyBorder="1" applyAlignment="1" applyProtection="1">
      <alignment horizontal="right"/>
      <protection locked="0"/>
    </xf>
    <xf numFmtId="0" fontId="3" fillId="8" borderId="36" xfId="8" applyFont="1" applyFill="1" applyBorder="1" applyProtection="1">
      <protection locked="0"/>
    </xf>
    <xf numFmtId="174" fontId="3" fillId="8" borderId="36" xfId="3" applyNumberFormat="1" applyFont="1" applyFill="1" applyBorder="1" applyProtection="1">
      <protection locked="0"/>
    </xf>
    <xf numFmtId="174" fontId="3" fillId="11" borderId="33" xfId="3" applyNumberFormat="1" applyFont="1" applyFill="1" applyBorder="1" applyProtection="1">
      <protection locked="0"/>
    </xf>
    <xf numFmtId="174" fontId="3" fillId="11" borderId="36" xfId="3" applyNumberFormat="1" applyFont="1" applyFill="1" applyBorder="1" applyProtection="1">
      <protection locked="0"/>
    </xf>
    <xf numFmtId="171" fontId="6" fillId="0" borderId="0" xfId="1" applyNumberFormat="1" applyFont="1" applyFill="1" applyBorder="1" applyAlignment="1" applyProtection="1">
      <alignment vertical="center"/>
    </xf>
    <xf numFmtId="171" fontId="3" fillId="8" borderId="36" xfId="1" applyNumberFormat="1" applyFont="1" applyFill="1" applyBorder="1" applyProtection="1">
      <protection locked="0"/>
    </xf>
    <xf numFmtId="0" fontId="38" fillId="0" borderId="0" xfId="8" applyFont="1"/>
    <xf numFmtId="0" fontId="2" fillId="10" borderId="33" xfId="8" applyFont="1" applyFill="1" applyBorder="1" applyAlignment="1">
      <alignment horizontal="center"/>
    </xf>
    <xf numFmtId="0" fontId="2" fillId="10" borderId="3" xfId="8" applyFont="1" applyFill="1" applyBorder="1" applyAlignment="1">
      <alignment horizontal="center" wrapText="1"/>
    </xf>
    <xf numFmtId="0" fontId="2" fillId="10" borderId="33" xfId="8" applyFont="1" applyFill="1" applyBorder="1" applyAlignment="1">
      <alignment horizontal="center" wrapText="1"/>
    </xf>
    <xf numFmtId="0" fontId="3" fillId="8" borderId="34" xfId="8" applyFont="1" applyFill="1" applyBorder="1" applyProtection="1">
      <protection locked="0"/>
    </xf>
    <xf numFmtId="0" fontId="38" fillId="0" borderId="6" xfId="8" applyFont="1" applyBorder="1" applyAlignment="1">
      <alignment horizontal="right"/>
    </xf>
    <xf numFmtId="0" fontId="39" fillId="0" borderId="6" xfId="8" applyFont="1" applyBorder="1" applyAlignment="1">
      <alignment horizontal="right"/>
    </xf>
    <xf numFmtId="0" fontId="8" fillId="10" borderId="24" xfId="8" applyFont="1" applyFill="1" applyBorder="1" applyAlignment="1">
      <alignment horizontal="center"/>
    </xf>
    <xf numFmtId="0" fontId="6" fillId="10" borderId="3" xfId="8" applyFont="1" applyFill="1" applyBorder="1" applyAlignment="1">
      <alignment horizontal="center" wrapText="1"/>
    </xf>
    <xf numFmtId="0" fontId="6" fillId="10" borderId="33" xfId="8" applyFont="1" applyFill="1" applyBorder="1" applyAlignment="1">
      <alignment horizontal="center" wrapText="1"/>
    </xf>
    <xf numFmtId="0" fontId="2" fillId="8" borderId="36" xfId="8" applyFont="1" applyFill="1" applyBorder="1" applyAlignment="1" applyProtection="1">
      <alignment horizontal="right"/>
      <protection locked="0"/>
    </xf>
    <xf numFmtId="0" fontId="5" fillId="8" borderId="36" xfId="0" applyFont="1" applyFill="1" applyBorder="1" applyProtection="1">
      <protection locked="0"/>
    </xf>
    <xf numFmtId="174" fontId="5" fillId="8" borderId="36" xfId="3" applyNumberFormat="1" applyFont="1" applyFill="1" applyBorder="1" applyProtection="1">
      <protection locked="0"/>
    </xf>
    <xf numFmtId="1" fontId="5" fillId="11" borderId="11" xfId="0" applyNumberFormat="1" applyFont="1" applyFill="1" applyBorder="1" applyAlignment="1" applyProtection="1">
      <alignment horizontal="center" vertical="center"/>
      <protection locked="0"/>
    </xf>
    <xf numFmtId="0" fontId="5" fillId="11" borderId="11" xfId="0" applyFont="1" applyFill="1" applyBorder="1" applyAlignment="1" applyProtection="1">
      <alignment horizontal="center" vertical="center"/>
      <protection locked="0"/>
    </xf>
    <xf numFmtId="1" fontId="5" fillId="11" borderId="33" xfId="0" applyNumberFormat="1" applyFont="1" applyFill="1" applyBorder="1" applyAlignment="1" applyProtection="1">
      <alignment horizontal="center" vertical="center"/>
      <protection locked="0"/>
    </xf>
    <xf numFmtId="0" fontId="5" fillId="11" borderId="33" xfId="0" applyFont="1" applyFill="1" applyBorder="1" applyAlignment="1" applyProtection="1">
      <alignment horizontal="center" vertical="center"/>
      <protection locked="0"/>
    </xf>
    <xf numFmtId="0" fontId="5" fillId="11" borderId="38" xfId="0" applyFont="1" applyFill="1" applyBorder="1" applyAlignment="1" applyProtection="1">
      <alignment horizontal="center" vertical="center"/>
      <protection locked="0"/>
    </xf>
    <xf numFmtId="0" fontId="5" fillId="8" borderId="11" xfId="0" applyFont="1" applyFill="1" applyBorder="1" applyAlignment="1" applyProtection="1">
      <alignment vertical="center"/>
      <protection locked="0"/>
    </xf>
    <xf numFmtId="0" fontId="5" fillId="8" borderId="33" xfId="0" applyFont="1" applyFill="1" applyBorder="1" applyAlignment="1" applyProtection="1">
      <alignment vertical="center"/>
      <protection locked="0"/>
    </xf>
    <xf numFmtId="0" fontId="5" fillId="8" borderId="36" xfId="0" applyFont="1" applyFill="1" applyBorder="1" applyAlignment="1" applyProtection="1">
      <alignment vertical="center"/>
      <protection locked="0"/>
    </xf>
    <xf numFmtId="0" fontId="5" fillId="8" borderId="11" xfId="0" applyFont="1" applyFill="1" applyBorder="1" applyAlignment="1" applyProtection="1">
      <alignment horizontal="center" vertical="center"/>
      <protection locked="0"/>
    </xf>
    <xf numFmtId="44" fontId="5" fillId="8" borderId="11" xfId="3" applyFont="1" applyFill="1" applyBorder="1" applyAlignment="1" applyProtection="1">
      <alignment vertical="center"/>
      <protection locked="0"/>
    </xf>
    <xf numFmtId="14" fontId="5" fillId="8" borderId="11" xfId="0" applyNumberFormat="1" applyFont="1" applyFill="1" applyBorder="1" applyAlignment="1" applyProtection="1">
      <alignment horizontal="center" vertical="center"/>
      <protection locked="0"/>
    </xf>
    <xf numFmtId="10" fontId="5" fillId="8" borderId="11" xfId="11" applyNumberFormat="1" applyFont="1" applyFill="1" applyBorder="1" applyAlignment="1" applyProtection="1">
      <alignment horizontal="center" vertical="center"/>
      <protection locked="0"/>
    </xf>
    <xf numFmtId="0" fontId="5" fillId="8" borderId="33" xfId="0" applyFont="1" applyFill="1" applyBorder="1" applyAlignment="1" applyProtection="1">
      <alignment horizontal="center" vertical="center"/>
      <protection locked="0"/>
    </xf>
    <xf numFmtId="44" fontId="5" fillId="8" borderId="33" xfId="3" applyFont="1" applyFill="1" applyBorder="1" applyAlignment="1" applyProtection="1">
      <alignment vertical="center"/>
      <protection locked="0"/>
    </xf>
    <xf numFmtId="14" fontId="5" fillId="8" borderId="33" xfId="0" applyNumberFormat="1" applyFont="1" applyFill="1" applyBorder="1" applyAlignment="1" applyProtection="1">
      <alignment horizontal="center" vertical="center"/>
      <protection locked="0"/>
    </xf>
    <xf numFmtId="10" fontId="5" fillId="8" borderId="33" xfId="11" applyNumberFormat="1" applyFont="1" applyFill="1" applyBorder="1" applyAlignment="1" applyProtection="1">
      <alignment horizontal="center" vertical="center"/>
      <protection locked="0"/>
    </xf>
    <xf numFmtId="0" fontId="5" fillId="8" borderId="36" xfId="0" applyFont="1" applyFill="1" applyBorder="1" applyAlignment="1" applyProtection="1">
      <alignment horizontal="center" vertical="center"/>
      <protection locked="0"/>
    </xf>
    <xf numFmtId="44" fontId="5" fillId="8" borderId="36" xfId="3" applyFont="1" applyFill="1" applyBorder="1" applyAlignment="1" applyProtection="1">
      <alignment vertical="center"/>
      <protection locked="0"/>
    </xf>
    <xf numFmtId="14" fontId="5" fillId="8" borderId="36" xfId="0" applyNumberFormat="1" applyFont="1" applyFill="1" applyBorder="1" applyAlignment="1" applyProtection="1">
      <alignment horizontal="center" vertical="center"/>
      <protection locked="0"/>
    </xf>
    <xf numFmtId="10" fontId="5" fillId="8" borderId="36" xfId="11" applyNumberFormat="1" applyFont="1" applyFill="1" applyBorder="1" applyAlignment="1" applyProtection="1">
      <alignment horizontal="center" vertical="center"/>
      <protection locked="0"/>
    </xf>
    <xf numFmtId="1" fontId="5" fillId="11" borderId="38" xfId="0" applyNumberFormat="1" applyFont="1" applyFill="1" applyBorder="1" applyAlignment="1" applyProtection="1">
      <alignment horizontal="center" vertical="center"/>
      <protection locked="0"/>
    </xf>
    <xf numFmtId="175" fontId="5" fillId="11" borderId="10" xfId="0" applyNumberFormat="1" applyFont="1" applyFill="1" applyBorder="1" applyAlignment="1" applyProtection="1">
      <alignment vertical="center"/>
      <protection locked="0"/>
    </xf>
    <xf numFmtId="175" fontId="5" fillId="11" borderId="24" xfId="0" applyNumberFormat="1" applyFont="1" applyFill="1" applyBorder="1" applyAlignment="1" applyProtection="1">
      <alignment vertical="center"/>
      <protection locked="0"/>
    </xf>
    <xf numFmtId="175" fontId="5" fillId="11" borderId="28" xfId="0" applyNumberFormat="1" applyFont="1" applyFill="1" applyBorder="1" applyAlignment="1" applyProtection="1">
      <alignment vertical="center"/>
      <protection locked="0"/>
    </xf>
    <xf numFmtId="44" fontId="5" fillId="8" borderId="10" xfId="3" applyFont="1" applyFill="1" applyBorder="1" applyAlignment="1" applyProtection="1">
      <alignment vertical="center"/>
      <protection locked="0"/>
    </xf>
    <xf numFmtId="44" fontId="5" fillId="8" borderId="24" xfId="3" applyFont="1" applyFill="1" applyBorder="1" applyAlignment="1" applyProtection="1">
      <alignment vertical="center"/>
      <protection locked="0"/>
    </xf>
    <xf numFmtId="44" fontId="5" fillId="8" borderId="28" xfId="3" applyFont="1" applyFill="1" applyBorder="1" applyAlignment="1" applyProtection="1">
      <alignment vertical="center"/>
      <protection locked="0"/>
    </xf>
    <xf numFmtId="0" fontId="5" fillId="0" borderId="0" xfId="0" applyFont="1" applyAlignment="1">
      <alignment horizontal="center"/>
    </xf>
    <xf numFmtId="174" fontId="5" fillId="8" borderId="11" xfId="3" applyNumberFormat="1" applyFont="1" applyFill="1" applyBorder="1" applyProtection="1">
      <protection locked="0"/>
    </xf>
    <xf numFmtId="174" fontId="5" fillId="8" borderId="24" xfId="3" applyNumberFormat="1" applyFont="1" applyFill="1" applyBorder="1" applyProtection="1">
      <protection locked="0"/>
    </xf>
    <xf numFmtId="174" fontId="5" fillId="8" borderId="21" xfId="3" applyNumberFormat="1" applyFont="1" applyFill="1" applyBorder="1" applyProtection="1">
      <protection locked="0"/>
    </xf>
    <xf numFmtId="174" fontId="5" fillId="10" borderId="13" xfId="3" applyNumberFormat="1" applyFont="1" applyFill="1" applyBorder="1" applyProtection="1"/>
    <xf numFmtId="174" fontId="8" fillId="4" borderId="46" xfId="3" applyNumberFormat="1" applyFont="1" applyFill="1" applyBorder="1" applyProtection="1"/>
    <xf numFmtId="174" fontId="8" fillId="12" borderId="40" xfId="3" applyNumberFormat="1" applyFont="1" applyFill="1" applyBorder="1" applyAlignment="1" applyProtection="1">
      <alignment vertical="center"/>
    </xf>
    <xf numFmtId="0" fontId="8" fillId="0" borderId="4" xfId="0" applyFont="1" applyBorder="1"/>
    <xf numFmtId="0" fontId="8" fillId="0" borderId="6" xfId="0" applyFont="1" applyBorder="1"/>
    <xf numFmtId="49" fontId="8" fillId="10" borderId="14" xfId="0" applyNumberFormat="1" applyFont="1" applyFill="1" applyBorder="1" applyAlignment="1">
      <alignment horizontal="left"/>
    </xf>
    <xf numFmtId="0" fontId="8" fillId="10" borderId="4" xfId="0" applyFont="1" applyFill="1" applyBorder="1"/>
    <xf numFmtId="164" fontId="8" fillId="10" borderId="3" xfId="0" applyNumberFormat="1" applyFont="1" applyFill="1" applyBorder="1" applyAlignment="1">
      <alignment horizontal="center"/>
    </xf>
    <xf numFmtId="164" fontId="8" fillId="10" borderId="4" xfId="0" applyNumberFormat="1" applyFont="1" applyFill="1" applyBorder="1" applyAlignment="1">
      <alignment horizontal="center"/>
    </xf>
    <xf numFmtId="164" fontId="8" fillId="10" borderId="14" xfId="0" applyNumberFormat="1" applyFont="1" applyFill="1" applyBorder="1" applyAlignment="1">
      <alignment horizontal="center"/>
    </xf>
    <xf numFmtId="49" fontId="8" fillId="10" borderId="0" xfId="0" applyNumberFormat="1" applyFont="1" applyFill="1" applyAlignment="1">
      <alignment horizontal="left"/>
    </xf>
    <xf numFmtId="0" fontId="8" fillId="10" borderId="6" xfId="0" applyFont="1" applyFill="1" applyBorder="1"/>
    <xf numFmtId="0" fontId="8" fillId="10" borderId="6" xfId="0" applyFont="1" applyFill="1" applyBorder="1" applyAlignment="1">
      <alignment horizontal="center"/>
    </xf>
    <xf numFmtId="0" fontId="8" fillId="10" borderId="6" xfId="0" applyFont="1" applyFill="1" applyBorder="1" applyAlignment="1">
      <alignment horizontal="center" wrapText="1"/>
    </xf>
    <xf numFmtId="0" fontId="8" fillId="10" borderId="3" xfId="0" applyFont="1" applyFill="1" applyBorder="1" applyAlignment="1">
      <alignment wrapText="1"/>
    </xf>
    <xf numFmtId="0" fontId="8" fillId="10" borderId="0" xfId="0" applyFont="1" applyFill="1" applyAlignment="1">
      <alignment wrapText="1"/>
    </xf>
    <xf numFmtId="49" fontId="16" fillId="10" borderId="0" xfId="0" applyNumberFormat="1" applyFont="1" applyFill="1" applyAlignment="1">
      <alignment horizontal="left"/>
    </xf>
    <xf numFmtId="0" fontId="8" fillId="10" borderId="0" xfId="0" applyFont="1" applyFill="1"/>
    <xf numFmtId="0" fontId="8" fillId="10" borderId="5" xfId="0" applyFont="1" applyFill="1" applyBorder="1" applyAlignment="1">
      <alignment horizontal="center" wrapText="1"/>
    </xf>
    <xf numFmtId="0" fontId="8" fillId="10" borderId="0" xfId="0" applyFont="1" applyFill="1" applyAlignment="1">
      <alignment horizontal="center" wrapText="1"/>
    </xf>
    <xf numFmtId="49" fontId="8" fillId="10" borderId="2" xfId="0" applyNumberFormat="1" applyFont="1" applyFill="1" applyBorder="1" applyAlignment="1">
      <alignment horizontal="left" wrapText="1"/>
    </xf>
    <xf numFmtId="0" fontId="16" fillId="10" borderId="2" xfId="0" applyFont="1" applyFill="1" applyBorder="1" applyAlignment="1">
      <alignment horizontal="center" vertical="center" wrapText="1"/>
    </xf>
    <xf numFmtId="0" fontId="16" fillId="10" borderId="10" xfId="0" applyFont="1" applyFill="1" applyBorder="1" applyAlignment="1">
      <alignment horizontal="center" vertical="center" wrapText="1"/>
    </xf>
    <xf numFmtId="170" fontId="8" fillId="10" borderId="10" xfId="0" applyNumberFormat="1" applyFont="1" applyFill="1" applyBorder="1" applyAlignment="1">
      <alignment horizontal="center" wrapText="1"/>
    </xf>
    <xf numFmtId="0" fontId="8" fillId="10" borderId="11" xfId="0" applyFont="1" applyFill="1" applyBorder="1" applyAlignment="1">
      <alignment horizontal="center" wrapText="1"/>
    </xf>
    <xf numFmtId="0" fontId="8" fillId="10" borderId="2" xfId="0" applyFont="1" applyFill="1" applyBorder="1" applyAlignment="1">
      <alignment horizontal="center" wrapText="1"/>
    </xf>
    <xf numFmtId="174" fontId="5" fillId="4" borderId="13" xfId="3" applyNumberFormat="1" applyFont="1" applyFill="1" applyBorder="1" applyProtection="1"/>
    <xf numFmtId="174" fontId="8" fillId="10" borderId="34" xfId="3" applyNumberFormat="1" applyFont="1" applyFill="1" applyBorder="1" applyProtection="1"/>
    <xf numFmtId="174" fontId="8" fillId="10" borderId="36" xfId="3" applyNumberFormat="1" applyFont="1" applyFill="1" applyBorder="1" applyProtection="1"/>
    <xf numFmtId="174" fontId="8" fillId="10" borderId="13" xfId="3" applyNumberFormat="1" applyFont="1" applyFill="1" applyBorder="1" applyProtection="1"/>
    <xf numFmtId="174" fontId="16" fillId="4" borderId="28" xfId="3" applyNumberFormat="1" applyFont="1" applyFill="1" applyBorder="1" applyProtection="1"/>
    <xf numFmtId="174" fontId="5" fillId="0" borderId="10" xfId="3" applyNumberFormat="1" applyFont="1" applyFill="1" applyBorder="1" applyProtection="1"/>
    <xf numFmtId="174" fontId="5" fillId="0" borderId="2" xfId="3" applyNumberFormat="1" applyFont="1" applyFill="1" applyBorder="1" applyProtection="1"/>
    <xf numFmtId="174" fontId="5" fillId="13" borderId="10" xfId="3" applyNumberFormat="1" applyFont="1" applyFill="1" applyBorder="1" applyProtection="1"/>
    <xf numFmtId="174" fontId="5" fillId="13" borderId="2" xfId="3" applyNumberFormat="1" applyFont="1" applyFill="1" applyBorder="1" applyProtection="1"/>
    <xf numFmtId="174" fontId="8" fillId="13" borderId="10" xfId="3" applyNumberFormat="1" applyFont="1" applyFill="1" applyBorder="1" applyProtection="1"/>
    <xf numFmtId="174" fontId="8" fillId="13" borderId="2" xfId="3" applyNumberFormat="1" applyFont="1" applyFill="1" applyBorder="1" applyProtection="1"/>
    <xf numFmtId="174" fontId="8" fillId="10" borderId="28" xfId="3" applyNumberFormat="1" applyFont="1" applyFill="1" applyBorder="1" applyProtection="1"/>
    <xf numFmtId="174" fontId="5" fillId="16" borderId="5" xfId="3" applyNumberFormat="1" applyFont="1" applyFill="1" applyBorder="1" applyProtection="1"/>
    <xf numFmtId="174" fontId="5" fillId="10" borderId="2" xfId="3" applyNumberFormat="1" applyFont="1" applyFill="1" applyBorder="1" applyProtection="1"/>
    <xf numFmtId="0" fontId="5" fillId="11" borderId="2" xfId="0" applyFont="1" applyFill="1" applyBorder="1" applyAlignment="1" applyProtection="1">
      <alignment horizontal="left"/>
      <protection locked="0"/>
    </xf>
    <xf numFmtId="0" fontId="5" fillId="11" borderId="10" xfId="0" applyFont="1" applyFill="1" applyBorder="1" applyProtection="1">
      <protection locked="0"/>
    </xf>
    <xf numFmtId="0" fontId="5" fillId="11" borderId="24" xfId="0" applyFont="1" applyFill="1" applyBorder="1" applyProtection="1">
      <protection locked="0"/>
    </xf>
    <xf numFmtId="43" fontId="5" fillId="13" borderId="10" xfId="1" applyFont="1" applyFill="1" applyBorder="1" applyProtection="1"/>
    <xf numFmtId="174" fontId="8" fillId="4" borderId="9" xfId="3" applyNumberFormat="1" applyFont="1" applyFill="1" applyBorder="1" applyProtection="1"/>
    <xf numFmtId="174" fontId="5" fillId="13" borderId="36" xfId="3" applyNumberFormat="1" applyFont="1" applyFill="1" applyBorder="1" applyProtection="1"/>
    <xf numFmtId="174" fontId="5" fillId="13" borderId="34" xfId="3" applyNumberFormat="1" applyFont="1" applyFill="1" applyBorder="1" applyProtection="1"/>
    <xf numFmtId="174" fontId="5" fillId="10" borderId="18" xfId="3" applyNumberFormat="1" applyFont="1" applyFill="1" applyBorder="1" applyProtection="1"/>
    <xf numFmtId="174" fontId="5" fillId="8" borderId="34" xfId="3" applyNumberFormat="1" applyFont="1" applyFill="1" applyBorder="1" applyProtection="1">
      <protection locked="0"/>
    </xf>
    <xf numFmtId="174" fontId="8" fillId="12" borderId="26" xfId="3" applyNumberFormat="1" applyFont="1" applyFill="1" applyBorder="1" applyAlignment="1" applyProtection="1">
      <alignment vertical="center"/>
    </xf>
    <xf numFmtId="174" fontId="3" fillId="0" borderId="0" xfId="3" applyNumberFormat="1" applyFont="1" applyFill="1" applyProtection="1"/>
    <xf numFmtId="174" fontId="3" fillId="13" borderId="0" xfId="3" applyNumberFormat="1" applyFont="1" applyFill="1" applyProtection="1"/>
    <xf numFmtId="174" fontId="2" fillId="10" borderId="0" xfId="3" applyNumberFormat="1" applyFont="1" applyFill="1" applyBorder="1" applyProtection="1"/>
    <xf numFmtId="174" fontId="3" fillId="16" borderId="2" xfId="3" applyNumberFormat="1" applyFont="1" applyFill="1" applyBorder="1" applyProtection="1"/>
    <xf numFmtId="174" fontId="2" fillId="4" borderId="18" xfId="3" applyNumberFormat="1" applyFont="1" applyFill="1" applyBorder="1" applyProtection="1"/>
    <xf numFmtId="174" fontId="5" fillId="0" borderId="4" xfId="3" applyNumberFormat="1" applyFont="1" applyFill="1" applyBorder="1" applyProtection="1"/>
    <xf numFmtId="174" fontId="5" fillId="0" borderId="3" xfId="3" applyNumberFormat="1" applyFont="1" applyFill="1" applyBorder="1" applyProtection="1"/>
    <xf numFmtId="174" fontId="5" fillId="0" borderId="14" xfId="3" applyNumberFormat="1" applyFont="1" applyFill="1" applyBorder="1" applyProtection="1"/>
    <xf numFmtId="174" fontId="5" fillId="0" borderId="11" xfId="3" applyNumberFormat="1" applyFont="1" applyFill="1" applyBorder="1" applyProtection="1"/>
    <xf numFmtId="174" fontId="1" fillId="13" borderId="10" xfId="3" applyNumberFormat="1" applyFont="1" applyFill="1" applyBorder="1" applyProtection="1"/>
    <xf numFmtId="174" fontId="5" fillId="13" borderId="11" xfId="3" applyNumberFormat="1" applyFont="1" applyFill="1" applyBorder="1" applyProtection="1"/>
    <xf numFmtId="0" fontId="5" fillId="11" borderId="2" xfId="0" applyFont="1" applyFill="1" applyBorder="1" applyAlignment="1" applyProtection="1">
      <alignment horizontal="center"/>
      <protection locked="0"/>
    </xf>
    <xf numFmtId="0" fontId="5" fillId="11" borderId="2" xfId="0" applyFont="1" applyFill="1" applyBorder="1" applyProtection="1">
      <protection locked="0"/>
    </xf>
    <xf numFmtId="0" fontId="5" fillId="11" borderId="21" xfId="0" applyFont="1" applyFill="1" applyBorder="1" applyProtection="1">
      <protection locked="0"/>
    </xf>
    <xf numFmtId="174" fontId="8" fillId="12" borderId="25" xfId="3" applyNumberFormat="1" applyFont="1" applyFill="1" applyBorder="1" applyAlignment="1" applyProtection="1">
      <alignment vertical="center"/>
    </xf>
    <xf numFmtId="174" fontId="5" fillId="0" borderId="6" xfId="3" applyNumberFormat="1" applyFont="1" applyFill="1" applyBorder="1" applyAlignment="1" applyProtection="1">
      <alignment horizontal="left" wrapText="1"/>
    </xf>
    <xf numFmtId="0" fontId="16" fillId="10" borderId="6" xfId="0" applyFont="1" applyFill="1" applyBorder="1"/>
    <xf numFmtId="0" fontId="5" fillId="8" borderId="10" xfId="0" applyFont="1" applyFill="1" applyBorder="1" applyProtection="1">
      <protection locked="0"/>
    </xf>
    <xf numFmtId="0" fontId="5" fillId="8" borderId="38" xfId="0" applyFont="1" applyFill="1" applyBorder="1" applyProtection="1">
      <protection locked="0"/>
    </xf>
    <xf numFmtId="0" fontId="5" fillId="8" borderId="28" xfId="0" applyFont="1" applyFill="1" applyBorder="1" applyProtection="1">
      <protection locked="0"/>
    </xf>
    <xf numFmtId="0" fontId="5" fillId="8" borderId="1" xfId="0" applyFont="1" applyFill="1" applyBorder="1" applyProtection="1">
      <protection locked="0"/>
    </xf>
    <xf numFmtId="49" fontId="5" fillId="11" borderId="2" xfId="0" applyNumberFormat="1" applyFont="1" applyFill="1" applyBorder="1" applyAlignment="1" applyProtection="1">
      <alignment horizontal="left"/>
      <protection locked="0"/>
    </xf>
    <xf numFmtId="49" fontId="9" fillId="11" borderId="2" xfId="0" applyNumberFormat="1" applyFont="1" applyFill="1" applyBorder="1" applyAlignment="1" applyProtection="1">
      <alignment horizontal="left"/>
      <protection locked="0"/>
    </xf>
    <xf numFmtId="49" fontId="6" fillId="11" borderId="2" xfId="0" applyNumberFormat="1" applyFont="1" applyFill="1" applyBorder="1" applyAlignment="1" applyProtection="1">
      <alignment horizontal="left"/>
      <protection locked="0"/>
    </xf>
    <xf numFmtId="0" fontId="9" fillId="11" borderId="10" xfId="0" applyFont="1" applyFill="1" applyBorder="1" applyProtection="1">
      <protection locked="0"/>
    </xf>
    <xf numFmtId="41" fontId="9" fillId="8" borderId="10" xfId="0" applyNumberFormat="1" applyFont="1" applyFill="1" applyBorder="1" applyProtection="1">
      <protection locked="0"/>
    </xf>
    <xf numFmtId="41" fontId="9" fillId="8" borderId="2" xfId="0" applyNumberFormat="1" applyFont="1" applyFill="1" applyBorder="1" applyProtection="1">
      <protection locked="0"/>
    </xf>
    <xf numFmtId="41" fontId="9" fillId="8" borderId="33" xfId="0" applyNumberFormat="1" applyFont="1" applyFill="1" applyBorder="1" applyProtection="1">
      <protection locked="0"/>
    </xf>
    <xf numFmtId="41" fontId="9" fillId="8" borderId="24" xfId="0" applyNumberFormat="1" applyFont="1" applyFill="1" applyBorder="1" applyProtection="1">
      <protection locked="0"/>
    </xf>
    <xf numFmtId="41" fontId="9" fillId="8" borderId="21" xfId="0" applyNumberFormat="1" applyFont="1" applyFill="1" applyBorder="1" applyProtection="1">
      <protection locked="0"/>
    </xf>
    <xf numFmtId="41" fontId="9" fillId="8" borderId="28" xfId="0" applyNumberFormat="1" applyFont="1" applyFill="1" applyBorder="1" applyProtection="1">
      <protection locked="0"/>
    </xf>
    <xf numFmtId="41" fontId="9" fillId="8" borderId="1" xfId="0" applyNumberFormat="1" applyFont="1" applyFill="1" applyBorder="1" applyProtection="1">
      <protection locked="0"/>
    </xf>
    <xf numFmtId="1" fontId="13" fillId="0" borderId="0" xfId="0" applyNumberFormat="1" applyFont="1"/>
    <xf numFmtId="38" fontId="3" fillId="0" borderId="0" xfId="0" applyNumberFormat="1" applyFont="1" applyAlignment="1">
      <alignment horizontal="center"/>
    </xf>
    <xf numFmtId="0" fontId="13" fillId="0" borderId="20" xfId="0" applyFont="1" applyBorder="1"/>
    <xf numFmtId="0" fontId="13" fillId="0" borderId="0" xfId="0" applyFont="1" applyAlignment="1">
      <alignment horizontal="center"/>
    </xf>
    <xf numFmtId="169" fontId="13" fillId="0" borderId="0" xfId="0" applyNumberFormat="1" applyFont="1" applyAlignment="1">
      <alignment horizontal="center"/>
    </xf>
    <xf numFmtId="0" fontId="13" fillId="0" borderId="0" xfId="0" applyFont="1" applyAlignment="1">
      <alignment horizontal="left"/>
    </xf>
    <xf numFmtId="174" fontId="5" fillId="16" borderId="43" xfId="3" applyNumberFormat="1" applyFont="1" applyFill="1" applyBorder="1" applyProtection="1"/>
    <xf numFmtId="0" fontId="29" fillId="0" borderId="0" xfId="0" applyFont="1"/>
    <xf numFmtId="43" fontId="36" fillId="0" borderId="0" xfId="1" applyFont="1" applyProtection="1"/>
    <xf numFmtId="0" fontId="36" fillId="0" borderId="0" xfId="0" applyFont="1" applyAlignment="1">
      <alignment horizontal="left"/>
    </xf>
    <xf numFmtId="171" fontId="2" fillId="11" borderId="2" xfId="1" applyNumberFormat="1" applyFont="1" applyFill="1" applyBorder="1" applyProtection="1">
      <protection locked="0"/>
    </xf>
    <xf numFmtId="1" fontId="3" fillId="0" borderId="0" xfId="0" applyNumberFormat="1" applyFont="1" applyAlignment="1">
      <alignment horizontal="left"/>
    </xf>
    <xf numFmtId="0" fontId="3" fillId="10" borderId="0" xfId="0" applyFont="1" applyFill="1"/>
    <xf numFmtId="0" fontId="3" fillId="10" borderId="2" xfId="0" applyFont="1" applyFill="1" applyBorder="1"/>
    <xf numFmtId="0" fontId="39" fillId="0" borderId="0" xfId="0" applyFont="1"/>
    <xf numFmtId="171" fontId="13" fillId="16" borderId="0" xfId="1" applyNumberFormat="1" applyFont="1" applyFill="1" applyProtection="1"/>
    <xf numFmtId="0" fontId="13" fillId="13" borderId="0" xfId="0" applyFont="1" applyFill="1"/>
    <xf numFmtId="171" fontId="13" fillId="13" borderId="0" xfId="1" applyNumberFormat="1" applyFont="1" applyFill="1" applyProtection="1"/>
    <xf numFmtId="0" fontId="13" fillId="13" borderId="2" xfId="0" applyFont="1" applyFill="1" applyBorder="1"/>
    <xf numFmtId="171" fontId="13" fillId="13" borderId="2" xfId="1" applyNumberFormat="1" applyFont="1" applyFill="1" applyBorder="1" applyProtection="1"/>
    <xf numFmtId="0" fontId="51" fillId="0" borderId="0" xfId="0" applyFont="1"/>
    <xf numFmtId="44" fontId="2" fillId="16" borderId="0" xfId="3" applyFont="1" applyFill="1" applyBorder="1" applyAlignment="1" applyProtection="1"/>
    <xf numFmtId="0" fontId="13" fillId="8" borderId="0" xfId="0" applyFont="1" applyFill="1"/>
    <xf numFmtId="44" fontId="2" fillId="10" borderId="0" xfId="3" applyFont="1" applyFill="1" applyProtection="1"/>
    <xf numFmtId="0" fontId="2" fillId="10" borderId="0" xfId="0" applyFont="1" applyFill="1" applyAlignment="1">
      <alignment horizontal="right"/>
    </xf>
    <xf numFmtId="0" fontId="2" fillId="10" borderId="2" xfId="0" applyFont="1" applyFill="1" applyBorder="1"/>
    <xf numFmtId="0" fontId="3" fillId="10" borderId="0" xfId="0" applyFont="1" applyFill="1" applyAlignment="1">
      <alignment horizontal="center"/>
    </xf>
    <xf numFmtId="44" fontId="2" fillId="10" borderId="0" xfId="3" applyFont="1" applyFill="1" applyAlignment="1" applyProtection="1"/>
    <xf numFmtId="0" fontId="2" fillId="0" borderId="0" xfId="0" applyFont="1" applyAlignment="1">
      <alignment horizontal="left"/>
    </xf>
    <xf numFmtId="0" fontId="52" fillId="0" borderId="0" xfId="0" applyFont="1"/>
    <xf numFmtId="0" fontId="51" fillId="0" borderId="0" xfId="0" applyFont="1" applyAlignment="1">
      <alignment horizontal="center"/>
    </xf>
    <xf numFmtId="0" fontId="2" fillId="10" borderId="2" xfId="0" applyFont="1" applyFill="1" applyBorder="1" applyAlignment="1">
      <alignment horizontal="center"/>
    </xf>
    <xf numFmtId="0" fontId="2" fillId="10" borderId="0" xfId="0" applyFont="1" applyFill="1"/>
    <xf numFmtId="0" fontId="39" fillId="0" borderId="0" xfId="0" applyFont="1" applyAlignment="1">
      <alignment vertical="center"/>
    </xf>
    <xf numFmtId="0" fontId="3" fillId="0" borderId="0" xfId="0" applyFont="1" applyAlignment="1">
      <alignment horizontal="right" vertical="center"/>
    </xf>
    <xf numFmtId="0" fontId="13" fillId="0" borderId="0" xfId="0" applyFont="1" applyAlignment="1">
      <alignment vertical="center"/>
    </xf>
    <xf numFmtId="0" fontId="2" fillId="0" borderId="0" xfId="0" applyFont="1" applyAlignment="1">
      <alignment horizontal="left" vertical="center"/>
    </xf>
    <xf numFmtId="0" fontId="13" fillId="11" borderId="0" xfId="0" applyFont="1" applyFill="1"/>
    <xf numFmtId="0" fontId="13" fillId="10" borderId="0" xfId="0" applyFont="1" applyFill="1"/>
    <xf numFmtId="0" fontId="13" fillId="4" borderId="0" xfId="0" applyFont="1" applyFill="1"/>
    <xf numFmtId="0" fontId="13" fillId="12" borderId="0" xfId="0" applyFont="1" applyFill="1"/>
    <xf numFmtId="0" fontId="13" fillId="16" borderId="0" xfId="0" applyFont="1" applyFill="1"/>
    <xf numFmtId="0" fontId="54" fillId="0" borderId="0" xfId="0" applyFont="1"/>
    <xf numFmtId="0" fontId="49" fillId="0" borderId="0" xfId="0" applyFont="1"/>
    <xf numFmtId="43" fontId="49" fillId="0" borderId="0" xfId="1" applyFont="1" applyProtection="1"/>
    <xf numFmtId="0" fontId="50" fillId="0" borderId="0" xfId="0" applyFont="1" applyAlignment="1">
      <alignment vertical="top" wrapText="1"/>
    </xf>
    <xf numFmtId="176" fontId="13" fillId="8" borderId="0" xfId="0" applyNumberFormat="1" applyFont="1" applyFill="1" applyProtection="1">
      <protection locked="0"/>
    </xf>
    <xf numFmtId="0" fontId="3" fillId="8" borderId="0" xfId="0" applyFont="1" applyFill="1" applyAlignment="1" applyProtection="1">
      <alignment horizontal="center"/>
      <protection locked="0"/>
    </xf>
    <xf numFmtId="0" fontId="13" fillId="8" borderId="14" xfId="0" applyFont="1" applyFill="1" applyBorder="1" applyProtection="1">
      <protection locked="0"/>
    </xf>
    <xf numFmtId="0" fontId="13" fillId="10" borderId="2" xfId="0" applyFont="1" applyFill="1" applyBorder="1"/>
    <xf numFmtId="0" fontId="5" fillId="0" borderId="0" xfId="0" applyFont="1" applyAlignment="1">
      <alignment horizontal="right"/>
    </xf>
    <xf numFmtId="41" fontId="5" fillId="7" borderId="2" xfId="0" applyNumberFormat="1" applyFont="1" applyFill="1" applyBorder="1" applyAlignment="1">
      <alignment horizontal="center"/>
    </xf>
    <xf numFmtId="0" fontId="3" fillId="0" borderId="2" xfId="0" applyFont="1" applyBorder="1" applyAlignment="1">
      <alignment horizontal="center"/>
    </xf>
    <xf numFmtId="49" fontId="2" fillId="0" borderId="0" xfId="7" applyNumberFormat="1" applyFont="1" applyAlignment="1">
      <alignment horizontal="left"/>
    </xf>
    <xf numFmtId="0" fontId="2" fillId="0" borderId="0" xfId="7" applyFont="1"/>
    <xf numFmtId="0" fontId="3" fillId="0" borderId="0" xfId="0" quotePrefix="1" applyFont="1" applyAlignment="1">
      <alignment horizontal="left"/>
    </xf>
    <xf numFmtId="43" fontId="3" fillId="16" borderId="2" xfId="0" applyNumberFormat="1" applyFont="1" applyFill="1" applyBorder="1" applyAlignment="1">
      <alignment horizontal="center"/>
    </xf>
    <xf numFmtId="0" fontId="4" fillId="0" borderId="0" xfId="0" applyFont="1"/>
    <xf numFmtId="43" fontId="3" fillId="13" borderId="2" xfId="0" applyNumberFormat="1" applyFont="1" applyFill="1" applyBorder="1" applyAlignment="1">
      <alignment horizontal="center"/>
    </xf>
    <xf numFmtId="43" fontId="3" fillId="13" borderId="2" xfId="0" applyNumberFormat="1" applyFont="1" applyFill="1" applyBorder="1"/>
    <xf numFmtId="43" fontId="2" fillId="10" borderId="2" xfId="0" applyNumberFormat="1" applyFont="1" applyFill="1" applyBorder="1" applyAlignment="1">
      <alignment horizontal="center"/>
    </xf>
    <xf numFmtId="0" fontId="3" fillId="0" borderId="0" xfId="0" applyFont="1" applyAlignment="1">
      <alignment horizontal="left" indent="1"/>
    </xf>
    <xf numFmtId="174" fontId="3" fillId="0" borderId="0" xfId="3" applyNumberFormat="1" applyFont="1" applyProtection="1"/>
    <xf numFmtId="174" fontId="3" fillId="0" borderId="0" xfId="3" applyNumberFormat="1" applyFont="1" applyFill="1" applyBorder="1" applyProtection="1"/>
    <xf numFmtId="174" fontId="3" fillId="0" borderId="0" xfId="3" applyNumberFormat="1" applyFont="1" applyAlignment="1" applyProtection="1">
      <alignment horizontal="center"/>
    </xf>
    <xf numFmtId="49" fontId="3" fillId="0" borderId="0" xfId="0" applyNumberFormat="1" applyFont="1" applyAlignment="1">
      <alignment horizontal="center"/>
    </xf>
    <xf numFmtId="0" fontId="3" fillId="13" borderId="0" xfId="0" applyFont="1" applyFill="1" applyAlignment="1">
      <alignment horizontal="left"/>
    </xf>
    <xf numFmtId="174" fontId="3" fillId="0" borderId="0" xfId="3" applyNumberFormat="1" applyFont="1" applyFill="1" applyAlignment="1" applyProtection="1">
      <alignment horizontal="right"/>
    </xf>
    <xf numFmtId="41" fontId="3" fillId="0" borderId="0" xfId="0" applyNumberFormat="1" applyFont="1"/>
    <xf numFmtId="0" fontId="8" fillId="10" borderId="4" xfId="0" quotePrefix="1" applyFont="1" applyFill="1" applyBorder="1" applyAlignment="1">
      <alignment horizontal="center"/>
    </xf>
    <xf numFmtId="0" fontId="8" fillId="10" borderId="6" xfId="0" quotePrefix="1" applyFont="1" applyFill="1" applyBorder="1" applyAlignment="1">
      <alignment horizontal="center"/>
    </xf>
    <xf numFmtId="0" fontId="8" fillId="10" borderId="3" xfId="0" quotePrefix="1" applyFont="1" applyFill="1" applyBorder="1" applyAlignment="1">
      <alignment horizontal="center"/>
    </xf>
    <xf numFmtId="166" fontId="8" fillId="10" borderId="3" xfId="0" applyNumberFormat="1" applyFont="1" applyFill="1" applyBorder="1" applyAlignment="1">
      <alignment horizontal="center"/>
    </xf>
    <xf numFmtId="0" fontId="8" fillId="10" borderId="0" xfId="0" quotePrefix="1" applyFont="1" applyFill="1" applyAlignment="1">
      <alignment horizontal="center"/>
    </xf>
    <xf numFmtId="0" fontId="8" fillId="10" borderId="5" xfId="0" applyFont="1" applyFill="1" applyBorder="1"/>
    <xf numFmtId="166" fontId="8" fillId="10" borderId="5" xfId="0" applyNumberFormat="1" applyFont="1" applyFill="1" applyBorder="1"/>
    <xf numFmtId="0" fontId="8" fillId="10" borderId="0" xfId="0" applyFont="1" applyFill="1" applyAlignment="1">
      <alignment horizontal="center"/>
    </xf>
    <xf numFmtId="0" fontId="8" fillId="10" borderId="0" xfId="0" applyFont="1" applyFill="1" applyAlignment="1">
      <alignment horizontal="left"/>
    </xf>
    <xf numFmtId="0" fontId="8" fillId="10" borderId="5" xfId="0" applyFont="1" applyFill="1" applyBorder="1" applyAlignment="1">
      <alignment horizontal="center"/>
    </xf>
    <xf numFmtId="0" fontId="8" fillId="10" borderId="9" xfId="0" applyFont="1" applyFill="1" applyBorder="1"/>
    <xf numFmtId="0" fontId="8" fillId="10" borderId="7" xfId="0" quotePrefix="1" applyFont="1" applyFill="1" applyBorder="1" applyAlignment="1">
      <alignment horizontal="center"/>
    </xf>
    <xf numFmtId="0" fontId="8" fillId="10" borderId="7" xfId="0" applyFont="1" applyFill="1" applyBorder="1" applyAlignment="1">
      <alignment horizontal="center"/>
    </xf>
    <xf numFmtId="0" fontId="8" fillId="10" borderId="15" xfId="0" applyFont="1" applyFill="1" applyBorder="1" applyAlignment="1">
      <alignment horizontal="center"/>
    </xf>
    <xf numFmtId="0" fontId="8" fillId="10" borderId="9" xfId="0" applyFont="1" applyFill="1" applyBorder="1" applyAlignment="1">
      <alignment horizontal="center"/>
    </xf>
    <xf numFmtId="0" fontId="8" fillId="0" borderId="21" xfId="0" applyFont="1" applyBorder="1"/>
    <xf numFmtId="0" fontId="5" fillId="0" borderId="2" xfId="0" applyFont="1" applyBorder="1" applyAlignment="1">
      <alignment horizontal="center"/>
    </xf>
    <xf numFmtId="174" fontId="5" fillId="16" borderId="10" xfId="3" applyNumberFormat="1" applyFont="1" applyFill="1" applyBorder="1" applyProtection="1"/>
    <xf numFmtId="0" fontId="5" fillId="5" borderId="10" xfId="0" applyFont="1" applyFill="1" applyBorder="1"/>
    <xf numFmtId="0" fontId="5" fillId="0" borderId="10" xfId="0" applyFont="1" applyBorder="1" applyAlignment="1">
      <alignment horizontal="left" indent="1"/>
    </xf>
    <xf numFmtId="0" fontId="5" fillId="0" borderId="10" xfId="0" applyFont="1" applyBorder="1" applyAlignment="1">
      <alignment horizontal="left"/>
    </xf>
    <xf numFmtId="174" fontId="5" fillId="16" borderId="36" xfId="3" applyNumberFormat="1" applyFont="1" applyFill="1" applyBorder="1" applyProtection="1"/>
    <xf numFmtId="0" fontId="5" fillId="0" borderId="9" xfId="0" applyFont="1" applyBorder="1"/>
    <xf numFmtId="0" fontId="8" fillId="0" borderId="7" xfId="0" applyFont="1" applyBorder="1"/>
    <xf numFmtId="174" fontId="8" fillId="4" borderId="7" xfId="3" applyNumberFormat="1" applyFont="1" applyFill="1" applyBorder="1" applyProtection="1"/>
    <xf numFmtId="0" fontId="8" fillId="0" borderId="2" xfId="0" applyFont="1" applyBorder="1"/>
    <xf numFmtId="174" fontId="5" fillId="16" borderId="11" xfId="3" applyNumberFormat="1" applyFont="1" applyFill="1" applyBorder="1" applyProtection="1"/>
    <xf numFmtId="0" fontId="8" fillId="0" borderId="10" xfId="0" applyFont="1" applyBorder="1"/>
    <xf numFmtId="0" fontId="5" fillId="0" borderId="12" xfId="0" applyFont="1" applyBorder="1"/>
    <xf numFmtId="0" fontId="5" fillId="0" borderId="25" xfId="0" applyFont="1" applyBorder="1" applyAlignment="1">
      <alignment vertical="center"/>
    </xf>
    <xf numFmtId="0" fontId="8" fillId="0" borderId="26" xfId="0" applyFont="1" applyBorder="1" applyAlignment="1">
      <alignment vertical="center"/>
    </xf>
    <xf numFmtId="0" fontId="5" fillId="0" borderId="0" xfId="0" applyFont="1" applyAlignment="1">
      <alignment vertical="center"/>
    </xf>
    <xf numFmtId="0" fontId="46" fillId="0" borderId="0" xfId="0" applyFont="1"/>
    <xf numFmtId="37" fontId="8" fillId="10" borderId="13" xfId="0" applyNumberFormat="1" applyFont="1" applyFill="1" applyBorder="1" applyAlignment="1">
      <alignment horizontal="center" wrapText="1"/>
    </xf>
    <xf numFmtId="37" fontId="8" fillId="10" borderId="12" xfId="0" applyNumberFormat="1" applyFont="1" applyFill="1" applyBorder="1" applyAlignment="1">
      <alignment horizontal="center" wrapText="1"/>
    </xf>
    <xf numFmtId="0" fontId="8" fillId="0" borderId="29" xfId="0" applyFont="1" applyBorder="1" applyAlignment="1">
      <alignment horizontal="left"/>
    </xf>
    <xf numFmtId="0" fontId="5" fillId="0" borderId="27" xfId="0" applyFont="1" applyBorder="1"/>
    <xf numFmtId="0" fontId="5" fillId="0" borderId="2" xfId="0" applyFont="1" applyBorder="1" applyAlignment="1">
      <alignment horizontal="left"/>
    </xf>
    <xf numFmtId="0" fontId="5" fillId="0" borderId="2" xfId="0" quotePrefix="1" applyFont="1" applyBorder="1" applyAlignment="1">
      <alignment horizontal="left"/>
    </xf>
    <xf numFmtId="0" fontId="5" fillId="0" borderId="2" xfId="0" applyFont="1" applyBorder="1" applyAlignment="1">
      <alignment horizontal="left" vertical="top"/>
    </xf>
    <xf numFmtId="0" fontId="5" fillId="0" borderId="10" xfId="0" applyFont="1" applyBorder="1" applyAlignment="1">
      <alignment wrapText="1"/>
    </xf>
    <xf numFmtId="174" fontId="5" fillId="16" borderId="34" xfId="3" applyNumberFormat="1" applyFont="1" applyFill="1" applyBorder="1" applyProtection="1"/>
    <xf numFmtId="0" fontId="5" fillId="0" borderId="9" xfId="0" applyFont="1" applyBorder="1" applyAlignment="1">
      <alignment horizontal="left"/>
    </xf>
    <xf numFmtId="0" fontId="8" fillId="0" borderId="7" xfId="0" applyFont="1" applyBorder="1" applyAlignment="1">
      <alignment horizontal="left"/>
    </xf>
    <xf numFmtId="0" fontId="8" fillId="0" borderId="25" xfId="0" applyFont="1" applyBorder="1" applyAlignment="1">
      <alignment horizontal="left"/>
    </xf>
    <xf numFmtId="0" fontId="5" fillId="0" borderId="26" xfId="0" applyFont="1" applyBorder="1"/>
    <xf numFmtId="174" fontId="5" fillId="0" borderId="26" xfId="3" applyNumberFormat="1" applyFont="1" applyFill="1" applyBorder="1" applyProtection="1"/>
    <xf numFmtId="174" fontId="5" fillId="0" borderId="6" xfId="3" applyNumberFormat="1" applyFont="1" applyFill="1" applyBorder="1" applyProtection="1"/>
    <xf numFmtId="0" fontId="5" fillId="11" borderId="2" xfId="0" applyFont="1" applyFill="1" applyBorder="1" applyAlignment="1">
      <alignment horizontal="left"/>
    </xf>
    <xf numFmtId="0" fontId="5" fillId="11" borderId="21" xfId="0" applyFont="1" applyFill="1" applyBorder="1" applyAlignment="1">
      <alignment horizontal="left"/>
    </xf>
    <xf numFmtId="0" fontId="5" fillId="0" borderId="21" xfId="0" applyFont="1" applyBorder="1" applyAlignment="1">
      <alignment horizontal="left"/>
    </xf>
    <xf numFmtId="0" fontId="10" fillId="0" borderId="24" xfId="0" applyFont="1" applyBorder="1"/>
    <xf numFmtId="174" fontId="5" fillId="0" borderId="24" xfId="3" applyNumberFormat="1" applyFont="1" applyFill="1" applyBorder="1" applyProtection="1"/>
    <xf numFmtId="0" fontId="8" fillId="0" borderId="9" xfId="0" applyFont="1" applyBorder="1" applyAlignment="1">
      <alignment horizontal="left"/>
    </xf>
    <xf numFmtId="0" fontId="8" fillId="0" borderId="25" xfId="0" applyFont="1" applyBorder="1" applyAlignment="1">
      <alignment horizontal="left" vertical="center"/>
    </xf>
    <xf numFmtId="0" fontId="5" fillId="0" borderId="26" xfId="0" applyFont="1" applyBorder="1" applyAlignment="1">
      <alignment vertical="center"/>
    </xf>
    <xf numFmtId="37" fontId="5" fillId="0" borderId="0" xfId="0" applyNumberFormat="1" applyFont="1" applyAlignment="1">
      <alignment horizontal="right"/>
    </xf>
    <xf numFmtId="164" fontId="8" fillId="10" borderId="19" xfId="0" applyNumberFormat="1" applyFont="1" applyFill="1" applyBorder="1" applyAlignment="1">
      <alignment horizontal="center"/>
    </xf>
    <xf numFmtId="49" fontId="8" fillId="10" borderId="0" xfId="0" applyNumberFormat="1" applyFont="1" applyFill="1" applyAlignment="1">
      <alignment horizontal="left" wrapText="1"/>
    </xf>
    <xf numFmtId="0" fontId="16" fillId="10" borderId="0" xfId="0" applyFont="1" applyFill="1" applyAlignment="1">
      <alignment horizontal="center" vertical="center" wrapText="1"/>
    </xf>
    <xf numFmtId="0" fontId="16" fillId="10" borderId="6" xfId="0" applyFont="1" applyFill="1" applyBorder="1" applyAlignment="1">
      <alignment horizontal="center" vertical="center" wrapText="1"/>
    </xf>
    <xf numFmtId="0" fontId="8" fillId="10" borderId="5" xfId="0" applyFont="1" applyFill="1" applyBorder="1" applyAlignment="1">
      <alignment wrapText="1"/>
    </xf>
    <xf numFmtId="49" fontId="8" fillId="0" borderId="21" xfId="0" applyNumberFormat="1" applyFont="1" applyBorder="1" applyAlignment="1">
      <alignment horizontal="left"/>
    </xf>
    <xf numFmtId="0" fontId="8" fillId="0" borderId="24" xfId="0" applyFont="1" applyBorder="1"/>
    <xf numFmtId="0" fontId="5" fillId="0" borderId="21" xfId="0" applyFont="1" applyBorder="1"/>
    <xf numFmtId="49" fontId="8" fillId="0" borderId="45" xfId="0" applyNumberFormat="1" applyFont="1" applyBorder="1" applyAlignment="1">
      <alignment horizontal="left"/>
    </xf>
    <xf numFmtId="49" fontId="5" fillId="0" borderId="45" xfId="0" applyNumberFormat="1" applyFont="1" applyBorder="1" applyAlignment="1">
      <alignment horizontal="left"/>
    </xf>
    <xf numFmtId="0" fontId="8" fillId="0" borderId="44" xfId="0" applyFont="1" applyBorder="1"/>
    <xf numFmtId="49" fontId="5" fillId="0" borderId="2" xfId="0" applyNumberFormat="1" applyFont="1" applyBorder="1" applyAlignment="1">
      <alignment horizontal="right"/>
    </xf>
    <xf numFmtId="174" fontId="5" fillId="16" borderId="2" xfId="3" applyNumberFormat="1" applyFont="1" applyFill="1" applyBorder="1" applyProtection="1"/>
    <xf numFmtId="49" fontId="5" fillId="0" borderId="21" xfId="0" applyNumberFormat="1" applyFont="1" applyBorder="1" applyAlignment="1">
      <alignment horizontal="right"/>
    </xf>
    <xf numFmtId="49" fontId="8" fillId="0" borderId="2" xfId="0" applyNumberFormat="1" applyFont="1" applyBorder="1" applyAlignment="1">
      <alignment horizontal="right"/>
    </xf>
    <xf numFmtId="49" fontId="8" fillId="0" borderId="21" xfId="0" applyNumberFormat="1" applyFont="1" applyBorder="1"/>
    <xf numFmtId="49" fontId="5" fillId="0" borderId="21" xfId="0" applyNumberFormat="1" applyFont="1" applyBorder="1"/>
    <xf numFmtId="49" fontId="8" fillId="0" borderId="1" xfId="0" applyNumberFormat="1" applyFont="1" applyBorder="1"/>
    <xf numFmtId="49" fontId="16" fillId="0" borderId="1" xfId="0" applyNumberFormat="1" applyFont="1" applyBorder="1"/>
    <xf numFmtId="0" fontId="16" fillId="0" borderId="28" xfId="0" applyFont="1" applyBorder="1"/>
    <xf numFmtId="0" fontId="8" fillId="10" borderId="6" xfId="0" applyFont="1" applyFill="1" applyBorder="1" applyAlignment="1">
      <alignment wrapText="1"/>
    </xf>
    <xf numFmtId="49" fontId="30" fillId="0" borderId="2" xfId="0" applyNumberFormat="1" applyFont="1" applyBorder="1"/>
    <xf numFmtId="0" fontId="30" fillId="0" borderId="10" xfId="0" applyFont="1" applyBorder="1"/>
    <xf numFmtId="43" fontId="5" fillId="16" borderId="2" xfId="1" applyFont="1" applyFill="1" applyBorder="1" applyProtection="1"/>
    <xf numFmtId="49" fontId="8" fillId="0" borderId="12" xfId="0" applyNumberFormat="1" applyFont="1" applyBorder="1"/>
    <xf numFmtId="49" fontId="8" fillId="0" borderId="0" xfId="0" applyNumberFormat="1" applyFont="1"/>
    <xf numFmtId="0" fontId="5" fillId="0" borderId="29" xfId="0" applyFont="1" applyBorder="1"/>
    <xf numFmtId="49" fontId="8" fillId="0" borderId="27" xfId="0" applyNumberFormat="1" applyFont="1" applyBorder="1"/>
    <xf numFmtId="0" fontId="5" fillId="0" borderId="33" xfId="0" applyFont="1" applyBorder="1"/>
    <xf numFmtId="0" fontId="34" fillId="0" borderId="0" xfId="0" applyFont="1" applyAlignment="1">
      <alignment vertical="center"/>
    </xf>
    <xf numFmtId="0" fontId="34" fillId="0" borderId="0" xfId="0" applyFont="1"/>
    <xf numFmtId="49" fontId="8" fillId="0" borderId="0" xfId="0" quotePrefix="1" applyNumberFormat="1" applyFont="1" applyAlignment="1">
      <alignment horizontal="left" vertical="center"/>
    </xf>
    <xf numFmtId="49" fontId="8" fillId="0" borderId="0" xfId="0" applyNumberFormat="1" applyFont="1" applyAlignment="1">
      <alignment horizontal="left" wrapText="1"/>
    </xf>
    <xf numFmtId="174" fontId="5" fillId="0" borderId="0" xfId="3" applyNumberFormat="1" applyFont="1" applyBorder="1" applyAlignment="1" applyProtection="1">
      <alignment horizontal="center" wrapText="1"/>
    </xf>
    <xf numFmtId="49" fontId="8" fillId="0" borderId="23" xfId="0" applyNumberFormat="1" applyFont="1" applyBorder="1" applyAlignment="1">
      <alignment horizontal="left"/>
    </xf>
    <xf numFmtId="0" fontId="8" fillId="0" borderId="32" xfId="0" applyFont="1" applyBorder="1"/>
    <xf numFmtId="0" fontId="5" fillId="0" borderId="35" xfId="0" applyFont="1" applyBorder="1"/>
    <xf numFmtId="0" fontId="53" fillId="5" borderId="0" xfId="0" applyFont="1" applyFill="1"/>
    <xf numFmtId="0" fontId="8" fillId="0" borderId="34" xfId="0" applyFont="1" applyBorder="1"/>
    <xf numFmtId="0" fontId="5" fillId="0" borderId="36" xfId="0" applyFont="1" applyBorder="1"/>
    <xf numFmtId="0" fontId="5" fillId="0" borderId="11" xfId="0" applyFont="1" applyBorder="1"/>
    <xf numFmtId="49" fontId="5" fillId="0" borderId="2" xfId="0" quotePrefix="1" applyNumberFormat="1" applyFont="1" applyBorder="1" applyAlignment="1">
      <alignment horizontal="left"/>
    </xf>
    <xf numFmtId="49" fontId="7" fillId="0" borderId="2" xfId="0" applyNumberFormat="1" applyFont="1" applyBorder="1" applyAlignment="1">
      <alignment horizontal="center" vertical="center" wrapText="1"/>
    </xf>
    <xf numFmtId="0" fontId="7" fillId="0" borderId="10" xfId="0" applyFont="1" applyBorder="1" applyAlignment="1">
      <alignment horizontal="left" vertical="center" wrapText="1"/>
    </xf>
    <xf numFmtId="49" fontId="8" fillId="4" borderId="14" xfId="0" applyNumberFormat="1" applyFont="1" applyFill="1" applyBorder="1" applyAlignment="1">
      <alignment horizontal="left"/>
    </xf>
    <xf numFmtId="0" fontId="8" fillId="4" borderId="4" xfId="0" applyFont="1" applyFill="1" applyBorder="1"/>
    <xf numFmtId="164" fontId="8" fillId="4" borderId="3" xfId="0" applyNumberFormat="1" applyFont="1" applyFill="1" applyBorder="1" applyAlignment="1">
      <alignment horizontal="center"/>
    </xf>
    <xf numFmtId="164" fontId="8" fillId="4" borderId="4" xfId="0" applyNumberFormat="1" applyFont="1" applyFill="1" applyBorder="1" applyAlignment="1">
      <alignment horizontal="center"/>
    </xf>
    <xf numFmtId="164" fontId="8" fillId="4" borderId="14" xfId="0" applyNumberFormat="1" applyFont="1" applyFill="1" applyBorder="1" applyAlignment="1">
      <alignment horizontal="center"/>
    </xf>
    <xf numFmtId="49" fontId="8" fillId="4" borderId="0" xfId="0" applyNumberFormat="1" applyFont="1" applyFill="1" applyAlignment="1">
      <alignment horizontal="left"/>
    </xf>
    <xf numFmtId="0" fontId="8" fillId="4" borderId="6" xfId="0" applyFont="1" applyFill="1" applyBorder="1"/>
    <xf numFmtId="0" fontId="8" fillId="4" borderId="6" xfId="0" applyFont="1" applyFill="1" applyBorder="1" applyAlignment="1">
      <alignment horizontal="center"/>
    </xf>
    <xf numFmtId="0" fontId="8" fillId="4" borderId="6" xfId="0" applyFont="1" applyFill="1" applyBorder="1" applyAlignment="1">
      <alignment horizontal="center" wrapText="1"/>
    </xf>
    <xf numFmtId="0" fontId="8" fillId="4" borderId="3" xfId="0" applyFont="1" applyFill="1" applyBorder="1" applyAlignment="1">
      <alignment wrapText="1"/>
    </xf>
    <xf numFmtId="0" fontId="8" fillId="4" borderId="0" xfId="0" applyFont="1" applyFill="1" applyAlignment="1">
      <alignment wrapText="1"/>
    </xf>
    <xf numFmtId="49" fontId="16" fillId="4" borderId="0" xfId="0" applyNumberFormat="1" applyFont="1" applyFill="1" applyAlignment="1">
      <alignment horizontal="left"/>
    </xf>
    <xf numFmtId="0" fontId="8" fillId="4" borderId="0" xfId="0" applyFont="1" applyFill="1"/>
    <xf numFmtId="0" fontId="8" fillId="4" borderId="5" xfId="0" applyFont="1" applyFill="1" applyBorder="1" applyAlignment="1">
      <alignment horizontal="center" wrapText="1"/>
    </xf>
    <xf numFmtId="0" fontId="8" fillId="4" borderId="0" xfId="0" applyFont="1" applyFill="1" applyAlignment="1">
      <alignment horizontal="center" wrapText="1"/>
    </xf>
    <xf numFmtId="49" fontId="8" fillId="4" borderId="2" xfId="0" applyNumberFormat="1" applyFont="1" applyFill="1" applyBorder="1" applyAlignment="1">
      <alignment horizontal="left" wrapText="1"/>
    </xf>
    <xf numFmtId="170" fontId="8" fillId="4" borderId="10" xfId="0" applyNumberFormat="1" applyFont="1" applyFill="1" applyBorder="1" applyAlignment="1">
      <alignment horizontal="center" wrapText="1"/>
    </xf>
    <xf numFmtId="0" fontId="8" fillId="4" borderId="11" xfId="0" applyFont="1" applyFill="1" applyBorder="1" applyAlignment="1">
      <alignment horizontal="center" wrapText="1"/>
    </xf>
    <xf numFmtId="0" fontId="8" fillId="4" borderId="2" xfId="0" applyFont="1" applyFill="1" applyBorder="1" applyAlignment="1">
      <alignment horizontal="center" wrapText="1"/>
    </xf>
    <xf numFmtId="0" fontId="16" fillId="0" borderId="2" xfId="0" applyFont="1" applyBorder="1" applyAlignment="1">
      <alignment horizontal="center" vertical="center" wrapText="1"/>
    </xf>
    <xf numFmtId="0" fontId="16" fillId="0" borderId="2" xfId="0" applyFont="1" applyBorder="1" applyAlignment="1">
      <alignment horizontal="left"/>
    </xf>
    <xf numFmtId="0" fontId="16" fillId="0" borderId="10" xfId="0" applyFont="1" applyBorder="1" applyAlignment="1">
      <alignment horizontal="center" vertical="center" wrapText="1"/>
    </xf>
    <xf numFmtId="49" fontId="8" fillId="0" borderId="2" xfId="0" quotePrefix="1" applyNumberFormat="1" applyFont="1" applyBorder="1" applyAlignment="1">
      <alignment horizontal="left" vertical="center"/>
    </xf>
    <xf numFmtId="49" fontId="8" fillId="0" borderId="24" xfId="0" applyNumberFormat="1" applyFont="1" applyBorder="1" applyAlignment="1">
      <alignment horizontal="left" wrapText="1"/>
    </xf>
    <xf numFmtId="174" fontId="5" fillId="0" borderId="10" xfId="3" applyNumberFormat="1" applyFont="1" applyFill="1" applyBorder="1" applyAlignment="1" applyProtection="1">
      <alignment horizontal="center" wrapText="1"/>
    </xf>
    <xf numFmtId="174" fontId="5" fillId="0" borderId="2" xfId="3" applyNumberFormat="1" applyFont="1" applyFill="1" applyBorder="1" applyAlignment="1" applyProtection="1">
      <alignment horizontal="center" wrapText="1"/>
    </xf>
    <xf numFmtId="49" fontId="8" fillId="0" borderId="2" xfId="0" applyNumberFormat="1" applyFont="1" applyBorder="1" applyAlignment="1">
      <alignment horizontal="left" vertical="top"/>
    </xf>
    <xf numFmtId="0" fontId="8" fillId="0" borderId="10" xfId="0" applyFont="1" applyBorder="1" applyAlignment="1">
      <alignment wrapText="1"/>
    </xf>
    <xf numFmtId="49" fontId="8" fillId="0" borderId="29" xfId="0" applyNumberFormat="1" applyFont="1" applyBorder="1" applyAlignment="1">
      <alignment horizontal="left"/>
    </xf>
    <xf numFmtId="49" fontId="5" fillId="0" borderId="29" xfId="0" applyNumberFormat="1" applyFont="1" applyBorder="1" applyAlignment="1">
      <alignment horizontal="left"/>
    </xf>
    <xf numFmtId="41" fontId="5" fillId="0" borderId="11" xfId="0" applyNumberFormat="1" applyFont="1" applyBorder="1"/>
    <xf numFmtId="41" fontId="5" fillId="0" borderId="10" xfId="0" applyNumberFormat="1" applyFont="1" applyBorder="1"/>
    <xf numFmtId="41" fontId="5" fillId="0" borderId="2" xfId="0" applyNumberFormat="1" applyFont="1" applyBorder="1"/>
    <xf numFmtId="0" fontId="16" fillId="0" borderId="2" xfId="0" applyFont="1" applyBorder="1" applyAlignment="1">
      <alignment horizontal="left" vertical="center"/>
    </xf>
    <xf numFmtId="49" fontId="5" fillId="0" borderId="24" xfId="0" applyNumberFormat="1" applyFont="1" applyBorder="1" applyAlignment="1">
      <alignment horizontal="left"/>
    </xf>
    <xf numFmtId="49" fontId="8" fillId="0" borderId="50" xfId="0" applyNumberFormat="1" applyFont="1" applyBorder="1" applyAlignment="1">
      <alignment horizontal="left"/>
    </xf>
    <xf numFmtId="49" fontId="5" fillId="0" borderId="50" xfId="0" applyNumberFormat="1" applyFont="1" applyBorder="1" applyAlignment="1">
      <alignment horizontal="left"/>
    </xf>
    <xf numFmtId="0" fontId="5" fillId="0" borderId="54" xfId="0" applyFont="1" applyBorder="1"/>
    <xf numFmtId="0" fontId="5" fillId="0" borderId="0" xfId="0" applyFont="1" applyAlignment="1">
      <alignment vertical="top" wrapText="1"/>
    </xf>
    <xf numFmtId="0" fontId="5" fillId="0" borderId="0" xfId="0" applyFont="1" applyAlignment="1">
      <alignment horizontal="center" vertical="center" wrapText="1"/>
    </xf>
    <xf numFmtId="0" fontId="8" fillId="10" borderId="21" xfId="0" applyFont="1" applyFill="1" applyBorder="1" applyAlignment="1">
      <alignment vertical="center"/>
    </xf>
    <xf numFmtId="0" fontId="8" fillId="4" borderId="21" xfId="0" applyFont="1" applyFill="1" applyBorder="1" applyAlignment="1">
      <alignment horizontal="center" vertical="center"/>
    </xf>
    <xf numFmtId="0" fontId="45" fillId="15" borderId="21"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42" fillId="0" borderId="0" xfId="0" applyFont="1"/>
    <xf numFmtId="0" fontId="48" fillId="14" borderId="0" xfId="0" applyFont="1" applyFill="1" applyAlignment="1">
      <alignment horizontal="right" vertical="center"/>
    </xf>
    <xf numFmtId="0" fontId="48" fillId="14" borderId="14" xfId="0" applyFont="1" applyFill="1" applyBorder="1" applyAlignment="1">
      <alignment horizontal="center" vertical="center"/>
    </xf>
    <xf numFmtId="171" fontId="48" fillId="14" borderId="21" xfId="1" applyNumberFormat="1" applyFont="1" applyFill="1" applyBorder="1" applyAlignment="1" applyProtection="1">
      <alignment vertical="center"/>
    </xf>
    <xf numFmtId="44" fontId="48" fillId="14" borderId="21" xfId="3" applyFont="1" applyFill="1" applyBorder="1" applyAlignment="1" applyProtection="1">
      <alignment horizontal="center" vertical="center"/>
    </xf>
    <xf numFmtId="171" fontId="8" fillId="10" borderId="55" xfId="1" applyNumberFormat="1" applyFont="1" applyFill="1" applyBorder="1" applyProtection="1"/>
    <xf numFmtId="44" fontId="8" fillId="10" borderId="58" xfId="3" applyFont="1" applyFill="1" applyBorder="1" applyProtection="1"/>
    <xf numFmtId="171" fontId="8" fillId="10" borderId="56" xfId="1" applyNumberFormat="1" applyFont="1" applyFill="1" applyBorder="1" applyProtection="1"/>
    <xf numFmtId="44" fontId="8" fillId="10" borderId="56" xfId="3" applyFont="1" applyFill="1" applyBorder="1" applyProtection="1"/>
    <xf numFmtId="0" fontId="5" fillId="0" borderId="0" xfId="0" applyFont="1" applyAlignment="1">
      <alignment vertical="center" wrapText="1"/>
    </xf>
    <xf numFmtId="171" fontId="8" fillId="10" borderId="57" xfId="1" applyNumberFormat="1" applyFont="1" applyFill="1" applyBorder="1" applyProtection="1"/>
    <xf numFmtId="44" fontId="8" fillId="10" borderId="57" xfId="3" applyFont="1" applyFill="1" applyBorder="1" applyProtection="1"/>
    <xf numFmtId="0" fontId="8" fillId="0" borderId="0" xfId="0" applyFont="1" applyAlignment="1">
      <alignment horizontal="right" vertical="center"/>
    </xf>
    <xf numFmtId="44" fontId="8" fillId="4" borderId="0" xfId="3" applyFont="1" applyFill="1" applyAlignment="1" applyProtection="1">
      <alignment vertical="center"/>
    </xf>
    <xf numFmtId="0" fontId="17" fillId="4" borderId="33" xfId="0" applyFont="1" applyFill="1" applyBorder="1" applyAlignment="1">
      <alignment horizontal="center" vertical="center" wrapText="1"/>
    </xf>
    <xf numFmtId="0" fontId="42" fillId="0" borderId="0" xfId="0" applyFont="1" applyAlignment="1">
      <alignment vertical="center"/>
    </xf>
    <xf numFmtId="0" fontId="5" fillId="10" borderId="33" xfId="0" applyFont="1" applyFill="1" applyBorder="1" applyAlignment="1">
      <alignment horizontal="center" vertical="center"/>
    </xf>
    <xf numFmtId="44" fontId="8" fillId="10" borderId="10" xfId="3" applyFont="1" applyFill="1" applyBorder="1" applyAlignment="1" applyProtection="1">
      <alignment vertical="center"/>
    </xf>
    <xf numFmtId="0" fontId="5" fillId="10" borderId="11" xfId="0" applyFont="1" applyFill="1" applyBorder="1" applyAlignment="1">
      <alignment horizontal="center" vertical="center"/>
    </xf>
    <xf numFmtId="44" fontId="8" fillId="10" borderId="24" xfId="3" applyFont="1" applyFill="1" applyBorder="1" applyAlignment="1" applyProtection="1">
      <alignment vertical="center"/>
    </xf>
    <xf numFmtId="0" fontId="5" fillId="10" borderId="38" xfId="0" applyFont="1" applyFill="1" applyBorder="1" applyAlignment="1">
      <alignment horizontal="center" vertical="center"/>
    </xf>
    <xf numFmtId="44" fontId="8" fillId="10" borderId="28" xfId="3" applyFont="1" applyFill="1" applyBorder="1" applyAlignment="1" applyProtection="1">
      <alignment vertical="center"/>
    </xf>
    <xf numFmtId="174" fontId="8" fillId="4" borderId="0" xfId="3" applyNumberFormat="1" applyFont="1" applyFill="1" applyBorder="1" applyAlignment="1" applyProtection="1">
      <alignment vertical="center"/>
    </xf>
    <xf numFmtId="44" fontId="8" fillId="4" borderId="0" xfId="3" applyFont="1" applyFill="1" applyBorder="1" applyAlignment="1" applyProtection="1">
      <alignment vertical="center"/>
    </xf>
    <xf numFmtId="43" fontId="36" fillId="0" borderId="0" xfId="1" applyFont="1" applyBorder="1" applyAlignment="1" applyProtection="1">
      <alignment horizontal="center"/>
    </xf>
    <xf numFmtId="0" fontId="48" fillId="14" borderId="21" xfId="0" applyFont="1" applyFill="1" applyBorder="1" applyAlignment="1">
      <alignment horizontal="left" vertical="center"/>
    </xf>
    <xf numFmtId="0" fontId="5" fillId="11" borderId="55" xfId="0" applyFont="1" applyFill="1" applyBorder="1" applyAlignment="1" applyProtection="1">
      <alignment horizontal="center" vertical="top" wrapText="1"/>
      <protection locked="0"/>
    </xf>
    <xf numFmtId="0" fontId="45" fillId="8" borderId="55" xfId="0" applyFont="1" applyFill="1" applyBorder="1" applyAlignment="1" applyProtection="1">
      <alignment horizontal="left"/>
      <protection locked="0"/>
    </xf>
    <xf numFmtId="0" fontId="5" fillId="11" borderId="56" xfId="0" applyFont="1" applyFill="1" applyBorder="1" applyAlignment="1" applyProtection="1">
      <alignment horizontal="center" vertical="top" wrapText="1"/>
      <protection locked="0"/>
    </xf>
    <xf numFmtId="0" fontId="45" fillId="8" borderId="56" xfId="0" applyFont="1" applyFill="1" applyBorder="1" applyAlignment="1" applyProtection="1">
      <alignment horizontal="left"/>
      <protection locked="0"/>
    </xf>
    <xf numFmtId="0" fontId="5" fillId="11" borderId="56" xfId="0" applyFont="1" applyFill="1" applyBorder="1" applyAlignment="1" applyProtection="1">
      <alignment horizontal="center"/>
      <protection locked="0"/>
    </xf>
    <xf numFmtId="0" fontId="5" fillId="11" borderId="57" xfId="0" applyFont="1" applyFill="1" applyBorder="1" applyAlignment="1" applyProtection="1">
      <alignment horizontal="center"/>
      <protection locked="0"/>
    </xf>
    <xf numFmtId="0" fontId="45" fillId="8" borderId="57" xfId="0" applyFont="1" applyFill="1" applyBorder="1" applyAlignment="1" applyProtection="1">
      <alignment horizontal="left"/>
      <protection locked="0"/>
    </xf>
    <xf numFmtId="0" fontId="41" fillId="0" borderId="0" xfId="0" applyFont="1"/>
    <xf numFmtId="0" fontId="33" fillId="10" borderId="6" xfId="0" applyFont="1" applyFill="1" applyBorder="1"/>
    <xf numFmtId="41" fontId="8" fillId="10" borderId="10" xfId="0" applyNumberFormat="1" applyFont="1" applyFill="1" applyBorder="1"/>
    <xf numFmtId="41" fontId="5" fillId="0" borderId="4" xfId="0" applyNumberFormat="1" applyFont="1" applyBorder="1"/>
    <xf numFmtId="44" fontId="8" fillId="4" borderId="13" xfId="3" applyFont="1" applyFill="1" applyBorder="1" applyProtection="1"/>
    <xf numFmtId="49" fontId="5" fillId="0" borderId="27" xfId="0" applyNumberFormat="1" applyFont="1" applyBorder="1" applyAlignment="1">
      <alignment horizontal="left"/>
    </xf>
    <xf numFmtId="0" fontId="5" fillId="0" borderId="46" xfId="0" applyFont="1" applyBorder="1"/>
    <xf numFmtId="41" fontId="8" fillId="10" borderId="33" xfId="0" applyNumberFormat="1" applyFont="1" applyFill="1" applyBorder="1"/>
    <xf numFmtId="41" fontId="8" fillId="10" borderId="34" xfId="0" applyNumberFormat="1" applyFont="1" applyFill="1" applyBorder="1"/>
    <xf numFmtId="44" fontId="8" fillId="4" borderId="38" xfId="0" applyNumberFormat="1" applyFont="1" applyFill="1" applyBorder="1"/>
    <xf numFmtId="0" fontId="5" fillId="0" borderId="5" xfId="0" applyFont="1" applyBorder="1"/>
    <xf numFmtId="49" fontId="9" fillId="10" borderId="14" xfId="0" applyNumberFormat="1" applyFont="1" applyFill="1" applyBorder="1" applyAlignment="1">
      <alignment horizontal="left"/>
    </xf>
    <xf numFmtId="0" fontId="9" fillId="10" borderId="4" xfId="0" applyFont="1" applyFill="1" applyBorder="1"/>
    <xf numFmtId="164" fontId="6" fillId="10" borderId="3" xfId="0" applyNumberFormat="1" applyFont="1" applyFill="1" applyBorder="1" applyAlignment="1">
      <alignment horizontal="center"/>
    </xf>
    <xf numFmtId="164" fontId="6" fillId="10" borderId="4" xfId="0" applyNumberFormat="1" applyFont="1" applyFill="1" applyBorder="1" applyAlignment="1">
      <alignment horizontal="center"/>
    </xf>
    <xf numFmtId="164" fontId="6" fillId="10" borderId="14" xfId="0" applyNumberFormat="1" applyFont="1" applyFill="1" applyBorder="1" applyAlignment="1">
      <alignment horizontal="center"/>
    </xf>
    <xf numFmtId="49" fontId="5" fillId="10" borderId="0" xfId="0" applyNumberFormat="1" applyFont="1" applyFill="1" applyAlignment="1">
      <alignment horizontal="left"/>
    </xf>
    <xf numFmtId="0" fontId="5" fillId="10" borderId="6" xfId="0" applyFont="1" applyFill="1" applyBorder="1"/>
    <xf numFmtId="49" fontId="7" fillId="10" borderId="0" xfId="0" applyNumberFormat="1" applyFont="1" applyFill="1" applyAlignment="1">
      <alignment horizontal="left"/>
    </xf>
    <xf numFmtId="0" fontId="5" fillId="10" borderId="0" xfId="0" applyFont="1" applyFill="1"/>
    <xf numFmtId="0" fontId="7" fillId="10" borderId="6" xfId="0" applyFont="1" applyFill="1" applyBorder="1"/>
    <xf numFmtId="49" fontId="5" fillId="10" borderId="2" xfId="0" applyNumberFormat="1" applyFont="1" applyFill="1" applyBorder="1" applyAlignment="1">
      <alignment horizontal="left" wrapText="1"/>
    </xf>
    <xf numFmtId="49" fontId="6" fillId="0" borderId="14" xfId="0" applyNumberFormat="1" applyFont="1" applyBorder="1" applyAlignment="1">
      <alignment horizontal="left" vertical="top"/>
    </xf>
    <xf numFmtId="41" fontId="9" fillId="0" borderId="6" xfId="0" applyNumberFormat="1" applyFont="1" applyBorder="1"/>
    <xf numFmtId="41" fontId="9" fillId="0" borderId="0" xfId="0" applyNumberFormat="1" applyFont="1"/>
    <xf numFmtId="49" fontId="9" fillId="0" borderId="14" xfId="0" applyNumberFormat="1" applyFont="1" applyBorder="1" applyAlignment="1">
      <alignment horizontal="left"/>
    </xf>
    <xf numFmtId="49" fontId="9" fillId="0" borderId="2" xfId="0" applyNumberFormat="1" applyFont="1" applyBorder="1" applyAlignment="1">
      <alignment horizontal="left"/>
    </xf>
    <xf numFmtId="49" fontId="6" fillId="0" borderId="9" xfId="0" applyNumberFormat="1" applyFont="1" applyBorder="1" applyAlignment="1">
      <alignment horizontal="left"/>
    </xf>
    <xf numFmtId="49" fontId="6" fillId="0" borderId="9" xfId="0" applyNumberFormat="1" applyFont="1" applyBorder="1" applyAlignment="1">
      <alignment horizontal="left" vertical="top"/>
    </xf>
    <xf numFmtId="41" fontId="6" fillId="10" borderId="13" xfId="0" applyNumberFormat="1" applyFont="1" applyFill="1" applyBorder="1"/>
    <xf numFmtId="49" fontId="6" fillId="0" borderId="2" xfId="0" applyNumberFormat="1" applyFont="1" applyBorder="1" applyAlignment="1">
      <alignment horizontal="left" vertical="top"/>
    </xf>
    <xf numFmtId="41" fontId="9" fillId="0" borderId="5" xfId="0" applyNumberFormat="1" applyFont="1" applyBorder="1"/>
    <xf numFmtId="49" fontId="9" fillId="0" borderId="12" xfId="0" applyNumberFormat="1" applyFont="1" applyBorder="1" applyAlignment="1">
      <alignment horizontal="left"/>
    </xf>
    <xf numFmtId="49" fontId="6" fillId="0" borderId="12" xfId="0" applyNumberFormat="1" applyFont="1" applyBorder="1" applyAlignment="1">
      <alignment horizontal="left" vertical="top"/>
    </xf>
    <xf numFmtId="41" fontId="6" fillId="0" borderId="6" xfId="0" applyNumberFormat="1" applyFont="1" applyBorder="1"/>
    <xf numFmtId="41" fontId="6" fillId="0" borderId="0" xfId="0" applyNumberFormat="1" applyFont="1"/>
    <xf numFmtId="49" fontId="6" fillId="0" borderId="12" xfId="0" applyNumberFormat="1" applyFont="1" applyBorder="1" applyAlignment="1">
      <alignment horizontal="left"/>
    </xf>
    <xf numFmtId="44" fontId="1" fillId="4" borderId="11" xfId="3" applyFont="1" applyFill="1" applyBorder="1" applyProtection="1"/>
    <xf numFmtId="49" fontId="6" fillId="0" borderId="0" xfId="0" applyNumberFormat="1" applyFont="1" applyAlignment="1">
      <alignment horizontal="left"/>
    </xf>
    <xf numFmtId="0" fontId="9" fillId="0" borderId="0" xfId="0" applyFont="1" applyAlignment="1">
      <alignment horizontal="right"/>
    </xf>
    <xf numFmtId="0" fontId="5" fillId="0" borderId="3" xfId="0" applyFont="1" applyBorder="1"/>
    <xf numFmtId="0" fontId="5" fillId="10" borderId="16" xfId="0" applyFont="1" applyFill="1" applyBorder="1"/>
    <xf numFmtId="0" fontId="5" fillId="10" borderId="10" xfId="0" applyFont="1" applyFill="1" applyBorder="1"/>
    <xf numFmtId="164" fontId="5" fillId="0" borderId="5" xfId="0" applyNumberFormat="1" applyFont="1" applyBorder="1" applyAlignment="1">
      <alignment horizontal="center"/>
    </xf>
    <xf numFmtId="164" fontId="5" fillId="0" borderId="6" xfId="0" applyNumberFormat="1" applyFont="1" applyBorder="1" applyAlignment="1">
      <alignment horizontal="center"/>
    </xf>
    <xf numFmtId="0" fontId="5" fillId="0" borderId="8" xfId="0" applyFont="1" applyBorder="1" applyAlignment="1">
      <alignment horizontal="center"/>
    </xf>
    <xf numFmtId="0" fontId="8" fillId="0" borderId="15" xfId="0" applyFont="1" applyBorder="1" applyAlignment="1">
      <alignment horizontal="center"/>
    </xf>
    <xf numFmtId="0" fontId="5" fillId="0" borderId="15" xfId="0" applyFont="1" applyBorder="1" applyAlignment="1">
      <alignment horizontal="center"/>
    </xf>
    <xf numFmtId="0" fontId="5" fillId="0" borderId="9" xfId="0" applyFont="1" applyBorder="1" applyAlignment="1">
      <alignment horizontal="center"/>
    </xf>
    <xf numFmtId="0" fontId="8" fillId="4" borderId="27" xfId="0" applyFont="1" applyFill="1" applyBorder="1"/>
    <xf numFmtId="0" fontId="5" fillId="4" borderId="11" xfId="0" applyFont="1" applyFill="1" applyBorder="1"/>
    <xf numFmtId="0" fontId="5" fillId="13" borderId="33" xfId="0" applyFont="1" applyFill="1" applyBorder="1"/>
    <xf numFmtId="174" fontId="5" fillId="13" borderId="33" xfId="3" applyNumberFormat="1" applyFont="1" applyFill="1" applyBorder="1" applyProtection="1"/>
    <xf numFmtId="0" fontId="5" fillId="10" borderId="37" xfId="0" applyFont="1" applyFill="1" applyBorder="1"/>
    <xf numFmtId="174" fontId="5" fillId="10" borderId="37" xfId="3" applyNumberFormat="1" applyFont="1" applyFill="1" applyBorder="1" applyProtection="1"/>
    <xf numFmtId="0" fontId="5" fillId="10" borderId="15" xfId="0" applyFont="1" applyFill="1" applyBorder="1"/>
    <xf numFmtId="174" fontId="8" fillId="10" borderId="15" xfId="3" applyNumberFormat="1" applyFont="1" applyFill="1" applyBorder="1" applyProtection="1"/>
    <xf numFmtId="174" fontId="5" fillId="4" borderId="11" xfId="3" applyNumberFormat="1" applyFont="1" applyFill="1" applyBorder="1" applyProtection="1"/>
    <xf numFmtId="0" fontId="8" fillId="12" borderId="30" xfId="0" applyFont="1" applyFill="1" applyBorder="1"/>
    <xf numFmtId="0" fontId="5" fillId="12" borderId="47" xfId="0" applyFont="1" applyFill="1" applyBorder="1"/>
    <xf numFmtId="174" fontId="8" fillId="12" borderId="47" xfId="3" applyNumberFormat="1" applyFont="1" applyFill="1" applyBorder="1" applyProtection="1"/>
    <xf numFmtId="0" fontId="5" fillId="0" borderId="30" xfId="0" applyFont="1" applyBorder="1"/>
    <xf numFmtId="174" fontId="5" fillId="12" borderId="47" xfId="3" applyNumberFormat="1" applyFont="1" applyFill="1" applyBorder="1" applyProtection="1"/>
    <xf numFmtId="171" fontId="6" fillId="10" borderId="0" xfId="1" applyNumberFormat="1" applyFont="1" applyFill="1" applyProtection="1"/>
    <xf numFmtId="14" fontId="3" fillId="8" borderId="33" xfId="8" applyNumberFormat="1" applyFont="1" applyFill="1" applyBorder="1" applyAlignment="1" applyProtection="1">
      <alignment horizontal="center"/>
      <protection locked="0"/>
    </xf>
    <xf numFmtId="0" fontId="3" fillId="8" borderId="33" xfId="8" applyFont="1" applyFill="1" applyBorder="1" applyAlignment="1" applyProtection="1">
      <alignment horizontal="center"/>
      <protection locked="0"/>
    </xf>
    <xf numFmtId="0" fontId="3" fillId="8" borderId="36" xfId="8" applyFont="1" applyFill="1" applyBorder="1" applyAlignment="1" applyProtection="1">
      <alignment horizontal="center"/>
      <protection locked="0"/>
    </xf>
    <xf numFmtId="44" fontId="3" fillId="8" borderId="33" xfId="3" applyFont="1" applyFill="1" applyBorder="1" applyProtection="1">
      <protection locked="0"/>
    </xf>
    <xf numFmtId="44" fontId="3" fillId="8" borderId="36" xfId="3" applyFont="1" applyFill="1" applyBorder="1" applyProtection="1">
      <protection locked="0"/>
    </xf>
    <xf numFmtId="0" fontId="3" fillId="8" borderId="2" xfId="0" applyFont="1" applyFill="1" applyBorder="1" applyAlignment="1" applyProtection="1">
      <alignment horizontal="center"/>
      <protection locked="0"/>
    </xf>
    <xf numFmtId="3" fontId="13" fillId="8" borderId="0" xfId="0" applyNumberFormat="1" applyFont="1" applyFill="1" applyProtection="1">
      <protection locked="0"/>
    </xf>
    <xf numFmtId="0" fontId="13" fillId="0" borderId="0" xfId="0" applyFont="1" applyAlignment="1">
      <alignment horizontal="center" vertical="center"/>
    </xf>
    <xf numFmtId="0" fontId="13" fillId="0" borderId="2" xfId="0" applyFont="1" applyBorder="1" applyAlignment="1" applyProtection="1">
      <alignment horizontal="left"/>
      <protection locked="0"/>
    </xf>
    <xf numFmtId="0" fontId="13" fillId="0" borderId="0" xfId="0" applyFont="1" applyAlignment="1" applyProtection="1">
      <alignment horizontal="left"/>
      <protection locked="0"/>
    </xf>
    <xf numFmtId="0" fontId="13" fillId="0" borderId="2" xfId="0" applyFont="1" applyBorder="1" applyAlignment="1" applyProtection="1">
      <alignment horizontal="right"/>
      <protection locked="0"/>
    </xf>
    <xf numFmtId="38" fontId="13" fillId="0" borderId="2" xfId="0" applyNumberFormat="1" applyFont="1" applyBorder="1" applyAlignment="1" applyProtection="1">
      <alignment horizontal="left"/>
      <protection locked="0"/>
    </xf>
    <xf numFmtId="169" fontId="13" fillId="0" borderId="2" xfId="0" applyNumberFormat="1" applyFont="1" applyBorder="1" applyAlignment="1" applyProtection="1">
      <alignment horizontal="left"/>
      <protection locked="0"/>
    </xf>
    <xf numFmtId="0" fontId="13" fillId="0" borderId="2" xfId="0" applyFont="1" applyBorder="1" applyAlignment="1" applyProtection="1">
      <alignment horizontal="center"/>
      <protection locked="0"/>
    </xf>
    <xf numFmtId="0" fontId="13" fillId="0" borderId="0" xfId="0" applyFont="1" applyAlignment="1" applyProtection="1">
      <alignment horizontal="center"/>
      <protection locked="0"/>
    </xf>
    <xf numFmtId="0" fontId="13" fillId="0" borderId="0" xfId="0" applyFont="1" applyAlignment="1" applyProtection="1">
      <alignment horizontal="right"/>
      <protection locked="0"/>
    </xf>
    <xf numFmtId="0" fontId="13" fillId="0" borderId="21" xfId="0" applyFont="1" applyBorder="1" applyAlignment="1" applyProtection="1">
      <alignment horizontal="left"/>
      <protection locked="0"/>
    </xf>
    <xf numFmtId="0" fontId="13" fillId="8" borderId="2" xfId="0" applyFont="1" applyFill="1" applyBorder="1" applyAlignment="1" applyProtection="1">
      <alignment horizontal="center" vertical="center"/>
      <protection locked="0"/>
    </xf>
    <xf numFmtId="0" fontId="13" fillId="8" borderId="2" xfId="0" applyFont="1" applyFill="1" applyBorder="1" applyAlignment="1" applyProtection="1">
      <alignment horizontal="left" vertical="center"/>
      <protection locked="0"/>
    </xf>
    <xf numFmtId="0" fontId="3" fillId="0" borderId="0" xfId="0" applyFont="1" applyAlignment="1">
      <alignment horizontal="right"/>
    </xf>
    <xf numFmtId="169" fontId="13" fillId="8" borderId="2" xfId="0" applyNumberFormat="1" applyFont="1" applyFill="1" applyBorder="1" applyAlignment="1" applyProtection="1">
      <alignment horizontal="center"/>
      <protection locked="0"/>
    </xf>
    <xf numFmtId="0" fontId="13" fillId="8" borderId="2" xfId="0" applyFont="1" applyFill="1" applyBorder="1" applyAlignment="1" applyProtection="1">
      <alignment horizontal="center"/>
      <protection locked="0"/>
    </xf>
    <xf numFmtId="0" fontId="3" fillId="8" borderId="2" xfId="0" applyFont="1" applyFill="1" applyBorder="1" applyAlignment="1" applyProtection="1">
      <alignment horizontal="center"/>
      <protection locked="0"/>
    </xf>
    <xf numFmtId="0" fontId="13" fillId="8" borderId="0" xfId="0" applyFont="1" applyFill="1" applyAlignment="1" applyProtection="1">
      <alignment horizontal="center"/>
      <protection locked="0"/>
    </xf>
    <xf numFmtId="0" fontId="2" fillId="4" borderId="0" xfId="0" applyFont="1" applyFill="1" applyAlignment="1">
      <alignment horizontal="center" wrapText="1"/>
    </xf>
    <xf numFmtId="0" fontId="52" fillId="4" borderId="0" xfId="0" applyFont="1" applyFill="1" applyAlignment="1">
      <alignment horizontal="center"/>
    </xf>
    <xf numFmtId="0" fontId="3" fillId="11" borderId="0" xfId="0" applyFont="1" applyFill="1" applyAlignment="1" applyProtection="1">
      <alignment horizontal="left"/>
      <protection locked="0"/>
    </xf>
    <xf numFmtId="0" fontId="50" fillId="0" borderId="0" xfId="0" applyFont="1" applyAlignment="1">
      <alignment horizontal="left" vertical="center" wrapText="1"/>
    </xf>
    <xf numFmtId="0" fontId="2" fillId="10" borderId="21" xfId="0" applyFont="1" applyFill="1" applyBorder="1" applyAlignment="1">
      <alignment horizontal="center" vertical="center"/>
    </xf>
    <xf numFmtId="0" fontId="2" fillId="0" borderId="0" xfId="0" applyFont="1" applyAlignment="1">
      <alignment horizontal="center"/>
    </xf>
    <xf numFmtId="49" fontId="2" fillId="0" borderId="0" xfId="0" applyNumberFormat="1" applyFont="1" applyAlignment="1">
      <alignment horizontal="center"/>
    </xf>
    <xf numFmtId="0" fontId="3" fillId="10" borderId="0" xfId="0" applyFont="1" applyFill="1" applyAlignment="1">
      <alignment horizontal="center"/>
    </xf>
    <xf numFmtId="49" fontId="41" fillId="0" borderId="0" xfId="0" applyNumberFormat="1" applyFont="1" applyAlignment="1">
      <alignment horizontal="center"/>
    </xf>
    <xf numFmtId="0" fontId="2" fillId="0" borderId="0" xfId="7" applyFont="1" applyAlignment="1">
      <alignment horizontal="center"/>
    </xf>
    <xf numFmtId="0" fontId="3" fillId="0" borderId="0" xfId="0" applyFont="1" applyAlignment="1">
      <alignment horizontal="left"/>
    </xf>
    <xf numFmtId="0" fontId="3" fillId="7" borderId="2" xfId="0" applyFont="1" applyFill="1" applyBorder="1" applyAlignment="1">
      <alignment horizontal="center"/>
    </xf>
    <xf numFmtId="0" fontId="3" fillId="0" borderId="2" xfId="0" applyFont="1" applyBorder="1" applyAlignment="1">
      <alignment horizontal="left"/>
    </xf>
    <xf numFmtId="49" fontId="3" fillId="0" borderId="2" xfId="0" applyNumberFormat="1" applyFont="1" applyBorder="1" applyAlignment="1" applyProtection="1">
      <alignment horizontal="center"/>
      <protection locked="0"/>
    </xf>
    <xf numFmtId="172" fontId="3" fillId="0" borderId="0" xfId="0" applyNumberFormat="1" applyFont="1" applyAlignment="1" applyProtection="1">
      <alignment horizontal="left"/>
      <protection locked="0"/>
    </xf>
    <xf numFmtId="0" fontId="2" fillId="0" borderId="0" xfId="0" applyFont="1" applyAlignment="1">
      <alignment horizontal="left" wrapText="1"/>
    </xf>
    <xf numFmtId="0" fontId="3" fillId="0" borderId="0" xfId="0" applyFont="1" applyAlignment="1">
      <alignment horizontal="center"/>
    </xf>
    <xf numFmtId="0" fontId="3" fillId="0" borderId="9" xfId="0" applyFont="1" applyBorder="1" applyAlignment="1">
      <alignment horizontal="center"/>
    </xf>
    <xf numFmtId="0" fontId="3" fillId="4" borderId="0" xfId="0" applyFont="1" applyFill="1" applyAlignment="1">
      <alignment horizontal="right"/>
    </xf>
    <xf numFmtId="0" fontId="3" fillId="4" borderId="2" xfId="0" applyFont="1" applyFill="1" applyBorder="1" applyAlignment="1">
      <alignment horizontal="left"/>
    </xf>
    <xf numFmtId="0" fontId="3" fillId="4" borderId="0" xfId="0" applyFont="1" applyFill="1" applyAlignment="1">
      <alignment horizontal="center"/>
    </xf>
    <xf numFmtId="0" fontId="3" fillId="4" borderId="2" xfId="0" applyFont="1" applyFill="1" applyBorder="1" applyAlignment="1">
      <alignment horizontal="center"/>
    </xf>
    <xf numFmtId="0" fontId="2" fillId="4" borderId="0" xfId="0" applyFont="1" applyFill="1" applyAlignment="1">
      <alignment horizontal="center"/>
    </xf>
    <xf numFmtId="0" fontId="5" fillId="7" borderId="12" xfId="0" quotePrefix="1" applyFont="1" applyFill="1" applyBorder="1" applyAlignment="1">
      <alignment horizontal="center" wrapText="1"/>
    </xf>
    <xf numFmtId="0" fontId="5" fillId="7" borderId="13" xfId="0" quotePrefix="1" applyFont="1" applyFill="1" applyBorder="1" applyAlignment="1">
      <alignment horizontal="center" wrapText="1"/>
    </xf>
    <xf numFmtId="0" fontId="5" fillId="10" borderId="0" xfId="0" applyFont="1" applyFill="1" applyAlignment="1">
      <alignment horizontal="center"/>
    </xf>
    <xf numFmtId="0" fontId="8" fillId="10" borderId="12" xfId="0" quotePrefix="1" applyFont="1" applyFill="1" applyBorder="1" applyAlignment="1">
      <alignment horizontal="center" wrapText="1"/>
    </xf>
    <xf numFmtId="0" fontId="8" fillId="10" borderId="13" xfId="0" quotePrefix="1" applyFont="1" applyFill="1" applyBorder="1" applyAlignment="1">
      <alignment horizontal="center" wrapText="1"/>
    </xf>
    <xf numFmtId="0" fontId="8" fillId="10" borderId="16" xfId="0" applyFont="1" applyFill="1" applyBorder="1" applyAlignment="1">
      <alignment horizontal="center"/>
    </xf>
    <xf numFmtId="0" fontId="8" fillId="10" borderId="2" xfId="0" applyFont="1" applyFill="1" applyBorder="1" applyAlignment="1">
      <alignment horizontal="center"/>
    </xf>
    <xf numFmtId="0" fontId="16" fillId="10" borderId="0" xfId="0" applyFont="1" applyFill="1" applyAlignment="1">
      <alignment horizontal="center" vertical="center" wrapText="1"/>
    </xf>
    <xf numFmtId="0" fontId="16" fillId="10" borderId="6"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8" fillId="4" borderId="16" xfId="0" applyFont="1" applyFill="1" applyBorder="1" applyAlignment="1">
      <alignment horizontal="center"/>
    </xf>
    <xf numFmtId="0" fontId="8" fillId="4" borderId="2" xfId="0" applyFont="1" applyFill="1" applyBorder="1" applyAlignment="1">
      <alignment horizontal="center"/>
    </xf>
    <xf numFmtId="49" fontId="8" fillId="0" borderId="39" xfId="0" applyNumberFormat="1" applyFont="1" applyBorder="1" applyAlignment="1">
      <alignment horizontal="left" vertical="center" wrapText="1"/>
    </xf>
    <xf numFmtId="49" fontId="8" fillId="0" borderId="40" xfId="0" applyNumberFormat="1" applyFont="1" applyBorder="1" applyAlignment="1">
      <alignment horizontal="left" vertical="center" wrapText="1"/>
    </xf>
    <xf numFmtId="0" fontId="41" fillId="0" borderId="0" xfId="0" applyFont="1" applyAlignment="1">
      <alignment horizontal="center"/>
    </xf>
    <xf numFmtId="0" fontId="8" fillId="4" borderId="1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5" fillId="0" borderId="0" xfId="0" applyFont="1" applyAlignment="1">
      <alignment horizontal="center" vertical="center" wrapText="1"/>
    </xf>
    <xf numFmtId="0" fontId="8" fillId="4" borderId="3" xfId="0" applyFont="1" applyFill="1" applyBorder="1" applyAlignment="1">
      <alignment horizontal="center" vertical="center"/>
    </xf>
    <xf numFmtId="0" fontId="8" fillId="4" borderId="11" xfId="0" applyFont="1" applyFill="1" applyBorder="1" applyAlignment="1">
      <alignment horizontal="center" vertical="center"/>
    </xf>
    <xf numFmtId="0" fontId="8" fillId="10" borderId="0" xfId="0" applyFont="1" applyFill="1" applyAlignment="1">
      <alignment horizontal="center"/>
    </xf>
    <xf numFmtId="49" fontId="6" fillId="0" borderId="18" xfId="0" applyNumberFormat="1" applyFont="1" applyBorder="1" applyAlignment="1">
      <alignment horizontal="left" wrapText="1"/>
    </xf>
    <xf numFmtId="0" fontId="9" fillId="0" borderId="18" xfId="0" applyFont="1" applyBorder="1" applyAlignment="1">
      <alignment wrapText="1"/>
    </xf>
    <xf numFmtId="0" fontId="9" fillId="0" borderId="34" xfId="0" applyFont="1" applyBorder="1" applyAlignment="1">
      <alignment wrapText="1"/>
    </xf>
    <xf numFmtId="49" fontId="6" fillId="0" borderId="29" xfId="0" applyNumberFormat="1" applyFont="1" applyBorder="1" applyAlignment="1">
      <alignment horizontal="left" wrapText="1"/>
    </xf>
    <xf numFmtId="0" fontId="9" fillId="0" borderId="29" xfId="0" applyFont="1" applyBorder="1" applyAlignment="1">
      <alignment wrapText="1"/>
    </xf>
    <xf numFmtId="0" fontId="9" fillId="0" borderId="27" xfId="0" applyFont="1" applyBorder="1" applyAlignment="1">
      <alignment wrapText="1"/>
    </xf>
    <xf numFmtId="0" fontId="6" fillId="0" borderId="14" xfId="0" applyFont="1" applyBorder="1" applyAlignment="1">
      <alignment wrapText="1"/>
    </xf>
    <xf numFmtId="0" fontId="6" fillId="0" borderId="21" xfId="0" applyFont="1" applyBorder="1" applyAlignment="1">
      <alignment wrapText="1"/>
    </xf>
    <xf numFmtId="0" fontId="6" fillId="0" borderId="24" xfId="0" applyFont="1" applyBorder="1" applyAlignment="1">
      <alignment wrapText="1"/>
    </xf>
    <xf numFmtId="49" fontId="6" fillId="0" borderId="12" xfId="0" applyNumberFormat="1" applyFont="1" applyBorder="1" applyAlignment="1">
      <alignment wrapText="1"/>
    </xf>
    <xf numFmtId="49" fontId="6" fillId="0" borderId="13" xfId="0" applyNumberFormat="1" applyFont="1" applyBorder="1" applyAlignment="1">
      <alignment wrapText="1"/>
    </xf>
    <xf numFmtId="49" fontId="6" fillId="0" borderId="2" xfId="0" applyNumberFormat="1" applyFont="1" applyBorder="1" applyAlignment="1">
      <alignment horizontal="left" wrapText="1"/>
    </xf>
    <xf numFmtId="0" fontId="9" fillId="0" borderId="2" xfId="0" applyFont="1" applyBorder="1" applyAlignment="1">
      <alignment wrapText="1"/>
    </xf>
    <xf numFmtId="0" fontId="9" fillId="0" borderId="10" xfId="0" applyFont="1" applyBorder="1" applyAlignment="1">
      <alignment wrapText="1"/>
    </xf>
    <xf numFmtId="0" fontId="7" fillId="10" borderId="2" xfId="0" applyFont="1" applyFill="1" applyBorder="1" applyAlignment="1">
      <alignment horizontal="center" vertical="center" wrapText="1"/>
    </xf>
    <xf numFmtId="0" fontId="7" fillId="10" borderId="10" xfId="0" applyFont="1" applyFill="1" applyBorder="1" applyAlignment="1">
      <alignment horizontal="center" vertical="center" wrapText="1"/>
    </xf>
    <xf numFmtId="49" fontId="6" fillId="0" borderId="21" xfId="0" applyNumberFormat="1" applyFont="1" applyBorder="1" applyAlignment="1">
      <alignment horizontal="left" wrapText="1"/>
    </xf>
    <xf numFmtId="0" fontId="9" fillId="0" borderId="21" xfId="0" applyFont="1" applyBorder="1" applyAlignment="1">
      <alignment wrapText="1"/>
    </xf>
    <xf numFmtId="0" fontId="9" fillId="0" borderId="24" xfId="0" applyFont="1" applyBorder="1" applyAlignment="1">
      <alignment wrapText="1"/>
    </xf>
    <xf numFmtId="0" fontId="16" fillId="10" borderId="14" xfId="0" applyFont="1" applyFill="1" applyBorder="1" applyAlignment="1">
      <alignment horizontal="center"/>
    </xf>
    <xf numFmtId="0" fontId="16" fillId="10" borderId="4" xfId="0" applyFont="1" applyFill="1" applyBorder="1" applyAlignment="1">
      <alignment horizontal="center"/>
    </xf>
    <xf numFmtId="0" fontId="16" fillId="0" borderId="1" xfId="0" applyFont="1" applyBorder="1" applyAlignment="1">
      <alignment horizontal="center"/>
    </xf>
    <xf numFmtId="0" fontId="17" fillId="6" borderId="0" xfId="0" applyFont="1" applyFill="1" applyAlignment="1">
      <alignment horizontal="center"/>
    </xf>
    <xf numFmtId="0" fontId="9" fillId="8" borderId="21" xfId="8" applyFill="1" applyBorder="1" applyAlignment="1" applyProtection="1">
      <alignment horizontal="center"/>
      <protection locked="0"/>
    </xf>
    <xf numFmtId="0" fontId="40" fillId="0" borderId="0" xfId="0" applyFont="1" applyAlignment="1">
      <alignment horizontal="center"/>
    </xf>
    <xf numFmtId="0" fontId="28" fillId="0" borderId="0" xfId="0" applyFont="1" applyAlignment="1">
      <alignment horizontal="center"/>
    </xf>
    <xf numFmtId="0" fontId="5" fillId="10" borderId="0" xfId="0" applyFont="1" applyFill="1" applyAlignment="1">
      <alignment horizontal="left"/>
    </xf>
    <xf numFmtId="0" fontId="5" fillId="8" borderId="21" xfId="8" applyFont="1" applyFill="1" applyBorder="1" applyAlignment="1" applyProtection="1">
      <alignment horizontal="left"/>
      <protection locked="0"/>
    </xf>
    <xf numFmtId="0" fontId="9" fillId="8" borderId="21" xfId="8" applyFill="1" applyBorder="1" applyAlignment="1" applyProtection="1">
      <alignment horizontal="left"/>
      <protection locked="0"/>
    </xf>
    <xf numFmtId="0" fontId="26" fillId="0" borderId="19" xfId="0" applyFont="1" applyBorder="1" applyAlignment="1" applyProtection="1">
      <alignment vertical="top" wrapText="1"/>
      <protection locked="0"/>
    </xf>
    <xf numFmtId="0" fontId="26" fillId="0" borderId="14" xfId="0" applyFont="1" applyBorder="1" applyAlignment="1" applyProtection="1">
      <alignment vertical="top" wrapText="1"/>
      <protection locked="0"/>
    </xf>
    <xf numFmtId="0" fontId="26" fillId="0" borderId="4" xfId="0" applyFont="1" applyBorder="1" applyAlignment="1" applyProtection="1">
      <alignment vertical="top" wrapText="1"/>
      <protection locked="0"/>
    </xf>
    <xf numFmtId="0" fontId="26" fillId="0" borderId="17" xfId="0" applyFont="1" applyBorder="1" applyAlignment="1" applyProtection="1">
      <alignment vertical="top" wrapText="1"/>
      <protection locked="0"/>
    </xf>
    <xf numFmtId="0" fontId="26" fillId="0" borderId="0" xfId="0" applyFont="1" applyAlignment="1" applyProtection="1">
      <alignment vertical="top" wrapText="1"/>
      <protection locked="0"/>
    </xf>
    <xf numFmtId="0" fontId="26" fillId="0" borderId="6" xfId="0" applyFont="1" applyBorder="1" applyAlignment="1" applyProtection="1">
      <alignment vertical="top" wrapText="1"/>
      <protection locked="0"/>
    </xf>
    <xf numFmtId="0" fontId="26" fillId="0" borderId="16" xfId="0" applyFont="1" applyBorder="1" applyAlignment="1" applyProtection="1">
      <alignment vertical="top" wrapText="1"/>
      <protection locked="0"/>
    </xf>
    <xf numFmtId="0" fontId="26" fillId="0" borderId="2" xfId="0" applyFont="1" applyBorder="1" applyAlignment="1" applyProtection="1">
      <alignment vertical="top" wrapText="1"/>
      <protection locked="0"/>
    </xf>
    <xf numFmtId="0" fontId="26" fillId="0" borderId="10" xfId="0" applyFont="1" applyBorder="1" applyAlignment="1" applyProtection="1">
      <alignment vertical="top" wrapText="1"/>
      <protection locked="0"/>
    </xf>
    <xf numFmtId="0" fontId="11" fillId="0" borderId="17" xfId="0" applyFont="1" applyBorder="1" applyAlignment="1">
      <alignment horizontal="left"/>
    </xf>
    <xf numFmtId="0" fontId="11" fillId="0" borderId="0" xfId="0" applyFont="1" applyAlignment="1">
      <alignment horizontal="left"/>
    </xf>
    <xf numFmtId="167" fontId="3" fillId="0" borderId="21" xfId="0" applyNumberFormat="1" applyFont="1" applyBorder="1" applyAlignment="1" applyProtection="1">
      <alignment horizontal="right"/>
      <protection locked="0"/>
    </xf>
    <xf numFmtId="167" fontId="3" fillId="0" borderId="24" xfId="0" applyNumberFormat="1" applyFont="1" applyBorder="1" applyAlignment="1" applyProtection="1">
      <alignment horizontal="right"/>
      <protection locked="0"/>
    </xf>
    <xf numFmtId="0" fontId="25" fillId="0" borderId="2" xfId="0" applyFont="1" applyBorder="1" applyAlignment="1" applyProtection="1">
      <alignment horizontal="left"/>
      <protection locked="0"/>
    </xf>
    <xf numFmtId="0" fontId="11" fillId="0" borderId="16" xfId="0" applyFont="1" applyBorder="1" applyAlignment="1" applyProtection="1">
      <alignment horizontal="left"/>
      <protection locked="0"/>
    </xf>
    <xf numFmtId="0" fontId="11" fillId="0" borderId="2" xfId="0" applyFont="1" applyBorder="1" applyAlignment="1" applyProtection="1">
      <alignment horizontal="left"/>
      <protection locked="0"/>
    </xf>
    <xf numFmtId="167" fontId="11" fillId="0" borderId="21" xfId="0" applyNumberFormat="1" applyFont="1" applyBorder="1" applyAlignment="1" applyProtection="1">
      <alignment horizontal="right"/>
      <protection locked="0"/>
    </xf>
    <xf numFmtId="167" fontId="11" fillId="0" borderId="24" xfId="0" applyNumberFormat="1" applyFont="1" applyBorder="1" applyAlignment="1" applyProtection="1">
      <alignment horizontal="right"/>
      <protection locked="0"/>
    </xf>
    <xf numFmtId="0" fontId="11" fillId="0" borderId="17" xfId="0" applyFont="1" applyBorder="1" applyAlignment="1">
      <alignment horizontal="center"/>
    </xf>
    <xf numFmtId="0" fontId="11" fillId="0" borderId="0" xfId="0" applyFont="1" applyAlignment="1">
      <alignment horizontal="center"/>
    </xf>
    <xf numFmtId="0" fontId="11" fillId="0" borderId="6" xfId="0" applyFont="1" applyBorder="1" applyAlignment="1">
      <alignment horizontal="center"/>
    </xf>
    <xf numFmtId="167" fontId="2" fillId="0" borderId="2" xfId="0" applyNumberFormat="1" applyFont="1" applyBorder="1" applyAlignment="1">
      <alignment horizontal="right"/>
    </xf>
    <xf numFmtId="167" fontId="2" fillId="0" borderId="10" xfId="0" applyNumberFormat="1" applyFont="1" applyBorder="1" applyAlignment="1">
      <alignment horizontal="right"/>
    </xf>
    <xf numFmtId="165" fontId="25" fillId="0" borderId="2" xfId="0" applyNumberFormat="1" applyFont="1" applyBorder="1" applyAlignment="1" applyProtection="1">
      <alignment horizontal="center"/>
      <protection locked="0"/>
    </xf>
    <xf numFmtId="0" fontId="11" fillId="0" borderId="19" xfId="0" applyFont="1" applyBorder="1" applyAlignment="1">
      <alignment horizontal="center"/>
    </xf>
    <xf numFmtId="0" fontId="11" fillId="0" borderId="14" xfId="0" applyFont="1" applyBorder="1" applyAlignment="1">
      <alignment horizontal="center"/>
    </xf>
    <xf numFmtId="0" fontId="11" fillId="0" borderId="4" xfId="0" applyFont="1" applyBorder="1" applyAlignment="1">
      <alignment horizontal="center"/>
    </xf>
    <xf numFmtId="167" fontId="3" fillId="0" borderId="2" xfId="0" applyNumberFormat="1" applyFont="1" applyBorder="1" applyAlignment="1" applyProtection="1">
      <alignment horizontal="right"/>
      <protection locked="0"/>
    </xf>
    <xf numFmtId="167" fontId="3" fillId="0" borderId="10" xfId="0" applyNumberFormat="1" applyFont="1" applyBorder="1" applyAlignment="1" applyProtection="1">
      <alignment horizontal="right"/>
      <protection locked="0"/>
    </xf>
    <xf numFmtId="0" fontId="5" fillId="3" borderId="16" xfId="0" applyFont="1" applyFill="1" applyBorder="1" applyAlignment="1" applyProtection="1">
      <alignment horizontal="center"/>
      <protection hidden="1"/>
    </xf>
    <xf numFmtId="0" fontId="5" fillId="3" borderId="2" xfId="0" applyFont="1" applyFill="1" applyBorder="1" applyAlignment="1" applyProtection="1">
      <alignment horizontal="center"/>
      <protection hidden="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3" fillId="8" borderId="2" xfId="0" applyFont="1" applyFill="1" applyBorder="1" applyAlignment="1" applyProtection="1">
      <alignment horizontal="center" vertical="center"/>
      <protection locked="0"/>
    </xf>
    <xf numFmtId="0" fontId="1" fillId="8" borderId="21" xfId="8" applyFont="1" applyFill="1" applyBorder="1" applyAlignment="1" applyProtection="1">
      <alignment horizontal="left"/>
      <protection locked="0"/>
    </xf>
    <xf numFmtId="0" fontId="1" fillId="8" borderId="21" xfId="8" applyFont="1" applyFill="1" applyBorder="1" applyAlignment="1" applyProtection="1">
      <alignment horizontal="center"/>
      <protection locked="0"/>
    </xf>
  </cellXfs>
  <cellStyles count="12">
    <cellStyle name="Comma" xfId="1" builtinId="3"/>
    <cellStyle name="Comma 2" xfId="2" xr:uid="{985AED60-5B52-48A9-A87A-E0BE8064D893}"/>
    <cellStyle name="Currency" xfId="3" builtinId="4"/>
    <cellStyle name="Currency 2" xfId="4" xr:uid="{B955615D-15C2-48B1-8755-DCB4F40B7362}"/>
    <cellStyle name="Currency 2 2" xfId="5" xr:uid="{E3BBD0AD-0D26-44F4-ADA5-30251286DC61}"/>
    <cellStyle name="Currency 3" xfId="6" xr:uid="{3EF5DBB5-BE28-481A-963F-9CC198438F38}"/>
    <cellStyle name="Normal" xfId="0" builtinId="0"/>
    <cellStyle name="Normal 2" xfId="7" xr:uid="{9B5951B2-20AB-4D53-820C-22C7B6736770}"/>
    <cellStyle name="Normal 3" xfId="8" xr:uid="{D366A35E-5FD3-4F14-A21D-FC5E5890D996}"/>
    <cellStyle name="Normal_S- Schedules" xfId="9" xr:uid="{D1191B57-E0B1-4D87-9478-54C6E9450794}"/>
    <cellStyle name="Normal_Transfer Schedules" xfId="10" xr:uid="{2F138BA3-2371-4962-990E-991E576E1840}"/>
    <cellStyle name="Percent" xfId="11" builtinId="5"/>
  </cellStyles>
  <dxfs count="0"/>
  <tableStyles count="0" defaultTableStyle="TableStyleMedium2"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7620</xdr:colOff>
      <xdr:row>142</xdr:row>
      <xdr:rowOff>7620</xdr:rowOff>
    </xdr:from>
    <xdr:to>
      <xdr:col>4</xdr:col>
      <xdr:colOff>91440</xdr:colOff>
      <xdr:row>144</xdr:row>
      <xdr:rowOff>0</xdr:rowOff>
    </xdr:to>
    <xdr:sp macro="" textlink="">
      <xdr:nvSpPr>
        <xdr:cNvPr id="21842" name="AutoShape 2">
          <a:extLst>
            <a:ext uri="{FF2B5EF4-FFF2-40B4-BE49-F238E27FC236}">
              <a16:creationId xmlns:a16="http://schemas.microsoft.com/office/drawing/2014/main" id="{A359E9BC-3788-740F-3773-8B6D0414E409}"/>
            </a:ext>
          </a:extLst>
        </xdr:cNvPr>
        <xdr:cNvSpPr>
          <a:spLocks/>
        </xdr:cNvSpPr>
      </xdr:nvSpPr>
      <xdr:spPr bwMode="auto">
        <a:xfrm>
          <a:off x="2606040" y="21198840"/>
          <a:ext cx="83820" cy="304800"/>
        </a:xfrm>
        <a:prstGeom prst="rightBrace">
          <a:avLst>
            <a:gd name="adj1" fmla="val 30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22860</xdr:rowOff>
        </xdr:from>
        <xdr:to>
          <xdr:col>10</xdr:col>
          <xdr:colOff>175260</xdr:colOff>
          <xdr:row>12</xdr:row>
          <xdr:rowOff>76200</xdr:rowOff>
        </xdr:to>
        <xdr:sp macro="" textlink="">
          <xdr:nvSpPr>
            <xdr:cNvPr id="21597" name="Object 93" hidden="1">
              <a:extLst>
                <a:ext uri="{63B3BB69-23CF-44E3-9099-C40C66FF867C}">
                  <a14:compatExt spid="_x0000_s21597"/>
                </a:ext>
                <a:ext uri="{FF2B5EF4-FFF2-40B4-BE49-F238E27FC236}">
                  <a16:creationId xmlns:a16="http://schemas.microsoft.com/office/drawing/2014/main" id="{00000000-0008-0000-0000-00005D5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7620</xdr:colOff>
      <xdr:row>119</xdr:row>
      <xdr:rowOff>0</xdr:rowOff>
    </xdr:from>
    <xdr:to>
      <xdr:col>5</xdr:col>
      <xdr:colOff>83820</xdr:colOff>
      <xdr:row>119</xdr:row>
      <xdr:rowOff>0</xdr:rowOff>
    </xdr:to>
    <xdr:sp macro="" textlink="">
      <xdr:nvSpPr>
        <xdr:cNvPr id="3544" name="AutoShape 2">
          <a:extLst>
            <a:ext uri="{FF2B5EF4-FFF2-40B4-BE49-F238E27FC236}">
              <a16:creationId xmlns:a16="http://schemas.microsoft.com/office/drawing/2014/main" id="{F2755154-50B0-F9E7-E7CA-25DD195F5675}"/>
            </a:ext>
          </a:extLst>
        </xdr:cNvPr>
        <xdr:cNvSpPr>
          <a:spLocks/>
        </xdr:cNvSpPr>
      </xdr:nvSpPr>
      <xdr:spPr bwMode="auto">
        <a:xfrm>
          <a:off x="2567940" y="18135600"/>
          <a:ext cx="762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xdr:colOff>
      <xdr:row>0</xdr:row>
      <xdr:rowOff>221116</xdr:rowOff>
    </xdr:from>
    <xdr:ext cx="7883638" cy="593304"/>
    <xdr:sp macro="" textlink="">
      <xdr:nvSpPr>
        <xdr:cNvPr id="3" name="Rectangle 2">
          <a:extLst>
            <a:ext uri="{FF2B5EF4-FFF2-40B4-BE49-F238E27FC236}">
              <a16:creationId xmlns:a16="http://schemas.microsoft.com/office/drawing/2014/main" id="{F3674042-7C76-D1F3-F8D2-BB7DC626F5E7}"/>
            </a:ext>
          </a:extLst>
        </xdr:cNvPr>
        <xdr:cNvSpPr/>
      </xdr:nvSpPr>
      <xdr:spPr>
        <a:xfrm>
          <a:off x="204108" y="221116"/>
          <a:ext cx="7883638" cy="593304"/>
        </a:xfrm>
        <a:prstGeom prst="rect">
          <a:avLst/>
        </a:prstGeom>
        <a:noFill/>
      </xdr:spPr>
      <xdr:txBody>
        <a:bodyPr wrap="square" lIns="91440" tIns="45720" rIns="91440" bIns="45720">
          <a:spAutoFit/>
        </a:bodyPr>
        <a:lstStyle/>
        <a:p>
          <a:pPr algn="ctr"/>
          <a:r>
            <a:rPr lang="en-US" sz="32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[Insert Entity</a:t>
          </a:r>
          <a:r>
            <a:rPr lang="en-US" sz="3200" b="1" cap="none" spc="0" baseline="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rPr>
            <a:t> Letterhead Here]</a:t>
          </a:r>
          <a:endParaRPr lang="en-US" sz="3200" b="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508000</xdr:colOff>
      <xdr:row>10</xdr:row>
      <xdr:rowOff>101600</xdr:rowOff>
    </xdr:from>
    <xdr:to>
      <xdr:col>7</xdr:col>
      <xdr:colOff>317500</xdr:colOff>
      <xdr:row>28</xdr:row>
      <xdr:rowOff>0</xdr:rowOff>
    </xdr:to>
    <xdr:sp macro="" textlink="">
      <xdr:nvSpPr>
        <xdr:cNvPr id="2" name="TextBox 1">
          <a:extLst>
            <a:ext uri="{FF2B5EF4-FFF2-40B4-BE49-F238E27FC236}">
              <a16:creationId xmlns:a16="http://schemas.microsoft.com/office/drawing/2014/main" id="{92DF6F7D-3BF6-E125-DDA8-955E9A9A7F0C}"/>
            </a:ext>
          </a:extLst>
        </xdr:cNvPr>
        <xdr:cNvSpPr txBox="1"/>
      </xdr:nvSpPr>
      <xdr:spPr>
        <a:xfrm>
          <a:off x="800100" y="2120900"/>
          <a:ext cx="7048500" cy="365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600"/>
            <a:t>Do Not Use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254000</xdr:colOff>
      <xdr:row>7</xdr:row>
      <xdr:rowOff>12700</xdr:rowOff>
    </xdr:from>
    <xdr:to>
      <xdr:col>6</xdr:col>
      <xdr:colOff>685800</xdr:colOff>
      <xdr:row>27</xdr:row>
      <xdr:rowOff>38100</xdr:rowOff>
    </xdr:to>
    <xdr:sp macro="" textlink="">
      <xdr:nvSpPr>
        <xdr:cNvPr id="2" name="TextBox 1">
          <a:extLst>
            <a:ext uri="{FF2B5EF4-FFF2-40B4-BE49-F238E27FC236}">
              <a16:creationId xmlns:a16="http://schemas.microsoft.com/office/drawing/2014/main" id="{1E20051C-0E22-06E9-C08A-89CF01EB7EDD}"/>
            </a:ext>
          </a:extLst>
        </xdr:cNvPr>
        <xdr:cNvSpPr txBox="1"/>
      </xdr:nvSpPr>
      <xdr:spPr>
        <a:xfrm>
          <a:off x="254000" y="2057400"/>
          <a:ext cx="6769100" cy="405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600"/>
            <a:t>Do Not Use</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xdr:colOff>
          <xdr:row>13</xdr:row>
          <xdr:rowOff>137160</xdr:rowOff>
        </xdr:from>
        <xdr:to>
          <xdr:col>9</xdr:col>
          <xdr:colOff>76200</xdr:colOff>
          <xdr:row>15</xdr:row>
          <xdr:rowOff>22860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1E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xdr:row>
          <xdr:rowOff>137160</xdr:rowOff>
        </xdr:from>
        <xdr:to>
          <xdr:col>11</xdr:col>
          <xdr:colOff>76200</xdr:colOff>
          <xdr:row>15</xdr:row>
          <xdr:rowOff>22860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1E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xdr:row>
          <xdr:rowOff>137160</xdr:rowOff>
        </xdr:from>
        <xdr:to>
          <xdr:col>13</xdr:col>
          <xdr:colOff>76200</xdr:colOff>
          <xdr:row>15</xdr:row>
          <xdr:rowOff>22860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1E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xdr:row>
          <xdr:rowOff>137160</xdr:rowOff>
        </xdr:from>
        <xdr:to>
          <xdr:col>9</xdr:col>
          <xdr:colOff>76200</xdr:colOff>
          <xdr:row>17</xdr:row>
          <xdr:rowOff>30480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1E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15</xdr:row>
          <xdr:rowOff>137160</xdr:rowOff>
        </xdr:from>
        <xdr:to>
          <xdr:col>11</xdr:col>
          <xdr:colOff>76200</xdr:colOff>
          <xdr:row>17</xdr:row>
          <xdr:rowOff>30480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1E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xdr:row>
          <xdr:rowOff>137160</xdr:rowOff>
        </xdr:from>
        <xdr:to>
          <xdr:col>13</xdr:col>
          <xdr:colOff>76200</xdr:colOff>
          <xdr:row>17</xdr:row>
          <xdr:rowOff>30480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1E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137160</xdr:rowOff>
        </xdr:from>
        <xdr:to>
          <xdr:col>9</xdr:col>
          <xdr:colOff>76200</xdr:colOff>
          <xdr:row>19</xdr:row>
          <xdr:rowOff>30480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1E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17</xdr:row>
          <xdr:rowOff>137160</xdr:rowOff>
        </xdr:from>
        <xdr:to>
          <xdr:col>11</xdr:col>
          <xdr:colOff>76200</xdr:colOff>
          <xdr:row>19</xdr:row>
          <xdr:rowOff>30480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1E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xdr:row>
          <xdr:rowOff>137160</xdr:rowOff>
        </xdr:from>
        <xdr:to>
          <xdr:col>13</xdr:col>
          <xdr:colOff>76200</xdr:colOff>
          <xdr:row>19</xdr:row>
          <xdr:rowOff>30480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1E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137160</xdr:rowOff>
        </xdr:from>
        <xdr:to>
          <xdr:col>9</xdr:col>
          <xdr:colOff>76200</xdr:colOff>
          <xdr:row>22</xdr:row>
          <xdr:rowOff>30480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1E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20</xdr:row>
          <xdr:rowOff>137160</xdr:rowOff>
        </xdr:from>
        <xdr:to>
          <xdr:col>11</xdr:col>
          <xdr:colOff>76200</xdr:colOff>
          <xdr:row>22</xdr:row>
          <xdr:rowOff>30480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1E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xdr:row>
          <xdr:rowOff>137160</xdr:rowOff>
        </xdr:from>
        <xdr:to>
          <xdr:col>13</xdr:col>
          <xdr:colOff>76200</xdr:colOff>
          <xdr:row>22</xdr:row>
          <xdr:rowOff>30480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1E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xdr:row>
          <xdr:rowOff>137160</xdr:rowOff>
        </xdr:from>
        <xdr:to>
          <xdr:col>9</xdr:col>
          <xdr:colOff>76200</xdr:colOff>
          <xdr:row>25</xdr:row>
          <xdr:rowOff>30480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1E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23</xdr:row>
          <xdr:rowOff>137160</xdr:rowOff>
        </xdr:from>
        <xdr:to>
          <xdr:col>11</xdr:col>
          <xdr:colOff>76200</xdr:colOff>
          <xdr:row>25</xdr:row>
          <xdr:rowOff>30480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1E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xdr:row>
          <xdr:rowOff>137160</xdr:rowOff>
        </xdr:from>
        <xdr:to>
          <xdr:col>13</xdr:col>
          <xdr:colOff>76200</xdr:colOff>
          <xdr:row>25</xdr:row>
          <xdr:rowOff>30480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1E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xdr:row>
          <xdr:rowOff>137160</xdr:rowOff>
        </xdr:from>
        <xdr:to>
          <xdr:col>9</xdr:col>
          <xdr:colOff>76200</xdr:colOff>
          <xdr:row>28</xdr:row>
          <xdr:rowOff>30480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1E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26</xdr:row>
          <xdr:rowOff>137160</xdr:rowOff>
        </xdr:from>
        <xdr:to>
          <xdr:col>11</xdr:col>
          <xdr:colOff>76200</xdr:colOff>
          <xdr:row>28</xdr:row>
          <xdr:rowOff>30480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1E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26</xdr:row>
          <xdr:rowOff>137160</xdr:rowOff>
        </xdr:from>
        <xdr:to>
          <xdr:col>13</xdr:col>
          <xdr:colOff>76200</xdr:colOff>
          <xdr:row>28</xdr:row>
          <xdr:rowOff>30480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1E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137160</xdr:rowOff>
        </xdr:from>
        <xdr:to>
          <xdr:col>9</xdr:col>
          <xdr:colOff>76200</xdr:colOff>
          <xdr:row>30</xdr:row>
          <xdr:rowOff>30480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1E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28</xdr:row>
          <xdr:rowOff>137160</xdr:rowOff>
        </xdr:from>
        <xdr:to>
          <xdr:col>11</xdr:col>
          <xdr:colOff>76200</xdr:colOff>
          <xdr:row>30</xdr:row>
          <xdr:rowOff>30480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1E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28</xdr:row>
          <xdr:rowOff>137160</xdr:rowOff>
        </xdr:from>
        <xdr:to>
          <xdr:col>13</xdr:col>
          <xdr:colOff>76200</xdr:colOff>
          <xdr:row>30</xdr:row>
          <xdr:rowOff>30480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1E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xdr:row>
          <xdr:rowOff>137160</xdr:rowOff>
        </xdr:from>
        <xdr:to>
          <xdr:col>9</xdr:col>
          <xdr:colOff>76200</xdr:colOff>
          <xdr:row>34</xdr:row>
          <xdr:rowOff>22860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1E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32</xdr:row>
          <xdr:rowOff>137160</xdr:rowOff>
        </xdr:from>
        <xdr:to>
          <xdr:col>11</xdr:col>
          <xdr:colOff>68580</xdr:colOff>
          <xdr:row>34</xdr:row>
          <xdr:rowOff>22860</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1E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32</xdr:row>
          <xdr:rowOff>137160</xdr:rowOff>
        </xdr:from>
        <xdr:to>
          <xdr:col>13</xdr:col>
          <xdr:colOff>76200</xdr:colOff>
          <xdr:row>34</xdr:row>
          <xdr:rowOff>30480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1E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37</xdr:row>
          <xdr:rowOff>137160</xdr:rowOff>
        </xdr:from>
        <xdr:to>
          <xdr:col>9</xdr:col>
          <xdr:colOff>76200</xdr:colOff>
          <xdr:row>39</xdr:row>
          <xdr:rowOff>30480</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1E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37</xdr:row>
          <xdr:rowOff>137160</xdr:rowOff>
        </xdr:from>
        <xdr:to>
          <xdr:col>11</xdr:col>
          <xdr:colOff>76200</xdr:colOff>
          <xdr:row>39</xdr:row>
          <xdr:rowOff>30480</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1E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37</xdr:row>
          <xdr:rowOff>137160</xdr:rowOff>
        </xdr:from>
        <xdr:to>
          <xdr:col>13</xdr:col>
          <xdr:colOff>68580</xdr:colOff>
          <xdr:row>39</xdr:row>
          <xdr:rowOff>30480</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1E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47</xdr:row>
          <xdr:rowOff>137160</xdr:rowOff>
        </xdr:from>
        <xdr:to>
          <xdr:col>9</xdr:col>
          <xdr:colOff>76200</xdr:colOff>
          <xdr:row>49</xdr:row>
          <xdr:rowOff>30480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1E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47</xdr:row>
          <xdr:rowOff>137160</xdr:rowOff>
        </xdr:from>
        <xdr:to>
          <xdr:col>11</xdr:col>
          <xdr:colOff>76200</xdr:colOff>
          <xdr:row>49</xdr:row>
          <xdr:rowOff>30480</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1E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47</xdr:row>
          <xdr:rowOff>137160</xdr:rowOff>
        </xdr:from>
        <xdr:to>
          <xdr:col>13</xdr:col>
          <xdr:colOff>76200</xdr:colOff>
          <xdr:row>49</xdr:row>
          <xdr:rowOff>30480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1E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49</xdr:row>
          <xdr:rowOff>137160</xdr:rowOff>
        </xdr:from>
        <xdr:to>
          <xdr:col>9</xdr:col>
          <xdr:colOff>76200</xdr:colOff>
          <xdr:row>51</xdr:row>
          <xdr:rowOff>30480</xdr:rowOff>
        </xdr:to>
        <xdr:sp macro="" textlink="">
          <xdr:nvSpPr>
            <xdr:cNvPr id="42015" name="Check Box 31" hidden="1">
              <a:extLst>
                <a:ext uri="{63B3BB69-23CF-44E3-9099-C40C66FF867C}">
                  <a14:compatExt spid="_x0000_s42015"/>
                </a:ext>
                <a:ext uri="{FF2B5EF4-FFF2-40B4-BE49-F238E27FC236}">
                  <a16:creationId xmlns:a16="http://schemas.microsoft.com/office/drawing/2014/main" id="{00000000-0008-0000-1E00-00001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49</xdr:row>
          <xdr:rowOff>137160</xdr:rowOff>
        </xdr:from>
        <xdr:to>
          <xdr:col>11</xdr:col>
          <xdr:colOff>76200</xdr:colOff>
          <xdr:row>51</xdr:row>
          <xdr:rowOff>30480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1E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49</xdr:row>
          <xdr:rowOff>137160</xdr:rowOff>
        </xdr:from>
        <xdr:to>
          <xdr:col>13</xdr:col>
          <xdr:colOff>76200</xdr:colOff>
          <xdr:row>51</xdr:row>
          <xdr:rowOff>30480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1E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53</xdr:row>
          <xdr:rowOff>137160</xdr:rowOff>
        </xdr:from>
        <xdr:to>
          <xdr:col>9</xdr:col>
          <xdr:colOff>76200</xdr:colOff>
          <xdr:row>55</xdr:row>
          <xdr:rowOff>30480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1E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53</xdr:row>
          <xdr:rowOff>137160</xdr:rowOff>
        </xdr:from>
        <xdr:to>
          <xdr:col>11</xdr:col>
          <xdr:colOff>76200</xdr:colOff>
          <xdr:row>55</xdr:row>
          <xdr:rowOff>30480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1E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53</xdr:row>
          <xdr:rowOff>137160</xdr:rowOff>
        </xdr:from>
        <xdr:to>
          <xdr:col>13</xdr:col>
          <xdr:colOff>76200</xdr:colOff>
          <xdr:row>55</xdr:row>
          <xdr:rowOff>30480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1E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64</xdr:row>
          <xdr:rowOff>137160</xdr:rowOff>
        </xdr:from>
        <xdr:to>
          <xdr:col>9</xdr:col>
          <xdr:colOff>76200</xdr:colOff>
          <xdr:row>66</xdr:row>
          <xdr:rowOff>30480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1E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64</xdr:row>
          <xdr:rowOff>137160</xdr:rowOff>
        </xdr:from>
        <xdr:to>
          <xdr:col>11</xdr:col>
          <xdr:colOff>76200</xdr:colOff>
          <xdr:row>66</xdr:row>
          <xdr:rowOff>30480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1E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64</xdr:row>
          <xdr:rowOff>137160</xdr:rowOff>
        </xdr:from>
        <xdr:to>
          <xdr:col>13</xdr:col>
          <xdr:colOff>76200</xdr:colOff>
          <xdr:row>66</xdr:row>
          <xdr:rowOff>30480</xdr:rowOff>
        </xdr:to>
        <xdr:sp macro="" textlink="">
          <xdr:nvSpPr>
            <xdr:cNvPr id="42023" name="Check Box 39" hidden="1">
              <a:extLst>
                <a:ext uri="{63B3BB69-23CF-44E3-9099-C40C66FF867C}">
                  <a14:compatExt spid="_x0000_s42023"/>
                </a:ext>
                <a:ext uri="{FF2B5EF4-FFF2-40B4-BE49-F238E27FC236}">
                  <a16:creationId xmlns:a16="http://schemas.microsoft.com/office/drawing/2014/main" id="{00000000-0008-0000-1E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66</xdr:row>
          <xdr:rowOff>137160</xdr:rowOff>
        </xdr:from>
        <xdr:to>
          <xdr:col>9</xdr:col>
          <xdr:colOff>76200</xdr:colOff>
          <xdr:row>68</xdr:row>
          <xdr:rowOff>30480</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1E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66</xdr:row>
          <xdr:rowOff>137160</xdr:rowOff>
        </xdr:from>
        <xdr:to>
          <xdr:col>11</xdr:col>
          <xdr:colOff>76200</xdr:colOff>
          <xdr:row>68</xdr:row>
          <xdr:rowOff>30480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1E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66</xdr:row>
          <xdr:rowOff>137160</xdr:rowOff>
        </xdr:from>
        <xdr:to>
          <xdr:col>13</xdr:col>
          <xdr:colOff>76200</xdr:colOff>
          <xdr:row>68</xdr:row>
          <xdr:rowOff>30480</xdr:rowOff>
        </xdr:to>
        <xdr:sp macro="" textlink="">
          <xdr:nvSpPr>
            <xdr:cNvPr id="42026" name="Check Box 42" hidden="1">
              <a:extLst>
                <a:ext uri="{63B3BB69-23CF-44E3-9099-C40C66FF867C}">
                  <a14:compatExt spid="_x0000_s42026"/>
                </a:ext>
                <a:ext uri="{FF2B5EF4-FFF2-40B4-BE49-F238E27FC236}">
                  <a16:creationId xmlns:a16="http://schemas.microsoft.com/office/drawing/2014/main" id="{00000000-0008-0000-1E00-00002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68</xdr:row>
          <xdr:rowOff>7620</xdr:rowOff>
        </xdr:from>
        <xdr:to>
          <xdr:col>9</xdr:col>
          <xdr:colOff>76200</xdr:colOff>
          <xdr:row>70</xdr:row>
          <xdr:rowOff>137160</xdr:rowOff>
        </xdr:to>
        <xdr:sp macro="" textlink="">
          <xdr:nvSpPr>
            <xdr:cNvPr id="42027" name="Check Box 43" hidden="1">
              <a:extLst>
                <a:ext uri="{63B3BB69-23CF-44E3-9099-C40C66FF867C}">
                  <a14:compatExt spid="_x0000_s42027"/>
                </a:ext>
                <a:ext uri="{FF2B5EF4-FFF2-40B4-BE49-F238E27FC236}">
                  <a16:creationId xmlns:a16="http://schemas.microsoft.com/office/drawing/2014/main" id="{00000000-0008-0000-1E00-00002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68</xdr:row>
          <xdr:rowOff>68580</xdr:rowOff>
        </xdr:from>
        <xdr:to>
          <xdr:col>11</xdr:col>
          <xdr:colOff>76200</xdr:colOff>
          <xdr:row>70</xdr:row>
          <xdr:rowOff>99060</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1E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68</xdr:row>
          <xdr:rowOff>60960</xdr:rowOff>
        </xdr:from>
        <xdr:to>
          <xdr:col>13</xdr:col>
          <xdr:colOff>76200</xdr:colOff>
          <xdr:row>70</xdr:row>
          <xdr:rowOff>99060</xdr:rowOff>
        </xdr:to>
        <xdr:sp macro="" textlink="">
          <xdr:nvSpPr>
            <xdr:cNvPr id="42029" name="Check Box 45" hidden="1">
              <a:extLst>
                <a:ext uri="{63B3BB69-23CF-44E3-9099-C40C66FF867C}">
                  <a14:compatExt spid="_x0000_s42029"/>
                </a:ext>
                <a:ext uri="{FF2B5EF4-FFF2-40B4-BE49-F238E27FC236}">
                  <a16:creationId xmlns:a16="http://schemas.microsoft.com/office/drawing/2014/main" id="{00000000-0008-0000-1E00-00002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71</xdr:row>
          <xdr:rowOff>137160</xdr:rowOff>
        </xdr:from>
        <xdr:to>
          <xdr:col>9</xdr:col>
          <xdr:colOff>76200</xdr:colOff>
          <xdr:row>73</xdr:row>
          <xdr:rowOff>30480</xdr:rowOff>
        </xdr:to>
        <xdr:sp macro="" textlink="">
          <xdr:nvSpPr>
            <xdr:cNvPr id="42030" name="Check Box 46" hidden="1">
              <a:extLst>
                <a:ext uri="{63B3BB69-23CF-44E3-9099-C40C66FF867C}">
                  <a14:compatExt spid="_x0000_s42030"/>
                </a:ext>
                <a:ext uri="{FF2B5EF4-FFF2-40B4-BE49-F238E27FC236}">
                  <a16:creationId xmlns:a16="http://schemas.microsoft.com/office/drawing/2014/main" id="{00000000-0008-0000-1E00-00002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71</xdr:row>
          <xdr:rowOff>137160</xdr:rowOff>
        </xdr:from>
        <xdr:to>
          <xdr:col>11</xdr:col>
          <xdr:colOff>76200</xdr:colOff>
          <xdr:row>73</xdr:row>
          <xdr:rowOff>30480</xdr:rowOff>
        </xdr:to>
        <xdr:sp macro="" textlink="">
          <xdr:nvSpPr>
            <xdr:cNvPr id="42031" name="Check Box 47" hidden="1">
              <a:extLst>
                <a:ext uri="{63B3BB69-23CF-44E3-9099-C40C66FF867C}">
                  <a14:compatExt spid="_x0000_s42031"/>
                </a:ext>
                <a:ext uri="{FF2B5EF4-FFF2-40B4-BE49-F238E27FC236}">
                  <a16:creationId xmlns:a16="http://schemas.microsoft.com/office/drawing/2014/main" id="{00000000-0008-0000-1E00-00002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71</xdr:row>
          <xdr:rowOff>137160</xdr:rowOff>
        </xdr:from>
        <xdr:to>
          <xdr:col>13</xdr:col>
          <xdr:colOff>76200</xdr:colOff>
          <xdr:row>73</xdr:row>
          <xdr:rowOff>30480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1E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73</xdr:row>
          <xdr:rowOff>137160</xdr:rowOff>
        </xdr:from>
        <xdr:to>
          <xdr:col>9</xdr:col>
          <xdr:colOff>76200</xdr:colOff>
          <xdr:row>75</xdr:row>
          <xdr:rowOff>30480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1E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73</xdr:row>
          <xdr:rowOff>137160</xdr:rowOff>
        </xdr:from>
        <xdr:to>
          <xdr:col>11</xdr:col>
          <xdr:colOff>76200</xdr:colOff>
          <xdr:row>75</xdr:row>
          <xdr:rowOff>30480</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1E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73</xdr:row>
          <xdr:rowOff>137160</xdr:rowOff>
        </xdr:from>
        <xdr:to>
          <xdr:col>13</xdr:col>
          <xdr:colOff>76200</xdr:colOff>
          <xdr:row>75</xdr:row>
          <xdr:rowOff>30480</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1E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75</xdr:row>
          <xdr:rowOff>137160</xdr:rowOff>
        </xdr:from>
        <xdr:to>
          <xdr:col>9</xdr:col>
          <xdr:colOff>76200</xdr:colOff>
          <xdr:row>77</xdr:row>
          <xdr:rowOff>30480</xdr:rowOff>
        </xdr:to>
        <xdr:sp macro="" textlink="">
          <xdr:nvSpPr>
            <xdr:cNvPr id="42036" name="Check Box 52" hidden="1">
              <a:extLst>
                <a:ext uri="{63B3BB69-23CF-44E3-9099-C40C66FF867C}">
                  <a14:compatExt spid="_x0000_s42036"/>
                </a:ext>
                <a:ext uri="{FF2B5EF4-FFF2-40B4-BE49-F238E27FC236}">
                  <a16:creationId xmlns:a16="http://schemas.microsoft.com/office/drawing/2014/main" id="{00000000-0008-0000-1E00-00003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75</xdr:row>
          <xdr:rowOff>137160</xdr:rowOff>
        </xdr:from>
        <xdr:to>
          <xdr:col>11</xdr:col>
          <xdr:colOff>76200</xdr:colOff>
          <xdr:row>77</xdr:row>
          <xdr:rowOff>30480</xdr:rowOff>
        </xdr:to>
        <xdr:sp macro="" textlink="">
          <xdr:nvSpPr>
            <xdr:cNvPr id="42037" name="Check Box 53" hidden="1">
              <a:extLst>
                <a:ext uri="{63B3BB69-23CF-44E3-9099-C40C66FF867C}">
                  <a14:compatExt spid="_x0000_s42037"/>
                </a:ext>
                <a:ext uri="{FF2B5EF4-FFF2-40B4-BE49-F238E27FC236}">
                  <a16:creationId xmlns:a16="http://schemas.microsoft.com/office/drawing/2014/main" id="{00000000-0008-0000-1E00-00003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75</xdr:row>
          <xdr:rowOff>137160</xdr:rowOff>
        </xdr:from>
        <xdr:to>
          <xdr:col>13</xdr:col>
          <xdr:colOff>76200</xdr:colOff>
          <xdr:row>77</xdr:row>
          <xdr:rowOff>30480</xdr:rowOff>
        </xdr:to>
        <xdr:sp macro="" textlink="">
          <xdr:nvSpPr>
            <xdr:cNvPr id="42038" name="Check Box 54" hidden="1">
              <a:extLst>
                <a:ext uri="{63B3BB69-23CF-44E3-9099-C40C66FF867C}">
                  <a14:compatExt spid="_x0000_s42038"/>
                </a:ext>
                <a:ext uri="{FF2B5EF4-FFF2-40B4-BE49-F238E27FC236}">
                  <a16:creationId xmlns:a16="http://schemas.microsoft.com/office/drawing/2014/main" id="{00000000-0008-0000-1E00-00003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79</xdr:row>
          <xdr:rowOff>137160</xdr:rowOff>
        </xdr:from>
        <xdr:to>
          <xdr:col>9</xdr:col>
          <xdr:colOff>99060</xdr:colOff>
          <xdr:row>81</xdr:row>
          <xdr:rowOff>30480</xdr:rowOff>
        </xdr:to>
        <xdr:sp macro="" textlink="">
          <xdr:nvSpPr>
            <xdr:cNvPr id="42039" name="Check Box 55" hidden="1">
              <a:extLst>
                <a:ext uri="{63B3BB69-23CF-44E3-9099-C40C66FF867C}">
                  <a14:compatExt spid="_x0000_s42039"/>
                </a:ext>
                <a:ext uri="{FF2B5EF4-FFF2-40B4-BE49-F238E27FC236}">
                  <a16:creationId xmlns:a16="http://schemas.microsoft.com/office/drawing/2014/main" id="{00000000-0008-0000-1E00-00003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79</xdr:row>
          <xdr:rowOff>137160</xdr:rowOff>
        </xdr:from>
        <xdr:to>
          <xdr:col>11</xdr:col>
          <xdr:colOff>99060</xdr:colOff>
          <xdr:row>81</xdr:row>
          <xdr:rowOff>30480</xdr:rowOff>
        </xdr:to>
        <xdr:sp macro="" textlink="">
          <xdr:nvSpPr>
            <xdr:cNvPr id="42040" name="Check Box 56" hidden="1">
              <a:extLst>
                <a:ext uri="{63B3BB69-23CF-44E3-9099-C40C66FF867C}">
                  <a14:compatExt spid="_x0000_s42040"/>
                </a:ext>
                <a:ext uri="{FF2B5EF4-FFF2-40B4-BE49-F238E27FC236}">
                  <a16:creationId xmlns:a16="http://schemas.microsoft.com/office/drawing/2014/main" id="{00000000-0008-0000-1E00-00003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79</xdr:row>
          <xdr:rowOff>137160</xdr:rowOff>
        </xdr:from>
        <xdr:to>
          <xdr:col>13</xdr:col>
          <xdr:colOff>76200</xdr:colOff>
          <xdr:row>81</xdr:row>
          <xdr:rowOff>22860</xdr:rowOff>
        </xdr:to>
        <xdr:sp macro="" textlink="">
          <xdr:nvSpPr>
            <xdr:cNvPr id="42041" name="Check Box 57" hidden="1">
              <a:extLst>
                <a:ext uri="{63B3BB69-23CF-44E3-9099-C40C66FF867C}">
                  <a14:compatExt spid="_x0000_s42041"/>
                </a:ext>
                <a:ext uri="{FF2B5EF4-FFF2-40B4-BE49-F238E27FC236}">
                  <a16:creationId xmlns:a16="http://schemas.microsoft.com/office/drawing/2014/main" id="{00000000-0008-0000-1E00-00003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81</xdr:row>
          <xdr:rowOff>137160</xdr:rowOff>
        </xdr:from>
        <xdr:to>
          <xdr:col>9</xdr:col>
          <xdr:colOff>76200</xdr:colOff>
          <xdr:row>83</xdr:row>
          <xdr:rowOff>30480</xdr:rowOff>
        </xdr:to>
        <xdr:sp macro="" textlink="">
          <xdr:nvSpPr>
            <xdr:cNvPr id="42042" name="Check Box 58" hidden="1">
              <a:extLst>
                <a:ext uri="{63B3BB69-23CF-44E3-9099-C40C66FF867C}">
                  <a14:compatExt spid="_x0000_s42042"/>
                </a:ext>
                <a:ext uri="{FF2B5EF4-FFF2-40B4-BE49-F238E27FC236}">
                  <a16:creationId xmlns:a16="http://schemas.microsoft.com/office/drawing/2014/main" id="{00000000-0008-0000-1E00-00003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81</xdr:row>
          <xdr:rowOff>137160</xdr:rowOff>
        </xdr:from>
        <xdr:to>
          <xdr:col>11</xdr:col>
          <xdr:colOff>76200</xdr:colOff>
          <xdr:row>83</xdr:row>
          <xdr:rowOff>30480</xdr:rowOff>
        </xdr:to>
        <xdr:sp macro="" textlink="">
          <xdr:nvSpPr>
            <xdr:cNvPr id="42043" name="Check Box 59" hidden="1">
              <a:extLst>
                <a:ext uri="{63B3BB69-23CF-44E3-9099-C40C66FF867C}">
                  <a14:compatExt spid="_x0000_s42043"/>
                </a:ext>
                <a:ext uri="{FF2B5EF4-FFF2-40B4-BE49-F238E27FC236}">
                  <a16:creationId xmlns:a16="http://schemas.microsoft.com/office/drawing/2014/main" id="{00000000-0008-0000-1E00-00003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81</xdr:row>
          <xdr:rowOff>137160</xdr:rowOff>
        </xdr:from>
        <xdr:to>
          <xdr:col>13</xdr:col>
          <xdr:colOff>76200</xdr:colOff>
          <xdr:row>83</xdr:row>
          <xdr:rowOff>30480</xdr:rowOff>
        </xdr:to>
        <xdr:sp macro="" textlink="">
          <xdr:nvSpPr>
            <xdr:cNvPr id="42044" name="Check Box 60" hidden="1">
              <a:extLst>
                <a:ext uri="{63B3BB69-23CF-44E3-9099-C40C66FF867C}">
                  <a14:compatExt spid="_x0000_s42044"/>
                </a:ext>
                <a:ext uri="{FF2B5EF4-FFF2-40B4-BE49-F238E27FC236}">
                  <a16:creationId xmlns:a16="http://schemas.microsoft.com/office/drawing/2014/main" id="{00000000-0008-0000-1E00-00003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83</xdr:row>
          <xdr:rowOff>137160</xdr:rowOff>
        </xdr:from>
        <xdr:to>
          <xdr:col>9</xdr:col>
          <xdr:colOff>76200</xdr:colOff>
          <xdr:row>85</xdr:row>
          <xdr:rowOff>30480</xdr:rowOff>
        </xdr:to>
        <xdr:sp macro="" textlink="">
          <xdr:nvSpPr>
            <xdr:cNvPr id="42045" name="Check Box 61" hidden="1">
              <a:extLst>
                <a:ext uri="{63B3BB69-23CF-44E3-9099-C40C66FF867C}">
                  <a14:compatExt spid="_x0000_s42045"/>
                </a:ext>
                <a:ext uri="{FF2B5EF4-FFF2-40B4-BE49-F238E27FC236}">
                  <a16:creationId xmlns:a16="http://schemas.microsoft.com/office/drawing/2014/main" id="{00000000-0008-0000-1E00-00003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83</xdr:row>
          <xdr:rowOff>137160</xdr:rowOff>
        </xdr:from>
        <xdr:to>
          <xdr:col>11</xdr:col>
          <xdr:colOff>76200</xdr:colOff>
          <xdr:row>85</xdr:row>
          <xdr:rowOff>30480</xdr:rowOff>
        </xdr:to>
        <xdr:sp macro="" textlink="">
          <xdr:nvSpPr>
            <xdr:cNvPr id="42046" name="Check Box 62" hidden="1">
              <a:extLst>
                <a:ext uri="{63B3BB69-23CF-44E3-9099-C40C66FF867C}">
                  <a14:compatExt spid="_x0000_s42046"/>
                </a:ext>
                <a:ext uri="{FF2B5EF4-FFF2-40B4-BE49-F238E27FC236}">
                  <a16:creationId xmlns:a16="http://schemas.microsoft.com/office/drawing/2014/main" id="{00000000-0008-0000-1E00-00003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83</xdr:row>
          <xdr:rowOff>137160</xdr:rowOff>
        </xdr:from>
        <xdr:to>
          <xdr:col>13</xdr:col>
          <xdr:colOff>76200</xdr:colOff>
          <xdr:row>85</xdr:row>
          <xdr:rowOff>30480</xdr:rowOff>
        </xdr:to>
        <xdr:sp macro="" textlink="">
          <xdr:nvSpPr>
            <xdr:cNvPr id="42047" name="Check Box 63" hidden="1">
              <a:extLst>
                <a:ext uri="{63B3BB69-23CF-44E3-9099-C40C66FF867C}">
                  <a14:compatExt spid="_x0000_s42047"/>
                </a:ext>
                <a:ext uri="{FF2B5EF4-FFF2-40B4-BE49-F238E27FC236}">
                  <a16:creationId xmlns:a16="http://schemas.microsoft.com/office/drawing/2014/main" id="{00000000-0008-0000-1E00-00003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86</xdr:row>
          <xdr:rowOff>137160</xdr:rowOff>
        </xdr:from>
        <xdr:to>
          <xdr:col>9</xdr:col>
          <xdr:colOff>76200</xdr:colOff>
          <xdr:row>88</xdr:row>
          <xdr:rowOff>30480</xdr:rowOff>
        </xdr:to>
        <xdr:sp macro="" textlink="">
          <xdr:nvSpPr>
            <xdr:cNvPr id="42048" name="Check Box 64" hidden="1">
              <a:extLst>
                <a:ext uri="{63B3BB69-23CF-44E3-9099-C40C66FF867C}">
                  <a14:compatExt spid="_x0000_s42048"/>
                </a:ext>
                <a:ext uri="{FF2B5EF4-FFF2-40B4-BE49-F238E27FC236}">
                  <a16:creationId xmlns:a16="http://schemas.microsoft.com/office/drawing/2014/main" id="{00000000-0008-0000-1E00-00004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86</xdr:row>
          <xdr:rowOff>137160</xdr:rowOff>
        </xdr:from>
        <xdr:to>
          <xdr:col>11</xdr:col>
          <xdr:colOff>76200</xdr:colOff>
          <xdr:row>88</xdr:row>
          <xdr:rowOff>30480</xdr:rowOff>
        </xdr:to>
        <xdr:sp macro="" textlink="">
          <xdr:nvSpPr>
            <xdr:cNvPr id="42049" name="Check Box 65" hidden="1">
              <a:extLst>
                <a:ext uri="{63B3BB69-23CF-44E3-9099-C40C66FF867C}">
                  <a14:compatExt spid="_x0000_s42049"/>
                </a:ext>
                <a:ext uri="{FF2B5EF4-FFF2-40B4-BE49-F238E27FC236}">
                  <a16:creationId xmlns:a16="http://schemas.microsoft.com/office/drawing/2014/main" id="{00000000-0008-0000-1E00-00004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86</xdr:row>
          <xdr:rowOff>137160</xdr:rowOff>
        </xdr:from>
        <xdr:to>
          <xdr:col>13</xdr:col>
          <xdr:colOff>76200</xdr:colOff>
          <xdr:row>88</xdr:row>
          <xdr:rowOff>30480</xdr:rowOff>
        </xdr:to>
        <xdr:sp macro="" textlink="">
          <xdr:nvSpPr>
            <xdr:cNvPr id="42050" name="Check Box 66" hidden="1">
              <a:extLst>
                <a:ext uri="{63B3BB69-23CF-44E3-9099-C40C66FF867C}">
                  <a14:compatExt spid="_x0000_s42050"/>
                </a:ext>
                <a:ext uri="{FF2B5EF4-FFF2-40B4-BE49-F238E27FC236}">
                  <a16:creationId xmlns:a16="http://schemas.microsoft.com/office/drawing/2014/main" id="{00000000-0008-0000-1E00-00004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88</xdr:row>
          <xdr:rowOff>137160</xdr:rowOff>
        </xdr:from>
        <xdr:to>
          <xdr:col>9</xdr:col>
          <xdr:colOff>76200</xdr:colOff>
          <xdr:row>90</xdr:row>
          <xdr:rowOff>30480</xdr:rowOff>
        </xdr:to>
        <xdr:sp macro="" textlink="">
          <xdr:nvSpPr>
            <xdr:cNvPr id="42051" name="Check Box 67" hidden="1">
              <a:extLst>
                <a:ext uri="{63B3BB69-23CF-44E3-9099-C40C66FF867C}">
                  <a14:compatExt spid="_x0000_s42051"/>
                </a:ext>
                <a:ext uri="{FF2B5EF4-FFF2-40B4-BE49-F238E27FC236}">
                  <a16:creationId xmlns:a16="http://schemas.microsoft.com/office/drawing/2014/main" id="{00000000-0008-0000-1E00-00004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88</xdr:row>
          <xdr:rowOff>137160</xdr:rowOff>
        </xdr:from>
        <xdr:to>
          <xdr:col>11</xdr:col>
          <xdr:colOff>76200</xdr:colOff>
          <xdr:row>90</xdr:row>
          <xdr:rowOff>30480</xdr:rowOff>
        </xdr:to>
        <xdr:sp macro="" textlink="">
          <xdr:nvSpPr>
            <xdr:cNvPr id="42052" name="Check Box 68" hidden="1">
              <a:extLst>
                <a:ext uri="{63B3BB69-23CF-44E3-9099-C40C66FF867C}">
                  <a14:compatExt spid="_x0000_s42052"/>
                </a:ext>
                <a:ext uri="{FF2B5EF4-FFF2-40B4-BE49-F238E27FC236}">
                  <a16:creationId xmlns:a16="http://schemas.microsoft.com/office/drawing/2014/main" id="{00000000-0008-0000-1E00-00004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88</xdr:row>
          <xdr:rowOff>137160</xdr:rowOff>
        </xdr:from>
        <xdr:to>
          <xdr:col>13</xdr:col>
          <xdr:colOff>76200</xdr:colOff>
          <xdr:row>90</xdr:row>
          <xdr:rowOff>30480</xdr:rowOff>
        </xdr:to>
        <xdr:sp macro="" textlink="">
          <xdr:nvSpPr>
            <xdr:cNvPr id="42053" name="Check Box 69" hidden="1">
              <a:extLst>
                <a:ext uri="{63B3BB69-23CF-44E3-9099-C40C66FF867C}">
                  <a14:compatExt spid="_x0000_s42053"/>
                </a:ext>
                <a:ext uri="{FF2B5EF4-FFF2-40B4-BE49-F238E27FC236}">
                  <a16:creationId xmlns:a16="http://schemas.microsoft.com/office/drawing/2014/main" id="{00000000-0008-0000-1E00-00004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90</xdr:row>
          <xdr:rowOff>137160</xdr:rowOff>
        </xdr:from>
        <xdr:to>
          <xdr:col>9</xdr:col>
          <xdr:colOff>76200</xdr:colOff>
          <xdr:row>92</xdr:row>
          <xdr:rowOff>30480</xdr:rowOff>
        </xdr:to>
        <xdr:sp macro="" textlink="">
          <xdr:nvSpPr>
            <xdr:cNvPr id="42054" name="Check Box 70" hidden="1">
              <a:extLst>
                <a:ext uri="{63B3BB69-23CF-44E3-9099-C40C66FF867C}">
                  <a14:compatExt spid="_x0000_s42054"/>
                </a:ext>
                <a:ext uri="{FF2B5EF4-FFF2-40B4-BE49-F238E27FC236}">
                  <a16:creationId xmlns:a16="http://schemas.microsoft.com/office/drawing/2014/main" id="{00000000-0008-0000-1E00-00004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90</xdr:row>
          <xdr:rowOff>137160</xdr:rowOff>
        </xdr:from>
        <xdr:to>
          <xdr:col>11</xdr:col>
          <xdr:colOff>76200</xdr:colOff>
          <xdr:row>92</xdr:row>
          <xdr:rowOff>30480</xdr:rowOff>
        </xdr:to>
        <xdr:sp macro="" textlink="">
          <xdr:nvSpPr>
            <xdr:cNvPr id="42055" name="Check Box 71" hidden="1">
              <a:extLst>
                <a:ext uri="{63B3BB69-23CF-44E3-9099-C40C66FF867C}">
                  <a14:compatExt spid="_x0000_s42055"/>
                </a:ext>
                <a:ext uri="{FF2B5EF4-FFF2-40B4-BE49-F238E27FC236}">
                  <a16:creationId xmlns:a16="http://schemas.microsoft.com/office/drawing/2014/main" id="{00000000-0008-0000-1E00-00004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90</xdr:row>
          <xdr:rowOff>137160</xdr:rowOff>
        </xdr:from>
        <xdr:to>
          <xdr:col>13</xdr:col>
          <xdr:colOff>76200</xdr:colOff>
          <xdr:row>92</xdr:row>
          <xdr:rowOff>30480</xdr:rowOff>
        </xdr:to>
        <xdr:sp macro="" textlink="">
          <xdr:nvSpPr>
            <xdr:cNvPr id="42056" name="Check Box 72" hidden="1">
              <a:extLst>
                <a:ext uri="{63B3BB69-23CF-44E3-9099-C40C66FF867C}">
                  <a14:compatExt spid="_x0000_s42056"/>
                </a:ext>
                <a:ext uri="{FF2B5EF4-FFF2-40B4-BE49-F238E27FC236}">
                  <a16:creationId xmlns:a16="http://schemas.microsoft.com/office/drawing/2014/main" id="{00000000-0008-0000-1E00-00004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92</xdr:row>
          <xdr:rowOff>137160</xdr:rowOff>
        </xdr:from>
        <xdr:to>
          <xdr:col>9</xdr:col>
          <xdr:colOff>76200</xdr:colOff>
          <xdr:row>94</xdr:row>
          <xdr:rowOff>30480</xdr:rowOff>
        </xdr:to>
        <xdr:sp macro="" textlink="">
          <xdr:nvSpPr>
            <xdr:cNvPr id="42057" name="Check Box 73" hidden="1">
              <a:extLst>
                <a:ext uri="{63B3BB69-23CF-44E3-9099-C40C66FF867C}">
                  <a14:compatExt spid="_x0000_s42057"/>
                </a:ext>
                <a:ext uri="{FF2B5EF4-FFF2-40B4-BE49-F238E27FC236}">
                  <a16:creationId xmlns:a16="http://schemas.microsoft.com/office/drawing/2014/main" id="{00000000-0008-0000-1E00-00004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92</xdr:row>
          <xdr:rowOff>137160</xdr:rowOff>
        </xdr:from>
        <xdr:to>
          <xdr:col>11</xdr:col>
          <xdr:colOff>76200</xdr:colOff>
          <xdr:row>94</xdr:row>
          <xdr:rowOff>30480</xdr:rowOff>
        </xdr:to>
        <xdr:sp macro="" textlink="">
          <xdr:nvSpPr>
            <xdr:cNvPr id="42058" name="Check Box 74" hidden="1">
              <a:extLst>
                <a:ext uri="{63B3BB69-23CF-44E3-9099-C40C66FF867C}">
                  <a14:compatExt spid="_x0000_s42058"/>
                </a:ext>
                <a:ext uri="{FF2B5EF4-FFF2-40B4-BE49-F238E27FC236}">
                  <a16:creationId xmlns:a16="http://schemas.microsoft.com/office/drawing/2014/main" id="{00000000-0008-0000-1E00-00004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92</xdr:row>
          <xdr:rowOff>137160</xdr:rowOff>
        </xdr:from>
        <xdr:to>
          <xdr:col>13</xdr:col>
          <xdr:colOff>76200</xdr:colOff>
          <xdr:row>94</xdr:row>
          <xdr:rowOff>30480</xdr:rowOff>
        </xdr:to>
        <xdr:sp macro="" textlink="">
          <xdr:nvSpPr>
            <xdr:cNvPr id="42059" name="Check Box 75" hidden="1">
              <a:extLst>
                <a:ext uri="{63B3BB69-23CF-44E3-9099-C40C66FF867C}">
                  <a14:compatExt spid="_x0000_s42059"/>
                </a:ext>
                <a:ext uri="{FF2B5EF4-FFF2-40B4-BE49-F238E27FC236}">
                  <a16:creationId xmlns:a16="http://schemas.microsoft.com/office/drawing/2014/main" id="{00000000-0008-0000-1E00-00004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94</xdr:row>
          <xdr:rowOff>137160</xdr:rowOff>
        </xdr:from>
        <xdr:to>
          <xdr:col>9</xdr:col>
          <xdr:colOff>76200</xdr:colOff>
          <xdr:row>96</xdr:row>
          <xdr:rowOff>30480</xdr:rowOff>
        </xdr:to>
        <xdr:sp macro="" textlink="">
          <xdr:nvSpPr>
            <xdr:cNvPr id="42060" name="Check Box 76" hidden="1">
              <a:extLst>
                <a:ext uri="{63B3BB69-23CF-44E3-9099-C40C66FF867C}">
                  <a14:compatExt spid="_x0000_s42060"/>
                </a:ext>
                <a:ext uri="{FF2B5EF4-FFF2-40B4-BE49-F238E27FC236}">
                  <a16:creationId xmlns:a16="http://schemas.microsoft.com/office/drawing/2014/main" id="{00000000-0008-0000-1E00-00004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94</xdr:row>
          <xdr:rowOff>137160</xdr:rowOff>
        </xdr:from>
        <xdr:to>
          <xdr:col>11</xdr:col>
          <xdr:colOff>76200</xdr:colOff>
          <xdr:row>96</xdr:row>
          <xdr:rowOff>30480</xdr:rowOff>
        </xdr:to>
        <xdr:sp macro="" textlink="">
          <xdr:nvSpPr>
            <xdr:cNvPr id="42061" name="Check Box 77" hidden="1">
              <a:extLst>
                <a:ext uri="{63B3BB69-23CF-44E3-9099-C40C66FF867C}">
                  <a14:compatExt spid="_x0000_s42061"/>
                </a:ext>
                <a:ext uri="{FF2B5EF4-FFF2-40B4-BE49-F238E27FC236}">
                  <a16:creationId xmlns:a16="http://schemas.microsoft.com/office/drawing/2014/main" id="{00000000-0008-0000-1E00-00004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94</xdr:row>
          <xdr:rowOff>137160</xdr:rowOff>
        </xdr:from>
        <xdr:to>
          <xdr:col>13</xdr:col>
          <xdr:colOff>76200</xdr:colOff>
          <xdr:row>96</xdr:row>
          <xdr:rowOff>30480</xdr:rowOff>
        </xdr:to>
        <xdr:sp macro="" textlink="">
          <xdr:nvSpPr>
            <xdr:cNvPr id="42062" name="Check Box 78" hidden="1">
              <a:extLst>
                <a:ext uri="{63B3BB69-23CF-44E3-9099-C40C66FF867C}">
                  <a14:compatExt spid="_x0000_s42062"/>
                </a:ext>
                <a:ext uri="{FF2B5EF4-FFF2-40B4-BE49-F238E27FC236}">
                  <a16:creationId xmlns:a16="http://schemas.microsoft.com/office/drawing/2014/main" id="{00000000-0008-0000-1E00-00004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96</xdr:row>
          <xdr:rowOff>137160</xdr:rowOff>
        </xdr:from>
        <xdr:to>
          <xdr:col>9</xdr:col>
          <xdr:colOff>76200</xdr:colOff>
          <xdr:row>98</xdr:row>
          <xdr:rowOff>30480</xdr:rowOff>
        </xdr:to>
        <xdr:sp macro="" textlink="">
          <xdr:nvSpPr>
            <xdr:cNvPr id="42063" name="Check Box 79" hidden="1">
              <a:extLst>
                <a:ext uri="{63B3BB69-23CF-44E3-9099-C40C66FF867C}">
                  <a14:compatExt spid="_x0000_s42063"/>
                </a:ext>
                <a:ext uri="{FF2B5EF4-FFF2-40B4-BE49-F238E27FC236}">
                  <a16:creationId xmlns:a16="http://schemas.microsoft.com/office/drawing/2014/main" id="{00000000-0008-0000-1E00-00004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96</xdr:row>
          <xdr:rowOff>137160</xdr:rowOff>
        </xdr:from>
        <xdr:to>
          <xdr:col>11</xdr:col>
          <xdr:colOff>76200</xdr:colOff>
          <xdr:row>98</xdr:row>
          <xdr:rowOff>30480</xdr:rowOff>
        </xdr:to>
        <xdr:sp macro="" textlink="">
          <xdr:nvSpPr>
            <xdr:cNvPr id="42064" name="Check Box 80" hidden="1">
              <a:extLst>
                <a:ext uri="{63B3BB69-23CF-44E3-9099-C40C66FF867C}">
                  <a14:compatExt spid="_x0000_s42064"/>
                </a:ext>
                <a:ext uri="{FF2B5EF4-FFF2-40B4-BE49-F238E27FC236}">
                  <a16:creationId xmlns:a16="http://schemas.microsoft.com/office/drawing/2014/main" id="{00000000-0008-0000-1E00-00005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96</xdr:row>
          <xdr:rowOff>137160</xdr:rowOff>
        </xdr:from>
        <xdr:to>
          <xdr:col>13</xdr:col>
          <xdr:colOff>76200</xdr:colOff>
          <xdr:row>98</xdr:row>
          <xdr:rowOff>30480</xdr:rowOff>
        </xdr:to>
        <xdr:sp macro="" textlink="">
          <xdr:nvSpPr>
            <xdr:cNvPr id="42065" name="Check Box 81" hidden="1">
              <a:extLst>
                <a:ext uri="{63B3BB69-23CF-44E3-9099-C40C66FF867C}">
                  <a14:compatExt spid="_x0000_s42065"/>
                </a:ext>
                <a:ext uri="{FF2B5EF4-FFF2-40B4-BE49-F238E27FC236}">
                  <a16:creationId xmlns:a16="http://schemas.microsoft.com/office/drawing/2014/main" id="{00000000-0008-0000-1E00-00005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98</xdr:row>
          <xdr:rowOff>137160</xdr:rowOff>
        </xdr:from>
        <xdr:to>
          <xdr:col>9</xdr:col>
          <xdr:colOff>76200</xdr:colOff>
          <xdr:row>100</xdr:row>
          <xdr:rowOff>30480</xdr:rowOff>
        </xdr:to>
        <xdr:sp macro="" textlink="">
          <xdr:nvSpPr>
            <xdr:cNvPr id="42066" name="Check Box 82" hidden="1">
              <a:extLst>
                <a:ext uri="{63B3BB69-23CF-44E3-9099-C40C66FF867C}">
                  <a14:compatExt spid="_x0000_s42066"/>
                </a:ext>
                <a:ext uri="{FF2B5EF4-FFF2-40B4-BE49-F238E27FC236}">
                  <a16:creationId xmlns:a16="http://schemas.microsoft.com/office/drawing/2014/main" id="{00000000-0008-0000-1E00-00005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98</xdr:row>
          <xdr:rowOff>137160</xdr:rowOff>
        </xdr:from>
        <xdr:to>
          <xdr:col>11</xdr:col>
          <xdr:colOff>76200</xdr:colOff>
          <xdr:row>100</xdr:row>
          <xdr:rowOff>30480</xdr:rowOff>
        </xdr:to>
        <xdr:sp macro="" textlink="">
          <xdr:nvSpPr>
            <xdr:cNvPr id="42067" name="Check Box 83" hidden="1">
              <a:extLst>
                <a:ext uri="{63B3BB69-23CF-44E3-9099-C40C66FF867C}">
                  <a14:compatExt spid="_x0000_s42067"/>
                </a:ext>
                <a:ext uri="{FF2B5EF4-FFF2-40B4-BE49-F238E27FC236}">
                  <a16:creationId xmlns:a16="http://schemas.microsoft.com/office/drawing/2014/main" id="{00000000-0008-0000-1E00-00005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98</xdr:row>
          <xdr:rowOff>137160</xdr:rowOff>
        </xdr:from>
        <xdr:to>
          <xdr:col>13</xdr:col>
          <xdr:colOff>76200</xdr:colOff>
          <xdr:row>100</xdr:row>
          <xdr:rowOff>30480</xdr:rowOff>
        </xdr:to>
        <xdr:sp macro="" textlink="">
          <xdr:nvSpPr>
            <xdr:cNvPr id="42068" name="Check Box 84" hidden="1">
              <a:extLst>
                <a:ext uri="{63B3BB69-23CF-44E3-9099-C40C66FF867C}">
                  <a14:compatExt spid="_x0000_s42068"/>
                </a:ext>
                <a:ext uri="{FF2B5EF4-FFF2-40B4-BE49-F238E27FC236}">
                  <a16:creationId xmlns:a16="http://schemas.microsoft.com/office/drawing/2014/main" id="{00000000-0008-0000-1E00-00005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100</xdr:row>
          <xdr:rowOff>137160</xdr:rowOff>
        </xdr:from>
        <xdr:to>
          <xdr:col>9</xdr:col>
          <xdr:colOff>76200</xdr:colOff>
          <xdr:row>102</xdr:row>
          <xdr:rowOff>30480</xdr:rowOff>
        </xdr:to>
        <xdr:sp macro="" textlink="">
          <xdr:nvSpPr>
            <xdr:cNvPr id="42069" name="Check Box 85" hidden="1">
              <a:extLst>
                <a:ext uri="{63B3BB69-23CF-44E3-9099-C40C66FF867C}">
                  <a14:compatExt spid="_x0000_s42069"/>
                </a:ext>
                <a:ext uri="{FF2B5EF4-FFF2-40B4-BE49-F238E27FC236}">
                  <a16:creationId xmlns:a16="http://schemas.microsoft.com/office/drawing/2014/main" id="{00000000-0008-0000-1E00-00005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100</xdr:row>
          <xdr:rowOff>137160</xdr:rowOff>
        </xdr:from>
        <xdr:to>
          <xdr:col>11</xdr:col>
          <xdr:colOff>76200</xdr:colOff>
          <xdr:row>102</xdr:row>
          <xdr:rowOff>30480</xdr:rowOff>
        </xdr:to>
        <xdr:sp macro="" textlink="">
          <xdr:nvSpPr>
            <xdr:cNvPr id="42070" name="Check Box 86" hidden="1">
              <a:extLst>
                <a:ext uri="{63B3BB69-23CF-44E3-9099-C40C66FF867C}">
                  <a14:compatExt spid="_x0000_s42070"/>
                </a:ext>
                <a:ext uri="{FF2B5EF4-FFF2-40B4-BE49-F238E27FC236}">
                  <a16:creationId xmlns:a16="http://schemas.microsoft.com/office/drawing/2014/main" id="{00000000-0008-0000-1E00-00005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100</xdr:row>
          <xdr:rowOff>137160</xdr:rowOff>
        </xdr:from>
        <xdr:to>
          <xdr:col>13</xdr:col>
          <xdr:colOff>76200</xdr:colOff>
          <xdr:row>102</xdr:row>
          <xdr:rowOff>30480</xdr:rowOff>
        </xdr:to>
        <xdr:sp macro="" textlink="">
          <xdr:nvSpPr>
            <xdr:cNvPr id="42071" name="Check Box 87" hidden="1">
              <a:extLst>
                <a:ext uri="{63B3BB69-23CF-44E3-9099-C40C66FF867C}">
                  <a14:compatExt spid="_x0000_s42071"/>
                </a:ext>
                <a:ext uri="{FF2B5EF4-FFF2-40B4-BE49-F238E27FC236}">
                  <a16:creationId xmlns:a16="http://schemas.microsoft.com/office/drawing/2014/main" id="{00000000-0008-0000-1E00-00005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102</xdr:row>
          <xdr:rowOff>137160</xdr:rowOff>
        </xdr:from>
        <xdr:to>
          <xdr:col>9</xdr:col>
          <xdr:colOff>76200</xdr:colOff>
          <xdr:row>104</xdr:row>
          <xdr:rowOff>30480</xdr:rowOff>
        </xdr:to>
        <xdr:sp macro="" textlink="">
          <xdr:nvSpPr>
            <xdr:cNvPr id="42072" name="Check Box 88" hidden="1">
              <a:extLst>
                <a:ext uri="{63B3BB69-23CF-44E3-9099-C40C66FF867C}">
                  <a14:compatExt spid="_x0000_s42072"/>
                </a:ext>
                <a:ext uri="{FF2B5EF4-FFF2-40B4-BE49-F238E27FC236}">
                  <a16:creationId xmlns:a16="http://schemas.microsoft.com/office/drawing/2014/main" id="{00000000-0008-0000-1E00-00005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102</xdr:row>
          <xdr:rowOff>137160</xdr:rowOff>
        </xdr:from>
        <xdr:to>
          <xdr:col>11</xdr:col>
          <xdr:colOff>76200</xdr:colOff>
          <xdr:row>104</xdr:row>
          <xdr:rowOff>30480</xdr:rowOff>
        </xdr:to>
        <xdr:sp macro="" textlink="">
          <xdr:nvSpPr>
            <xdr:cNvPr id="42073" name="Check Box 89" hidden="1">
              <a:extLst>
                <a:ext uri="{63B3BB69-23CF-44E3-9099-C40C66FF867C}">
                  <a14:compatExt spid="_x0000_s42073"/>
                </a:ext>
                <a:ext uri="{FF2B5EF4-FFF2-40B4-BE49-F238E27FC236}">
                  <a16:creationId xmlns:a16="http://schemas.microsoft.com/office/drawing/2014/main" id="{00000000-0008-0000-1E00-00005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102</xdr:row>
          <xdr:rowOff>137160</xdr:rowOff>
        </xdr:from>
        <xdr:to>
          <xdr:col>13</xdr:col>
          <xdr:colOff>76200</xdr:colOff>
          <xdr:row>104</xdr:row>
          <xdr:rowOff>30480</xdr:rowOff>
        </xdr:to>
        <xdr:sp macro="" textlink="">
          <xdr:nvSpPr>
            <xdr:cNvPr id="42074" name="Check Box 90" hidden="1">
              <a:extLst>
                <a:ext uri="{63B3BB69-23CF-44E3-9099-C40C66FF867C}">
                  <a14:compatExt spid="_x0000_s42074"/>
                </a:ext>
                <a:ext uri="{FF2B5EF4-FFF2-40B4-BE49-F238E27FC236}">
                  <a16:creationId xmlns:a16="http://schemas.microsoft.com/office/drawing/2014/main" id="{00000000-0008-0000-1E00-00005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104</xdr:row>
          <xdr:rowOff>137160</xdr:rowOff>
        </xdr:from>
        <xdr:to>
          <xdr:col>9</xdr:col>
          <xdr:colOff>76200</xdr:colOff>
          <xdr:row>106</xdr:row>
          <xdr:rowOff>30480</xdr:rowOff>
        </xdr:to>
        <xdr:sp macro="" textlink="">
          <xdr:nvSpPr>
            <xdr:cNvPr id="42075" name="Check Box 91" hidden="1">
              <a:extLst>
                <a:ext uri="{63B3BB69-23CF-44E3-9099-C40C66FF867C}">
                  <a14:compatExt spid="_x0000_s42075"/>
                </a:ext>
                <a:ext uri="{FF2B5EF4-FFF2-40B4-BE49-F238E27FC236}">
                  <a16:creationId xmlns:a16="http://schemas.microsoft.com/office/drawing/2014/main" id="{00000000-0008-0000-1E00-00005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104</xdr:row>
          <xdr:rowOff>137160</xdr:rowOff>
        </xdr:from>
        <xdr:to>
          <xdr:col>11</xdr:col>
          <xdr:colOff>76200</xdr:colOff>
          <xdr:row>106</xdr:row>
          <xdr:rowOff>30480</xdr:rowOff>
        </xdr:to>
        <xdr:sp macro="" textlink="">
          <xdr:nvSpPr>
            <xdr:cNvPr id="42076" name="Check Box 92" hidden="1">
              <a:extLst>
                <a:ext uri="{63B3BB69-23CF-44E3-9099-C40C66FF867C}">
                  <a14:compatExt spid="_x0000_s42076"/>
                </a:ext>
                <a:ext uri="{FF2B5EF4-FFF2-40B4-BE49-F238E27FC236}">
                  <a16:creationId xmlns:a16="http://schemas.microsoft.com/office/drawing/2014/main" id="{00000000-0008-0000-1E00-00005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104</xdr:row>
          <xdr:rowOff>137160</xdr:rowOff>
        </xdr:from>
        <xdr:to>
          <xdr:col>13</xdr:col>
          <xdr:colOff>76200</xdr:colOff>
          <xdr:row>106</xdr:row>
          <xdr:rowOff>30480</xdr:rowOff>
        </xdr:to>
        <xdr:sp macro="" textlink="">
          <xdr:nvSpPr>
            <xdr:cNvPr id="42077" name="Check Box 93" hidden="1">
              <a:extLst>
                <a:ext uri="{63B3BB69-23CF-44E3-9099-C40C66FF867C}">
                  <a14:compatExt spid="_x0000_s42077"/>
                </a:ext>
                <a:ext uri="{FF2B5EF4-FFF2-40B4-BE49-F238E27FC236}">
                  <a16:creationId xmlns:a16="http://schemas.microsoft.com/office/drawing/2014/main" id="{00000000-0008-0000-1E00-00005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114</xdr:row>
          <xdr:rowOff>137160</xdr:rowOff>
        </xdr:from>
        <xdr:to>
          <xdr:col>9</xdr:col>
          <xdr:colOff>76200</xdr:colOff>
          <xdr:row>116</xdr:row>
          <xdr:rowOff>30480</xdr:rowOff>
        </xdr:to>
        <xdr:sp macro="" textlink="">
          <xdr:nvSpPr>
            <xdr:cNvPr id="42078" name="Check Box 94" hidden="1">
              <a:extLst>
                <a:ext uri="{63B3BB69-23CF-44E3-9099-C40C66FF867C}">
                  <a14:compatExt spid="_x0000_s42078"/>
                </a:ext>
                <a:ext uri="{FF2B5EF4-FFF2-40B4-BE49-F238E27FC236}">
                  <a16:creationId xmlns:a16="http://schemas.microsoft.com/office/drawing/2014/main" id="{00000000-0008-0000-1E00-00005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114</xdr:row>
          <xdr:rowOff>137160</xdr:rowOff>
        </xdr:from>
        <xdr:to>
          <xdr:col>11</xdr:col>
          <xdr:colOff>76200</xdr:colOff>
          <xdr:row>116</xdr:row>
          <xdr:rowOff>30480</xdr:rowOff>
        </xdr:to>
        <xdr:sp macro="" textlink="">
          <xdr:nvSpPr>
            <xdr:cNvPr id="42079" name="Check Box 95" hidden="1">
              <a:extLst>
                <a:ext uri="{63B3BB69-23CF-44E3-9099-C40C66FF867C}">
                  <a14:compatExt spid="_x0000_s42079"/>
                </a:ext>
                <a:ext uri="{FF2B5EF4-FFF2-40B4-BE49-F238E27FC236}">
                  <a16:creationId xmlns:a16="http://schemas.microsoft.com/office/drawing/2014/main" id="{00000000-0008-0000-1E00-00005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114</xdr:row>
          <xdr:rowOff>137160</xdr:rowOff>
        </xdr:from>
        <xdr:to>
          <xdr:col>13</xdr:col>
          <xdr:colOff>76200</xdr:colOff>
          <xdr:row>116</xdr:row>
          <xdr:rowOff>30480</xdr:rowOff>
        </xdr:to>
        <xdr:sp macro="" textlink="">
          <xdr:nvSpPr>
            <xdr:cNvPr id="42080" name="Check Box 96" hidden="1">
              <a:extLst>
                <a:ext uri="{63B3BB69-23CF-44E3-9099-C40C66FF867C}">
                  <a14:compatExt spid="_x0000_s42080"/>
                </a:ext>
                <a:ext uri="{FF2B5EF4-FFF2-40B4-BE49-F238E27FC236}">
                  <a16:creationId xmlns:a16="http://schemas.microsoft.com/office/drawing/2014/main" id="{00000000-0008-0000-1E00-00006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116</xdr:row>
          <xdr:rowOff>137160</xdr:rowOff>
        </xdr:from>
        <xdr:to>
          <xdr:col>9</xdr:col>
          <xdr:colOff>76200</xdr:colOff>
          <xdr:row>118</xdr:row>
          <xdr:rowOff>30480</xdr:rowOff>
        </xdr:to>
        <xdr:sp macro="" textlink="">
          <xdr:nvSpPr>
            <xdr:cNvPr id="42081" name="Check Box 97" hidden="1">
              <a:extLst>
                <a:ext uri="{63B3BB69-23CF-44E3-9099-C40C66FF867C}">
                  <a14:compatExt spid="_x0000_s42081"/>
                </a:ext>
                <a:ext uri="{FF2B5EF4-FFF2-40B4-BE49-F238E27FC236}">
                  <a16:creationId xmlns:a16="http://schemas.microsoft.com/office/drawing/2014/main" id="{00000000-0008-0000-1E00-00006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116</xdr:row>
          <xdr:rowOff>137160</xdr:rowOff>
        </xdr:from>
        <xdr:to>
          <xdr:col>11</xdr:col>
          <xdr:colOff>76200</xdr:colOff>
          <xdr:row>118</xdr:row>
          <xdr:rowOff>30480</xdr:rowOff>
        </xdr:to>
        <xdr:sp macro="" textlink="">
          <xdr:nvSpPr>
            <xdr:cNvPr id="42082" name="Check Box 98" hidden="1">
              <a:extLst>
                <a:ext uri="{63B3BB69-23CF-44E3-9099-C40C66FF867C}">
                  <a14:compatExt spid="_x0000_s42082"/>
                </a:ext>
                <a:ext uri="{FF2B5EF4-FFF2-40B4-BE49-F238E27FC236}">
                  <a16:creationId xmlns:a16="http://schemas.microsoft.com/office/drawing/2014/main" id="{00000000-0008-0000-1E00-00006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116</xdr:row>
          <xdr:rowOff>137160</xdr:rowOff>
        </xdr:from>
        <xdr:to>
          <xdr:col>13</xdr:col>
          <xdr:colOff>76200</xdr:colOff>
          <xdr:row>118</xdr:row>
          <xdr:rowOff>30480</xdr:rowOff>
        </xdr:to>
        <xdr:sp macro="" textlink="">
          <xdr:nvSpPr>
            <xdr:cNvPr id="42083" name="Check Box 99" hidden="1">
              <a:extLst>
                <a:ext uri="{63B3BB69-23CF-44E3-9099-C40C66FF867C}">
                  <a14:compatExt spid="_x0000_s42083"/>
                </a:ext>
                <a:ext uri="{FF2B5EF4-FFF2-40B4-BE49-F238E27FC236}">
                  <a16:creationId xmlns:a16="http://schemas.microsoft.com/office/drawing/2014/main" id="{00000000-0008-0000-1E00-00006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121</xdr:row>
          <xdr:rowOff>137160</xdr:rowOff>
        </xdr:from>
        <xdr:to>
          <xdr:col>9</xdr:col>
          <xdr:colOff>76200</xdr:colOff>
          <xdr:row>123</xdr:row>
          <xdr:rowOff>30480</xdr:rowOff>
        </xdr:to>
        <xdr:sp macro="" textlink="">
          <xdr:nvSpPr>
            <xdr:cNvPr id="42084" name="Check Box 100" hidden="1">
              <a:extLst>
                <a:ext uri="{63B3BB69-23CF-44E3-9099-C40C66FF867C}">
                  <a14:compatExt spid="_x0000_s42084"/>
                </a:ext>
                <a:ext uri="{FF2B5EF4-FFF2-40B4-BE49-F238E27FC236}">
                  <a16:creationId xmlns:a16="http://schemas.microsoft.com/office/drawing/2014/main" id="{00000000-0008-0000-1E00-00006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121</xdr:row>
          <xdr:rowOff>137160</xdr:rowOff>
        </xdr:from>
        <xdr:to>
          <xdr:col>11</xdr:col>
          <xdr:colOff>76200</xdr:colOff>
          <xdr:row>123</xdr:row>
          <xdr:rowOff>30480</xdr:rowOff>
        </xdr:to>
        <xdr:sp macro="" textlink="">
          <xdr:nvSpPr>
            <xdr:cNvPr id="42085" name="Check Box 101" hidden="1">
              <a:extLst>
                <a:ext uri="{63B3BB69-23CF-44E3-9099-C40C66FF867C}">
                  <a14:compatExt spid="_x0000_s42085"/>
                </a:ext>
                <a:ext uri="{FF2B5EF4-FFF2-40B4-BE49-F238E27FC236}">
                  <a16:creationId xmlns:a16="http://schemas.microsoft.com/office/drawing/2014/main" id="{00000000-0008-0000-1E00-00006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121</xdr:row>
          <xdr:rowOff>137160</xdr:rowOff>
        </xdr:from>
        <xdr:to>
          <xdr:col>13</xdr:col>
          <xdr:colOff>76200</xdr:colOff>
          <xdr:row>123</xdr:row>
          <xdr:rowOff>30480</xdr:rowOff>
        </xdr:to>
        <xdr:sp macro="" textlink="">
          <xdr:nvSpPr>
            <xdr:cNvPr id="42086" name="Check Box 102" hidden="1">
              <a:extLst>
                <a:ext uri="{63B3BB69-23CF-44E3-9099-C40C66FF867C}">
                  <a14:compatExt spid="_x0000_s42086"/>
                </a:ext>
                <a:ext uri="{FF2B5EF4-FFF2-40B4-BE49-F238E27FC236}">
                  <a16:creationId xmlns:a16="http://schemas.microsoft.com/office/drawing/2014/main" id="{00000000-0008-0000-1E00-00006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124</xdr:row>
          <xdr:rowOff>137160</xdr:rowOff>
        </xdr:from>
        <xdr:to>
          <xdr:col>9</xdr:col>
          <xdr:colOff>76200</xdr:colOff>
          <xdr:row>126</xdr:row>
          <xdr:rowOff>30480</xdr:rowOff>
        </xdr:to>
        <xdr:sp macro="" textlink="">
          <xdr:nvSpPr>
            <xdr:cNvPr id="42087" name="Check Box 103" hidden="1">
              <a:extLst>
                <a:ext uri="{63B3BB69-23CF-44E3-9099-C40C66FF867C}">
                  <a14:compatExt spid="_x0000_s42087"/>
                </a:ext>
                <a:ext uri="{FF2B5EF4-FFF2-40B4-BE49-F238E27FC236}">
                  <a16:creationId xmlns:a16="http://schemas.microsoft.com/office/drawing/2014/main" id="{00000000-0008-0000-1E00-00006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124</xdr:row>
          <xdr:rowOff>137160</xdr:rowOff>
        </xdr:from>
        <xdr:to>
          <xdr:col>11</xdr:col>
          <xdr:colOff>76200</xdr:colOff>
          <xdr:row>126</xdr:row>
          <xdr:rowOff>30480</xdr:rowOff>
        </xdr:to>
        <xdr:sp macro="" textlink="">
          <xdr:nvSpPr>
            <xdr:cNvPr id="42088" name="Check Box 104" hidden="1">
              <a:extLst>
                <a:ext uri="{63B3BB69-23CF-44E3-9099-C40C66FF867C}">
                  <a14:compatExt spid="_x0000_s42088"/>
                </a:ext>
                <a:ext uri="{FF2B5EF4-FFF2-40B4-BE49-F238E27FC236}">
                  <a16:creationId xmlns:a16="http://schemas.microsoft.com/office/drawing/2014/main" id="{00000000-0008-0000-1E00-00006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124</xdr:row>
          <xdr:rowOff>137160</xdr:rowOff>
        </xdr:from>
        <xdr:to>
          <xdr:col>13</xdr:col>
          <xdr:colOff>76200</xdr:colOff>
          <xdr:row>126</xdr:row>
          <xdr:rowOff>30480</xdr:rowOff>
        </xdr:to>
        <xdr:sp macro="" textlink="">
          <xdr:nvSpPr>
            <xdr:cNvPr id="42089" name="Check Box 105" hidden="1">
              <a:extLst>
                <a:ext uri="{63B3BB69-23CF-44E3-9099-C40C66FF867C}">
                  <a14:compatExt spid="_x0000_s42089"/>
                </a:ext>
                <a:ext uri="{FF2B5EF4-FFF2-40B4-BE49-F238E27FC236}">
                  <a16:creationId xmlns:a16="http://schemas.microsoft.com/office/drawing/2014/main" id="{00000000-0008-0000-1E00-00006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128</xdr:row>
          <xdr:rowOff>137160</xdr:rowOff>
        </xdr:from>
        <xdr:to>
          <xdr:col>9</xdr:col>
          <xdr:colOff>76200</xdr:colOff>
          <xdr:row>130</xdr:row>
          <xdr:rowOff>30480</xdr:rowOff>
        </xdr:to>
        <xdr:sp macro="" textlink="">
          <xdr:nvSpPr>
            <xdr:cNvPr id="42090" name="Check Box 106" hidden="1">
              <a:extLst>
                <a:ext uri="{63B3BB69-23CF-44E3-9099-C40C66FF867C}">
                  <a14:compatExt spid="_x0000_s42090"/>
                </a:ext>
                <a:ext uri="{FF2B5EF4-FFF2-40B4-BE49-F238E27FC236}">
                  <a16:creationId xmlns:a16="http://schemas.microsoft.com/office/drawing/2014/main" id="{00000000-0008-0000-1E00-00006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128</xdr:row>
          <xdr:rowOff>137160</xdr:rowOff>
        </xdr:from>
        <xdr:to>
          <xdr:col>11</xdr:col>
          <xdr:colOff>76200</xdr:colOff>
          <xdr:row>130</xdr:row>
          <xdr:rowOff>30480</xdr:rowOff>
        </xdr:to>
        <xdr:sp macro="" textlink="">
          <xdr:nvSpPr>
            <xdr:cNvPr id="42091" name="Check Box 107" hidden="1">
              <a:extLst>
                <a:ext uri="{63B3BB69-23CF-44E3-9099-C40C66FF867C}">
                  <a14:compatExt spid="_x0000_s42091"/>
                </a:ext>
                <a:ext uri="{FF2B5EF4-FFF2-40B4-BE49-F238E27FC236}">
                  <a16:creationId xmlns:a16="http://schemas.microsoft.com/office/drawing/2014/main" id="{00000000-0008-0000-1E00-00006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128</xdr:row>
          <xdr:rowOff>137160</xdr:rowOff>
        </xdr:from>
        <xdr:to>
          <xdr:col>13</xdr:col>
          <xdr:colOff>76200</xdr:colOff>
          <xdr:row>130</xdr:row>
          <xdr:rowOff>30480</xdr:rowOff>
        </xdr:to>
        <xdr:sp macro="" textlink="">
          <xdr:nvSpPr>
            <xdr:cNvPr id="42092" name="Check Box 108" hidden="1">
              <a:extLst>
                <a:ext uri="{63B3BB69-23CF-44E3-9099-C40C66FF867C}">
                  <a14:compatExt spid="_x0000_s42092"/>
                </a:ext>
                <a:ext uri="{FF2B5EF4-FFF2-40B4-BE49-F238E27FC236}">
                  <a16:creationId xmlns:a16="http://schemas.microsoft.com/office/drawing/2014/main" id="{00000000-0008-0000-1E00-00006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145</xdr:row>
          <xdr:rowOff>137160</xdr:rowOff>
        </xdr:from>
        <xdr:to>
          <xdr:col>9</xdr:col>
          <xdr:colOff>76200</xdr:colOff>
          <xdr:row>147</xdr:row>
          <xdr:rowOff>30480</xdr:rowOff>
        </xdr:to>
        <xdr:sp macro="" textlink="">
          <xdr:nvSpPr>
            <xdr:cNvPr id="42093" name="Check Box 109" hidden="1">
              <a:extLst>
                <a:ext uri="{63B3BB69-23CF-44E3-9099-C40C66FF867C}">
                  <a14:compatExt spid="_x0000_s42093"/>
                </a:ext>
                <a:ext uri="{FF2B5EF4-FFF2-40B4-BE49-F238E27FC236}">
                  <a16:creationId xmlns:a16="http://schemas.microsoft.com/office/drawing/2014/main" id="{00000000-0008-0000-1E00-00006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145</xdr:row>
          <xdr:rowOff>137160</xdr:rowOff>
        </xdr:from>
        <xdr:to>
          <xdr:col>11</xdr:col>
          <xdr:colOff>76200</xdr:colOff>
          <xdr:row>147</xdr:row>
          <xdr:rowOff>30480</xdr:rowOff>
        </xdr:to>
        <xdr:sp macro="" textlink="">
          <xdr:nvSpPr>
            <xdr:cNvPr id="42094" name="Check Box 110" hidden="1">
              <a:extLst>
                <a:ext uri="{63B3BB69-23CF-44E3-9099-C40C66FF867C}">
                  <a14:compatExt spid="_x0000_s42094"/>
                </a:ext>
                <a:ext uri="{FF2B5EF4-FFF2-40B4-BE49-F238E27FC236}">
                  <a16:creationId xmlns:a16="http://schemas.microsoft.com/office/drawing/2014/main" id="{00000000-0008-0000-1E00-00006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145</xdr:row>
          <xdr:rowOff>137160</xdr:rowOff>
        </xdr:from>
        <xdr:to>
          <xdr:col>13</xdr:col>
          <xdr:colOff>76200</xdr:colOff>
          <xdr:row>147</xdr:row>
          <xdr:rowOff>30480</xdr:rowOff>
        </xdr:to>
        <xdr:sp macro="" textlink="">
          <xdr:nvSpPr>
            <xdr:cNvPr id="42095" name="Check Box 111" hidden="1">
              <a:extLst>
                <a:ext uri="{63B3BB69-23CF-44E3-9099-C40C66FF867C}">
                  <a14:compatExt spid="_x0000_s42095"/>
                </a:ext>
                <a:ext uri="{FF2B5EF4-FFF2-40B4-BE49-F238E27FC236}">
                  <a16:creationId xmlns:a16="http://schemas.microsoft.com/office/drawing/2014/main" id="{00000000-0008-0000-1E00-00006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155</xdr:row>
          <xdr:rowOff>137160</xdr:rowOff>
        </xdr:from>
        <xdr:to>
          <xdr:col>9</xdr:col>
          <xdr:colOff>76200</xdr:colOff>
          <xdr:row>157</xdr:row>
          <xdr:rowOff>30480</xdr:rowOff>
        </xdr:to>
        <xdr:sp macro="" textlink="">
          <xdr:nvSpPr>
            <xdr:cNvPr id="42096" name="Check Box 112" hidden="1">
              <a:extLst>
                <a:ext uri="{63B3BB69-23CF-44E3-9099-C40C66FF867C}">
                  <a14:compatExt spid="_x0000_s42096"/>
                </a:ext>
                <a:ext uri="{FF2B5EF4-FFF2-40B4-BE49-F238E27FC236}">
                  <a16:creationId xmlns:a16="http://schemas.microsoft.com/office/drawing/2014/main" id="{00000000-0008-0000-1E00-00007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155</xdr:row>
          <xdr:rowOff>137160</xdr:rowOff>
        </xdr:from>
        <xdr:to>
          <xdr:col>11</xdr:col>
          <xdr:colOff>76200</xdr:colOff>
          <xdr:row>157</xdr:row>
          <xdr:rowOff>30480</xdr:rowOff>
        </xdr:to>
        <xdr:sp macro="" textlink="">
          <xdr:nvSpPr>
            <xdr:cNvPr id="42097" name="Check Box 113" hidden="1">
              <a:extLst>
                <a:ext uri="{63B3BB69-23CF-44E3-9099-C40C66FF867C}">
                  <a14:compatExt spid="_x0000_s42097"/>
                </a:ext>
                <a:ext uri="{FF2B5EF4-FFF2-40B4-BE49-F238E27FC236}">
                  <a16:creationId xmlns:a16="http://schemas.microsoft.com/office/drawing/2014/main" id="{00000000-0008-0000-1E00-00007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155</xdr:row>
          <xdr:rowOff>137160</xdr:rowOff>
        </xdr:from>
        <xdr:to>
          <xdr:col>13</xdr:col>
          <xdr:colOff>76200</xdr:colOff>
          <xdr:row>157</xdr:row>
          <xdr:rowOff>30480</xdr:rowOff>
        </xdr:to>
        <xdr:sp macro="" textlink="">
          <xdr:nvSpPr>
            <xdr:cNvPr id="42098" name="Check Box 114" hidden="1">
              <a:extLst>
                <a:ext uri="{63B3BB69-23CF-44E3-9099-C40C66FF867C}">
                  <a14:compatExt spid="_x0000_s42098"/>
                </a:ext>
                <a:ext uri="{FF2B5EF4-FFF2-40B4-BE49-F238E27FC236}">
                  <a16:creationId xmlns:a16="http://schemas.microsoft.com/office/drawing/2014/main" id="{00000000-0008-0000-1E00-00007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157</xdr:row>
          <xdr:rowOff>137160</xdr:rowOff>
        </xdr:from>
        <xdr:to>
          <xdr:col>9</xdr:col>
          <xdr:colOff>76200</xdr:colOff>
          <xdr:row>159</xdr:row>
          <xdr:rowOff>30480</xdr:rowOff>
        </xdr:to>
        <xdr:sp macro="" textlink="">
          <xdr:nvSpPr>
            <xdr:cNvPr id="42099" name="Check Box 115" hidden="1">
              <a:extLst>
                <a:ext uri="{63B3BB69-23CF-44E3-9099-C40C66FF867C}">
                  <a14:compatExt spid="_x0000_s42099"/>
                </a:ext>
                <a:ext uri="{FF2B5EF4-FFF2-40B4-BE49-F238E27FC236}">
                  <a16:creationId xmlns:a16="http://schemas.microsoft.com/office/drawing/2014/main" id="{00000000-0008-0000-1E00-00007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157</xdr:row>
          <xdr:rowOff>137160</xdr:rowOff>
        </xdr:from>
        <xdr:to>
          <xdr:col>11</xdr:col>
          <xdr:colOff>76200</xdr:colOff>
          <xdr:row>159</xdr:row>
          <xdr:rowOff>30480</xdr:rowOff>
        </xdr:to>
        <xdr:sp macro="" textlink="">
          <xdr:nvSpPr>
            <xdr:cNvPr id="42100" name="Check Box 116" hidden="1">
              <a:extLst>
                <a:ext uri="{63B3BB69-23CF-44E3-9099-C40C66FF867C}">
                  <a14:compatExt spid="_x0000_s42100"/>
                </a:ext>
                <a:ext uri="{FF2B5EF4-FFF2-40B4-BE49-F238E27FC236}">
                  <a16:creationId xmlns:a16="http://schemas.microsoft.com/office/drawing/2014/main" id="{00000000-0008-0000-1E00-00007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157</xdr:row>
          <xdr:rowOff>137160</xdr:rowOff>
        </xdr:from>
        <xdr:to>
          <xdr:col>13</xdr:col>
          <xdr:colOff>76200</xdr:colOff>
          <xdr:row>159</xdr:row>
          <xdr:rowOff>30480</xdr:rowOff>
        </xdr:to>
        <xdr:sp macro="" textlink="">
          <xdr:nvSpPr>
            <xdr:cNvPr id="42101" name="Check Box 117" hidden="1">
              <a:extLst>
                <a:ext uri="{63B3BB69-23CF-44E3-9099-C40C66FF867C}">
                  <a14:compatExt spid="_x0000_s42101"/>
                </a:ext>
                <a:ext uri="{FF2B5EF4-FFF2-40B4-BE49-F238E27FC236}">
                  <a16:creationId xmlns:a16="http://schemas.microsoft.com/office/drawing/2014/main" id="{00000000-0008-0000-1E00-00007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159</xdr:row>
          <xdr:rowOff>137160</xdr:rowOff>
        </xdr:from>
        <xdr:to>
          <xdr:col>9</xdr:col>
          <xdr:colOff>76200</xdr:colOff>
          <xdr:row>161</xdr:row>
          <xdr:rowOff>30480</xdr:rowOff>
        </xdr:to>
        <xdr:sp macro="" textlink="">
          <xdr:nvSpPr>
            <xdr:cNvPr id="42102" name="Check Box 118" hidden="1">
              <a:extLst>
                <a:ext uri="{63B3BB69-23CF-44E3-9099-C40C66FF867C}">
                  <a14:compatExt spid="_x0000_s42102"/>
                </a:ext>
                <a:ext uri="{FF2B5EF4-FFF2-40B4-BE49-F238E27FC236}">
                  <a16:creationId xmlns:a16="http://schemas.microsoft.com/office/drawing/2014/main" id="{00000000-0008-0000-1E00-00007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159</xdr:row>
          <xdr:rowOff>137160</xdr:rowOff>
        </xdr:from>
        <xdr:to>
          <xdr:col>11</xdr:col>
          <xdr:colOff>76200</xdr:colOff>
          <xdr:row>161</xdr:row>
          <xdr:rowOff>30480</xdr:rowOff>
        </xdr:to>
        <xdr:sp macro="" textlink="">
          <xdr:nvSpPr>
            <xdr:cNvPr id="42103" name="Check Box 119" hidden="1">
              <a:extLst>
                <a:ext uri="{63B3BB69-23CF-44E3-9099-C40C66FF867C}">
                  <a14:compatExt spid="_x0000_s42103"/>
                </a:ext>
                <a:ext uri="{FF2B5EF4-FFF2-40B4-BE49-F238E27FC236}">
                  <a16:creationId xmlns:a16="http://schemas.microsoft.com/office/drawing/2014/main" id="{00000000-0008-0000-1E00-00007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159</xdr:row>
          <xdr:rowOff>137160</xdr:rowOff>
        </xdr:from>
        <xdr:to>
          <xdr:col>13</xdr:col>
          <xdr:colOff>76200</xdr:colOff>
          <xdr:row>161</xdr:row>
          <xdr:rowOff>30480</xdr:rowOff>
        </xdr:to>
        <xdr:sp macro="" textlink="">
          <xdr:nvSpPr>
            <xdr:cNvPr id="42104" name="Check Box 120" hidden="1">
              <a:extLst>
                <a:ext uri="{63B3BB69-23CF-44E3-9099-C40C66FF867C}">
                  <a14:compatExt spid="_x0000_s42104"/>
                </a:ext>
                <a:ext uri="{FF2B5EF4-FFF2-40B4-BE49-F238E27FC236}">
                  <a16:creationId xmlns:a16="http://schemas.microsoft.com/office/drawing/2014/main" id="{00000000-0008-0000-1E00-00007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163</xdr:row>
          <xdr:rowOff>137160</xdr:rowOff>
        </xdr:from>
        <xdr:to>
          <xdr:col>9</xdr:col>
          <xdr:colOff>76200</xdr:colOff>
          <xdr:row>165</xdr:row>
          <xdr:rowOff>30480</xdr:rowOff>
        </xdr:to>
        <xdr:sp macro="" textlink="">
          <xdr:nvSpPr>
            <xdr:cNvPr id="42105" name="Check Box 121" hidden="1">
              <a:extLst>
                <a:ext uri="{63B3BB69-23CF-44E3-9099-C40C66FF867C}">
                  <a14:compatExt spid="_x0000_s42105"/>
                </a:ext>
                <a:ext uri="{FF2B5EF4-FFF2-40B4-BE49-F238E27FC236}">
                  <a16:creationId xmlns:a16="http://schemas.microsoft.com/office/drawing/2014/main" id="{00000000-0008-0000-1E00-00007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163</xdr:row>
          <xdr:rowOff>137160</xdr:rowOff>
        </xdr:from>
        <xdr:to>
          <xdr:col>11</xdr:col>
          <xdr:colOff>76200</xdr:colOff>
          <xdr:row>165</xdr:row>
          <xdr:rowOff>30480</xdr:rowOff>
        </xdr:to>
        <xdr:sp macro="" textlink="">
          <xdr:nvSpPr>
            <xdr:cNvPr id="42106" name="Check Box 122" hidden="1">
              <a:extLst>
                <a:ext uri="{63B3BB69-23CF-44E3-9099-C40C66FF867C}">
                  <a14:compatExt spid="_x0000_s42106"/>
                </a:ext>
                <a:ext uri="{FF2B5EF4-FFF2-40B4-BE49-F238E27FC236}">
                  <a16:creationId xmlns:a16="http://schemas.microsoft.com/office/drawing/2014/main" id="{00000000-0008-0000-1E00-00007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163</xdr:row>
          <xdr:rowOff>137160</xdr:rowOff>
        </xdr:from>
        <xdr:to>
          <xdr:col>13</xdr:col>
          <xdr:colOff>76200</xdr:colOff>
          <xdr:row>165</xdr:row>
          <xdr:rowOff>30480</xdr:rowOff>
        </xdr:to>
        <xdr:sp macro="" textlink="">
          <xdr:nvSpPr>
            <xdr:cNvPr id="42107" name="Check Box 123" hidden="1">
              <a:extLst>
                <a:ext uri="{63B3BB69-23CF-44E3-9099-C40C66FF867C}">
                  <a14:compatExt spid="_x0000_s42107"/>
                </a:ext>
                <a:ext uri="{FF2B5EF4-FFF2-40B4-BE49-F238E27FC236}">
                  <a16:creationId xmlns:a16="http://schemas.microsoft.com/office/drawing/2014/main" id="{00000000-0008-0000-1E00-00007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165</xdr:row>
          <xdr:rowOff>137160</xdr:rowOff>
        </xdr:from>
        <xdr:to>
          <xdr:col>9</xdr:col>
          <xdr:colOff>76200</xdr:colOff>
          <xdr:row>167</xdr:row>
          <xdr:rowOff>30480</xdr:rowOff>
        </xdr:to>
        <xdr:sp macro="" textlink="">
          <xdr:nvSpPr>
            <xdr:cNvPr id="42108" name="Check Box 124" hidden="1">
              <a:extLst>
                <a:ext uri="{63B3BB69-23CF-44E3-9099-C40C66FF867C}">
                  <a14:compatExt spid="_x0000_s42108"/>
                </a:ext>
                <a:ext uri="{FF2B5EF4-FFF2-40B4-BE49-F238E27FC236}">
                  <a16:creationId xmlns:a16="http://schemas.microsoft.com/office/drawing/2014/main" id="{00000000-0008-0000-1E00-00007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165</xdr:row>
          <xdr:rowOff>137160</xdr:rowOff>
        </xdr:from>
        <xdr:to>
          <xdr:col>11</xdr:col>
          <xdr:colOff>76200</xdr:colOff>
          <xdr:row>167</xdr:row>
          <xdr:rowOff>30480</xdr:rowOff>
        </xdr:to>
        <xdr:sp macro="" textlink="">
          <xdr:nvSpPr>
            <xdr:cNvPr id="42109" name="Check Box 125" hidden="1">
              <a:extLst>
                <a:ext uri="{63B3BB69-23CF-44E3-9099-C40C66FF867C}">
                  <a14:compatExt spid="_x0000_s42109"/>
                </a:ext>
                <a:ext uri="{FF2B5EF4-FFF2-40B4-BE49-F238E27FC236}">
                  <a16:creationId xmlns:a16="http://schemas.microsoft.com/office/drawing/2014/main" id="{00000000-0008-0000-1E00-00007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165</xdr:row>
          <xdr:rowOff>137160</xdr:rowOff>
        </xdr:from>
        <xdr:to>
          <xdr:col>13</xdr:col>
          <xdr:colOff>76200</xdr:colOff>
          <xdr:row>167</xdr:row>
          <xdr:rowOff>30480</xdr:rowOff>
        </xdr:to>
        <xdr:sp macro="" textlink="">
          <xdr:nvSpPr>
            <xdr:cNvPr id="42110" name="Check Box 126" hidden="1">
              <a:extLst>
                <a:ext uri="{63B3BB69-23CF-44E3-9099-C40C66FF867C}">
                  <a14:compatExt spid="_x0000_s42110"/>
                </a:ext>
                <a:ext uri="{FF2B5EF4-FFF2-40B4-BE49-F238E27FC236}">
                  <a16:creationId xmlns:a16="http://schemas.microsoft.com/office/drawing/2014/main" id="{00000000-0008-0000-1E00-00007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173</xdr:row>
          <xdr:rowOff>137160</xdr:rowOff>
        </xdr:from>
        <xdr:to>
          <xdr:col>9</xdr:col>
          <xdr:colOff>76200</xdr:colOff>
          <xdr:row>175</xdr:row>
          <xdr:rowOff>30480</xdr:rowOff>
        </xdr:to>
        <xdr:sp macro="" textlink="">
          <xdr:nvSpPr>
            <xdr:cNvPr id="42111" name="Check Box 127" hidden="1">
              <a:extLst>
                <a:ext uri="{63B3BB69-23CF-44E3-9099-C40C66FF867C}">
                  <a14:compatExt spid="_x0000_s42111"/>
                </a:ext>
                <a:ext uri="{FF2B5EF4-FFF2-40B4-BE49-F238E27FC236}">
                  <a16:creationId xmlns:a16="http://schemas.microsoft.com/office/drawing/2014/main" id="{00000000-0008-0000-1E00-00007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173</xdr:row>
          <xdr:rowOff>137160</xdr:rowOff>
        </xdr:from>
        <xdr:to>
          <xdr:col>11</xdr:col>
          <xdr:colOff>76200</xdr:colOff>
          <xdr:row>175</xdr:row>
          <xdr:rowOff>30480</xdr:rowOff>
        </xdr:to>
        <xdr:sp macro="" textlink="">
          <xdr:nvSpPr>
            <xdr:cNvPr id="42112" name="Check Box 128" hidden="1">
              <a:extLst>
                <a:ext uri="{63B3BB69-23CF-44E3-9099-C40C66FF867C}">
                  <a14:compatExt spid="_x0000_s42112"/>
                </a:ext>
                <a:ext uri="{FF2B5EF4-FFF2-40B4-BE49-F238E27FC236}">
                  <a16:creationId xmlns:a16="http://schemas.microsoft.com/office/drawing/2014/main" id="{00000000-0008-0000-1E00-00008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173</xdr:row>
          <xdr:rowOff>137160</xdr:rowOff>
        </xdr:from>
        <xdr:to>
          <xdr:col>13</xdr:col>
          <xdr:colOff>76200</xdr:colOff>
          <xdr:row>175</xdr:row>
          <xdr:rowOff>30480</xdr:rowOff>
        </xdr:to>
        <xdr:sp macro="" textlink="">
          <xdr:nvSpPr>
            <xdr:cNvPr id="42113" name="Check Box 129" hidden="1">
              <a:extLst>
                <a:ext uri="{63B3BB69-23CF-44E3-9099-C40C66FF867C}">
                  <a14:compatExt spid="_x0000_s42113"/>
                </a:ext>
                <a:ext uri="{FF2B5EF4-FFF2-40B4-BE49-F238E27FC236}">
                  <a16:creationId xmlns:a16="http://schemas.microsoft.com/office/drawing/2014/main" id="{00000000-0008-0000-1E00-00008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175</xdr:row>
          <xdr:rowOff>137160</xdr:rowOff>
        </xdr:from>
        <xdr:to>
          <xdr:col>9</xdr:col>
          <xdr:colOff>76200</xdr:colOff>
          <xdr:row>177</xdr:row>
          <xdr:rowOff>30480</xdr:rowOff>
        </xdr:to>
        <xdr:sp macro="" textlink="">
          <xdr:nvSpPr>
            <xdr:cNvPr id="42114" name="Check Box 130" hidden="1">
              <a:extLst>
                <a:ext uri="{63B3BB69-23CF-44E3-9099-C40C66FF867C}">
                  <a14:compatExt spid="_x0000_s42114"/>
                </a:ext>
                <a:ext uri="{FF2B5EF4-FFF2-40B4-BE49-F238E27FC236}">
                  <a16:creationId xmlns:a16="http://schemas.microsoft.com/office/drawing/2014/main" id="{00000000-0008-0000-1E00-00008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175</xdr:row>
          <xdr:rowOff>137160</xdr:rowOff>
        </xdr:from>
        <xdr:to>
          <xdr:col>11</xdr:col>
          <xdr:colOff>76200</xdr:colOff>
          <xdr:row>177</xdr:row>
          <xdr:rowOff>30480</xdr:rowOff>
        </xdr:to>
        <xdr:sp macro="" textlink="">
          <xdr:nvSpPr>
            <xdr:cNvPr id="42115" name="Check Box 131" hidden="1">
              <a:extLst>
                <a:ext uri="{63B3BB69-23CF-44E3-9099-C40C66FF867C}">
                  <a14:compatExt spid="_x0000_s42115"/>
                </a:ext>
                <a:ext uri="{FF2B5EF4-FFF2-40B4-BE49-F238E27FC236}">
                  <a16:creationId xmlns:a16="http://schemas.microsoft.com/office/drawing/2014/main" id="{00000000-0008-0000-1E00-00008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175</xdr:row>
          <xdr:rowOff>137160</xdr:rowOff>
        </xdr:from>
        <xdr:to>
          <xdr:col>13</xdr:col>
          <xdr:colOff>76200</xdr:colOff>
          <xdr:row>177</xdr:row>
          <xdr:rowOff>30480</xdr:rowOff>
        </xdr:to>
        <xdr:sp macro="" textlink="">
          <xdr:nvSpPr>
            <xdr:cNvPr id="42116" name="Check Box 132" hidden="1">
              <a:extLst>
                <a:ext uri="{63B3BB69-23CF-44E3-9099-C40C66FF867C}">
                  <a14:compatExt spid="_x0000_s42116"/>
                </a:ext>
                <a:ext uri="{FF2B5EF4-FFF2-40B4-BE49-F238E27FC236}">
                  <a16:creationId xmlns:a16="http://schemas.microsoft.com/office/drawing/2014/main" id="{00000000-0008-0000-1E00-00008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177</xdr:row>
          <xdr:rowOff>137160</xdr:rowOff>
        </xdr:from>
        <xdr:to>
          <xdr:col>9</xdr:col>
          <xdr:colOff>76200</xdr:colOff>
          <xdr:row>179</xdr:row>
          <xdr:rowOff>30480</xdr:rowOff>
        </xdr:to>
        <xdr:sp macro="" textlink="">
          <xdr:nvSpPr>
            <xdr:cNvPr id="42117" name="Check Box 133" hidden="1">
              <a:extLst>
                <a:ext uri="{63B3BB69-23CF-44E3-9099-C40C66FF867C}">
                  <a14:compatExt spid="_x0000_s42117"/>
                </a:ext>
                <a:ext uri="{FF2B5EF4-FFF2-40B4-BE49-F238E27FC236}">
                  <a16:creationId xmlns:a16="http://schemas.microsoft.com/office/drawing/2014/main" id="{00000000-0008-0000-1E00-00008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177</xdr:row>
          <xdr:rowOff>137160</xdr:rowOff>
        </xdr:from>
        <xdr:to>
          <xdr:col>11</xdr:col>
          <xdr:colOff>76200</xdr:colOff>
          <xdr:row>179</xdr:row>
          <xdr:rowOff>30480</xdr:rowOff>
        </xdr:to>
        <xdr:sp macro="" textlink="">
          <xdr:nvSpPr>
            <xdr:cNvPr id="42118" name="Check Box 134" hidden="1">
              <a:extLst>
                <a:ext uri="{63B3BB69-23CF-44E3-9099-C40C66FF867C}">
                  <a14:compatExt spid="_x0000_s42118"/>
                </a:ext>
                <a:ext uri="{FF2B5EF4-FFF2-40B4-BE49-F238E27FC236}">
                  <a16:creationId xmlns:a16="http://schemas.microsoft.com/office/drawing/2014/main" id="{00000000-0008-0000-1E00-00008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177</xdr:row>
          <xdr:rowOff>137160</xdr:rowOff>
        </xdr:from>
        <xdr:to>
          <xdr:col>13</xdr:col>
          <xdr:colOff>76200</xdr:colOff>
          <xdr:row>179</xdr:row>
          <xdr:rowOff>30480</xdr:rowOff>
        </xdr:to>
        <xdr:sp macro="" textlink="">
          <xdr:nvSpPr>
            <xdr:cNvPr id="42119" name="Check Box 135" hidden="1">
              <a:extLst>
                <a:ext uri="{63B3BB69-23CF-44E3-9099-C40C66FF867C}">
                  <a14:compatExt spid="_x0000_s42119"/>
                </a:ext>
                <a:ext uri="{FF2B5EF4-FFF2-40B4-BE49-F238E27FC236}">
                  <a16:creationId xmlns:a16="http://schemas.microsoft.com/office/drawing/2014/main" id="{00000000-0008-0000-1E00-00008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131</xdr:row>
          <xdr:rowOff>137160</xdr:rowOff>
        </xdr:from>
        <xdr:to>
          <xdr:col>9</xdr:col>
          <xdr:colOff>76200</xdr:colOff>
          <xdr:row>133</xdr:row>
          <xdr:rowOff>30480</xdr:rowOff>
        </xdr:to>
        <xdr:sp macro="" textlink="">
          <xdr:nvSpPr>
            <xdr:cNvPr id="42120" name="Check Box 136" hidden="1">
              <a:extLst>
                <a:ext uri="{63B3BB69-23CF-44E3-9099-C40C66FF867C}">
                  <a14:compatExt spid="_x0000_s42120"/>
                </a:ext>
                <a:ext uri="{FF2B5EF4-FFF2-40B4-BE49-F238E27FC236}">
                  <a16:creationId xmlns:a16="http://schemas.microsoft.com/office/drawing/2014/main" id="{00000000-0008-0000-1E00-00008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131</xdr:row>
          <xdr:rowOff>137160</xdr:rowOff>
        </xdr:from>
        <xdr:to>
          <xdr:col>11</xdr:col>
          <xdr:colOff>76200</xdr:colOff>
          <xdr:row>133</xdr:row>
          <xdr:rowOff>30480</xdr:rowOff>
        </xdr:to>
        <xdr:sp macro="" textlink="">
          <xdr:nvSpPr>
            <xdr:cNvPr id="42121" name="Check Box 137" hidden="1">
              <a:extLst>
                <a:ext uri="{63B3BB69-23CF-44E3-9099-C40C66FF867C}">
                  <a14:compatExt spid="_x0000_s42121"/>
                </a:ext>
                <a:ext uri="{FF2B5EF4-FFF2-40B4-BE49-F238E27FC236}">
                  <a16:creationId xmlns:a16="http://schemas.microsoft.com/office/drawing/2014/main" id="{00000000-0008-0000-1E00-00008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131</xdr:row>
          <xdr:rowOff>137160</xdr:rowOff>
        </xdr:from>
        <xdr:to>
          <xdr:col>13</xdr:col>
          <xdr:colOff>76200</xdr:colOff>
          <xdr:row>133</xdr:row>
          <xdr:rowOff>30480</xdr:rowOff>
        </xdr:to>
        <xdr:sp macro="" textlink="">
          <xdr:nvSpPr>
            <xdr:cNvPr id="42122" name="Check Box 138" hidden="1">
              <a:extLst>
                <a:ext uri="{63B3BB69-23CF-44E3-9099-C40C66FF867C}">
                  <a14:compatExt spid="_x0000_s42122"/>
                </a:ext>
                <a:ext uri="{FF2B5EF4-FFF2-40B4-BE49-F238E27FC236}">
                  <a16:creationId xmlns:a16="http://schemas.microsoft.com/office/drawing/2014/main" id="{00000000-0008-0000-1E00-00008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51</xdr:row>
          <xdr:rowOff>137160</xdr:rowOff>
        </xdr:from>
        <xdr:to>
          <xdr:col>9</xdr:col>
          <xdr:colOff>76200</xdr:colOff>
          <xdr:row>53</xdr:row>
          <xdr:rowOff>30480</xdr:rowOff>
        </xdr:to>
        <xdr:sp macro="" textlink="">
          <xdr:nvSpPr>
            <xdr:cNvPr id="42123" name="Check Box 139" hidden="1">
              <a:extLst>
                <a:ext uri="{63B3BB69-23CF-44E3-9099-C40C66FF867C}">
                  <a14:compatExt spid="_x0000_s42123"/>
                </a:ext>
                <a:ext uri="{FF2B5EF4-FFF2-40B4-BE49-F238E27FC236}">
                  <a16:creationId xmlns:a16="http://schemas.microsoft.com/office/drawing/2014/main" id="{00000000-0008-0000-1E00-00008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50</xdr:row>
          <xdr:rowOff>137160</xdr:rowOff>
        </xdr:from>
        <xdr:to>
          <xdr:col>11</xdr:col>
          <xdr:colOff>76200</xdr:colOff>
          <xdr:row>54</xdr:row>
          <xdr:rowOff>30480</xdr:rowOff>
        </xdr:to>
        <xdr:sp macro="" textlink="">
          <xdr:nvSpPr>
            <xdr:cNvPr id="42124" name="Check Box 140" hidden="1">
              <a:extLst>
                <a:ext uri="{63B3BB69-23CF-44E3-9099-C40C66FF867C}">
                  <a14:compatExt spid="_x0000_s42124"/>
                </a:ext>
                <a:ext uri="{FF2B5EF4-FFF2-40B4-BE49-F238E27FC236}">
                  <a16:creationId xmlns:a16="http://schemas.microsoft.com/office/drawing/2014/main" id="{00000000-0008-0000-1E00-00008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50</xdr:row>
          <xdr:rowOff>137160</xdr:rowOff>
        </xdr:from>
        <xdr:to>
          <xdr:col>13</xdr:col>
          <xdr:colOff>76200</xdr:colOff>
          <xdr:row>54</xdr:row>
          <xdr:rowOff>30480</xdr:rowOff>
        </xdr:to>
        <xdr:sp macro="" textlink="">
          <xdr:nvSpPr>
            <xdr:cNvPr id="42125" name="Check Box 141" hidden="1">
              <a:extLst>
                <a:ext uri="{63B3BB69-23CF-44E3-9099-C40C66FF867C}">
                  <a14:compatExt spid="_x0000_s42125"/>
                </a:ext>
                <a:ext uri="{FF2B5EF4-FFF2-40B4-BE49-F238E27FC236}">
                  <a16:creationId xmlns:a16="http://schemas.microsoft.com/office/drawing/2014/main" id="{00000000-0008-0000-1E00-00008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323</xdr:row>
          <xdr:rowOff>137160</xdr:rowOff>
        </xdr:from>
        <xdr:to>
          <xdr:col>2</xdr:col>
          <xdr:colOff>335280</xdr:colOff>
          <xdr:row>325</xdr:row>
          <xdr:rowOff>30480</xdr:rowOff>
        </xdr:to>
        <xdr:sp macro="" textlink="">
          <xdr:nvSpPr>
            <xdr:cNvPr id="42126" name="Check Box 142" hidden="1">
              <a:extLst>
                <a:ext uri="{63B3BB69-23CF-44E3-9099-C40C66FF867C}">
                  <a14:compatExt spid="_x0000_s42126"/>
                </a:ext>
                <a:ext uri="{FF2B5EF4-FFF2-40B4-BE49-F238E27FC236}">
                  <a16:creationId xmlns:a16="http://schemas.microsoft.com/office/drawing/2014/main" id="{00000000-0008-0000-1E00-00008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323</xdr:row>
          <xdr:rowOff>137160</xdr:rowOff>
        </xdr:from>
        <xdr:to>
          <xdr:col>3</xdr:col>
          <xdr:colOff>335280</xdr:colOff>
          <xdr:row>325</xdr:row>
          <xdr:rowOff>30480</xdr:rowOff>
        </xdr:to>
        <xdr:sp macro="" textlink="">
          <xdr:nvSpPr>
            <xdr:cNvPr id="42127" name="Check Box 143" hidden="1">
              <a:extLst>
                <a:ext uri="{63B3BB69-23CF-44E3-9099-C40C66FF867C}">
                  <a14:compatExt spid="_x0000_s42127"/>
                </a:ext>
                <a:ext uri="{FF2B5EF4-FFF2-40B4-BE49-F238E27FC236}">
                  <a16:creationId xmlns:a16="http://schemas.microsoft.com/office/drawing/2014/main" id="{00000000-0008-0000-1E00-00008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324</xdr:row>
          <xdr:rowOff>137160</xdr:rowOff>
        </xdr:from>
        <xdr:to>
          <xdr:col>4</xdr:col>
          <xdr:colOff>335280</xdr:colOff>
          <xdr:row>326</xdr:row>
          <xdr:rowOff>30480</xdr:rowOff>
        </xdr:to>
        <xdr:sp macro="" textlink="">
          <xdr:nvSpPr>
            <xdr:cNvPr id="42128" name="Check Box 144" hidden="1">
              <a:extLst>
                <a:ext uri="{63B3BB69-23CF-44E3-9099-C40C66FF867C}">
                  <a14:compatExt spid="_x0000_s42128"/>
                </a:ext>
                <a:ext uri="{FF2B5EF4-FFF2-40B4-BE49-F238E27FC236}">
                  <a16:creationId xmlns:a16="http://schemas.microsoft.com/office/drawing/2014/main" id="{00000000-0008-0000-1E00-00009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327</xdr:row>
          <xdr:rowOff>137160</xdr:rowOff>
        </xdr:from>
        <xdr:to>
          <xdr:col>2</xdr:col>
          <xdr:colOff>335280</xdr:colOff>
          <xdr:row>329</xdr:row>
          <xdr:rowOff>30480</xdr:rowOff>
        </xdr:to>
        <xdr:sp macro="" textlink="">
          <xdr:nvSpPr>
            <xdr:cNvPr id="42129" name="Check Box 145" hidden="1">
              <a:extLst>
                <a:ext uri="{63B3BB69-23CF-44E3-9099-C40C66FF867C}">
                  <a14:compatExt spid="_x0000_s42129"/>
                </a:ext>
                <a:ext uri="{FF2B5EF4-FFF2-40B4-BE49-F238E27FC236}">
                  <a16:creationId xmlns:a16="http://schemas.microsoft.com/office/drawing/2014/main" id="{00000000-0008-0000-1E00-00009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327</xdr:row>
          <xdr:rowOff>137160</xdr:rowOff>
        </xdr:from>
        <xdr:to>
          <xdr:col>3</xdr:col>
          <xdr:colOff>335280</xdr:colOff>
          <xdr:row>329</xdr:row>
          <xdr:rowOff>30480</xdr:rowOff>
        </xdr:to>
        <xdr:sp macro="" textlink="">
          <xdr:nvSpPr>
            <xdr:cNvPr id="42130" name="Check Box 146" hidden="1">
              <a:extLst>
                <a:ext uri="{63B3BB69-23CF-44E3-9099-C40C66FF867C}">
                  <a14:compatExt spid="_x0000_s42130"/>
                </a:ext>
                <a:ext uri="{FF2B5EF4-FFF2-40B4-BE49-F238E27FC236}">
                  <a16:creationId xmlns:a16="http://schemas.microsoft.com/office/drawing/2014/main" id="{00000000-0008-0000-1E00-00009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327</xdr:row>
          <xdr:rowOff>137160</xdr:rowOff>
        </xdr:from>
        <xdr:to>
          <xdr:col>4</xdr:col>
          <xdr:colOff>335280</xdr:colOff>
          <xdr:row>329</xdr:row>
          <xdr:rowOff>30480</xdr:rowOff>
        </xdr:to>
        <xdr:sp macro="" textlink="">
          <xdr:nvSpPr>
            <xdr:cNvPr id="42131" name="Check Box 147" hidden="1">
              <a:extLst>
                <a:ext uri="{63B3BB69-23CF-44E3-9099-C40C66FF867C}">
                  <a14:compatExt spid="_x0000_s42131"/>
                </a:ext>
                <a:ext uri="{FF2B5EF4-FFF2-40B4-BE49-F238E27FC236}">
                  <a16:creationId xmlns:a16="http://schemas.microsoft.com/office/drawing/2014/main" id="{00000000-0008-0000-1E00-00009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134</xdr:row>
          <xdr:rowOff>137160</xdr:rowOff>
        </xdr:from>
        <xdr:to>
          <xdr:col>9</xdr:col>
          <xdr:colOff>99060</xdr:colOff>
          <xdr:row>136</xdr:row>
          <xdr:rowOff>22860</xdr:rowOff>
        </xdr:to>
        <xdr:sp macro="" textlink="">
          <xdr:nvSpPr>
            <xdr:cNvPr id="42132" name="Check Box 148" hidden="1">
              <a:extLst>
                <a:ext uri="{63B3BB69-23CF-44E3-9099-C40C66FF867C}">
                  <a14:compatExt spid="_x0000_s42132"/>
                </a:ext>
                <a:ext uri="{FF2B5EF4-FFF2-40B4-BE49-F238E27FC236}">
                  <a16:creationId xmlns:a16="http://schemas.microsoft.com/office/drawing/2014/main" id="{00000000-0008-0000-1E00-00009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134</xdr:row>
          <xdr:rowOff>137160</xdr:rowOff>
        </xdr:from>
        <xdr:to>
          <xdr:col>11</xdr:col>
          <xdr:colOff>76200</xdr:colOff>
          <xdr:row>136</xdr:row>
          <xdr:rowOff>30480</xdr:rowOff>
        </xdr:to>
        <xdr:sp macro="" textlink="">
          <xdr:nvSpPr>
            <xdr:cNvPr id="42133" name="Check Box 149" hidden="1">
              <a:extLst>
                <a:ext uri="{63B3BB69-23CF-44E3-9099-C40C66FF867C}">
                  <a14:compatExt spid="_x0000_s42133"/>
                </a:ext>
                <a:ext uri="{FF2B5EF4-FFF2-40B4-BE49-F238E27FC236}">
                  <a16:creationId xmlns:a16="http://schemas.microsoft.com/office/drawing/2014/main" id="{00000000-0008-0000-1E00-00009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134</xdr:row>
          <xdr:rowOff>137160</xdr:rowOff>
        </xdr:from>
        <xdr:to>
          <xdr:col>13</xdr:col>
          <xdr:colOff>60960</xdr:colOff>
          <xdr:row>136</xdr:row>
          <xdr:rowOff>30480</xdr:rowOff>
        </xdr:to>
        <xdr:sp macro="" textlink="">
          <xdr:nvSpPr>
            <xdr:cNvPr id="42134" name="Check Box 150" hidden="1">
              <a:extLst>
                <a:ext uri="{63B3BB69-23CF-44E3-9099-C40C66FF867C}">
                  <a14:compatExt spid="_x0000_s42134"/>
                </a:ext>
                <a:ext uri="{FF2B5EF4-FFF2-40B4-BE49-F238E27FC236}">
                  <a16:creationId xmlns:a16="http://schemas.microsoft.com/office/drawing/2014/main" id="{00000000-0008-0000-1E00-00009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328</xdr:row>
          <xdr:rowOff>137160</xdr:rowOff>
        </xdr:from>
        <xdr:to>
          <xdr:col>1</xdr:col>
          <xdr:colOff>335280</xdr:colOff>
          <xdr:row>330</xdr:row>
          <xdr:rowOff>30480</xdr:rowOff>
        </xdr:to>
        <xdr:sp macro="" textlink="">
          <xdr:nvSpPr>
            <xdr:cNvPr id="42135" name="Check Box 151" hidden="1">
              <a:extLst>
                <a:ext uri="{63B3BB69-23CF-44E3-9099-C40C66FF867C}">
                  <a14:compatExt spid="_x0000_s42135"/>
                </a:ext>
                <a:ext uri="{FF2B5EF4-FFF2-40B4-BE49-F238E27FC236}">
                  <a16:creationId xmlns:a16="http://schemas.microsoft.com/office/drawing/2014/main" id="{00000000-0008-0000-1E00-00009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330</xdr:row>
          <xdr:rowOff>137160</xdr:rowOff>
        </xdr:from>
        <xdr:to>
          <xdr:col>2</xdr:col>
          <xdr:colOff>335280</xdr:colOff>
          <xdr:row>332</xdr:row>
          <xdr:rowOff>30480</xdr:rowOff>
        </xdr:to>
        <xdr:sp macro="" textlink="">
          <xdr:nvSpPr>
            <xdr:cNvPr id="42136" name="Check Box 152" hidden="1">
              <a:extLst>
                <a:ext uri="{63B3BB69-23CF-44E3-9099-C40C66FF867C}">
                  <a14:compatExt spid="_x0000_s42136"/>
                </a:ext>
                <a:ext uri="{FF2B5EF4-FFF2-40B4-BE49-F238E27FC236}">
                  <a16:creationId xmlns:a16="http://schemas.microsoft.com/office/drawing/2014/main" id="{00000000-0008-0000-1E00-00009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330</xdr:row>
          <xdr:rowOff>137160</xdr:rowOff>
        </xdr:from>
        <xdr:to>
          <xdr:col>4</xdr:col>
          <xdr:colOff>335280</xdr:colOff>
          <xdr:row>332</xdr:row>
          <xdr:rowOff>30480</xdr:rowOff>
        </xdr:to>
        <xdr:sp macro="" textlink="">
          <xdr:nvSpPr>
            <xdr:cNvPr id="42137" name="Check Box 153" hidden="1">
              <a:extLst>
                <a:ext uri="{63B3BB69-23CF-44E3-9099-C40C66FF867C}">
                  <a14:compatExt spid="_x0000_s42137"/>
                </a:ext>
                <a:ext uri="{FF2B5EF4-FFF2-40B4-BE49-F238E27FC236}">
                  <a16:creationId xmlns:a16="http://schemas.microsoft.com/office/drawing/2014/main" id="{00000000-0008-0000-1E00-00009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35</xdr:row>
          <xdr:rowOff>137160</xdr:rowOff>
        </xdr:from>
        <xdr:to>
          <xdr:col>9</xdr:col>
          <xdr:colOff>99060</xdr:colOff>
          <xdr:row>37</xdr:row>
          <xdr:rowOff>30480</xdr:rowOff>
        </xdr:to>
        <xdr:sp macro="" textlink="">
          <xdr:nvSpPr>
            <xdr:cNvPr id="42138" name="Check Box 154" hidden="1">
              <a:extLst>
                <a:ext uri="{63B3BB69-23CF-44E3-9099-C40C66FF867C}">
                  <a14:compatExt spid="_x0000_s42138"/>
                </a:ext>
                <a:ext uri="{FF2B5EF4-FFF2-40B4-BE49-F238E27FC236}">
                  <a16:creationId xmlns:a16="http://schemas.microsoft.com/office/drawing/2014/main" id="{00000000-0008-0000-1E00-00009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35</xdr:row>
          <xdr:rowOff>137160</xdr:rowOff>
        </xdr:from>
        <xdr:to>
          <xdr:col>11</xdr:col>
          <xdr:colOff>76200</xdr:colOff>
          <xdr:row>37</xdr:row>
          <xdr:rowOff>30480</xdr:rowOff>
        </xdr:to>
        <xdr:sp macro="" textlink="">
          <xdr:nvSpPr>
            <xdr:cNvPr id="42139" name="Check Box 155" hidden="1">
              <a:extLst>
                <a:ext uri="{63B3BB69-23CF-44E3-9099-C40C66FF867C}">
                  <a14:compatExt spid="_x0000_s42139"/>
                </a:ext>
                <a:ext uri="{FF2B5EF4-FFF2-40B4-BE49-F238E27FC236}">
                  <a16:creationId xmlns:a16="http://schemas.microsoft.com/office/drawing/2014/main" id="{00000000-0008-0000-1E00-00009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35</xdr:row>
          <xdr:rowOff>137160</xdr:rowOff>
        </xdr:from>
        <xdr:to>
          <xdr:col>13</xdr:col>
          <xdr:colOff>76200</xdr:colOff>
          <xdr:row>37</xdr:row>
          <xdr:rowOff>22860</xdr:rowOff>
        </xdr:to>
        <xdr:sp macro="" textlink="">
          <xdr:nvSpPr>
            <xdr:cNvPr id="42140" name="Check Box 156" hidden="1">
              <a:extLst>
                <a:ext uri="{63B3BB69-23CF-44E3-9099-C40C66FF867C}">
                  <a14:compatExt spid="_x0000_s42140"/>
                </a:ext>
                <a:ext uri="{FF2B5EF4-FFF2-40B4-BE49-F238E27FC236}">
                  <a16:creationId xmlns:a16="http://schemas.microsoft.com/office/drawing/2014/main" id="{00000000-0008-0000-1E00-00009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112</xdr:row>
          <xdr:rowOff>60960</xdr:rowOff>
        </xdr:from>
        <xdr:to>
          <xdr:col>9</xdr:col>
          <xdr:colOff>99060</xdr:colOff>
          <xdr:row>114</xdr:row>
          <xdr:rowOff>121920</xdr:rowOff>
        </xdr:to>
        <xdr:sp macro="" textlink="">
          <xdr:nvSpPr>
            <xdr:cNvPr id="42141" name="Check Box 157" hidden="1">
              <a:extLst>
                <a:ext uri="{63B3BB69-23CF-44E3-9099-C40C66FF867C}">
                  <a14:compatExt spid="_x0000_s42141"/>
                </a:ext>
                <a:ext uri="{FF2B5EF4-FFF2-40B4-BE49-F238E27FC236}">
                  <a16:creationId xmlns:a16="http://schemas.microsoft.com/office/drawing/2014/main" id="{00000000-0008-0000-1E00-00009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617220</xdr:colOff>
          <xdr:row>112</xdr:row>
          <xdr:rowOff>137160</xdr:rowOff>
        </xdr:from>
        <xdr:to>
          <xdr:col>11</xdr:col>
          <xdr:colOff>45720</xdr:colOff>
          <xdr:row>114</xdr:row>
          <xdr:rowOff>22860</xdr:rowOff>
        </xdr:to>
        <xdr:sp macro="" textlink="">
          <xdr:nvSpPr>
            <xdr:cNvPr id="42142" name="Check Box 158" hidden="1">
              <a:extLst>
                <a:ext uri="{63B3BB69-23CF-44E3-9099-C40C66FF867C}">
                  <a14:compatExt spid="_x0000_s42142"/>
                </a:ext>
                <a:ext uri="{FF2B5EF4-FFF2-40B4-BE49-F238E27FC236}">
                  <a16:creationId xmlns:a16="http://schemas.microsoft.com/office/drawing/2014/main" id="{00000000-0008-0000-1E00-00009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112</xdr:row>
          <xdr:rowOff>137160</xdr:rowOff>
        </xdr:from>
        <xdr:to>
          <xdr:col>13</xdr:col>
          <xdr:colOff>99060</xdr:colOff>
          <xdr:row>114</xdr:row>
          <xdr:rowOff>30480</xdr:rowOff>
        </xdr:to>
        <xdr:sp macro="" textlink="">
          <xdr:nvSpPr>
            <xdr:cNvPr id="42143" name="Check Box 159" hidden="1">
              <a:extLst>
                <a:ext uri="{63B3BB69-23CF-44E3-9099-C40C66FF867C}">
                  <a14:compatExt spid="_x0000_s42143"/>
                </a:ext>
                <a:ext uri="{FF2B5EF4-FFF2-40B4-BE49-F238E27FC236}">
                  <a16:creationId xmlns:a16="http://schemas.microsoft.com/office/drawing/2014/main" id="{00000000-0008-0000-1E00-00009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3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0.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8304D-2D54-4A2C-A925-23C6E171D037}">
  <sheetPr codeName="Sheet3">
    <tabColor indexed="10"/>
  </sheetPr>
  <dimension ref="A1:K148"/>
  <sheetViews>
    <sheetView topLeftCell="A103" zoomScaleNormal="100" workbookViewId="0">
      <selection activeCell="G134" sqref="G134"/>
    </sheetView>
  </sheetViews>
  <sheetFormatPr defaultColWidth="9.109375" defaultRowHeight="11.4" x14ac:dyDescent="0.2"/>
  <cols>
    <col min="1" max="1" width="8.109375" style="28" customWidth="1"/>
    <col min="2" max="2" width="8.6640625" style="28" customWidth="1"/>
    <col min="3" max="3" width="12.44140625" style="28" customWidth="1"/>
    <col min="4" max="4" width="8.6640625" style="28" customWidth="1"/>
    <col min="5" max="5" width="7.33203125" style="28" customWidth="1"/>
    <col min="6" max="6" width="9.109375" style="28"/>
    <col min="7" max="7" width="8" style="28" customWidth="1"/>
    <col min="8" max="8" width="10.5546875" style="28" customWidth="1"/>
    <col min="9" max="9" width="11.109375" style="28" customWidth="1"/>
    <col min="10" max="10" width="10.33203125" style="28" customWidth="1"/>
    <col min="11" max="11" width="5.44140625" style="28" customWidth="1"/>
    <col min="12" max="16384" width="9.109375" style="28"/>
  </cols>
  <sheetData>
    <row r="1" spans="1:11" x14ac:dyDescent="0.2">
      <c r="A1" s="56"/>
      <c r="B1" s="56"/>
      <c r="C1" s="56"/>
      <c r="D1" s="56"/>
      <c r="E1" s="56"/>
      <c r="F1" s="56"/>
      <c r="G1" s="56"/>
      <c r="H1" s="56"/>
      <c r="I1" s="56"/>
      <c r="J1" s="56"/>
      <c r="K1" s="56"/>
    </row>
    <row r="2" spans="1:11" x14ac:dyDescent="0.2">
      <c r="A2" s="56"/>
      <c r="B2" s="56"/>
      <c r="C2" s="56"/>
      <c r="D2" s="56"/>
      <c r="E2" s="56"/>
      <c r="F2" s="56"/>
      <c r="G2" s="56"/>
      <c r="H2" s="56"/>
      <c r="I2" s="56"/>
      <c r="J2" s="56"/>
      <c r="K2" s="56"/>
    </row>
    <row r="3" spans="1:11" x14ac:dyDescent="0.2">
      <c r="A3" s="56"/>
      <c r="B3" s="56"/>
      <c r="C3" s="56"/>
      <c r="D3" s="56"/>
      <c r="E3" s="56"/>
      <c r="F3" s="56"/>
      <c r="G3" s="56"/>
      <c r="H3" s="56"/>
      <c r="I3" s="56"/>
      <c r="J3" s="56"/>
      <c r="K3" s="56"/>
    </row>
    <row r="4" spans="1:11" x14ac:dyDescent="0.2">
      <c r="A4" s="56"/>
      <c r="B4" s="56"/>
      <c r="C4" s="56"/>
      <c r="D4" s="56"/>
      <c r="E4" s="56"/>
      <c r="F4" s="56"/>
      <c r="G4" s="56"/>
      <c r="H4" s="56"/>
      <c r="I4" s="56"/>
      <c r="J4" s="56"/>
      <c r="K4" s="56"/>
    </row>
    <row r="5" spans="1:11" x14ac:dyDescent="0.2">
      <c r="A5" s="56"/>
      <c r="B5" s="56"/>
      <c r="C5" s="56"/>
      <c r="D5" s="56"/>
      <c r="E5" s="56"/>
      <c r="F5" s="56"/>
      <c r="G5" s="56"/>
      <c r="H5" s="56"/>
      <c r="I5" s="56"/>
      <c r="J5" s="56"/>
      <c r="K5" s="56"/>
    </row>
    <row r="6" spans="1:11" x14ac:dyDescent="0.2">
      <c r="A6" s="56"/>
      <c r="B6" s="56"/>
      <c r="C6" s="56"/>
      <c r="D6" s="56"/>
      <c r="E6" s="56"/>
      <c r="F6" s="56"/>
      <c r="G6" s="56"/>
      <c r="H6" s="56"/>
      <c r="I6" s="56"/>
      <c r="J6" s="56"/>
      <c r="K6" s="56"/>
    </row>
    <row r="7" spans="1:11" x14ac:dyDescent="0.2">
      <c r="A7" s="56"/>
      <c r="B7" s="56"/>
      <c r="C7" s="56"/>
      <c r="D7" s="56"/>
      <c r="E7" s="56"/>
      <c r="F7" s="56"/>
      <c r="G7" s="56"/>
      <c r="H7" s="56"/>
      <c r="I7" s="56"/>
      <c r="J7" s="56"/>
      <c r="K7" s="56"/>
    </row>
    <row r="8" spans="1:11" x14ac:dyDescent="0.2">
      <c r="A8" s="56"/>
      <c r="B8" s="56"/>
      <c r="C8" s="56"/>
      <c r="D8" s="56"/>
      <c r="E8" s="56"/>
      <c r="F8" s="56"/>
      <c r="G8" s="56"/>
      <c r="H8" s="56"/>
      <c r="I8" s="56"/>
      <c r="J8" s="56"/>
      <c r="K8" s="56"/>
    </row>
    <row r="9" spans="1:11" x14ac:dyDescent="0.2">
      <c r="A9" s="56"/>
      <c r="B9" s="56"/>
      <c r="C9" s="56"/>
      <c r="D9" s="56"/>
      <c r="E9" s="56"/>
      <c r="F9" s="56"/>
      <c r="G9" s="56"/>
      <c r="H9" s="56"/>
      <c r="I9" s="56"/>
      <c r="J9" s="56"/>
      <c r="K9" s="56"/>
    </row>
    <row r="10" spans="1:11" x14ac:dyDescent="0.2">
      <c r="A10" s="56"/>
      <c r="B10" s="56"/>
      <c r="C10" s="56"/>
      <c r="D10" s="56"/>
      <c r="E10" s="56"/>
      <c r="F10" s="56"/>
      <c r="G10" s="56"/>
      <c r="H10" s="56"/>
      <c r="I10" s="56"/>
      <c r="J10" s="56"/>
      <c r="K10" s="56"/>
    </row>
    <row r="11" spans="1:11" x14ac:dyDescent="0.2">
      <c r="A11" s="56"/>
      <c r="B11" s="56"/>
      <c r="C11" s="56"/>
      <c r="D11" s="56"/>
      <c r="E11" s="56"/>
      <c r="F11" s="56"/>
      <c r="G11" s="56"/>
      <c r="H11" s="56"/>
      <c r="I11" s="56"/>
      <c r="J11" s="56"/>
      <c r="K11" s="56"/>
    </row>
    <row r="12" spans="1:11" x14ac:dyDescent="0.2">
      <c r="A12" s="56"/>
      <c r="B12" s="56"/>
      <c r="C12" s="56"/>
      <c r="D12" s="56"/>
      <c r="E12" s="56"/>
      <c r="F12" s="56"/>
      <c r="G12" s="56"/>
      <c r="H12" s="56"/>
      <c r="I12" s="56"/>
      <c r="J12" s="56"/>
      <c r="K12" s="56"/>
    </row>
    <row r="13" spans="1:11" x14ac:dyDescent="0.2">
      <c r="A13" s="56"/>
      <c r="B13" s="56"/>
      <c r="C13" s="56"/>
      <c r="D13" s="56"/>
      <c r="E13" s="56"/>
      <c r="F13" s="56"/>
      <c r="G13" s="56"/>
      <c r="H13" s="56"/>
      <c r="I13" s="56"/>
      <c r="J13" s="56"/>
      <c r="K13" s="56"/>
    </row>
    <row r="14" spans="1:11" x14ac:dyDescent="0.2">
      <c r="A14" s="56" t="s">
        <v>368</v>
      </c>
      <c r="B14" s="56"/>
      <c r="C14" s="56"/>
      <c r="D14" s="56"/>
      <c r="E14" s="56"/>
      <c r="F14" s="56"/>
      <c r="G14" s="56"/>
      <c r="H14" s="56"/>
      <c r="I14" s="56"/>
      <c r="J14" s="56"/>
      <c r="K14" s="56"/>
    </row>
    <row r="15" spans="1:11" x14ac:dyDescent="0.2">
      <c r="A15" s="56" t="s">
        <v>370</v>
      </c>
      <c r="B15" s="56"/>
      <c r="C15" s="56"/>
      <c r="D15" s="56"/>
      <c r="E15" s="56"/>
      <c r="F15" s="56"/>
      <c r="G15" s="56"/>
      <c r="H15" s="56"/>
      <c r="I15" s="56"/>
      <c r="J15" s="56"/>
      <c r="K15" s="56"/>
    </row>
    <row r="16" spans="1:11" x14ac:dyDescent="0.2">
      <c r="A16" s="56" t="s">
        <v>371</v>
      </c>
      <c r="B16" s="56"/>
      <c r="C16" s="56"/>
      <c r="D16" s="56"/>
      <c r="E16" s="56"/>
      <c r="F16" s="56"/>
      <c r="G16" s="56"/>
      <c r="H16" s="56"/>
      <c r="I16" s="56"/>
      <c r="J16" s="56"/>
      <c r="K16" s="56"/>
    </row>
    <row r="17" spans="1:11" x14ac:dyDescent="0.2">
      <c r="A17" s="56"/>
      <c r="B17" s="56"/>
      <c r="C17" s="56"/>
      <c r="D17" s="56"/>
      <c r="E17" s="56"/>
      <c r="F17" s="56"/>
      <c r="G17" s="56"/>
      <c r="H17" s="56"/>
      <c r="I17" s="56"/>
      <c r="J17" s="56"/>
      <c r="K17" s="56"/>
    </row>
    <row r="18" spans="1:11" x14ac:dyDescent="0.2">
      <c r="A18" s="56"/>
      <c r="B18" s="56"/>
      <c r="C18" s="56"/>
      <c r="D18" s="56"/>
      <c r="E18" s="56"/>
      <c r="F18" s="56"/>
      <c r="G18" s="56"/>
      <c r="H18" s="56"/>
      <c r="I18" s="56"/>
      <c r="J18" s="56"/>
      <c r="K18" s="56"/>
    </row>
    <row r="19" spans="1:11" x14ac:dyDescent="0.2">
      <c r="A19" s="953"/>
      <c r="B19" s="953"/>
      <c r="C19" s="953"/>
      <c r="D19" s="953"/>
      <c r="E19" s="953"/>
      <c r="F19" s="56" t="s">
        <v>372</v>
      </c>
      <c r="G19" s="56"/>
      <c r="H19" s="56"/>
      <c r="I19" s="56"/>
      <c r="J19" s="56"/>
      <c r="K19" s="56"/>
    </row>
    <row r="20" spans="1:11" x14ac:dyDescent="0.2">
      <c r="A20" s="954" t="s">
        <v>373</v>
      </c>
      <c r="B20" s="954"/>
      <c r="C20" s="158" t="str">
        <f>C137</f>
        <v>June 30, 2026</v>
      </c>
      <c r="D20" s="56"/>
      <c r="E20" s="56"/>
      <c r="F20" s="56"/>
      <c r="G20" s="56"/>
      <c r="H20" s="56"/>
      <c r="I20" s="56"/>
      <c r="J20" s="56"/>
      <c r="K20" s="56"/>
    </row>
    <row r="21" spans="1:11" x14ac:dyDescent="0.2">
      <c r="A21" s="56"/>
      <c r="B21" s="56"/>
      <c r="C21" s="56"/>
      <c r="D21" s="56"/>
      <c r="E21" s="56"/>
      <c r="F21" s="56"/>
      <c r="G21" s="56"/>
      <c r="H21" s="56"/>
      <c r="I21" s="56"/>
      <c r="J21" s="56"/>
      <c r="K21" s="56"/>
    </row>
    <row r="22" spans="1:11" x14ac:dyDescent="0.2">
      <c r="A22" s="56" t="s">
        <v>374</v>
      </c>
      <c r="B22" s="56"/>
      <c r="C22" s="57"/>
      <c r="D22" s="56" t="s">
        <v>406</v>
      </c>
      <c r="E22" s="56"/>
      <c r="F22" s="56"/>
      <c r="G22" s="56"/>
      <c r="H22" s="56"/>
      <c r="I22" s="56"/>
      <c r="J22" s="956"/>
      <c r="K22" s="956"/>
    </row>
    <row r="23" spans="1:11" x14ac:dyDescent="0.2">
      <c r="A23" s="56"/>
      <c r="B23" s="56"/>
      <c r="C23" s="56"/>
      <c r="D23" s="56"/>
      <c r="E23" s="56"/>
      <c r="F23" s="56"/>
      <c r="G23" s="56"/>
      <c r="H23" s="56"/>
      <c r="I23" s="56"/>
      <c r="J23" s="56"/>
      <c r="K23" s="56"/>
    </row>
    <row r="24" spans="1:11" x14ac:dyDescent="0.2">
      <c r="A24" s="56" t="s">
        <v>375</v>
      </c>
      <c r="B24" s="56"/>
      <c r="C24" s="56"/>
      <c r="D24" s="56"/>
      <c r="E24" s="56"/>
      <c r="F24" s="56"/>
      <c r="G24" s="56"/>
      <c r="H24" s="56"/>
      <c r="I24" s="56"/>
      <c r="J24" s="56"/>
      <c r="K24" s="56"/>
    </row>
    <row r="25" spans="1:11" x14ac:dyDescent="0.2">
      <c r="A25" s="56" t="s">
        <v>376</v>
      </c>
      <c r="B25" s="56"/>
      <c r="C25" s="56"/>
      <c r="D25" s="56"/>
      <c r="E25" s="56"/>
      <c r="F25" s="57"/>
      <c r="G25" s="56" t="s">
        <v>505</v>
      </c>
      <c r="H25" s="56"/>
      <c r="I25" s="56"/>
      <c r="J25" s="56"/>
      <c r="K25" s="56"/>
    </row>
    <row r="26" spans="1:11" x14ac:dyDescent="0.2">
      <c r="A26" s="56" t="s">
        <v>377</v>
      </c>
      <c r="B26" s="56"/>
      <c r="C26" s="56"/>
      <c r="D26" s="56"/>
      <c r="E26" s="56"/>
      <c r="F26" s="56"/>
      <c r="G26" s="56"/>
      <c r="H26" s="56"/>
      <c r="I26" s="56"/>
      <c r="J26" s="56"/>
      <c r="K26" s="56"/>
    </row>
    <row r="27" spans="1:11" x14ac:dyDescent="0.2">
      <c r="A27" s="56"/>
      <c r="B27" s="56"/>
      <c r="C27" s="56"/>
      <c r="D27" s="56"/>
      <c r="E27" s="56"/>
      <c r="F27" s="56"/>
      <c r="G27" s="56"/>
      <c r="H27" s="56"/>
      <c r="I27" s="56"/>
      <c r="J27" s="56"/>
      <c r="K27" s="56"/>
    </row>
    <row r="28" spans="1:11" x14ac:dyDescent="0.2">
      <c r="A28" s="56" t="s">
        <v>374</v>
      </c>
      <c r="B28" s="56"/>
      <c r="C28" s="57"/>
      <c r="D28" s="56" t="s">
        <v>407</v>
      </c>
      <c r="E28" s="56"/>
      <c r="F28" s="56"/>
      <c r="G28" s="56"/>
      <c r="H28" s="56"/>
      <c r="I28" s="956"/>
      <c r="J28" s="956"/>
      <c r="K28" s="56" t="s">
        <v>378</v>
      </c>
    </row>
    <row r="29" spans="1:11" x14ac:dyDescent="0.2">
      <c r="A29" s="57"/>
      <c r="B29" s="56" t="s">
        <v>408</v>
      </c>
      <c r="C29" s="56"/>
      <c r="D29" s="56"/>
      <c r="E29" s="56"/>
      <c r="F29" s="956"/>
      <c r="G29" s="956"/>
      <c r="H29" s="56"/>
      <c r="I29" s="56"/>
      <c r="J29" s="56"/>
      <c r="K29" s="56"/>
    </row>
    <row r="30" spans="1:11" x14ac:dyDescent="0.2">
      <c r="A30" s="56"/>
      <c r="B30" s="56"/>
      <c r="C30" s="56"/>
      <c r="D30" s="56"/>
      <c r="E30" s="56"/>
      <c r="F30" s="56"/>
      <c r="G30" s="56"/>
      <c r="H30" s="56"/>
      <c r="I30" s="56"/>
      <c r="J30" s="56"/>
      <c r="K30" s="56"/>
    </row>
    <row r="31" spans="1:11" x14ac:dyDescent="0.2">
      <c r="A31" s="56" t="s">
        <v>379</v>
      </c>
      <c r="B31" s="56"/>
      <c r="C31" s="56"/>
      <c r="D31" s="56"/>
      <c r="E31" s="56"/>
      <c r="F31" s="56"/>
      <c r="G31" s="56"/>
      <c r="H31" s="56"/>
      <c r="I31" s="56"/>
      <c r="J31" s="56"/>
      <c r="K31" s="56"/>
    </row>
    <row r="32" spans="1:11" x14ac:dyDescent="0.2">
      <c r="A32" s="56" t="s">
        <v>380</v>
      </c>
      <c r="B32" s="56"/>
      <c r="C32" s="56"/>
      <c r="D32" s="56"/>
      <c r="E32" s="56"/>
      <c r="F32" s="56"/>
      <c r="G32" s="56"/>
      <c r="H32" s="56"/>
      <c r="I32" s="56"/>
      <c r="J32" s="56"/>
      <c r="K32" s="56"/>
    </row>
    <row r="33" spans="1:11" x14ac:dyDescent="0.2">
      <c r="A33" s="56"/>
      <c r="B33" s="56"/>
      <c r="C33" s="56"/>
      <c r="D33" s="56"/>
      <c r="E33" s="56"/>
      <c r="F33" s="56"/>
      <c r="G33" s="56"/>
      <c r="H33" s="56"/>
      <c r="I33" s="56"/>
      <c r="J33" s="56"/>
      <c r="K33" s="56"/>
    </row>
    <row r="34" spans="1:11" x14ac:dyDescent="0.2">
      <c r="A34" s="56"/>
      <c r="B34" s="56"/>
      <c r="C34" s="56"/>
      <c r="D34" s="56"/>
      <c r="E34" s="56"/>
      <c r="F34" s="56"/>
      <c r="G34" s="56"/>
      <c r="H34" s="56"/>
      <c r="I34" s="56"/>
      <c r="J34" s="56"/>
      <c r="K34" s="56"/>
    </row>
    <row r="35" spans="1:11" x14ac:dyDescent="0.2">
      <c r="A35" s="56" t="s">
        <v>381</v>
      </c>
      <c r="B35" s="56"/>
      <c r="C35" s="56"/>
      <c r="D35" s="56"/>
      <c r="E35" s="56"/>
      <c r="F35" s="56"/>
      <c r="G35" s="56" t="s">
        <v>382</v>
      </c>
      <c r="H35" s="56"/>
      <c r="I35" s="56"/>
      <c r="J35" s="56"/>
      <c r="K35" s="56"/>
    </row>
    <row r="36" spans="1:11" x14ac:dyDescent="0.2">
      <c r="A36" s="56"/>
      <c r="B36" s="56"/>
      <c r="C36" s="56"/>
      <c r="D36" s="56"/>
      <c r="E36" s="56"/>
      <c r="F36" s="56"/>
      <c r="G36" s="56"/>
      <c r="H36" s="56"/>
      <c r="I36" s="56"/>
      <c r="J36" s="56"/>
      <c r="K36" s="56"/>
    </row>
    <row r="37" spans="1:11" ht="12" thickBot="1" x14ac:dyDescent="0.25">
      <c r="A37" s="58" t="s">
        <v>383</v>
      </c>
      <c r="B37" s="955"/>
      <c r="C37" s="955"/>
      <c r="D37" s="955"/>
      <c r="E37" s="56"/>
      <c r="F37" s="56"/>
      <c r="G37" s="59"/>
      <c r="H37" s="59"/>
      <c r="I37" s="59"/>
      <c r="J37" s="59"/>
      <c r="K37" s="56"/>
    </row>
    <row r="38" spans="1:11" x14ac:dyDescent="0.2">
      <c r="A38" s="56"/>
      <c r="B38" s="56" t="s">
        <v>384</v>
      </c>
      <c r="C38" s="56"/>
      <c r="D38" s="56"/>
      <c r="E38" s="56"/>
      <c r="F38" s="56"/>
      <c r="G38" s="56"/>
      <c r="H38" s="56"/>
      <c r="I38" s="56"/>
      <c r="J38" s="56"/>
      <c r="K38" s="56"/>
    </row>
    <row r="39" spans="1:11" ht="12" thickBot="1" x14ac:dyDescent="0.25">
      <c r="A39" s="56"/>
      <c r="B39" s="955"/>
      <c r="C39" s="955"/>
      <c r="D39" s="955"/>
      <c r="E39" s="56"/>
      <c r="F39" s="56"/>
      <c r="G39" s="59"/>
      <c r="H39" s="59"/>
      <c r="I39" s="59"/>
      <c r="J39" s="59"/>
      <c r="K39" s="56"/>
    </row>
    <row r="40" spans="1:11" x14ac:dyDescent="0.2">
      <c r="A40" s="56"/>
      <c r="B40" s="56"/>
      <c r="C40" s="56"/>
      <c r="D40" s="56" t="s">
        <v>385</v>
      </c>
      <c r="E40" s="56"/>
      <c r="F40" s="56"/>
      <c r="G40" s="56"/>
      <c r="H40" s="56"/>
      <c r="I40" s="56"/>
      <c r="J40" s="56"/>
      <c r="K40" s="56"/>
    </row>
    <row r="41" spans="1:11" ht="12" thickBot="1" x14ac:dyDescent="0.25">
      <c r="A41" s="56"/>
      <c r="B41" s="56" t="s">
        <v>386</v>
      </c>
      <c r="C41" s="56"/>
      <c r="D41" s="56"/>
      <c r="E41" s="56"/>
      <c r="F41" s="56"/>
      <c r="G41" s="59"/>
      <c r="H41" s="59"/>
      <c r="I41" s="59"/>
      <c r="J41" s="59"/>
      <c r="K41" s="56"/>
    </row>
    <row r="42" spans="1:11" x14ac:dyDescent="0.2">
      <c r="A42" s="56"/>
      <c r="B42" s="56" t="s">
        <v>387</v>
      </c>
      <c r="C42" s="56"/>
      <c r="D42" s="56"/>
      <c r="E42" s="56"/>
      <c r="F42" s="56"/>
      <c r="G42" s="56"/>
      <c r="H42" s="56"/>
      <c r="I42" s="56"/>
      <c r="J42" s="56"/>
      <c r="K42" s="56"/>
    </row>
    <row r="43" spans="1:11" ht="12" thickBot="1" x14ac:dyDescent="0.25">
      <c r="A43" s="56"/>
      <c r="B43" s="56" t="s">
        <v>388</v>
      </c>
      <c r="C43" s="56"/>
      <c r="D43" s="56"/>
      <c r="E43" s="56"/>
      <c r="F43" s="56"/>
      <c r="G43" s="59"/>
      <c r="H43" s="59"/>
      <c r="I43" s="59"/>
      <c r="J43" s="59"/>
      <c r="K43" s="56"/>
    </row>
    <row r="44" spans="1:11" x14ac:dyDescent="0.2">
      <c r="A44" s="56"/>
      <c r="B44" s="56"/>
      <c r="C44" s="56"/>
      <c r="D44" s="56"/>
      <c r="E44" s="56"/>
      <c r="F44" s="56"/>
      <c r="G44" s="56"/>
      <c r="H44" s="56"/>
      <c r="I44" s="56"/>
      <c r="J44" s="56"/>
      <c r="K44" s="56"/>
    </row>
    <row r="45" spans="1:11" ht="12" thickBot="1" x14ac:dyDescent="0.25">
      <c r="A45" s="56"/>
      <c r="B45" s="56"/>
      <c r="C45" s="56"/>
      <c r="D45" s="56"/>
      <c r="E45" s="56"/>
      <c r="F45" s="56"/>
      <c r="G45" s="59"/>
      <c r="H45" s="59"/>
      <c r="I45" s="59"/>
      <c r="J45" s="59"/>
      <c r="K45" s="56"/>
    </row>
    <row r="46" spans="1:11" ht="12" thickBot="1" x14ac:dyDescent="0.25">
      <c r="A46" s="56"/>
      <c r="B46" s="56" t="s">
        <v>389</v>
      </c>
      <c r="C46" s="59"/>
      <c r="D46" s="59"/>
      <c r="E46" s="56"/>
      <c r="F46" s="56"/>
      <c r="G46" s="56"/>
      <c r="H46" s="56"/>
      <c r="I46" s="56"/>
      <c r="J46" s="56"/>
      <c r="K46" s="56"/>
    </row>
    <row r="47" spans="1:11" ht="12" thickBot="1" x14ac:dyDescent="0.25">
      <c r="A47" s="56"/>
      <c r="B47" s="56"/>
      <c r="C47" s="56"/>
      <c r="D47" s="56"/>
      <c r="E47" s="56"/>
      <c r="F47" s="56"/>
      <c r="G47" s="59"/>
      <c r="H47" s="59"/>
      <c r="I47" s="59"/>
      <c r="J47" s="59"/>
      <c r="K47" s="56"/>
    </row>
    <row r="48" spans="1:11" x14ac:dyDescent="0.2">
      <c r="A48" s="56"/>
      <c r="B48" s="56"/>
      <c r="C48" s="56"/>
      <c r="D48" s="56"/>
      <c r="E48" s="56"/>
      <c r="F48" s="56"/>
      <c r="G48" s="56"/>
      <c r="H48" s="56"/>
      <c r="I48" s="56"/>
      <c r="J48" s="56"/>
      <c r="K48" s="56"/>
    </row>
    <row r="49" spans="1:11" ht="12" thickBot="1" x14ac:dyDescent="0.25">
      <c r="A49" s="56"/>
      <c r="B49" s="56" t="s">
        <v>390</v>
      </c>
      <c r="C49" s="60"/>
      <c r="D49" s="60"/>
      <c r="E49" s="56"/>
      <c r="F49" s="56"/>
      <c r="G49" s="59"/>
      <c r="H49" s="59"/>
      <c r="I49" s="59"/>
      <c r="J49" s="59"/>
      <c r="K49" s="56"/>
    </row>
    <row r="50" spans="1:11" x14ac:dyDescent="0.2">
      <c r="A50" s="56"/>
      <c r="B50" s="56"/>
      <c r="C50" s="56"/>
      <c r="D50" s="56"/>
      <c r="E50" s="56"/>
      <c r="F50" s="56"/>
      <c r="G50" s="56"/>
      <c r="H50" s="56"/>
      <c r="I50" s="56"/>
      <c r="J50" s="56"/>
      <c r="K50" s="56"/>
    </row>
    <row r="51" spans="1:11" ht="12" thickBot="1" x14ac:dyDescent="0.25">
      <c r="A51" s="56"/>
      <c r="B51" s="56"/>
      <c r="C51" s="56"/>
      <c r="D51" s="56"/>
      <c r="E51" s="56"/>
      <c r="F51" s="56"/>
      <c r="G51" s="59"/>
      <c r="H51" s="59"/>
      <c r="I51" s="59"/>
      <c r="J51" s="59"/>
      <c r="K51" s="56"/>
    </row>
    <row r="52" spans="1:11" x14ac:dyDescent="0.2">
      <c r="A52" s="56"/>
      <c r="B52" s="56"/>
      <c r="C52" s="56"/>
      <c r="D52" s="56"/>
      <c r="E52" s="56"/>
      <c r="F52" s="56"/>
      <c r="G52" s="56"/>
      <c r="H52" s="56"/>
      <c r="I52" s="56"/>
      <c r="J52" s="56"/>
      <c r="K52" s="56"/>
    </row>
    <row r="53" spans="1:11" ht="12" thickBot="1" x14ac:dyDescent="0.25">
      <c r="A53" s="61"/>
      <c r="B53" s="61"/>
      <c r="C53" s="61"/>
      <c r="D53" s="61"/>
      <c r="E53" s="61"/>
      <c r="F53" s="61"/>
      <c r="G53" s="61"/>
      <c r="H53" s="61"/>
      <c r="I53" s="61"/>
      <c r="J53" s="61"/>
      <c r="K53" s="61"/>
    </row>
    <row r="54" spans="1:11" x14ac:dyDescent="0.2">
      <c r="A54" s="56"/>
      <c r="B54" s="56"/>
      <c r="C54" s="56"/>
      <c r="D54" s="56"/>
      <c r="E54" s="56"/>
      <c r="F54" s="56"/>
      <c r="G54" s="56"/>
      <c r="H54" s="56"/>
      <c r="I54" s="56"/>
      <c r="J54" s="56"/>
      <c r="K54" s="56"/>
    </row>
    <row r="55" spans="1:11" x14ac:dyDescent="0.2">
      <c r="A55" s="56" t="s">
        <v>391</v>
      </c>
      <c r="B55" s="56"/>
      <c r="C55" s="56"/>
      <c r="D55" s="56"/>
      <c r="E55" s="56"/>
      <c r="F55" s="56"/>
      <c r="G55" s="56"/>
      <c r="H55" s="56"/>
      <c r="I55" s="56"/>
      <c r="J55" s="56"/>
      <c r="K55" s="56"/>
    </row>
    <row r="56" spans="1:11" x14ac:dyDescent="0.2">
      <c r="A56" s="56"/>
      <c r="B56" s="56"/>
      <c r="C56" s="56"/>
      <c r="D56" s="56"/>
      <c r="E56" s="56"/>
      <c r="F56" s="56"/>
      <c r="G56" s="56"/>
      <c r="H56" s="56"/>
      <c r="I56" s="56"/>
      <c r="J56" s="56"/>
      <c r="K56" s="56"/>
    </row>
    <row r="57" spans="1:11" ht="12.75" customHeight="1" x14ac:dyDescent="0.2">
      <c r="A57" s="959" t="s">
        <v>392</v>
      </c>
      <c r="B57" s="959"/>
      <c r="C57" s="957"/>
      <c r="D57" s="957"/>
      <c r="E57" s="957"/>
      <c r="F57" s="56"/>
      <c r="G57" s="960" t="s">
        <v>393</v>
      </c>
      <c r="H57" s="960"/>
      <c r="I57" s="958"/>
      <c r="J57" s="958"/>
      <c r="K57" s="958"/>
    </row>
    <row r="58" spans="1:11" ht="12.75" customHeight="1" x14ac:dyDescent="0.2">
      <c r="A58" s="62"/>
      <c r="B58" s="62"/>
      <c r="C58" s="63"/>
      <c r="D58" s="63"/>
      <c r="E58" s="63"/>
      <c r="F58" s="56"/>
      <c r="G58" s="58"/>
      <c r="H58" s="58"/>
      <c r="I58" s="64"/>
      <c r="J58" s="64"/>
      <c r="K58" s="64"/>
    </row>
    <row r="59" spans="1:11" ht="16.5" customHeight="1" x14ac:dyDescent="0.2">
      <c r="A59" s="58" t="s">
        <v>394</v>
      </c>
      <c r="B59" s="953"/>
      <c r="C59" s="953"/>
      <c r="D59" s="953"/>
      <c r="E59" s="953"/>
      <c r="F59" s="953"/>
      <c r="G59" s="58"/>
      <c r="H59" s="58"/>
      <c r="I59" s="64"/>
      <c r="J59" s="64"/>
      <c r="K59" s="64"/>
    </row>
    <row r="60" spans="1:11" ht="17.25" customHeight="1" x14ac:dyDescent="0.2">
      <c r="A60" s="56"/>
      <c r="B60" s="961"/>
      <c r="C60" s="961"/>
      <c r="D60" s="961"/>
      <c r="E60" s="961"/>
      <c r="F60" s="961"/>
      <c r="G60" s="56"/>
      <c r="H60" s="56"/>
      <c r="I60" s="58"/>
      <c r="J60" s="58" t="s">
        <v>426</v>
      </c>
      <c r="K60" s="56"/>
    </row>
    <row r="61" spans="1:11" x14ac:dyDescent="0.2">
      <c r="A61" s="56"/>
      <c r="B61" s="56"/>
      <c r="C61" s="56"/>
      <c r="D61" s="56"/>
      <c r="E61" s="56"/>
      <c r="F61" s="56"/>
      <c r="G61" s="56"/>
      <c r="H61" s="56"/>
      <c r="I61" s="56"/>
      <c r="J61" s="159">
        <f>C147</f>
        <v>45586</v>
      </c>
      <c r="K61" s="56"/>
    </row>
    <row r="121" spans="1:8" x14ac:dyDescent="0.2">
      <c r="A121" s="38"/>
    </row>
    <row r="122" spans="1:8" ht="13.2" x14ac:dyDescent="0.25">
      <c r="A122" s="39"/>
    </row>
    <row r="123" spans="1:8" ht="13.2" x14ac:dyDescent="0.25">
      <c r="A123" s="40"/>
      <c r="B123"/>
      <c r="C123"/>
    </row>
    <row r="124" spans="1:8" ht="13.2" x14ac:dyDescent="0.25">
      <c r="A124" s="40"/>
      <c r="B124"/>
      <c r="C124"/>
    </row>
    <row r="125" spans="1:8" ht="13.8" x14ac:dyDescent="0.25">
      <c r="A125" s="160" t="s">
        <v>506</v>
      </c>
      <c r="B125" s="161"/>
      <c r="C125" s="161"/>
      <c r="D125" s="161"/>
      <c r="E125" s="161"/>
      <c r="F125" s="161"/>
      <c r="G125" s="162"/>
      <c r="H125" s="163"/>
    </row>
    <row r="126" spans="1:8" x14ac:dyDescent="0.2">
      <c r="H126" s="164"/>
    </row>
    <row r="127" spans="1:8" x14ac:dyDescent="0.2">
      <c r="H127" s="164"/>
    </row>
    <row r="128" spans="1:8" x14ac:dyDescent="0.2">
      <c r="H128" s="164"/>
    </row>
    <row r="129" spans="1:8" ht="13.2" x14ac:dyDescent="0.25">
      <c r="A129" s="40" t="s">
        <v>507</v>
      </c>
      <c r="B129"/>
      <c r="C129" s="165">
        <v>45473</v>
      </c>
      <c r="H129" s="164"/>
    </row>
    <row r="130" spans="1:8" ht="13.2" x14ac:dyDescent="0.25">
      <c r="A130" s="40"/>
      <c r="B130"/>
      <c r="C130" s="14" t="s">
        <v>783</v>
      </c>
      <c r="H130" s="164"/>
    </row>
    <row r="131" spans="1:8" x14ac:dyDescent="0.2">
      <c r="H131" s="164"/>
    </row>
    <row r="132" spans="1:8" ht="13.2" x14ac:dyDescent="0.25">
      <c r="A132" s="40" t="s">
        <v>508</v>
      </c>
      <c r="B132"/>
      <c r="C132" s="1" t="s">
        <v>798</v>
      </c>
      <c r="F132" s="646" t="s">
        <v>1024</v>
      </c>
      <c r="H132" s="164"/>
    </row>
    <row r="133" spans="1:8" ht="13.2" x14ac:dyDescent="0.25">
      <c r="A133" s="40"/>
      <c r="B133"/>
      <c r="C133" s="184">
        <v>45838</v>
      </c>
      <c r="F133" s="645" t="s">
        <v>1021</v>
      </c>
      <c r="H133" s="164"/>
    </row>
    <row r="134" spans="1:8" ht="13.2" x14ac:dyDescent="0.25">
      <c r="A134" s="40"/>
      <c r="B134"/>
      <c r="C134" s="14" t="s">
        <v>792</v>
      </c>
      <c r="F134" s="645" t="s">
        <v>1022</v>
      </c>
      <c r="H134" s="164"/>
    </row>
    <row r="135" spans="1:8" ht="13.2" x14ac:dyDescent="0.25">
      <c r="B135"/>
      <c r="C135"/>
      <c r="F135" s="645" t="s">
        <v>1023</v>
      </c>
      <c r="H135" s="164"/>
    </row>
    <row r="136" spans="1:8" ht="13.2" x14ac:dyDescent="0.25">
      <c r="A136" s="40" t="s">
        <v>509</v>
      </c>
      <c r="B136"/>
      <c r="C136" s="189" t="s">
        <v>799</v>
      </c>
      <c r="H136" s="164"/>
    </row>
    <row r="137" spans="1:8" ht="13.2" x14ac:dyDescent="0.25">
      <c r="A137" s="40"/>
      <c r="B137"/>
      <c r="C137" s="15" t="s">
        <v>800</v>
      </c>
      <c r="H137" s="164"/>
    </row>
    <row r="138" spans="1:8" ht="13.2" x14ac:dyDescent="0.25">
      <c r="A138" s="40"/>
      <c r="B138"/>
      <c r="C138" s="165">
        <v>46203</v>
      </c>
      <c r="H138" s="164"/>
    </row>
    <row r="139" spans="1:8" ht="13.2" x14ac:dyDescent="0.25">
      <c r="A139" s="40"/>
      <c r="B139"/>
      <c r="C139" s="190" t="s">
        <v>801</v>
      </c>
      <c r="H139" s="164"/>
    </row>
    <row r="140" spans="1:8" ht="13.2" x14ac:dyDescent="0.25">
      <c r="A140" s="40"/>
      <c r="B140"/>
      <c r="C140"/>
      <c r="H140" s="164"/>
    </row>
    <row r="141" spans="1:8" ht="13.2" x14ac:dyDescent="0.25">
      <c r="A141" s="40"/>
      <c r="B141"/>
      <c r="C141" s="14" t="s">
        <v>802</v>
      </c>
      <c r="H141" s="164"/>
    </row>
    <row r="142" spans="1:8" ht="13.2" x14ac:dyDescent="0.25">
      <c r="A142" s="40"/>
      <c r="B142"/>
      <c r="C142"/>
      <c r="H142" s="164"/>
    </row>
    <row r="143" spans="1:8" ht="13.2" x14ac:dyDescent="0.25">
      <c r="A143" s="40" t="s">
        <v>510</v>
      </c>
      <c r="B143"/>
      <c r="C143" s="15" t="s">
        <v>803</v>
      </c>
      <c r="E143" s="952" t="s">
        <v>511</v>
      </c>
      <c r="F143" s="952"/>
      <c r="G143" s="952"/>
      <c r="H143" s="164"/>
    </row>
    <row r="144" spans="1:8" x14ac:dyDescent="0.2">
      <c r="A144" s="38" t="s">
        <v>512</v>
      </c>
      <c r="C144" s="166">
        <v>45839</v>
      </c>
      <c r="E144" s="952"/>
      <c r="F144" s="952"/>
      <c r="G144" s="952"/>
      <c r="H144" s="164"/>
    </row>
    <row r="145" spans="1:8" x14ac:dyDescent="0.2">
      <c r="A145" s="38"/>
      <c r="H145" s="164"/>
    </row>
    <row r="146" spans="1:8" x14ac:dyDescent="0.2">
      <c r="A146" s="38"/>
      <c r="H146" s="164"/>
    </row>
    <row r="147" spans="1:8" x14ac:dyDescent="0.2">
      <c r="A147" s="167" t="s">
        <v>513</v>
      </c>
      <c r="B147" s="168"/>
      <c r="C147" s="169">
        <v>45586</v>
      </c>
      <c r="H147" s="164"/>
    </row>
    <row r="148" spans="1:8" x14ac:dyDescent="0.2">
      <c r="A148" s="41"/>
      <c r="B148" s="29"/>
      <c r="C148" s="29"/>
      <c r="D148" s="29"/>
      <c r="E148" s="29"/>
      <c r="F148" s="29"/>
      <c r="G148" s="29"/>
      <c r="H148" s="42"/>
    </row>
  </sheetData>
  <mergeCells count="14">
    <mergeCell ref="E143:G144"/>
    <mergeCell ref="A19:E19"/>
    <mergeCell ref="A20:B20"/>
    <mergeCell ref="B39:D39"/>
    <mergeCell ref="I28:J28"/>
    <mergeCell ref="F29:G29"/>
    <mergeCell ref="B37:D37"/>
    <mergeCell ref="C57:E57"/>
    <mergeCell ref="I57:K57"/>
    <mergeCell ref="J22:K22"/>
    <mergeCell ref="A57:B57"/>
    <mergeCell ref="G57:H57"/>
    <mergeCell ref="B59:F59"/>
    <mergeCell ref="B60:F60"/>
  </mergeCells>
  <phoneticPr fontId="12" type="noConversion"/>
  <dataValidations count="4">
    <dataValidation type="date" allowBlank="1" showInputMessage="1" showErrorMessage="1" promptTitle="This needs to be a date format" prompt="Please input as 06/30/xx" sqref="C20" xr:uid="{C5520E8F-0C26-4D17-B911-5480824D0820}">
      <formula1>36707</formula1>
      <formula2>72866</formula2>
    </dataValidation>
    <dataValidation type="whole" allowBlank="1" showInputMessage="1" showErrorMessage="1" promptTitle="This needs to be a whole number" prompt="Please input a whole number" sqref="A29 C28 C22 F25" xr:uid="{D48300D4-CDAE-4A61-9FAD-04300796000C}">
      <formula1>0</formula1>
      <formula2>1000000000</formula2>
    </dataValidation>
    <dataValidation type="whole" allowBlank="1" showInputMessage="1" showErrorMessage="1" promptTitle="This needs to be a whole number" prompt="Please input as a whole number" sqref="J22:K22 I28:J28 F29:G29" xr:uid="{BCD342DB-1BEF-4CB9-9FBD-0ADCE6D028F9}">
      <formula1>0</formula1>
      <formula2>1E+23</formula2>
    </dataValidation>
    <dataValidation operator="greaterThan" allowBlank="1" showInputMessage="1" showErrorMessage="1" sqref="C57:E58" xr:uid="{56E2A966-44EA-4015-B588-96B814FBC898}"/>
  </dataValidations>
  <pageMargins left="0.55000000000000004" right="0" top="0.5" bottom="0.25" header="0.5" footer="0"/>
  <pageSetup scale="97" orientation="portrait" r:id="rId1"/>
  <headerFooter alignWithMargins="0"/>
  <drawing r:id="rId2"/>
  <legacyDrawing r:id="rId3"/>
  <oleObjects>
    <mc:AlternateContent xmlns:mc="http://schemas.openxmlformats.org/markup-compatibility/2006">
      <mc:Choice Requires="x14">
        <oleObject progId="Word.Document.12" shapeId="21597" r:id="rId4">
          <objectPr defaultSize="0" r:id="rId5">
            <anchor moveWithCells="1">
              <from>
                <xdr:col>0</xdr:col>
                <xdr:colOff>0</xdr:colOff>
                <xdr:row>0</xdr:row>
                <xdr:rowOff>22860</xdr:rowOff>
              </from>
              <to>
                <xdr:col>10</xdr:col>
                <xdr:colOff>175260</xdr:colOff>
                <xdr:row>12</xdr:row>
                <xdr:rowOff>76200</xdr:rowOff>
              </to>
            </anchor>
          </objectPr>
        </oleObject>
      </mc:Choice>
      <mc:Fallback>
        <oleObject progId="Word.Document.12" shapeId="215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9D18D-DDEA-476D-927B-3823D8C8D329}">
  <sheetPr codeName="Sheet2">
    <tabColor rgb="FFFFFF00"/>
    <pageSetUpPr fitToPage="1"/>
  </sheetPr>
  <dimension ref="A1:AD120"/>
  <sheetViews>
    <sheetView tabSelected="1" zoomScale="112" zoomScaleNormal="112" workbookViewId="0">
      <pane ySplit="8" topLeftCell="A14" activePane="bottomLeft" state="frozen"/>
      <selection pane="bottomLeft" activeCell="B57" sqref="B57"/>
    </sheetView>
  </sheetViews>
  <sheetFormatPr defaultColWidth="9.109375" defaultRowHeight="11.4" x14ac:dyDescent="0.2"/>
  <cols>
    <col min="1" max="1" width="3" style="647" bestFit="1" customWidth="1"/>
    <col min="2" max="2" width="18.109375" style="28" customWidth="1"/>
    <col min="3" max="3" width="15.44140625" style="28" customWidth="1"/>
    <col min="4" max="4" width="8.5546875" style="28" customWidth="1"/>
    <col min="5" max="5" width="18.109375" style="28" customWidth="1"/>
    <col min="6" max="6" width="15.44140625" style="28" customWidth="1"/>
    <col min="7" max="7" width="9.109375" style="28"/>
    <col min="8" max="8" width="18.109375" style="28" customWidth="1"/>
    <col min="9" max="9" width="15.44140625" style="28" customWidth="1"/>
    <col min="10" max="10" width="14.44140625" style="28" customWidth="1"/>
    <col min="11" max="11" width="7.33203125" style="28" customWidth="1"/>
    <col min="12" max="12" width="67.5546875" style="28" customWidth="1"/>
    <col min="13" max="16384" width="9.109375" style="28"/>
  </cols>
  <sheetData>
    <row r="1" spans="1:14" ht="116.25" customHeight="1" x14ac:dyDescent="0.2">
      <c r="B1" s="968"/>
      <c r="C1" s="968"/>
      <c r="D1" s="968"/>
      <c r="E1" s="968"/>
      <c r="F1" s="968"/>
      <c r="G1" s="968"/>
      <c r="H1" s="968"/>
      <c r="I1" s="968"/>
      <c r="K1" s="1"/>
    </row>
    <row r="2" spans="1:14" ht="12" x14ac:dyDescent="0.25">
      <c r="K2" s="658" t="s">
        <v>1049</v>
      </c>
      <c r="L2" s="682"/>
    </row>
    <row r="3" spans="1:14" ht="12" x14ac:dyDescent="0.25">
      <c r="B3" s="1" t="s">
        <v>827</v>
      </c>
      <c r="H3" s="1" t="s">
        <v>1016</v>
      </c>
      <c r="I3" s="679">
        <v>45797</v>
      </c>
      <c r="K3" s="655"/>
      <c r="L3" s="675" t="s">
        <v>1038</v>
      </c>
    </row>
    <row r="4" spans="1:14" x14ac:dyDescent="0.2">
      <c r="B4" s="1" t="s">
        <v>828</v>
      </c>
      <c r="K4" s="670"/>
      <c r="L4" s="676" t="s">
        <v>1034</v>
      </c>
    </row>
    <row r="5" spans="1:14" x14ac:dyDescent="0.2">
      <c r="B5" s="1" t="s">
        <v>829</v>
      </c>
      <c r="K5" s="674"/>
      <c r="L5" s="1" t="s">
        <v>1035</v>
      </c>
    </row>
    <row r="6" spans="1:14" x14ac:dyDescent="0.2">
      <c r="K6" s="671"/>
      <c r="L6" s="1" t="s">
        <v>1036</v>
      </c>
    </row>
    <row r="7" spans="1:14" x14ac:dyDescent="0.2">
      <c r="B7" s="971" t="s">
        <v>1051</v>
      </c>
      <c r="C7" s="971"/>
      <c r="D7" s="971"/>
      <c r="E7" s="971"/>
      <c r="F7" s="971"/>
      <c r="G7" s="971"/>
      <c r="H7" s="5" t="s">
        <v>1028</v>
      </c>
      <c r="I7" s="680" t="s">
        <v>1022</v>
      </c>
      <c r="K7" s="672"/>
      <c r="L7" s="1" t="s">
        <v>1037</v>
      </c>
    </row>
    <row r="8" spans="1:14" ht="16.95" customHeight="1" x14ac:dyDescent="0.2">
      <c r="B8" s="1" t="str">
        <f>"budget for the fiscal year ending "&amp;'Form 1'!C137&amp;", consisting of the following estimated revenues and expenditures:"</f>
        <v>budget for the fiscal year ending June 30, 2026, consisting of the following estimated revenues and expenditures:</v>
      </c>
      <c r="K8" s="673"/>
      <c r="L8" s="1" t="s">
        <v>1037</v>
      </c>
      <c r="N8" s="1"/>
    </row>
    <row r="9" spans="1:14" ht="15.6" customHeight="1" x14ac:dyDescent="0.2">
      <c r="D9" s="644"/>
      <c r="F9" s="633"/>
      <c r="K9" s="650"/>
      <c r="L9" s="1" t="s">
        <v>1040</v>
      </c>
      <c r="N9" s="1"/>
    </row>
    <row r="10" spans="1:14" s="72" customFormat="1" ht="12" customHeight="1" x14ac:dyDescent="0.25">
      <c r="A10" s="653"/>
      <c r="B10" s="969" t="s">
        <v>1042</v>
      </c>
      <c r="C10" s="969"/>
      <c r="E10" s="969" t="s">
        <v>1044</v>
      </c>
      <c r="F10" s="969"/>
      <c r="H10" s="969" t="s">
        <v>1045</v>
      </c>
      <c r="I10" s="969"/>
      <c r="K10" s="677">
        <v>0</v>
      </c>
      <c r="L10" s="676" t="s">
        <v>1039</v>
      </c>
    </row>
    <row r="11" spans="1:14" s="662" customFormat="1" ht="13.95" customHeight="1" x14ac:dyDescent="0.2">
      <c r="B11" s="970" t="s">
        <v>1043</v>
      </c>
      <c r="C11" s="970"/>
      <c r="E11" s="970" t="s">
        <v>1027</v>
      </c>
      <c r="F11" s="970"/>
      <c r="H11" s="970" t="s">
        <v>1027</v>
      </c>
      <c r="I11" s="970"/>
      <c r="L11" s="796" t="s">
        <v>1050</v>
      </c>
    </row>
    <row r="12" spans="1:14" s="65" customFormat="1" ht="13.95" customHeight="1" x14ac:dyDescent="0.25">
      <c r="A12" s="663"/>
      <c r="B12" s="664" t="s">
        <v>948</v>
      </c>
      <c r="C12" s="664" t="s">
        <v>1025</v>
      </c>
      <c r="E12" s="664" t="s">
        <v>948</v>
      </c>
      <c r="F12" s="664" t="s">
        <v>1026</v>
      </c>
      <c r="H12" s="664" t="s">
        <v>948</v>
      </c>
      <c r="I12" s="665" t="s">
        <v>1026</v>
      </c>
    </row>
    <row r="13" spans="1:14" ht="13.95" customHeight="1" x14ac:dyDescent="0.2">
      <c r="A13" s="647">
        <v>1</v>
      </c>
      <c r="B13" s="659">
        <v>100</v>
      </c>
      <c r="C13" s="648">
        <f>'Sch B-1'!L43+'Sch B-1'!L56</f>
        <v>2306920</v>
      </c>
      <c r="D13" s="647">
        <v>1</v>
      </c>
      <c r="E13" s="374">
        <v>100</v>
      </c>
      <c r="F13" s="951">
        <f>1751609+325541</f>
        <v>2077150</v>
      </c>
      <c r="G13" s="647">
        <v>1</v>
      </c>
      <c r="H13" s="374"/>
      <c r="I13" s="681"/>
      <c r="K13" s="2" t="s">
        <v>831</v>
      </c>
    </row>
    <row r="14" spans="1:14" ht="13.95" customHeight="1" x14ac:dyDescent="0.2">
      <c r="A14" s="647">
        <v>2</v>
      </c>
      <c r="B14" s="659">
        <v>206</v>
      </c>
      <c r="C14" s="648">
        <f>'Sch B-1'!L46</f>
        <v>0</v>
      </c>
      <c r="D14" s="647">
        <v>2</v>
      </c>
      <c r="E14" s="374">
        <v>250</v>
      </c>
      <c r="F14" s="374">
        <f>142117+66320</f>
        <v>208437</v>
      </c>
      <c r="G14" s="647">
        <v>2</v>
      </c>
      <c r="H14" s="374"/>
      <c r="I14" s="374"/>
      <c r="K14" s="1" t="s">
        <v>1041</v>
      </c>
    </row>
    <row r="15" spans="1:14" ht="13.95" customHeight="1" x14ac:dyDescent="0.2">
      <c r="A15" s="647">
        <v>3</v>
      </c>
      <c r="B15" s="659">
        <v>207</v>
      </c>
      <c r="C15" s="648">
        <f>'Sch B-1'!L47</f>
        <v>0</v>
      </c>
      <c r="D15" s="647">
        <v>3</v>
      </c>
      <c r="E15" s="374">
        <v>280</v>
      </c>
      <c r="F15" s="374">
        <f>117064+342973</f>
        <v>460037</v>
      </c>
      <c r="G15" s="647">
        <v>3</v>
      </c>
      <c r="H15" s="374"/>
      <c r="I15" s="374"/>
      <c r="K15" s="1" t="s">
        <v>1046</v>
      </c>
    </row>
    <row r="16" spans="1:14" ht="13.95" customHeight="1" x14ac:dyDescent="0.2">
      <c r="A16" s="647">
        <v>4</v>
      </c>
      <c r="B16" s="659">
        <v>208</v>
      </c>
      <c r="C16" s="648">
        <f>'Sch B-1'!L48</f>
        <v>0</v>
      </c>
      <c r="D16" s="647">
        <v>4</v>
      </c>
      <c r="E16" s="374">
        <v>290</v>
      </c>
      <c r="F16" s="951">
        <v>263145</v>
      </c>
      <c r="G16" s="647">
        <v>4</v>
      </c>
      <c r="H16" s="374"/>
      <c r="I16" s="374"/>
      <c r="K16" s="1" t="s">
        <v>1047</v>
      </c>
    </row>
    <row r="17" spans="1:12" ht="13.95" customHeight="1" x14ac:dyDescent="0.2">
      <c r="A17" s="647">
        <v>5</v>
      </c>
      <c r="B17" s="649"/>
      <c r="C17" s="650"/>
      <c r="D17" s="647">
        <v>5</v>
      </c>
      <c r="E17" s="374"/>
      <c r="F17" s="374"/>
      <c r="G17" s="647">
        <v>5</v>
      </c>
      <c r="H17" s="374"/>
      <c r="I17" s="374"/>
      <c r="K17" s="1"/>
    </row>
    <row r="18" spans="1:12" ht="13.95" customHeight="1" x14ac:dyDescent="0.2">
      <c r="A18" s="647">
        <v>6</v>
      </c>
      <c r="B18" s="649"/>
      <c r="C18" s="650"/>
      <c r="D18" s="647">
        <v>6</v>
      </c>
      <c r="E18" s="374"/>
      <c r="F18" s="951"/>
      <c r="G18" s="647">
        <v>6</v>
      </c>
      <c r="H18" s="374"/>
      <c r="I18" s="374"/>
    </row>
    <row r="19" spans="1:12" ht="13.95" customHeight="1" x14ac:dyDescent="0.2">
      <c r="A19" s="647">
        <v>7</v>
      </c>
      <c r="B19" s="649"/>
      <c r="C19" s="650"/>
      <c r="D19" s="647">
        <v>7</v>
      </c>
      <c r="E19" s="374"/>
      <c r="F19" s="951"/>
      <c r="G19" s="647">
        <v>7</v>
      </c>
      <c r="H19" s="374"/>
      <c r="I19" s="374"/>
    </row>
    <row r="20" spans="1:12" ht="13.95" customHeight="1" x14ac:dyDescent="0.2">
      <c r="A20" s="647">
        <v>8</v>
      </c>
      <c r="B20" s="649"/>
      <c r="C20" s="650"/>
      <c r="D20" s="647">
        <v>8</v>
      </c>
      <c r="E20" s="374"/>
      <c r="F20" s="951"/>
      <c r="G20" s="647">
        <v>8</v>
      </c>
      <c r="H20" s="374"/>
      <c r="I20" s="374"/>
    </row>
    <row r="21" spans="1:12" ht="13.95" customHeight="1" x14ac:dyDescent="0.2">
      <c r="A21" s="647">
        <v>9</v>
      </c>
      <c r="B21" s="649"/>
      <c r="C21" s="650"/>
      <c r="D21" s="647">
        <v>9</v>
      </c>
      <c r="E21" s="374"/>
      <c r="F21" s="374"/>
      <c r="G21" s="647">
        <v>9</v>
      </c>
      <c r="H21" s="374"/>
      <c r="I21" s="374"/>
    </row>
    <row r="22" spans="1:12" ht="13.95" customHeight="1" x14ac:dyDescent="0.2">
      <c r="A22" s="647">
        <v>10</v>
      </c>
      <c r="B22" s="649"/>
      <c r="C22" s="650"/>
      <c r="D22" s="647">
        <v>10</v>
      </c>
      <c r="E22" s="374"/>
      <c r="F22" s="374"/>
      <c r="G22" s="647">
        <v>10</v>
      </c>
      <c r="H22" s="374"/>
      <c r="I22" s="374"/>
    </row>
    <row r="23" spans="1:12" ht="13.95" customHeight="1" x14ac:dyDescent="0.2">
      <c r="A23" s="647">
        <v>11</v>
      </c>
      <c r="B23" s="649"/>
      <c r="C23" s="650"/>
      <c r="D23" s="647">
        <v>11</v>
      </c>
      <c r="E23" s="374"/>
      <c r="F23" s="374"/>
      <c r="G23" s="647">
        <v>11</v>
      </c>
      <c r="H23" s="374"/>
      <c r="I23" s="374"/>
    </row>
    <row r="24" spans="1:12" ht="13.95" customHeight="1" x14ac:dyDescent="0.2">
      <c r="A24" s="647">
        <v>12</v>
      </c>
      <c r="B24" s="651"/>
      <c r="C24" s="652"/>
      <c r="D24" s="647">
        <v>12</v>
      </c>
      <c r="E24" s="373"/>
      <c r="F24" s="373"/>
      <c r="G24" s="647">
        <v>12</v>
      </c>
      <c r="H24" s="373"/>
      <c r="I24" s="373"/>
    </row>
    <row r="25" spans="1:12" s="72" customFormat="1" ht="13.95" customHeight="1" x14ac:dyDescent="0.25">
      <c r="A25" s="653"/>
      <c r="B25" s="657" t="s">
        <v>119</v>
      </c>
      <c r="C25" s="654">
        <f>'Sch B-1'!N59</f>
        <v>2306920</v>
      </c>
      <c r="E25" s="657" t="s">
        <v>119</v>
      </c>
      <c r="F25" s="656">
        <f>SUM(F13:F24)</f>
        <v>3008769</v>
      </c>
      <c r="H25" s="657" t="s">
        <v>119</v>
      </c>
      <c r="I25" s="660">
        <f>SUM(I13:I24)</f>
        <v>0</v>
      </c>
    </row>
    <row r="26" spans="1:12" hidden="1" x14ac:dyDescent="0.2">
      <c r="B26" s="1" t="s">
        <v>375</v>
      </c>
      <c r="C26" s="1"/>
      <c r="D26" s="1"/>
      <c r="E26" s="1"/>
      <c r="F26" s="1"/>
      <c r="G26" s="1"/>
      <c r="H26" s="1"/>
      <c r="I26" s="1"/>
      <c r="J26" s="1"/>
      <c r="K26" s="1"/>
      <c r="L26" s="1"/>
    </row>
    <row r="27" spans="1:12" hidden="1" x14ac:dyDescent="0.2">
      <c r="B27" s="1" t="s">
        <v>786</v>
      </c>
      <c r="C27" s="1"/>
      <c r="D27" s="1"/>
      <c r="E27" s="1"/>
      <c r="F27" s="1"/>
      <c r="G27" s="634"/>
      <c r="H27" s="1"/>
      <c r="I27" s="1"/>
      <c r="J27" s="1"/>
      <c r="K27" s="1"/>
      <c r="L27" s="1"/>
    </row>
    <row r="28" spans="1:12" hidden="1" x14ac:dyDescent="0.2">
      <c r="B28" s="1" t="s">
        <v>377</v>
      </c>
      <c r="C28" s="1"/>
      <c r="D28" s="1"/>
      <c r="E28" s="1"/>
      <c r="F28" s="1"/>
      <c r="G28" s="1"/>
      <c r="H28" s="1"/>
      <c r="I28" s="1"/>
      <c r="J28" s="1"/>
      <c r="K28" s="1"/>
      <c r="L28" s="1"/>
    </row>
    <row r="29" spans="1:12" hidden="1" x14ac:dyDescent="0.2"/>
    <row r="30" spans="1:12" hidden="1" x14ac:dyDescent="0.2">
      <c r="B30" s="28" t="s">
        <v>379</v>
      </c>
    </row>
    <row r="31" spans="1:12" hidden="1" x14ac:dyDescent="0.2">
      <c r="B31" s="28" t="s">
        <v>380</v>
      </c>
    </row>
    <row r="33" spans="1:30" ht="21" customHeight="1" x14ac:dyDescent="0.25">
      <c r="B33" s="973" t="s">
        <v>381</v>
      </c>
      <c r="C33" s="973"/>
      <c r="D33" s="973"/>
      <c r="E33" s="973"/>
      <c r="F33" s="973"/>
      <c r="G33" s="973"/>
      <c r="H33" s="973"/>
      <c r="I33" s="973"/>
      <c r="J33" s="72"/>
      <c r="K33" s="72"/>
    </row>
    <row r="34" spans="1:30" ht="110.25" customHeight="1" x14ac:dyDescent="0.2">
      <c r="B34" s="972" t="s">
        <v>1048</v>
      </c>
      <c r="C34" s="972"/>
      <c r="D34" s="972"/>
      <c r="E34" s="972"/>
      <c r="F34" s="972"/>
      <c r="G34" s="972"/>
      <c r="H34" s="972"/>
      <c r="I34" s="972"/>
      <c r="J34" s="678"/>
      <c r="K34" s="678"/>
    </row>
    <row r="35" spans="1:30" ht="21" customHeight="1" x14ac:dyDescent="0.2">
      <c r="B35" s="973" t="s">
        <v>1029</v>
      </c>
      <c r="C35" s="973"/>
      <c r="D35" s="973"/>
      <c r="E35" s="973"/>
      <c r="F35" s="973"/>
      <c r="G35" s="973"/>
      <c r="H35" s="973"/>
      <c r="I35" s="973"/>
    </row>
    <row r="37" spans="1:30" s="668" customFormat="1" ht="21" customHeight="1" x14ac:dyDescent="0.25">
      <c r="A37" s="666"/>
      <c r="B37" s="669" t="s">
        <v>1032</v>
      </c>
      <c r="C37" s="1081" t="s">
        <v>1052</v>
      </c>
      <c r="D37" s="962"/>
      <c r="E37" s="962"/>
      <c r="G37" s="667" t="s">
        <v>1019</v>
      </c>
      <c r="H37" s="963"/>
      <c r="I37" s="963"/>
    </row>
    <row r="38" spans="1:30" x14ac:dyDescent="0.2">
      <c r="B38" s="186"/>
      <c r="G38" s="186"/>
    </row>
    <row r="39" spans="1:30" x14ac:dyDescent="0.2">
      <c r="B39" s="7" t="s">
        <v>1017</v>
      </c>
      <c r="C39" s="967" t="s">
        <v>1053</v>
      </c>
      <c r="D39" s="966"/>
      <c r="E39" s="7" t="s">
        <v>1018</v>
      </c>
      <c r="F39" s="950" t="s">
        <v>1054</v>
      </c>
      <c r="G39" s="7" t="s">
        <v>1020</v>
      </c>
      <c r="H39" s="967" t="s">
        <v>1055</v>
      </c>
      <c r="I39" s="966"/>
    </row>
    <row r="40" spans="1:30" x14ac:dyDescent="0.2">
      <c r="G40" s="186"/>
    </row>
    <row r="41" spans="1:30" ht="12.75" customHeight="1" x14ac:dyDescent="0.25">
      <c r="B41" s="72" t="s">
        <v>1030</v>
      </c>
      <c r="G41" s="186"/>
    </row>
    <row r="42" spans="1:30" x14ac:dyDescent="0.2">
      <c r="G42" s="186"/>
    </row>
    <row r="43" spans="1:30" s="668" customFormat="1" ht="21" customHeight="1" x14ac:dyDescent="0.2">
      <c r="A43" s="666"/>
      <c r="B43" s="667" t="s">
        <v>996</v>
      </c>
      <c r="C43" s="962"/>
      <c r="D43" s="962"/>
      <c r="E43" s="962"/>
      <c r="G43" s="667" t="s">
        <v>1019</v>
      </c>
      <c r="H43" s="963"/>
      <c r="I43" s="963"/>
      <c r="N43" s="28"/>
      <c r="O43" s="28"/>
      <c r="P43" s="28"/>
      <c r="Q43" s="28"/>
      <c r="R43" s="28"/>
      <c r="S43" s="28"/>
      <c r="T43" s="28"/>
      <c r="U43" s="28"/>
      <c r="V43" s="28"/>
      <c r="W43" s="28"/>
      <c r="X43" s="28"/>
      <c r="Y43" s="28"/>
      <c r="Z43" s="28"/>
      <c r="AA43" s="28"/>
      <c r="AB43" s="28"/>
      <c r="AC43" s="28"/>
      <c r="AD43" s="28"/>
    </row>
    <row r="44" spans="1:30" s="668" customFormat="1" ht="21" customHeight="1" x14ac:dyDescent="0.25">
      <c r="A44" s="666"/>
      <c r="B44" s="667" t="s">
        <v>996</v>
      </c>
      <c r="C44" s="962"/>
      <c r="D44" s="962"/>
      <c r="E44" s="962"/>
      <c r="G44" s="667" t="s">
        <v>1019</v>
      </c>
      <c r="H44" s="963"/>
      <c r="I44" s="963"/>
    </row>
    <row r="45" spans="1:30" s="668" customFormat="1" ht="21" customHeight="1" x14ac:dyDescent="0.25">
      <c r="A45" s="666"/>
      <c r="B45" s="667" t="s">
        <v>996</v>
      </c>
      <c r="C45" s="962"/>
      <c r="D45" s="962"/>
      <c r="E45" s="962"/>
      <c r="G45" s="667" t="s">
        <v>1019</v>
      </c>
      <c r="H45" s="963"/>
      <c r="I45" s="963"/>
    </row>
    <row r="46" spans="1:30" s="668" customFormat="1" ht="21" customHeight="1" x14ac:dyDescent="0.25">
      <c r="A46" s="666"/>
      <c r="B46" s="667" t="s">
        <v>996</v>
      </c>
      <c r="C46" s="962"/>
      <c r="D46" s="962"/>
      <c r="E46" s="962"/>
      <c r="G46" s="667" t="s">
        <v>1019</v>
      </c>
      <c r="H46" s="963"/>
      <c r="I46" s="963"/>
    </row>
    <row r="47" spans="1:30" s="668" customFormat="1" ht="21" customHeight="1" x14ac:dyDescent="0.25">
      <c r="A47" s="666"/>
      <c r="B47" s="667" t="s">
        <v>996</v>
      </c>
      <c r="C47" s="962"/>
      <c r="D47" s="962"/>
      <c r="E47" s="962"/>
      <c r="G47" s="667" t="s">
        <v>1019</v>
      </c>
      <c r="H47" s="963"/>
      <c r="I47" s="963"/>
    </row>
    <row r="48" spans="1:30" s="668" customFormat="1" ht="21" customHeight="1" x14ac:dyDescent="0.25">
      <c r="A48" s="666"/>
      <c r="B48" s="667" t="s">
        <v>996</v>
      </c>
      <c r="C48" s="962"/>
      <c r="D48" s="962"/>
      <c r="E48" s="962"/>
      <c r="G48" s="667" t="s">
        <v>1019</v>
      </c>
      <c r="H48" s="963"/>
      <c r="I48" s="963"/>
    </row>
    <row r="49" spans="2:12" ht="12" thickBot="1" x14ac:dyDescent="0.25">
      <c r="B49" s="635"/>
      <c r="C49" s="635"/>
      <c r="D49" s="635"/>
      <c r="E49" s="635"/>
      <c r="F49" s="635"/>
      <c r="G49" s="635"/>
      <c r="H49" s="635"/>
      <c r="I49" s="635"/>
    </row>
    <row r="51" spans="2:12" ht="12" x14ac:dyDescent="0.25">
      <c r="B51" s="1" t="s">
        <v>1031</v>
      </c>
    </row>
    <row r="53" spans="2:12" ht="12.75" customHeight="1" x14ac:dyDescent="0.2">
      <c r="B53" s="7" t="s">
        <v>779</v>
      </c>
      <c r="C53" s="965"/>
      <c r="D53" s="965"/>
      <c r="E53" s="965"/>
      <c r="G53" s="7" t="s">
        <v>780</v>
      </c>
      <c r="H53" s="966"/>
      <c r="I53" s="966"/>
    </row>
    <row r="54" spans="2:12" ht="12.75" customHeight="1" x14ac:dyDescent="0.2">
      <c r="B54" s="636"/>
      <c r="C54" s="636"/>
      <c r="D54" s="637"/>
      <c r="E54" s="637"/>
      <c r="H54" s="186"/>
      <c r="I54" s="186"/>
      <c r="J54" s="638"/>
      <c r="K54" s="638"/>
      <c r="L54" s="638"/>
    </row>
    <row r="55" spans="2:12" ht="16.5" customHeight="1" x14ac:dyDescent="0.2">
      <c r="B55" s="7" t="s">
        <v>1033</v>
      </c>
      <c r="C55" s="966"/>
      <c r="D55" s="966"/>
      <c r="E55" s="966"/>
      <c r="F55" s="966"/>
      <c r="G55" s="966"/>
      <c r="H55" s="966"/>
      <c r="I55" s="966"/>
      <c r="J55" s="638"/>
      <c r="K55" s="638"/>
      <c r="L55" s="638"/>
    </row>
    <row r="63" spans="2:12" x14ac:dyDescent="0.2">
      <c r="I63" s="186" t="s">
        <v>426</v>
      </c>
    </row>
    <row r="64" spans="2:12" x14ac:dyDescent="0.2">
      <c r="G64" s="964" t="s">
        <v>804</v>
      </c>
      <c r="H64" s="964"/>
      <c r="I64" s="964"/>
    </row>
    <row r="65" spans="9:9" x14ac:dyDescent="0.2">
      <c r="I65" s="7" t="s">
        <v>624</v>
      </c>
    </row>
    <row r="116" spans="2:6" x14ac:dyDescent="0.2">
      <c r="B116" s="38"/>
    </row>
    <row r="117" spans="2:6" ht="13.2" x14ac:dyDescent="0.25">
      <c r="B117" s="39"/>
    </row>
    <row r="118" spans="2:6" ht="13.2" x14ac:dyDescent="0.25">
      <c r="B118" s="40"/>
      <c r="C118"/>
      <c r="D118"/>
    </row>
    <row r="119" spans="2:6" ht="13.2" x14ac:dyDescent="0.25">
      <c r="B119"/>
      <c r="C119"/>
      <c r="D119"/>
      <c r="E119"/>
      <c r="F119"/>
    </row>
    <row r="120" spans="2:6" ht="13.2" x14ac:dyDescent="0.25">
      <c r="E120"/>
      <c r="F120"/>
    </row>
  </sheetData>
  <sheetProtection algorithmName="SHA-512" hashValue="aLm9V3cStSweFryKvMuml1ZCjLlfWVY+WNdMh7T3XD9FdZTMIiHNPYMsxtrBK2APwr0s/F+QO+7NvW+uC25Oqg==" saltValue="UytSiidxrFsRWqJCo5CjJg==" spinCount="100000" sheet="1" objects="1" scenarios="1"/>
  <mergeCells count="31">
    <mergeCell ref="B34:I34"/>
    <mergeCell ref="B33:I33"/>
    <mergeCell ref="B35:I35"/>
    <mergeCell ref="H11:I11"/>
    <mergeCell ref="H37:I37"/>
    <mergeCell ref="C37:E37"/>
    <mergeCell ref="B1:I1"/>
    <mergeCell ref="H10:I10"/>
    <mergeCell ref="E10:F10"/>
    <mergeCell ref="B10:C10"/>
    <mergeCell ref="B11:C11"/>
    <mergeCell ref="E11:F11"/>
    <mergeCell ref="B7:G7"/>
    <mergeCell ref="C45:E45"/>
    <mergeCell ref="H45:I45"/>
    <mergeCell ref="C46:E46"/>
    <mergeCell ref="C39:D39"/>
    <mergeCell ref="H46:I46"/>
    <mergeCell ref="C43:E43"/>
    <mergeCell ref="H43:I43"/>
    <mergeCell ref="C44:E44"/>
    <mergeCell ref="H44:I44"/>
    <mergeCell ref="H39:I39"/>
    <mergeCell ref="C47:E47"/>
    <mergeCell ref="H47:I47"/>
    <mergeCell ref="C48:E48"/>
    <mergeCell ref="H48:I48"/>
    <mergeCell ref="G64:I64"/>
    <mergeCell ref="C53:E53"/>
    <mergeCell ref="H53:I53"/>
    <mergeCell ref="C55:I55"/>
  </mergeCells>
  <phoneticPr fontId="12" type="noConversion"/>
  <dataValidations count="2">
    <dataValidation operator="greaterThan" allowBlank="1" showInputMessage="1" showErrorMessage="1" sqref="C53 D54:E54" xr:uid="{2AA62BD3-AD56-42AA-A250-DCF1048D3578}"/>
    <dataValidation type="whole" allowBlank="1" showInputMessage="1" showErrorMessage="1" promptTitle="This needs to be a whole number" prompt="Please input a whole number" sqref="G27" xr:uid="{6E4E7338-21D8-4AAD-8775-F39D2E375C84}">
      <formula1>0</formula1>
      <formula2>1000000000</formula2>
    </dataValidation>
  </dataValidations>
  <printOptions horizontalCentered="1"/>
  <pageMargins left="0.25" right="0.25" top="0.75" bottom="0.75" header="0.3" footer="0.3"/>
  <pageSetup scale="77" orientation="portrait" r:id="rId1"/>
  <headerFooter alignWithMargins="0">
    <oddFooter>&amp;C&amp;8Last Revised &amp;D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0E0274-03E1-4C03-B750-4B6E51392076}">
          <x14:formula1>
            <xm:f>'Form 1'!$F$132:$F$135</xm:f>
          </x14:formula1>
          <xm:sqref>I7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DBB6-F735-47C2-A788-D49647362EDC}">
  <sheetPr codeName="Sheet4"/>
  <dimension ref="A1:N69"/>
  <sheetViews>
    <sheetView zoomScale="80" zoomScaleNormal="75" workbookViewId="0">
      <selection activeCell="H37" sqref="H37"/>
    </sheetView>
  </sheetViews>
  <sheetFormatPr defaultColWidth="9.109375" defaultRowHeight="11.4" x14ac:dyDescent="0.2"/>
  <cols>
    <col min="1" max="1" width="4.6640625" style="54" customWidth="1"/>
    <col min="2" max="2" width="10.6640625" style="1" customWidth="1"/>
    <col min="3" max="3" width="2.109375" style="1" customWidth="1"/>
    <col min="4" max="4" width="10.33203125" style="1" customWidth="1"/>
    <col min="5" max="5" width="4.44140625" style="1" customWidth="1"/>
    <col min="6" max="6" width="14" style="1" customWidth="1"/>
    <col min="7" max="7" width="2.44140625" style="1" customWidth="1"/>
    <col min="8" max="8" width="10.5546875" style="1" customWidth="1"/>
    <col min="9" max="9" width="4.5546875" style="1" customWidth="1"/>
    <col min="10" max="10" width="14.33203125" style="1" customWidth="1"/>
    <col min="11" max="11" width="2.88671875" style="1" customWidth="1"/>
    <col min="12" max="12" width="13.33203125" style="1" customWidth="1"/>
    <col min="13" max="13" width="4.33203125" style="1" customWidth="1"/>
    <col min="14" max="14" width="16.44140625" style="1" customWidth="1"/>
    <col min="15" max="16384" width="9.109375" style="1"/>
  </cols>
  <sheetData>
    <row r="1" spans="1:14" ht="12" x14ac:dyDescent="0.25">
      <c r="A1" s="974" t="s">
        <v>0</v>
      </c>
      <c r="B1" s="974"/>
      <c r="C1" s="974"/>
      <c r="D1" s="974"/>
      <c r="E1" s="974"/>
      <c r="F1" s="974"/>
      <c r="G1" s="974"/>
      <c r="H1" s="974"/>
      <c r="I1" s="974"/>
      <c r="J1" s="974"/>
      <c r="K1" s="974"/>
      <c r="L1" s="974"/>
      <c r="M1" s="974"/>
      <c r="N1" s="974"/>
    </row>
    <row r="3" spans="1:14" x14ac:dyDescent="0.2">
      <c r="N3" s="5" t="s">
        <v>1</v>
      </c>
    </row>
    <row r="4" spans="1:14" x14ac:dyDescent="0.2">
      <c r="F4" s="1" t="s">
        <v>2</v>
      </c>
      <c r="J4" s="1" t="s">
        <v>2</v>
      </c>
      <c r="N4" s="5" t="s">
        <v>3</v>
      </c>
    </row>
    <row r="5" spans="1:14" x14ac:dyDescent="0.2">
      <c r="F5" s="179" t="str">
        <f>"ENDING "&amp;TEXT('Form 1'!C129,"MM/DD/YY")</f>
        <v>ENDING 06/30/24</v>
      </c>
      <c r="J5" s="179" t="str">
        <f>"ENDING "&amp;TEXT('Form 1'!C133, "MM/DD/YY")</f>
        <v>ENDING 06/30/25</v>
      </c>
      <c r="N5" s="179" t="str">
        <f>"ENDING "&amp;TEXT('Form 1'!C138, "MM/DD/YY")</f>
        <v>ENDING 06/30/26</v>
      </c>
    </row>
    <row r="7" spans="1:14" x14ac:dyDescent="0.2">
      <c r="A7" s="140" t="s">
        <v>28</v>
      </c>
      <c r="B7" s="66" t="s">
        <v>4</v>
      </c>
      <c r="C7" s="66"/>
      <c r="D7" s="66"/>
      <c r="E7" s="66"/>
      <c r="F7" s="66"/>
      <c r="G7" s="66"/>
      <c r="H7" s="66"/>
      <c r="I7" s="66"/>
      <c r="J7" s="87"/>
      <c r="K7" s="66"/>
      <c r="L7" s="66"/>
      <c r="M7" s="66"/>
      <c r="N7" s="66"/>
    </row>
    <row r="8" spans="1:14" x14ac:dyDescent="0.2">
      <c r="A8" s="140"/>
      <c r="B8" s="66" t="s">
        <v>5</v>
      </c>
      <c r="C8" s="66"/>
      <c r="D8" s="68"/>
      <c r="E8" s="88" t="s">
        <v>6</v>
      </c>
      <c r="F8" s="71"/>
      <c r="G8" s="89"/>
      <c r="H8" s="68"/>
      <c r="I8" s="88" t="s">
        <v>6</v>
      </c>
      <c r="J8" s="71"/>
      <c r="K8" s="66"/>
      <c r="L8" s="70"/>
      <c r="M8" s="88" t="s">
        <v>6</v>
      </c>
      <c r="N8" s="71"/>
    </row>
    <row r="9" spans="1:14" x14ac:dyDescent="0.2">
      <c r="A9" s="140"/>
      <c r="B9" s="66"/>
      <c r="C9" s="66"/>
      <c r="D9" s="66"/>
      <c r="E9" s="66"/>
      <c r="F9" s="89"/>
      <c r="G9" s="89"/>
      <c r="H9" s="66"/>
      <c r="I9" s="66"/>
      <c r="J9" s="66"/>
      <c r="K9" s="66"/>
      <c r="L9" s="66"/>
      <c r="M9" s="66"/>
      <c r="N9" s="66"/>
    </row>
    <row r="10" spans="1:14" x14ac:dyDescent="0.2">
      <c r="A10" s="140" t="s">
        <v>463</v>
      </c>
      <c r="B10" s="66" t="s">
        <v>7</v>
      </c>
      <c r="C10" s="66"/>
      <c r="D10" s="68"/>
      <c r="E10" s="88" t="s">
        <v>6</v>
      </c>
      <c r="F10" s="71"/>
      <c r="G10" s="89"/>
      <c r="H10" s="68"/>
      <c r="I10" s="88" t="s">
        <v>6</v>
      </c>
      <c r="J10" s="71"/>
      <c r="K10" s="66"/>
      <c r="L10" s="70"/>
      <c r="M10" s="88" t="s">
        <v>6</v>
      </c>
      <c r="N10" s="71"/>
    </row>
    <row r="11" spans="1:14" x14ac:dyDescent="0.2">
      <c r="A11" s="140"/>
      <c r="B11" s="66"/>
      <c r="C11" s="66"/>
      <c r="D11" s="66"/>
      <c r="E11" s="66"/>
      <c r="F11" s="89"/>
      <c r="G11" s="89"/>
      <c r="H11" s="66"/>
      <c r="I11" s="66"/>
      <c r="J11" s="66"/>
      <c r="K11" s="66"/>
      <c r="L11" s="66"/>
      <c r="M11" s="66"/>
      <c r="N11" s="66"/>
    </row>
    <row r="12" spans="1:14" x14ac:dyDescent="0.2">
      <c r="A12" s="140" t="s">
        <v>29</v>
      </c>
      <c r="B12" s="66" t="s">
        <v>8</v>
      </c>
      <c r="C12" s="66"/>
      <c r="D12" s="66"/>
      <c r="E12" s="66"/>
      <c r="F12" s="71"/>
      <c r="G12" s="89"/>
      <c r="H12" s="66"/>
      <c r="I12" s="66"/>
      <c r="J12" s="71"/>
      <c r="K12" s="66"/>
      <c r="L12" s="66"/>
      <c r="M12" s="66"/>
      <c r="N12" s="71"/>
    </row>
    <row r="13" spans="1:14" x14ac:dyDescent="0.2">
      <c r="A13" s="140"/>
      <c r="B13" s="66"/>
      <c r="C13" s="66"/>
      <c r="D13" s="66"/>
      <c r="E13" s="66"/>
      <c r="F13" s="89"/>
      <c r="G13" s="89"/>
      <c r="H13" s="66"/>
      <c r="I13" s="66"/>
      <c r="J13" s="66"/>
      <c r="K13" s="66"/>
      <c r="L13" s="66"/>
      <c r="M13" s="66"/>
      <c r="N13" s="66"/>
    </row>
    <row r="14" spans="1:14" x14ac:dyDescent="0.2">
      <c r="A14" s="140" t="s">
        <v>30</v>
      </c>
      <c r="B14" s="66" t="s">
        <v>9</v>
      </c>
      <c r="C14" s="66"/>
      <c r="D14" s="66"/>
      <c r="E14" s="66"/>
      <c r="F14" s="71"/>
      <c r="G14" s="89"/>
      <c r="H14" s="66"/>
      <c r="I14" s="66"/>
      <c r="J14" s="71"/>
      <c r="K14" s="66"/>
      <c r="L14" s="66"/>
      <c r="M14" s="66"/>
      <c r="N14" s="71"/>
    </row>
    <row r="15" spans="1:14" x14ac:dyDescent="0.2">
      <c r="A15" s="140"/>
      <c r="B15" s="66"/>
      <c r="C15" s="66"/>
      <c r="D15" s="66"/>
      <c r="E15" s="66"/>
      <c r="F15" s="89"/>
      <c r="G15" s="89"/>
      <c r="H15" s="66"/>
      <c r="I15" s="66"/>
      <c r="J15" s="66"/>
      <c r="K15" s="66"/>
      <c r="L15" s="66"/>
      <c r="M15" s="66"/>
      <c r="N15" s="66"/>
    </row>
    <row r="16" spans="1:14" x14ac:dyDescent="0.2">
      <c r="A16" s="140" t="s">
        <v>31</v>
      </c>
      <c r="B16" s="66" t="s">
        <v>10</v>
      </c>
      <c r="C16" s="66"/>
      <c r="D16" s="66"/>
      <c r="E16" s="66"/>
      <c r="F16" s="71"/>
      <c r="G16" s="89"/>
      <c r="H16" s="66"/>
      <c r="I16" s="66"/>
      <c r="J16" s="71"/>
      <c r="K16" s="66"/>
      <c r="L16" s="66"/>
      <c r="M16" s="66"/>
      <c r="N16" s="71"/>
    </row>
    <row r="17" spans="1:14" x14ac:dyDescent="0.2">
      <c r="A17" s="140"/>
      <c r="B17" s="66"/>
      <c r="C17" s="66"/>
      <c r="D17" s="66"/>
      <c r="E17" s="66"/>
      <c r="F17" s="87"/>
      <c r="G17" s="89"/>
      <c r="H17" s="66"/>
      <c r="I17" s="66"/>
      <c r="J17" s="66"/>
      <c r="K17" s="66"/>
      <c r="L17" s="66"/>
      <c r="M17" s="66"/>
      <c r="N17" s="66"/>
    </row>
    <row r="18" spans="1:14" x14ac:dyDescent="0.2">
      <c r="A18" s="140"/>
      <c r="B18" s="88" t="s">
        <v>464</v>
      </c>
      <c r="C18" s="66"/>
      <c r="D18" s="66"/>
      <c r="E18" s="66"/>
      <c r="F18" s="71"/>
      <c r="G18" s="87"/>
      <c r="H18" s="87"/>
      <c r="I18" s="87"/>
      <c r="J18" s="71"/>
      <c r="K18" s="87"/>
      <c r="L18" s="87"/>
      <c r="M18" s="87"/>
      <c r="N18" s="71"/>
    </row>
    <row r="19" spans="1:14" x14ac:dyDescent="0.2">
      <c r="A19" s="140"/>
      <c r="B19" s="66"/>
      <c r="C19" s="66"/>
      <c r="D19" s="66"/>
      <c r="E19" s="66"/>
      <c r="F19" s="89"/>
      <c r="G19" s="89"/>
      <c r="H19" s="66"/>
      <c r="I19" s="66"/>
      <c r="J19" s="66"/>
      <c r="K19" s="66"/>
      <c r="L19" s="66"/>
      <c r="M19" s="66"/>
      <c r="N19" s="66"/>
    </row>
    <row r="20" spans="1:14" x14ac:dyDescent="0.2">
      <c r="A20" s="140" t="s">
        <v>422</v>
      </c>
      <c r="B20" s="90" t="s">
        <v>11</v>
      </c>
      <c r="C20" s="66"/>
      <c r="D20" s="66"/>
      <c r="E20" s="66"/>
      <c r="F20" s="89"/>
      <c r="G20" s="89"/>
      <c r="H20" s="66"/>
      <c r="I20" s="66"/>
      <c r="J20" s="66"/>
      <c r="K20" s="66"/>
      <c r="L20" s="66"/>
      <c r="M20" s="66"/>
      <c r="N20" s="66"/>
    </row>
    <row r="21" spans="1:14" x14ac:dyDescent="0.2">
      <c r="A21" s="140"/>
      <c r="B21" s="66" t="s">
        <v>12</v>
      </c>
      <c r="C21" s="66"/>
      <c r="D21" s="66"/>
      <c r="E21" s="66"/>
      <c r="F21" s="71"/>
      <c r="G21" s="89"/>
      <c r="H21" s="66"/>
      <c r="I21" s="66"/>
      <c r="J21" s="68"/>
      <c r="K21" s="66"/>
      <c r="L21" s="66"/>
      <c r="M21" s="66"/>
      <c r="N21" s="68"/>
    </row>
    <row r="22" spans="1:14" x14ac:dyDescent="0.2">
      <c r="A22" s="140"/>
      <c r="B22" s="66"/>
      <c r="C22" s="66"/>
      <c r="D22" s="66"/>
      <c r="E22" s="66"/>
      <c r="F22" s="89"/>
      <c r="G22" s="89"/>
      <c r="H22" s="66"/>
      <c r="I22" s="66"/>
      <c r="J22" s="66"/>
      <c r="K22" s="66"/>
      <c r="L22" s="66"/>
      <c r="M22" s="66"/>
      <c r="N22" s="66"/>
    </row>
    <row r="23" spans="1:14" x14ac:dyDescent="0.2">
      <c r="A23" s="140" t="s">
        <v>465</v>
      </c>
      <c r="B23" s="90" t="s">
        <v>13</v>
      </c>
      <c r="C23" s="66"/>
      <c r="D23" s="66"/>
      <c r="E23" s="66"/>
      <c r="F23" s="89"/>
      <c r="G23" s="89"/>
      <c r="H23" s="66"/>
      <c r="I23" s="66"/>
      <c r="J23" s="66"/>
      <c r="K23" s="66"/>
      <c r="L23" s="66"/>
      <c r="M23" s="66"/>
      <c r="N23" s="66"/>
    </row>
    <row r="24" spans="1:14" x14ac:dyDescent="0.2">
      <c r="A24" s="140"/>
      <c r="B24" s="66" t="s">
        <v>14</v>
      </c>
      <c r="C24" s="66"/>
      <c r="D24" s="66"/>
      <c r="E24" s="66"/>
      <c r="F24" s="71"/>
      <c r="G24" s="89"/>
      <c r="H24" s="66"/>
      <c r="I24" s="66"/>
      <c r="J24" s="68"/>
      <c r="K24" s="66"/>
      <c r="L24" s="66"/>
      <c r="M24" s="66"/>
      <c r="N24" s="68"/>
    </row>
    <row r="25" spans="1:14" x14ac:dyDescent="0.2">
      <c r="A25" s="140"/>
      <c r="B25" s="66"/>
      <c r="C25" s="66"/>
      <c r="D25" s="66"/>
      <c r="E25" s="66"/>
      <c r="F25" s="89"/>
      <c r="G25" s="89"/>
      <c r="H25" s="66"/>
      <c r="I25" s="66"/>
      <c r="J25" s="66"/>
      <c r="K25" s="66"/>
      <c r="L25" s="66"/>
      <c r="M25" s="66"/>
      <c r="N25" s="66"/>
    </row>
    <row r="26" spans="1:14" x14ac:dyDescent="0.2">
      <c r="A26" s="140"/>
      <c r="B26" s="88" t="s">
        <v>466</v>
      </c>
      <c r="C26" s="66"/>
      <c r="D26" s="66"/>
      <c r="E26" s="66"/>
      <c r="F26" s="83"/>
      <c r="G26" s="89"/>
      <c r="H26" s="66"/>
      <c r="I26" s="66"/>
      <c r="J26" s="70"/>
      <c r="K26" s="66"/>
      <c r="L26" s="66"/>
      <c r="M26" s="66"/>
      <c r="N26" s="70"/>
    </row>
    <row r="27" spans="1:14" ht="12" thickBot="1" x14ac:dyDescent="0.25">
      <c r="A27" s="141"/>
      <c r="B27" s="91"/>
      <c r="C27" s="91"/>
      <c r="D27" s="91"/>
      <c r="E27" s="91"/>
      <c r="F27" s="91"/>
      <c r="G27" s="91"/>
      <c r="H27" s="91"/>
      <c r="I27" s="91"/>
      <c r="J27" s="91"/>
      <c r="K27" s="91"/>
      <c r="L27" s="91"/>
      <c r="M27" s="91"/>
      <c r="N27" s="92"/>
    </row>
    <row r="28" spans="1:14" ht="21.75" customHeight="1" thickTop="1" x14ac:dyDescent="0.2">
      <c r="A28" s="140" t="s">
        <v>445</v>
      </c>
      <c r="B28" s="180" t="str">
        <f>"Basic support per pupil amount for your district, Year " &amp;PROPER(N5)</f>
        <v>Basic support per pupil amount for your district, Year Ending 06/30/26</v>
      </c>
      <c r="C28" s="89"/>
      <c r="D28" s="89"/>
      <c r="E28" s="89"/>
      <c r="F28" s="89"/>
      <c r="G28" s="86"/>
      <c r="H28" s="89"/>
      <c r="I28" s="89"/>
      <c r="J28" s="93" t="s">
        <v>15</v>
      </c>
      <c r="K28" s="66"/>
      <c r="L28" s="66"/>
      <c r="M28" s="66"/>
      <c r="N28" s="66"/>
    </row>
    <row r="29" spans="1:14" x14ac:dyDescent="0.2">
      <c r="A29" s="140"/>
      <c r="B29" s="66"/>
      <c r="C29" s="66"/>
      <c r="D29" s="66"/>
      <c r="E29" s="66"/>
      <c r="F29" s="66"/>
      <c r="G29" s="66"/>
      <c r="H29" s="66"/>
      <c r="I29" s="66"/>
      <c r="J29" s="66"/>
      <c r="K29" s="66"/>
      <c r="L29" s="66"/>
      <c r="M29" s="66"/>
      <c r="N29" s="66"/>
    </row>
    <row r="30" spans="1:14" x14ac:dyDescent="0.2">
      <c r="A30" s="140" t="s">
        <v>427</v>
      </c>
      <c r="B30" s="66" t="s">
        <v>16</v>
      </c>
      <c r="C30" s="66"/>
      <c r="D30" s="66"/>
      <c r="E30" s="66"/>
      <c r="F30" s="66"/>
      <c r="G30" s="66"/>
      <c r="H30" s="66"/>
      <c r="I30" s="66"/>
      <c r="J30" s="66"/>
      <c r="K30" s="66" t="s">
        <v>15</v>
      </c>
      <c r="L30" s="70"/>
      <c r="M30" s="66"/>
      <c r="N30" s="66"/>
    </row>
    <row r="31" spans="1:14" x14ac:dyDescent="0.2">
      <c r="A31" s="140"/>
      <c r="B31" s="66"/>
      <c r="C31" s="66"/>
      <c r="D31" s="66"/>
      <c r="E31" s="66"/>
      <c r="F31" s="66"/>
      <c r="G31" s="66"/>
      <c r="H31" s="66"/>
      <c r="I31" s="66"/>
      <c r="J31" s="66"/>
      <c r="K31" s="66"/>
      <c r="L31" s="66"/>
      <c r="M31" s="66"/>
      <c r="N31" s="66"/>
    </row>
    <row r="32" spans="1:14" x14ac:dyDescent="0.2">
      <c r="A32" s="140" t="s">
        <v>424</v>
      </c>
      <c r="B32" s="66" t="s">
        <v>17</v>
      </c>
      <c r="C32" s="66"/>
      <c r="D32" s="66"/>
      <c r="E32" s="66"/>
      <c r="F32" s="66"/>
      <c r="G32" s="66"/>
      <c r="H32" s="77"/>
      <c r="I32" s="66"/>
      <c r="J32" s="66"/>
      <c r="K32" s="66"/>
      <c r="L32" s="66"/>
      <c r="M32" s="66"/>
      <c r="N32" s="66"/>
    </row>
    <row r="33" spans="1:14" ht="20.25" customHeight="1" x14ac:dyDescent="0.2">
      <c r="A33" s="140"/>
      <c r="B33" s="66"/>
      <c r="C33" s="66"/>
      <c r="D33" s="66"/>
      <c r="E33" s="66"/>
      <c r="F33" s="66"/>
      <c r="G33" s="66" t="s">
        <v>18</v>
      </c>
      <c r="H33" s="78"/>
      <c r="I33" s="66" t="s">
        <v>19</v>
      </c>
      <c r="J33" s="66"/>
      <c r="K33" s="66" t="s">
        <v>15</v>
      </c>
      <c r="L33" s="70"/>
      <c r="M33" s="66"/>
      <c r="N33" s="66"/>
    </row>
    <row r="34" spans="1:14" x14ac:dyDescent="0.2">
      <c r="A34" s="140"/>
      <c r="B34" s="66"/>
      <c r="C34" s="66"/>
      <c r="D34" s="66"/>
      <c r="E34" s="66"/>
      <c r="F34" s="66"/>
      <c r="G34" s="66"/>
      <c r="H34" s="66"/>
      <c r="I34" s="66"/>
      <c r="J34" s="66"/>
      <c r="K34" s="66"/>
      <c r="L34" s="66"/>
      <c r="M34" s="66"/>
      <c r="N34" s="66"/>
    </row>
    <row r="35" spans="1:14" x14ac:dyDescent="0.2">
      <c r="A35" s="140" t="s">
        <v>428</v>
      </c>
      <c r="B35" s="66" t="s">
        <v>20</v>
      </c>
      <c r="C35" s="66"/>
      <c r="D35" s="66"/>
      <c r="E35" s="66"/>
      <c r="F35" s="66"/>
      <c r="G35" s="66"/>
      <c r="H35" s="66"/>
      <c r="I35" s="66"/>
      <c r="J35" s="66"/>
      <c r="K35" s="66"/>
      <c r="L35" s="66"/>
      <c r="M35" s="94" t="s">
        <v>15</v>
      </c>
      <c r="N35" s="77"/>
    </row>
    <row r="36" spans="1:14" x14ac:dyDescent="0.2">
      <c r="A36" s="140"/>
      <c r="B36" s="66"/>
      <c r="C36" s="66"/>
      <c r="D36" s="66"/>
      <c r="E36" s="66"/>
      <c r="F36" s="66"/>
      <c r="G36" s="66"/>
      <c r="H36" s="66"/>
      <c r="I36" s="66"/>
      <c r="J36" s="66"/>
      <c r="K36" s="66"/>
      <c r="L36" s="66"/>
      <c r="M36" s="66"/>
      <c r="N36" s="66"/>
    </row>
    <row r="37" spans="1:14" x14ac:dyDescent="0.2">
      <c r="A37" s="140" t="s">
        <v>21</v>
      </c>
      <c r="B37" s="66"/>
      <c r="C37" s="66"/>
      <c r="D37" s="66"/>
      <c r="E37" s="66"/>
      <c r="F37" s="66"/>
      <c r="G37" s="66"/>
      <c r="H37" s="66"/>
      <c r="I37" s="66"/>
      <c r="J37" s="66"/>
      <c r="K37" s="66"/>
      <c r="L37" s="66"/>
      <c r="M37" s="66"/>
      <c r="N37" s="66"/>
    </row>
    <row r="38" spans="1:14" x14ac:dyDescent="0.2">
      <c r="A38" s="140"/>
      <c r="B38" s="66"/>
      <c r="C38" s="66"/>
      <c r="D38" s="66"/>
      <c r="E38" s="66"/>
      <c r="F38" s="66"/>
      <c r="G38" s="66"/>
      <c r="H38" s="66"/>
      <c r="I38" s="66"/>
      <c r="J38" s="66"/>
      <c r="K38" s="66"/>
      <c r="L38" s="66"/>
      <c r="M38" s="66"/>
      <c r="N38" s="66"/>
    </row>
    <row r="39" spans="1:14" ht="12" x14ac:dyDescent="0.25">
      <c r="A39" s="140"/>
      <c r="B39" s="88" t="s">
        <v>594</v>
      </c>
      <c r="C39" s="66"/>
      <c r="D39" s="66"/>
      <c r="E39" s="66"/>
      <c r="F39" s="66"/>
      <c r="G39" s="66"/>
      <c r="H39" s="66"/>
      <c r="I39" s="66"/>
      <c r="J39" s="66"/>
      <c r="K39" s="66" t="s">
        <v>15</v>
      </c>
      <c r="L39" s="70"/>
      <c r="M39" s="66"/>
      <c r="N39" s="66"/>
    </row>
    <row r="40" spans="1:14" x14ac:dyDescent="0.2">
      <c r="A40" s="140"/>
      <c r="B40" s="66"/>
      <c r="C40" s="66"/>
      <c r="D40" s="66"/>
      <c r="E40" s="66"/>
      <c r="F40" s="66"/>
      <c r="G40" s="66"/>
      <c r="H40" s="66"/>
      <c r="I40" s="66"/>
      <c r="J40" s="66"/>
      <c r="K40" s="66"/>
      <c r="L40" s="66"/>
      <c r="M40" s="66"/>
      <c r="N40" s="66"/>
    </row>
    <row r="41" spans="1:14" x14ac:dyDescent="0.2">
      <c r="A41" s="140"/>
      <c r="B41" s="88" t="s">
        <v>564</v>
      </c>
      <c r="C41" s="66"/>
      <c r="D41" s="66"/>
      <c r="E41" s="66"/>
      <c r="F41" s="66"/>
      <c r="G41" s="66"/>
      <c r="H41" s="66"/>
      <c r="I41" s="66"/>
      <c r="J41" s="66"/>
      <c r="K41" s="66" t="s">
        <v>15</v>
      </c>
      <c r="L41" s="70"/>
      <c r="M41" s="66"/>
      <c r="N41" s="66"/>
    </row>
    <row r="42" spans="1:14" x14ac:dyDescent="0.2">
      <c r="A42" s="140"/>
      <c r="B42" s="66"/>
      <c r="C42" s="66"/>
      <c r="D42" s="66"/>
      <c r="E42" s="66"/>
      <c r="F42" s="66"/>
      <c r="G42" s="66"/>
      <c r="H42" s="66"/>
      <c r="I42" s="66"/>
      <c r="J42" s="66"/>
      <c r="K42" s="66"/>
      <c r="L42" s="66"/>
      <c r="M42" s="66"/>
      <c r="N42" s="66"/>
    </row>
    <row r="43" spans="1:14" x14ac:dyDescent="0.2">
      <c r="A43" s="140" t="s">
        <v>562</v>
      </c>
      <c r="B43" s="66" t="s">
        <v>563</v>
      </c>
      <c r="C43" s="66"/>
      <c r="D43" s="66"/>
      <c r="E43" s="66"/>
      <c r="F43" s="66"/>
      <c r="G43" s="66"/>
      <c r="H43" s="66"/>
      <c r="I43" s="66"/>
      <c r="J43" s="66"/>
      <c r="K43" s="66"/>
      <c r="L43" s="66"/>
      <c r="M43" s="94" t="s">
        <v>15</v>
      </c>
      <c r="N43" s="77"/>
    </row>
    <row r="44" spans="1:14" ht="12" thickBot="1" x14ac:dyDescent="0.25">
      <c r="A44" s="141"/>
      <c r="B44" s="91"/>
      <c r="C44" s="91"/>
      <c r="D44" s="91"/>
      <c r="E44" s="91"/>
      <c r="F44" s="91"/>
      <c r="G44" s="91"/>
      <c r="H44" s="91"/>
      <c r="I44" s="91"/>
      <c r="J44" s="91"/>
      <c r="K44" s="91"/>
      <c r="L44" s="91"/>
      <c r="M44" s="91"/>
      <c r="N44" s="91"/>
    </row>
    <row r="45" spans="1:14" ht="12" thickTop="1" x14ac:dyDescent="0.2">
      <c r="A45" s="140"/>
      <c r="B45" s="66"/>
      <c r="C45" s="66"/>
      <c r="D45" s="66"/>
      <c r="E45" s="66"/>
      <c r="F45" s="66"/>
      <c r="G45" s="66"/>
      <c r="H45" s="66"/>
      <c r="I45" s="66"/>
      <c r="J45" s="66"/>
      <c r="K45" s="66"/>
      <c r="L45" s="66"/>
      <c r="M45" s="66"/>
      <c r="N45" s="66"/>
    </row>
    <row r="46" spans="1:14" x14ac:dyDescent="0.2">
      <c r="A46" s="140" t="s">
        <v>454</v>
      </c>
      <c r="B46" s="66" t="s">
        <v>22</v>
      </c>
      <c r="C46" s="66"/>
      <c r="D46" s="66"/>
      <c r="E46" s="66"/>
      <c r="F46" s="66"/>
      <c r="G46" s="66"/>
      <c r="H46" s="66"/>
      <c r="I46" s="66"/>
      <c r="J46" s="66"/>
      <c r="K46" s="66"/>
      <c r="L46" s="66"/>
      <c r="M46" s="66"/>
      <c r="N46" s="66"/>
    </row>
    <row r="47" spans="1:14" x14ac:dyDescent="0.2">
      <c r="A47" s="140"/>
      <c r="B47" s="66" t="s">
        <v>23</v>
      </c>
      <c r="C47" s="66"/>
      <c r="D47" s="66"/>
      <c r="E47" s="66"/>
      <c r="F47" s="66"/>
      <c r="G47" s="66"/>
      <c r="H47" s="66"/>
      <c r="I47" s="66"/>
      <c r="J47" s="66"/>
      <c r="K47" s="66"/>
      <c r="L47" s="66"/>
      <c r="M47" s="94" t="s">
        <v>15</v>
      </c>
      <c r="N47" s="77"/>
    </row>
    <row r="48" spans="1:14" x14ac:dyDescent="0.2">
      <c r="A48" s="140"/>
      <c r="B48" s="66"/>
      <c r="C48" s="66"/>
      <c r="D48" s="66"/>
      <c r="E48" s="66"/>
      <c r="F48" s="66"/>
      <c r="G48" s="66"/>
      <c r="H48" s="66"/>
      <c r="I48" s="66"/>
      <c r="J48" s="66"/>
      <c r="K48" s="66"/>
      <c r="L48" s="66"/>
      <c r="M48" s="94"/>
      <c r="N48" s="66"/>
    </row>
    <row r="49" spans="1:14" x14ac:dyDescent="0.2">
      <c r="A49" s="140" t="s">
        <v>456</v>
      </c>
      <c r="B49" s="66" t="s">
        <v>24</v>
      </c>
      <c r="C49" s="66"/>
      <c r="D49" s="66"/>
      <c r="E49" s="66"/>
      <c r="F49" s="66"/>
      <c r="G49" s="66"/>
      <c r="H49" s="66"/>
      <c r="I49" s="66"/>
      <c r="J49" s="66"/>
      <c r="K49" s="66"/>
      <c r="L49" s="66"/>
      <c r="M49" s="94"/>
      <c r="N49" s="66"/>
    </row>
    <row r="50" spans="1:14" x14ac:dyDescent="0.2">
      <c r="A50" s="140"/>
      <c r="B50" s="66" t="s">
        <v>23</v>
      </c>
      <c r="C50" s="66"/>
      <c r="D50" s="66"/>
      <c r="E50" s="66"/>
      <c r="F50" s="66"/>
      <c r="G50" s="66"/>
      <c r="H50" s="66"/>
      <c r="I50" s="66"/>
      <c r="J50" s="66"/>
      <c r="K50" s="66"/>
      <c r="L50" s="66"/>
      <c r="M50" s="94" t="s">
        <v>15</v>
      </c>
      <c r="N50" s="77"/>
    </row>
    <row r="51" spans="1:14" x14ac:dyDescent="0.2">
      <c r="A51" s="140"/>
      <c r="B51" s="66"/>
      <c r="C51" s="66"/>
      <c r="D51" s="66"/>
      <c r="E51" s="66"/>
      <c r="F51" s="66"/>
      <c r="G51" s="66"/>
      <c r="H51" s="66"/>
      <c r="I51" s="66"/>
      <c r="J51" s="66"/>
      <c r="K51" s="66"/>
      <c r="L51" s="66"/>
      <c r="M51" s="94"/>
      <c r="N51" s="66"/>
    </row>
    <row r="52" spans="1:14" x14ac:dyDescent="0.2">
      <c r="A52" s="140" t="s">
        <v>457</v>
      </c>
      <c r="B52" s="66" t="s">
        <v>25</v>
      </c>
      <c r="C52" s="66"/>
      <c r="D52" s="66"/>
      <c r="E52" s="66"/>
      <c r="F52" s="66"/>
      <c r="G52" s="70"/>
      <c r="H52" s="70"/>
      <c r="I52" s="70"/>
      <c r="J52" s="70"/>
      <c r="K52" s="70"/>
      <c r="L52" s="66"/>
      <c r="M52" s="94"/>
      <c r="N52" s="66"/>
    </row>
    <row r="53" spans="1:14" x14ac:dyDescent="0.2">
      <c r="A53" s="140"/>
      <c r="B53" s="66" t="s">
        <v>23</v>
      </c>
      <c r="C53" s="66"/>
      <c r="D53" s="66"/>
      <c r="E53" s="66"/>
      <c r="F53" s="66"/>
      <c r="G53" s="66"/>
      <c r="H53" s="66"/>
      <c r="I53" s="66"/>
      <c r="J53" s="66"/>
      <c r="K53" s="66"/>
      <c r="L53" s="66"/>
      <c r="M53" s="94" t="s">
        <v>15</v>
      </c>
      <c r="N53" s="77"/>
    </row>
    <row r="54" spans="1:14" x14ac:dyDescent="0.2">
      <c r="A54" s="140"/>
      <c r="B54" s="66"/>
      <c r="C54" s="66"/>
      <c r="D54" s="66"/>
      <c r="E54" s="66"/>
      <c r="F54" s="66"/>
      <c r="G54" s="66"/>
      <c r="H54" s="66"/>
      <c r="I54" s="66"/>
      <c r="J54" s="66"/>
      <c r="K54" s="66"/>
      <c r="L54" s="66"/>
      <c r="M54" s="94"/>
      <c r="N54" s="66"/>
    </row>
    <row r="55" spans="1:14" ht="22.5" customHeight="1" thickBot="1" x14ac:dyDescent="0.25">
      <c r="A55" s="140" t="s">
        <v>458</v>
      </c>
      <c r="B55" s="66" t="str">
        <f>"Total projected DSA revenue for Year Ending "&amp;TEXT('Form 1'!$C$137,"mmmm dd, yyyy")&amp;" (Lines 16 + 17 + 18 + 19)"</f>
        <v>Total projected DSA revenue for Year Ending June 30, 2026 (Lines 16 + 17 + 18 + 19)</v>
      </c>
      <c r="C55" s="66"/>
      <c r="D55" s="66"/>
      <c r="E55" s="66"/>
      <c r="F55" s="66"/>
      <c r="G55" s="66"/>
      <c r="H55" s="66"/>
      <c r="I55" s="66"/>
      <c r="J55" s="66"/>
      <c r="K55" s="66"/>
      <c r="L55" s="66"/>
      <c r="M55" s="94" t="s">
        <v>15</v>
      </c>
      <c r="N55" s="95"/>
    </row>
    <row r="56" spans="1:14" ht="12" thickBot="1" x14ac:dyDescent="0.25">
      <c r="A56" s="141"/>
      <c r="B56" s="91"/>
      <c r="C56" s="91"/>
      <c r="D56" s="91"/>
      <c r="E56" s="91"/>
      <c r="F56" s="91"/>
      <c r="G56" s="91"/>
      <c r="H56" s="91"/>
      <c r="I56" s="91"/>
      <c r="J56" s="91"/>
      <c r="K56" s="91"/>
      <c r="L56" s="91"/>
      <c r="M56" s="91"/>
      <c r="N56" s="91"/>
    </row>
    <row r="57" spans="1:14" ht="12" thickTop="1" x14ac:dyDescent="0.2">
      <c r="A57" s="140"/>
      <c r="B57" s="66"/>
      <c r="C57" s="66"/>
      <c r="D57" s="66"/>
      <c r="E57" s="66"/>
      <c r="F57" s="66"/>
      <c r="G57" s="66"/>
      <c r="H57" s="66"/>
      <c r="I57" s="66"/>
      <c r="J57" s="66"/>
      <c r="K57" s="66"/>
      <c r="L57" s="66"/>
      <c r="M57" s="66"/>
      <c r="N57" s="66"/>
    </row>
    <row r="58" spans="1:14" x14ac:dyDescent="0.2">
      <c r="A58" s="140"/>
      <c r="B58" s="66"/>
      <c r="C58" s="66"/>
      <c r="D58" s="66"/>
      <c r="E58" s="66"/>
      <c r="F58" s="66"/>
      <c r="G58" s="66"/>
      <c r="H58" s="66"/>
      <c r="I58" s="66"/>
      <c r="J58" s="66"/>
      <c r="K58" s="66"/>
      <c r="L58" s="66"/>
      <c r="M58" s="66"/>
      <c r="N58" s="66"/>
    </row>
    <row r="59" spans="1:14" x14ac:dyDescent="0.2">
      <c r="A59" s="180" t="str">
        <f>"Fiscal Year "&amp;PROPER(N5)</f>
        <v>Fiscal Year Ending 06/30/26</v>
      </c>
      <c r="B59" s="66"/>
      <c r="C59" s="66"/>
      <c r="D59" s="66"/>
      <c r="E59" s="94" t="s">
        <v>52</v>
      </c>
      <c r="F59" s="70"/>
      <c r="G59" s="70"/>
      <c r="H59" s="70"/>
      <c r="I59" s="66"/>
      <c r="J59" s="70"/>
      <c r="K59" s="70"/>
      <c r="L59" s="66"/>
      <c r="M59" s="66"/>
      <c r="N59" s="66"/>
    </row>
    <row r="60" spans="1:14" x14ac:dyDescent="0.2">
      <c r="A60" s="140"/>
      <c r="B60" s="66"/>
      <c r="C60" s="66"/>
      <c r="D60" s="66"/>
      <c r="E60" s="66"/>
      <c r="F60" s="66"/>
      <c r="G60" s="66"/>
      <c r="H60" s="66"/>
      <c r="I60" s="66"/>
      <c r="J60" s="66"/>
      <c r="K60" s="66"/>
      <c r="L60" s="66"/>
      <c r="M60" s="66"/>
      <c r="N60" s="66"/>
    </row>
    <row r="61" spans="1:14" x14ac:dyDescent="0.2">
      <c r="A61" s="140" t="s">
        <v>26</v>
      </c>
      <c r="B61" s="66"/>
      <c r="C61" s="66"/>
      <c r="D61" s="83"/>
      <c r="E61" s="89" t="s">
        <v>27</v>
      </c>
      <c r="F61" s="83"/>
      <c r="G61" s="66"/>
      <c r="H61" s="66"/>
      <c r="I61" s="66"/>
      <c r="J61" s="66"/>
      <c r="K61" s="66"/>
      <c r="L61" s="66"/>
      <c r="M61" s="66"/>
      <c r="N61" s="66"/>
    </row>
    <row r="62" spans="1:14" x14ac:dyDescent="0.2">
      <c r="A62" s="140"/>
      <c r="B62" s="66"/>
      <c r="C62" s="66"/>
      <c r="D62" s="66"/>
      <c r="E62" s="66"/>
      <c r="F62" s="66"/>
      <c r="G62" s="66"/>
      <c r="H62" s="66"/>
      <c r="I62" s="66"/>
      <c r="J62" s="66"/>
      <c r="K62" s="66"/>
      <c r="L62" s="66"/>
      <c r="M62" s="66"/>
      <c r="N62" s="66"/>
    </row>
    <row r="63" spans="1:14" x14ac:dyDescent="0.2">
      <c r="A63" s="140"/>
      <c r="B63" s="66"/>
      <c r="C63" s="66"/>
      <c r="D63" s="66"/>
      <c r="E63" s="66"/>
      <c r="F63" s="66"/>
      <c r="G63" s="66"/>
      <c r="H63" s="66"/>
      <c r="I63" s="66"/>
      <c r="J63" s="66"/>
      <c r="K63" s="66"/>
      <c r="L63" s="66"/>
      <c r="M63" s="66"/>
      <c r="N63" s="66"/>
    </row>
    <row r="64" spans="1:14" x14ac:dyDescent="0.2">
      <c r="A64" s="140"/>
      <c r="B64" s="66"/>
      <c r="C64" s="66"/>
      <c r="D64" s="66"/>
      <c r="E64" s="66"/>
      <c r="F64" s="66"/>
      <c r="G64" s="66"/>
      <c r="H64" s="66"/>
      <c r="I64" s="66"/>
      <c r="J64" s="66"/>
      <c r="K64" s="66"/>
      <c r="L64" s="66"/>
      <c r="M64" s="66"/>
      <c r="N64" s="66"/>
    </row>
    <row r="65" spans="1:14" x14ac:dyDescent="0.2">
      <c r="A65" s="140"/>
      <c r="B65" s="66"/>
      <c r="C65" s="66"/>
      <c r="D65" s="66"/>
      <c r="E65" s="66"/>
      <c r="F65" s="66"/>
      <c r="G65" s="66"/>
      <c r="H65" s="66"/>
      <c r="I65" s="66"/>
      <c r="J65" s="66"/>
      <c r="K65" s="66"/>
      <c r="L65" s="66"/>
      <c r="M65" s="66"/>
      <c r="N65" s="66"/>
    </row>
    <row r="66" spans="1:14" x14ac:dyDescent="0.2">
      <c r="A66" s="140"/>
      <c r="B66" s="66"/>
      <c r="C66" s="66"/>
      <c r="D66" s="66"/>
      <c r="E66" s="66"/>
      <c r="F66" s="66"/>
      <c r="G66" s="66"/>
      <c r="H66" s="66"/>
      <c r="I66" s="66"/>
      <c r="J66" s="66"/>
      <c r="K66" s="66"/>
      <c r="L66" s="66"/>
      <c r="M66" s="66"/>
      <c r="N66" s="66"/>
    </row>
    <row r="67" spans="1:14" x14ac:dyDescent="0.2">
      <c r="A67" s="140"/>
      <c r="B67" s="66"/>
      <c r="C67" s="66"/>
      <c r="D67" s="66"/>
      <c r="E67" s="66"/>
      <c r="F67" s="66"/>
      <c r="G67" s="66"/>
      <c r="H67" s="66"/>
      <c r="I67" s="66"/>
      <c r="J67" s="66"/>
      <c r="K67" s="66"/>
      <c r="L67" s="66"/>
      <c r="M67" s="66"/>
      <c r="N67" s="66"/>
    </row>
    <row r="68" spans="1:14" x14ac:dyDescent="0.2">
      <c r="B68" s="4"/>
      <c r="N68" s="94" t="s">
        <v>426</v>
      </c>
    </row>
    <row r="69" spans="1:14" x14ac:dyDescent="0.2">
      <c r="N69" s="181">
        <f>'Form 1'!$C$147</f>
        <v>45586</v>
      </c>
    </row>
  </sheetData>
  <mergeCells count="1">
    <mergeCell ref="A1:N1"/>
  </mergeCells>
  <phoneticPr fontId="0" type="noConversion"/>
  <pageMargins left="0.55000000000000004" right="0" top="0.5" bottom="0.25" header="0.5" footer="0"/>
  <pageSetup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DB40-4F5A-483A-BD3D-B4205A4B4381}">
  <sheetPr codeName="Sheet5">
    <tabColor rgb="FFFFFF00"/>
    <pageSetUpPr fitToPage="1"/>
  </sheetPr>
  <dimension ref="A1:O68"/>
  <sheetViews>
    <sheetView zoomScaleNormal="100" workbookViewId="0">
      <selection activeCell="L39" sqref="L39"/>
    </sheetView>
  </sheetViews>
  <sheetFormatPr defaultColWidth="9.109375" defaultRowHeight="11.4" x14ac:dyDescent="0.2"/>
  <cols>
    <col min="1" max="1" width="4.6640625" style="54" customWidth="1"/>
    <col min="2" max="2" width="10.6640625" style="1" customWidth="1"/>
    <col min="3" max="3" width="13.109375" style="1" bestFit="1" customWidth="1"/>
    <col min="4" max="4" width="10.33203125" style="1" customWidth="1"/>
    <col min="5" max="5" width="5.6640625" style="1" customWidth="1"/>
    <col min="6" max="6" width="14" style="1" customWidth="1"/>
    <col min="7" max="7" width="2.44140625" style="1" customWidth="1"/>
    <col min="8" max="8" width="10.5546875" style="1" customWidth="1"/>
    <col min="9" max="9" width="5" style="1" customWidth="1"/>
    <col min="10" max="10" width="16.6640625" style="1" bestFit="1" customWidth="1"/>
    <col min="11" max="11" width="2.88671875" style="1" customWidth="1"/>
    <col min="12" max="12" width="13.33203125" style="1" customWidth="1"/>
    <col min="13" max="13" width="4.33203125" style="1" customWidth="1"/>
    <col min="14" max="14" width="19.44140625" style="1" customWidth="1"/>
    <col min="15" max="16384" width="9.109375" style="1"/>
  </cols>
  <sheetData>
    <row r="1" spans="1:14" ht="19.2" x14ac:dyDescent="0.35">
      <c r="A1" s="977" t="s">
        <v>345</v>
      </c>
      <c r="B1" s="977"/>
      <c r="C1" s="977"/>
      <c r="D1" s="977"/>
      <c r="E1" s="977"/>
      <c r="F1" s="977"/>
      <c r="G1" s="977"/>
      <c r="H1" s="977"/>
      <c r="I1" s="977"/>
      <c r="J1" s="977"/>
      <c r="K1" s="977"/>
      <c r="L1" s="977"/>
      <c r="M1" s="977"/>
      <c r="N1" s="977"/>
    </row>
    <row r="2" spans="1:14" ht="13.8" hidden="1" x14ac:dyDescent="0.25">
      <c r="A2" s="8" t="s">
        <v>346</v>
      </c>
      <c r="B2" s="8" t="s">
        <v>347</v>
      </c>
      <c r="C2" s="8"/>
      <c r="D2" s="8"/>
    </row>
    <row r="3" spans="1:14" ht="13.8" hidden="1" x14ac:dyDescent="0.25">
      <c r="A3" s="8"/>
      <c r="B3" s="8" t="s">
        <v>348</v>
      </c>
      <c r="E3" s="683"/>
      <c r="F3" s="295"/>
      <c r="G3" s="295"/>
      <c r="H3" s="295"/>
      <c r="I3" s="295"/>
      <c r="J3" s="979" t="s">
        <v>806</v>
      </c>
      <c r="K3" s="979"/>
      <c r="L3" s="979"/>
      <c r="M3" s="979"/>
      <c r="N3" s="979"/>
    </row>
    <row r="4" spans="1:14" ht="13.8" hidden="1" x14ac:dyDescent="0.25">
      <c r="A4" s="8"/>
      <c r="B4" s="8" t="s">
        <v>349</v>
      </c>
      <c r="E4" s="8"/>
      <c r="F4" s="8"/>
      <c r="J4" s="1" t="s">
        <v>807</v>
      </c>
      <c r="K4" s="1" t="s">
        <v>15</v>
      </c>
      <c r="L4" s="980"/>
      <c r="M4" s="980"/>
      <c r="N4" s="980"/>
    </row>
    <row r="5" spans="1:14" ht="13.8" hidden="1" x14ac:dyDescent="0.25">
      <c r="A5" s="8" t="s">
        <v>350</v>
      </c>
      <c r="B5" s="8" t="s">
        <v>781</v>
      </c>
      <c r="E5" s="683"/>
      <c r="F5" s="684"/>
      <c r="G5" s="684"/>
      <c r="H5" s="684"/>
      <c r="I5" s="684"/>
    </row>
    <row r="6" spans="1:14" ht="13.8" hidden="1" x14ac:dyDescent="0.25">
      <c r="A6" s="8"/>
      <c r="B6" s="8"/>
      <c r="E6" s="8"/>
      <c r="F6" s="8"/>
    </row>
    <row r="7" spans="1:14" ht="13.8" hidden="1" x14ac:dyDescent="0.25">
      <c r="A7" s="8" t="s">
        <v>351</v>
      </c>
      <c r="B7" s="8" t="s">
        <v>352</v>
      </c>
      <c r="E7" s="683"/>
      <c r="F7" s="684"/>
      <c r="G7" s="684"/>
      <c r="H7" s="684"/>
      <c r="I7" s="684"/>
    </row>
    <row r="9" spans="1:14" x14ac:dyDescent="0.2">
      <c r="B9" s="976" t="str">
        <f>'Sch 1'!B7</f>
        <v>WYLEES Western Youth Leadership, Engagement, and Empowerment School</v>
      </c>
      <c r="C9" s="976"/>
      <c r="D9" s="976"/>
      <c r="E9" s="976"/>
      <c r="F9" s="976"/>
      <c r="G9" s="976"/>
      <c r="H9" s="976"/>
      <c r="I9" s="976"/>
      <c r="J9" s="976"/>
      <c r="K9" s="976"/>
      <c r="L9" s="976"/>
      <c r="M9" s="976"/>
      <c r="N9" s="976"/>
    </row>
    <row r="11" spans="1:14" s="191" customFormat="1" ht="15" customHeight="1" x14ac:dyDescent="0.25">
      <c r="A11" s="191" t="s">
        <v>774</v>
      </c>
      <c r="B11" s="978" t="s">
        <v>606</v>
      </c>
      <c r="C11" s="978"/>
      <c r="D11" s="978"/>
      <c r="E11" s="978"/>
      <c r="F11" s="978"/>
      <c r="G11" s="978"/>
      <c r="H11" s="978"/>
      <c r="I11" s="978"/>
      <c r="J11" s="978"/>
      <c r="K11" s="978"/>
      <c r="L11" s="978"/>
      <c r="M11" s="978"/>
      <c r="N11" s="978"/>
    </row>
    <row r="12" spans="1:14" s="191" customFormat="1" ht="15" customHeight="1" x14ac:dyDescent="0.2">
      <c r="A12" s="193"/>
      <c r="B12" s="193"/>
      <c r="C12" s="193"/>
      <c r="D12" s="193"/>
      <c r="E12" s="193"/>
      <c r="F12" s="193"/>
      <c r="G12" s="193"/>
      <c r="H12" s="193"/>
      <c r="I12" s="193"/>
      <c r="J12" s="193"/>
      <c r="K12" s="193"/>
      <c r="L12" s="193"/>
      <c r="M12" s="193"/>
      <c r="N12" s="193" t="s">
        <v>795</v>
      </c>
    </row>
    <row r="13" spans="1:14" s="191" customFormat="1" ht="15" customHeight="1" x14ac:dyDescent="0.2">
      <c r="A13" s="193"/>
      <c r="B13" s="193"/>
      <c r="C13" s="193"/>
      <c r="D13" s="193"/>
      <c r="E13" s="193"/>
      <c r="F13" s="191" t="s">
        <v>2</v>
      </c>
      <c r="G13" s="193"/>
      <c r="H13" s="193"/>
      <c r="I13" s="193"/>
      <c r="J13" s="193" t="s">
        <v>1</v>
      </c>
      <c r="K13" s="193"/>
      <c r="L13" s="193"/>
      <c r="M13" s="193"/>
      <c r="N13" s="193" t="s">
        <v>3</v>
      </c>
    </row>
    <row r="14" spans="1:14" s="191" customFormat="1" ht="15" customHeight="1" x14ac:dyDescent="0.25">
      <c r="A14" s="194"/>
      <c r="B14" s="194"/>
      <c r="C14" s="194"/>
      <c r="D14" s="194"/>
      <c r="E14" s="194"/>
      <c r="F14" s="685" t="str">
        <f>'Form 1'!C130</f>
        <v>Ending 6/30/2024</v>
      </c>
      <c r="G14" s="194"/>
      <c r="H14" s="194"/>
      <c r="I14" s="194"/>
      <c r="J14" s="685" t="str">
        <f>'Form 1'!C134</f>
        <v>Ending 6/30/2025</v>
      </c>
      <c r="K14" s="1"/>
      <c r="L14" s="1"/>
      <c r="M14" s="1"/>
      <c r="N14" s="685" t="str">
        <f>'Form 1'!C141</f>
        <v>Ending 6/30/2026</v>
      </c>
    </row>
    <row r="15" spans="1:14" s="191" customFormat="1" x14ac:dyDescent="0.2">
      <c r="A15" s="195"/>
    </row>
    <row r="16" spans="1:14" s="191" customFormat="1" ht="16.5" customHeight="1" x14ac:dyDescent="0.2">
      <c r="A16" s="195"/>
      <c r="B16" s="191" t="s">
        <v>607</v>
      </c>
      <c r="F16" s="372"/>
      <c r="J16" s="372"/>
      <c r="N16" s="372">
        <v>20</v>
      </c>
    </row>
    <row r="17" spans="1:15" s="191" customFormat="1" ht="15.75" customHeight="1" x14ac:dyDescent="0.2">
      <c r="A17" s="195"/>
      <c r="B17" s="191" t="s">
        <v>608</v>
      </c>
      <c r="F17" s="372"/>
      <c r="J17" s="372"/>
      <c r="N17" s="372">
        <v>12</v>
      </c>
    </row>
    <row r="18" spans="1:15" s="687" customFormat="1" ht="15.75" customHeight="1" x14ac:dyDescent="0.25">
      <c r="A18" s="686"/>
      <c r="B18" s="687" t="s">
        <v>751</v>
      </c>
      <c r="F18" s="643"/>
      <c r="J18" s="643"/>
      <c r="N18" s="643">
        <v>245</v>
      </c>
    </row>
    <row r="20" spans="1:15" ht="12" x14ac:dyDescent="0.25">
      <c r="A20" s="688" t="s">
        <v>782</v>
      </c>
      <c r="B20" s="974" t="s">
        <v>784</v>
      </c>
      <c r="C20" s="974"/>
      <c r="D20" s="65"/>
      <c r="E20" s="65"/>
      <c r="F20" s="65"/>
      <c r="G20" s="65"/>
      <c r="H20" s="65"/>
      <c r="I20" s="65"/>
      <c r="J20" s="65"/>
      <c r="K20" s="65"/>
      <c r="L20" s="65"/>
      <c r="M20" s="65"/>
      <c r="N20" s="65"/>
      <c r="O20" s="65"/>
    </row>
    <row r="21" spans="1:15" x14ac:dyDescent="0.2">
      <c r="J21" s="5"/>
      <c r="N21" s="5" t="s">
        <v>796</v>
      </c>
    </row>
    <row r="22" spans="1:15" ht="12.75" customHeight="1" x14ac:dyDescent="0.2">
      <c r="D22" s="5"/>
      <c r="E22" s="5"/>
      <c r="F22" s="5" t="s">
        <v>2</v>
      </c>
      <c r="H22" s="5"/>
      <c r="I22" s="5"/>
      <c r="J22" s="5" t="s">
        <v>797</v>
      </c>
      <c r="L22" s="5"/>
      <c r="M22" s="5"/>
      <c r="N22" s="5" t="s">
        <v>3</v>
      </c>
    </row>
    <row r="23" spans="1:15" ht="12.75" customHeight="1" x14ac:dyDescent="0.2">
      <c r="D23" s="5"/>
      <c r="E23" s="5"/>
      <c r="F23" s="685" t="str">
        <f>'Form 1'!C130</f>
        <v>Ending 6/30/2024</v>
      </c>
      <c r="H23" s="5"/>
      <c r="I23" s="5"/>
      <c r="J23" s="685" t="str">
        <f>'Form 1'!C134</f>
        <v>Ending 6/30/2025</v>
      </c>
      <c r="L23" s="5"/>
      <c r="M23" s="5"/>
      <c r="N23" s="685" t="str">
        <f>'Form 1'!C141</f>
        <v>Ending 6/30/2026</v>
      </c>
    </row>
    <row r="25" spans="1:15" x14ac:dyDescent="0.2">
      <c r="B25" s="4" t="s">
        <v>127</v>
      </c>
      <c r="F25" s="689">
        <f>F18</f>
        <v>0</v>
      </c>
      <c r="G25" s="3"/>
      <c r="H25" s="3"/>
      <c r="I25" s="3"/>
      <c r="J25" s="689">
        <f>J18</f>
        <v>0</v>
      </c>
      <c r="K25" s="3"/>
      <c r="L25" s="3"/>
      <c r="M25" s="3"/>
      <c r="N25" s="689">
        <f>N18</f>
        <v>245</v>
      </c>
    </row>
    <row r="26" spans="1:15" x14ac:dyDescent="0.2">
      <c r="F26" s="5"/>
      <c r="G26" s="5"/>
    </row>
    <row r="27" spans="1:15" x14ac:dyDescent="0.2">
      <c r="A27" s="2"/>
      <c r="B27" s="690" t="s">
        <v>11</v>
      </c>
      <c r="F27" s="5"/>
      <c r="G27" s="5"/>
    </row>
    <row r="28" spans="1:15" x14ac:dyDescent="0.2">
      <c r="B28" s="1" t="s">
        <v>12</v>
      </c>
      <c r="F28" s="691"/>
      <c r="G28" s="5"/>
      <c r="J28" s="692"/>
      <c r="N28" s="692"/>
    </row>
    <row r="29" spans="1:15" x14ac:dyDescent="0.2">
      <c r="F29" s="5"/>
      <c r="G29" s="5"/>
    </row>
    <row r="30" spans="1:15" x14ac:dyDescent="0.2">
      <c r="A30" s="2"/>
      <c r="B30" s="690" t="s">
        <v>13</v>
      </c>
      <c r="F30" s="5"/>
      <c r="G30" s="5"/>
    </row>
    <row r="31" spans="1:15" x14ac:dyDescent="0.2">
      <c r="B31" s="1" t="s">
        <v>14</v>
      </c>
      <c r="F31" s="691"/>
      <c r="G31" s="5"/>
      <c r="J31" s="692"/>
      <c r="N31" s="692"/>
    </row>
    <row r="32" spans="1:15" x14ac:dyDescent="0.2">
      <c r="F32" s="5"/>
      <c r="G32" s="5"/>
    </row>
    <row r="33" spans="1:15" s="72" customFormat="1" ht="12" x14ac:dyDescent="0.25">
      <c r="A33" s="143"/>
      <c r="B33" s="73" t="s">
        <v>770</v>
      </c>
      <c r="F33" s="693">
        <f>SUM(F25:F31)</f>
        <v>0</v>
      </c>
      <c r="G33" s="65"/>
      <c r="J33" s="693">
        <f>SUM(J25:J31)</f>
        <v>0</v>
      </c>
      <c r="N33" s="693">
        <f>SUM(N25:N31)</f>
        <v>245</v>
      </c>
    </row>
    <row r="34" spans="1:15" ht="12" thickBot="1" x14ac:dyDescent="0.25">
      <c r="A34" s="55"/>
      <c r="B34" s="6"/>
      <c r="C34" s="6"/>
      <c r="D34" s="6"/>
      <c r="E34" s="6"/>
      <c r="F34" s="6"/>
      <c r="G34" s="6"/>
      <c r="H34" s="6"/>
      <c r="I34" s="6"/>
      <c r="J34" s="6"/>
      <c r="K34" s="6"/>
      <c r="L34" s="6"/>
      <c r="M34" s="6"/>
      <c r="N34" s="43"/>
    </row>
    <row r="35" spans="1:15" ht="21.75" customHeight="1" thickTop="1" x14ac:dyDescent="0.2">
      <c r="L35" s="1" t="s">
        <v>805</v>
      </c>
    </row>
    <row r="36" spans="1:15" ht="12.75" customHeight="1" x14ac:dyDescent="0.25">
      <c r="A36" s="1" t="s">
        <v>775</v>
      </c>
      <c r="B36" s="975" t="s">
        <v>776</v>
      </c>
      <c r="C36" s="975"/>
      <c r="D36" s="975"/>
      <c r="E36" s="975"/>
      <c r="F36" s="975"/>
      <c r="G36" s="975"/>
      <c r="H36" s="975"/>
      <c r="I36" s="975"/>
      <c r="J36" s="975"/>
      <c r="K36" s="975"/>
      <c r="L36" s="975"/>
      <c r="M36" s="975"/>
      <c r="N36" s="975"/>
    </row>
    <row r="37" spans="1:15" x14ac:dyDescent="0.2">
      <c r="A37" s="1"/>
      <c r="E37" s="54"/>
    </row>
    <row r="38" spans="1:15" ht="12" x14ac:dyDescent="0.25">
      <c r="A38" s="1"/>
      <c r="E38" s="197" t="s">
        <v>832</v>
      </c>
      <c r="F38" s="72" t="s">
        <v>752</v>
      </c>
    </row>
    <row r="39" spans="1:15" x14ac:dyDescent="0.2">
      <c r="A39" s="1"/>
      <c r="E39" s="2"/>
      <c r="F39" s="694" t="str">
        <f>"Adjusted Base per Pupil Amount for " &amp;PROPER(L23)</f>
        <v xml:space="preserve">Adjusted Base per Pupil Amount for </v>
      </c>
      <c r="G39" s="5"/>
      <c r="H39" s="5"/>
      <c r="I39" s="5"/>
      <c r="J39" s="5"/>
      <c r="L39" s="369">
        <v>9416</v>
      </c>
      <c r="M39" s="695"/>
      <c r="N39" s="696"/>
      <c r="O39" s="1" t="s">
        <v>839</v>
      </c>
    </row>
    <row r="40" spans="1:15" ht="20.25" customHeight="1" x14ac:dyDescent="0.2">
      <c r="A40" s="1"/>
      <c r="E40" s="2"/>
      <c r="F40" s="694" t="s">
        <v>753</v>
      </c>
      <c r="G40" s="5"/>
      <c r="H40" s="5"/>
      <c r="I40" s="5"/>
      <c r="J40" s="5"/>
      <c r="L40" s="604">
        <f>N33</f>
        <v>245</v>
      </c>
      <c r="M40" s="697"/>
      <c r="N40" s="695"/>
    </row>
    <row r="41" spans="1:15" ht="12" x14ac:dyDescent="0.25">
      <c r="A41" s="1"/>
      <c r="E41" s="698" t="s">
        <v>78</v>
      </c>
      <c r="F41" s="661" t="s">
        <v>754</v>
      </c>
      <c r="G41" s="5"/>
      <c r="H41" s="5"/>
      <c r="I41" s="5"/>
      <c r="J41" s="5"/>
      <c r="L41" s="603">
        <f>L39*L40</f>
        <v>2306920</v>
      </c>
      <c r="M41" s="695"/>
      <c r="N41" s="695"/>
    </row>
    <row r="42" spans="1:15" ht="12" x14ac:dyDescent="0.25">
      <c r="A42" s="1"/>
      <c r="E42" s="5">
        <v>100</v>
      </c>
      <c r="F42" s="661" t="s">
        <v>760</v>
      </c>
      <c r="G42" s="5"/>
      <c r="H42" s="5"/>
      <c r="I42" s="5"/>
      <c r="J42" s="5"/>
      <c r="L42" s="371"/>
      <c r="M42" s="695"/>
      <c r="N42" s="695"/>
      <c r="O42" s="1" t="s">
        <v>838</v>
      </c>
    </row>
    <row r="43" spans="1:15" ht="12" x14ac:dyDescent="0.25">
      <c r="A43" s="1"/>
      <c r="E43" s="5">
        <v>100</v>
      </c>
      <c r="F43" s="661" t="s">
        <v>833</v>
      </c>
      <c r="G43" s="5"/>
      <c r="H43" s="5"/>
      <c r="I43" s="5"/>
      <c r="J43" s="5"/>
      <c r="L43" s="603">
        <f>SUM(L41:L42)</f>
        <v>2306920</v>
      </c>
      <c r="M43" s="695"/>
      <c r="N43" s="695"/>
      <c r="O43" s="1" t="s">
        <v>834</v>
      </c>
    </row>
    <row r="44" spans="1:15" x14ac:dyDescent="0.2">
      <c r="A44" s="1"/>
      <c r="E44" s="698"/>
      <c r="F44" s="694"/>
      <c r="G44" s="5"/>
      <c r="H44" s="5"/>
      <c r="I44" s="5"/>
      <c r="J44" s="5"/>
      <c r="L44" s="696"/>
      <c r="M44" s="695"/>
      <c r="N44" s="695"/>
    </row>
    <row r="45" spans="1:15" ht="12" x14ac:dyDescent="0.25">
      <c r="A45" s="1"/>
      <c r="E45" s="698"/>
      <c r="F45" s="661" t="s">
        <v>755</v>
      </c>
      <c r="G45" s="5"/>
      <c r="H45" s="5"/>
      <c r="I45" s="5"/>
      <c r="J45" s="5"/>
      <c r="L45" s="696"/>
      <c r="M45" s="601"/>
      <c r="N45" s="695"/>
    </row>
    <row r="46" spans="1:15" x14ac:dyDescent="0.2">
      <c r="A46" s="1"/>
      <c r="E46" s="5">
        <v>206</v>
      </c>
      <c r="F46" s="694" t="s">
        <v>757</v>
      </c>
      <c r="L46" s="369"/>
      <c r="M46" s="601"/>
      <c r="N46" s="695"/>
      <c r="O46" s="1" t="s">
        <v>835</v>
      </c>
    </row>
    <row r="47" spans="1:15" x14ac:dyDescent="0.2">
      <c r="A47" s="1"/>
      <c r="E47" s="5">
        <v>207</v>
      </c>
      <c r="F47" s="694" t="s">
        <v>758</v>
      </c>
      <c r="L47" s="369"/>
      <c r="M47" s="601"/>
      <c r="N47" s="695"/>
      <c r="O47" s="1" t="s">
        <v>836</v>
      </c>
    </row>
    <row r="48" spans="1:15" x14ac:dyDescent="0.2">
      <c r="A48" s="1"/>
      <c r="E48" s="5">
        <v>208</v>
      </c>
      <c r="F48" s="694" t="s">
        <v>756</v>
      </c>
      <c r="L48" s="370"/>
      <c r="M48" s="601"/>
      <c r="N48" s="695"/>
      <c r="O48" s="1" t="s">
        <v>837</v>
      </c>
    </row>
    <row r="49" spans="1:15" ht="12" x14ac:dyDescent="0.25">
      <c r="A49" s="1"/>
      <c r="E49" s="54"/>
      <c r="F49" s="72" t="s">
        <v>759</v>
      </c>
      <c r="L49" s="603">
        <f>SUM(L46:L48)</f>
        <v>0</v>
      </c>
      <c r="M49" s="601"/>
      <c r="N49" s="695"/>
    </row>
    <row r="50" spans="1:15" x14ac:dyDescent="0.2">
      <c r="A50" s="1"/>
      <c r="E50" s="54"/>
      <c r="L50" s="601"/>
      <c r="M50" s="601"/>
      <c r="N50" s="695"/>
    </row>
    <row r="51" spans="1:15" x14ac:dyDescent="0.2">
      <c r="A51" s="1"/>
      <c r="L51" s="695"/>
      <c r="M51" s="601"/>
      <c r="N51" s="695"/>
    </row>
    <row r="52" spans="1:15" x14ac:dyDescent="0.2">
      <c r="A52" s="1"/>
      <c r="L52" s="695"/>
      <c r="M52" s="601"/>
      <c r="N52" s="695"/>
    </row>
    <row r="53" spans="1:15" ht="12" x14ac:dyDescent="0.25">
      <c r="A53" s="1"/>
      <c r="E53" s="54"/>
      <c r="F53" s="72" t="s">
        <v>761</v>
      </c>
      <c r="G53" s="5"/>
      <c r="H53" s="5"/>
      <c r="I53" s="5"/>
      <c r="J53" s="5"/>
      <c r="L53" s="696"/>
      <c r="M53" s="601"/>
      <c r="N53" s="695"/>
    </row>
    <row r="54" spans="1:15" x14ac:dyDescent="0.2">
      <c r="A54" s="1"/>
      <c r="E54" s="699"/>
      <c r="F54" s="694" t="s">
        <v>762</v>
      </c>
      <c r="G54" s="5"/>
      <c r="H54" s="5"/>
      <c r="I54" s="5"/>
      <c r="J54" s="5"/>
      <c r="L54" s="602"/>
      <c r="M54" s="601"/>
      <c r="N54" s="695"/>
      <c r="O54" s="1" t="s">
        <v>946</v>
      </c>
    </row>
    <row r="55" spans="1:15" x14ac:dyDescent="0.2">
      <c r="A55" s="1"/>
      <c r="E55" s="699"/>
      <c r="F55" s="694" t="s">
        <v>763</v>
      </c>
      <c r="G55" s="5"/>
      <c r="H55" s="5"/>
      <c r="I55" s="5"/>
      <c r="J55" s="5"/>
      <c r="L55" s="602"/>
      <c r="M55" s="601"/>
      <c r="N55" s="695"/>
    </row>
    <row r="56" spans="1:15" x14ac:dyDescent="0.2">
      <c r="A56" s="1"/>
      <c r="E56" s="5">
        <v>100</v>
      </c>
      <c r="F56" s="694" t="s">
        <v>764</v>
      </c>
      <c r="G56" s="5"/>
      <c r="H56" s="5"/>
      <c r="I56" s="5"/>
      <c r="J56" s="5"/>
      <c r="L56" s="370"/>
      <c r="M56" s="601"/>
      <c r="N56" s="695"/>
      <c r="O56" s="1" t="s">
        <v>840</v>
      </c>
    </row>
    <row r="57" spans="1:15" ht="12" x14ac:dyDescent="0.25">
      <c r="A57" s="1"/>
      <c r="E57" s="54"/>
      <c r="F57" s="661" t="s">
        <v>765</v>
      </c>
      <c r="G57" s="5"/>
      <c r="H57" s="5"/>
      <c r="I57" s="5"/>
      <c r="J57" s="5"/>
      <c r="L57" s="603">
        <f>SUM(L54:L56)</f>
        <v>0</v>
      </c>
      <c r="M57" s="601"/>
      <c r="N57" s="695"/>
    </row>
    <row r="58" spans="1:15" x14ac:dyDescent="0.2">
      <c r="A58" s="1"/>
      <c r="E58" s="54"/>
      <c r="F58" s="2"/>
      <c r="G58" s="5"/>
      <c r="H58" s="5"/>
      <c r="I58" s="5"/>
      <c r="J58" s="5"/>
      <c r="L58" s="601"/>
      <c r="M58" s="601"/>
      <c r="N58" s="696"/>
    </row>
    <row r="59" spans="1:15" ht="12.6" thickBot="1" x14ac:dyDescent="0.3">
      <c r="A59" s="1"/>
      <c r="E59" s="2"/>
      <c r="F59" s="72" t="s">
        <v>766</v>
      </c>
      <c r="L59" s="601"/>
      <c r="M59" s="700"/>
      <c r="N59" s="605">
        <f>SUM(L43,L57,L49)</f>
        <v>2306920</v>
      </c>
      <c r="O59" s="1" t="s">
        <v>1015</v>
      </c>
    </row>
    <row r="60" spans="1:15" ht="12" thickTop="1" x14ac:dyDescent="0.2">
      <c r="M60" s="7"/>
      <c r="N60" s="701"/>
    </row>
    <row r="62" spans="1:15" x14ac:dyDescent="0.2">
      <c r="A62" s="2"/>
      <c r="C62" s="7"/>
    </row>
    <row r="63" spans="1:15" x14ac:dyDescent="0.2">
      <c r="M63" s="28"/>
      <c r="N63" s="186"/>
    </row>
    <row r="64" spans="1:15" x14ac:dyDescent="0.2">
      <c r="B64" s="197"/>
      <c r="D64" s="5"/>
      <c r="E64" s="5"/>
      <c r="F64" s="5"/>
      <c r="M64" s="28"/>
      <c r="N64" s="186" t="s">
        <v>426</v>
      </c>
    </row>
    <row r="65" spans="1:14" x14ac:dyDescent="0.2">
      <c r="N65" s="7" t="s">
        <v>804</v>
      </c>
    </row>
    <row r="66" spans="1:14" x14ac:dyDescent="0.2">
      <c r="B66" s="1" t="s">
        <v>651</v>
      </c>
      <c r="N66" s="7" t="s">
        <v>785</v>
      </c>
    </row>
    <row r="67" spans="1:14" ht="12" thickBot="1" x14ac:dyDescent="0.25">
      <c r="A67" s="293"/>
      <c r="B67" s="294"/>
      <c r="C67" s="294"/>
      <c r="D67" s="294"/>
      <c r="E67" s="294"/>
      <c r="F67" s="294"/>
      <c r="G67" s="294"/>
      <c r="H67" s="294"/>
      <c r="I67" s="294"/>
      <c r="J67" s="294"/>
      <c r="K67" s="294"/>
      <c r="L67" s="294"/>
      <c r="M67" s="294"/>
      <c r="N67" s="294"/>
    </row>
    <row r="68" spans="1:14" ht="12" thickTop="1" x14ac:dyDescent="0.2">
      <c r="N68" s="197"/>
    </row>
  </sheetData>
  <sheetProtection algorithmName="SHA-512" hashValue="5GsF2LII1v4fPtC5q+QOlYUxssYUXYwadxmaqglzvp3O01Zmc6dGOEdtb7q23sXniabpmFltMXvb5NXV++NDQw==" saltValue="eCIV+i1f2SDm2Ki9rrIunA==" spinCount="100000" sheet="1" objects="1" scenarios="1"/>
  <protectedRanges>
    <protectedRange sqref="N16:N18" name="Range1"/>
  </protectedRanges>
  <sortState xmlns:xlrd2="http://schemas.microsoft.com/office/spreadsheetml/2017/richdata2" ref="E46:F48">
    <sortCondition ref="E46:E48"/>
  </sortState>
  <mergeCells count="7">
    <mergeCell ref="B36:N36"/>
    <mergeCell ref="B9:N9"/>
    <mergeCell ref="A1:N1"/>
    <mergeCell ref="B11:N11"/>
    <mergeCell ref="B20:C20"/>
    <mergeCell ref="J3:N3"/>
    <mergeCell ref="L4:N4"/>
  </mergeCells>
  <pageMargins left="0.25" right="0.25" top="0.75" bottom="0.75" header="0.3" footer="0.3"/>
  <pageSetup scale="78" orientation="portrait" r:id="rId1"/>
  <headerFooter alignWithMargins="0">
    <oddFooter>&amp;C&amp;8Last Revised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50961-21C8-40AF-9F6B-551EA096C022}">
  <sheetPr codeName="Sheet6"/>
  <dimension ref="A1:U59"/>
  <sheetViews>
    <sheetView zoomScale="80" zoomScaleNormal="80" workbookViewId="0">
      <selection activeCell="Q1" sqref="Q1"/>
    </sheetView>
  </sheetViews>
  <sheetFormatPr defaultColWidth="9.109375" defaultRowHeight="11.4" x14ac:dyDescent="0.2"/>
  <cols>
    <col min="1" max="1" width="4.6640625" style="54" customWidth="1"/>
    <col min="2" max="2" width="10.6640625" style="1" customWidth="1"/>
    <col min="3" max="3" width="3.33203125" style="1" customWidth="1"/>
    <col min="4" max="4" width="10.33203125" style="1" customWidth="1"/>
    <col min="5" max="5" width="4.44140625" style="1" customWidth="1"/>
    <col min="6" max="6" width="14.33203125" style="1" customWidth="1"/>
    <col min="7" max="7" width="4.44140625" style="1" customWidth="1"/>
    <col min="8" max="8" width="10.5546875" style="1" customWidth="1"/>
    <col min="9" max="9" width="4.44140625" style="1" customWidth="1"/>
    <col min="10" max="10" width="15.33203125" style="1" customWidth="1"/>
    <col min="11" max="11" width="2.88671875" style="1" customWidth="1"/>
    <col min="12" max="12" width="2.88671875" style="1" hidden="1" customWidth="1"/>
    <col min="13" max="13" width="11.88671875" style="1" customWidth="1"/>
    <col min="14" max="14" width="4.44140625" style="1" customWidth="1"/>
    <col min="15" max="15" width="16.44140625" style="1" customWidth="1"/>
    <col min="16" max="16" width="9.109375" style="1"/>
    <col min="17" max="17" width="16.6640625" style="1" customWidth="1"/>
    <col min="18" max="16384" width="9.109375" style="1"/>
  </cols>
  <sheetData>
    <row r="1" spans="1:21" ht="12" x14ac:dyDescent="0.25">
      <c r="A1" s="974" t="s">
        <v>0</v>
      </c>
      <c r="B1" s="974"/>
      <c r="C1" s="974"/>
      <c r="D1" s="974"/>
      <c r="E1" s="974"/>
      <c r="F1" s="974"/>
      <c r="G1" s="974"/>
      <c r="H1" s="974"/>
      <c r="I1" s="974"/>
      <c r="J1" s="974"/>
      <c r="K1" s="974"/>
      <c r="L1" s="974"/>
      <c r="M1" s="974"/>
      <c r="N1" s="974"/>
      <c r="O1" s="974"/>
      <c r="Q1" s="66"/>
      <c r="R1" s="67"/>
    </row>
    <row r="2" spans="1:21" x14ac:dyDescent="0.2">
      <c r="R2" s="67"/>
    </row>
    <row r="3" spans="1:21" ht="12.75" customHeight="1" x14ac:dyDescent="0.2">
      <c r="D3" s="985" t="s">
        <v>2</v>
      </c>
      <c r="E3" s="985"/>
      <c r="F3" s="985"/>
      <c r="H3" s="985" t="s">
        <v>2</v>
      </c>
      <c r="I3" s="985"/>
      <c r="J3" s="985"/>
      <c r="M3" s="985" t="s">
        <v>436</v>
      </c>
      <c r="N3" s="985"/>
      <c r="O3" s="985"/>
      <c r="R3" s="67"/>
    </row>
    <row r="4" spans="1:21" ht="12.75" customHeight="1" thickBot="1" x14ac:dyDescent="0.25">
      <c r="D4" s="986" t="str">
        <f>"ENDING "&amp;TEXT('Form 1'!C129,"mm/dd/yy")</f>
        <v>ENDING 06/30/24</v>
      </c>
      <c r="E4" s="986"/>
      <c r="F4" s="986"/>
      <c r="H4" s="986" t="str">
        <f>"ENDING "&amp;TEXT('Form 1'!C133,"mm/dd/yy")</f>
        <v>ENDING 06/30/25</v>
      </c>
      <c r="I4" s="986"/>
      <c r="J4" s="986"/>
      <c r="M4" s="986" t="str">
        <f>"ENDING "&amp;TEXT('Form 1'!C138,"mm/dd/yy")</f>
        <v>ENDING 06/30/26</v>
      </c>
      <c r="N4" s="986"/>
      <c r="O4" s="986"/>
      <c r="Q4" s="5"/>
      <c r="R4" s="983"/>
      <c r="S4" s="983"/>
      <c r="T4" s="983"/>
      <c r="U4" s="983"/>
    </row>
    <row r="5" spans="1:21" x14ac:dyDescent="0.2">
      <c r="F5" s="3"/>
      <c r="G5" s="5"/>
    </row>
    <row r="6" spans="1:21" x14ac:dyDescent="0.2">
      <c r="A6" s="2">
        <v>1</v>
      </c>
      <c r="B6" s="1" t="s">
        <v>4</v>
      </c>
      <c r="J6" s="3"/>
    </row>
    <row r="7" spans="1:21" x14ac:dyDescent="0.2">
      <c r="A7" s="2"/>
      <c r="B7" s="1" t="s">
        <v>5</v>
      </c>
      <c r="D7" s="68"/>
      <c r="E7" s="4" t="s">
        <v>6</v>
      </c>
      <c r="F7" s="69">
        <f>+D7*0.6</f>
        <v>0</v>
      </c>
      <c r="G7" s="5"/>
      <c r="H7" s="68"/>
      <c r="I7" s="4" t="s">
        <v>6</v>
      </c>
      <c r="J7" s="69">
        <f>+H7*0.6</f>
        <v>0</v>
      </c>
      <c r="M7" s="70"/>
      <c r="N7" s="4" t="s">
        <v>6</v>
      </c>
      <c r="O7" s="69">
        <f>+M7*0.6</f>
        <v>0</v>
      </c>
    </row>
    <row r="8" spans="1:21" x14ac:dyDescent="0.2">
      <c r="A8" s="2"/>
      <c r="F8" s="5"/>
      <c r="G8" s="5"/>
      <c r="J8" s="5"/>
      <c r="O8" s="5"/>
    </row>
    <row r="9" spans="1:21" x14ac:dyDescent="0.2">
      <c r="A9" s="2">
        <v>2</v>
      </c>
      <c r="B9" s="1" t="s">
        <v>7</v>
      </c>
      <c r="D9" s="68"/>
      <c r="E9" s="4" t="s">
        <v>6</v>
      </c>
      <c r="F9" s="69">
        <f>+D9*0.6</f>
        <v>0</v>
      </c>
      <c r="G9" s="5"/>
      <c r="H9" s="68"/>
      <c r="I9" s="4" t="s">
        <v>6</v>
      </c>
      <c r="J9" s="69">
        <f>+H9*0.6</f>
        <v>0</v>
      </c>
      <c r="M9" s="70"/>
      <c r="N9" s="4" t="s">
        <v>6</v>
      </c>
      <c r="O9" s="69">
        <f>+M9*0.6</f>
        <v>0</v>
      </c>
    </row>
    <row r="10" spans="1:21" x14ac:dyDescent="0.2">
      <c r="A10" s="2"/>
      <c r="F10" s="5"/>
      <c r="G10" s="5"/>
      <c r="J10" s="5"/>
      <c r="O10" s="5"/>
    </row>
    <row r="11" spans="1:21" x14ac:dyDescent="0.2">
      <c r="A11" s="2">
        <v>3</v>
      </c>
      <c r="B11" s="1" t="s">
        <v>437</v>
      </c>
      <c r="F11" s="71"/>
      <c r="G11" s="5"/>
      <c r="J11" s="71"/>
      <c r="O11" s="71"/>
    </row>
    <row r="12" spans="1:21" ht="12" x14ac:dyDescent="0.25">
      <c r="A12" s="54" t="s">
        <v>30</v>
      </c>
      <c r="B12" s="1" t="s">
        <v>420</v>
      </c>
      <c r="F12" s="69">
        <f>SUM(F7,F9,F11)</f>
        <v>0</v>
      </c>
      <c r="G12" s="3"/>
      <c r="H12" s="3"/>
      <c r="I12" s="3"/>
      <c r="J12" s="69">
        <f>SUM(J7,J9,J11)</f>
        <v>0</v>
      </c>
      <c r="K12" s="3"/>
      <c r="L12" s="3"/>
      <c r="M12" s="3"/>
      <c r="N12" s="3"/>
      <c r="O12" s="69">
        <f>SUM(O7,O9,O11)</f>
        <v>0</v>
      </c>
    </row>
    <row r="13" spans="1:21" x14ac:dyDescent="0.2">
      <c r="F13" s="5"/>
      <c r="G13" s="5"/>
    </row>
    <row r="14" spans="1:21" ht="12" x14ac:dyDescent="0.25">
      <c r="A14" s="54" t="s">
        <v>31</v>
      </c>
      <c r="B14" s="72" t="s">
        <v>459</v>
      </c>
      <c r="F14" s="5"/>
      <c r="G14" s="5"/>
    </row>
    <row r="15" spans="1:21" x14ac:dyDescent="0.2">
      <c r="B15" s="1" t="s">
        <v>438</v>
      </c>
      <c r="F15" s="71"/>
      <c r="G15" s="5"/>
      <c r="J15" s="68"/>
      <c r="O15" s="68"/>
    </row>
    <row r="16" spans="1:21" x14ac:dyDescent="0.2">
      <c r="F16" s="5"/>
      <c r="G16" s="5"/>
    </row>
    <row r="17" spans="1:15" ht="12" x14ac:dyDescent="0.25">
      <c r="A17" s="54" t="s">
        <v>439</v>
      </c>
      <c r="B17" s="72" t="s">
        <v>460</v>
      </c>
      <c r="F17" s="5"/>
      <c r="G17" s="5"/>
    </row>
    <row r="18" spans="1:15" x14ac:dyDescent="0.2">
      <c r="B18" s="1" t="s">
        <v>438</v>
      </c>
      <c r="F18" s="71"/>
      <c r="G18" s="5"/>
      <c r="J18" s="68"/>
      <c r="O18" s="68"/>
    </row>
    <row r="19" spans="1:15" x14ac:dyDescent="0.2">
      <c r="B19" s="1" t="s">
        <v>440</v>
      </c>
      <c r="F19" s="5"/>
      <c r="G19" s="5"/>
    </row>
    <row r="20" spans="1:15" ht="20.25" customHeight="1" x14ac:dyDescent="0.25">
      <c r="A20" s="54" t="s">
        <v>422</v>
      </c>
      <c r="B20" s="73" t="s">
        <v>441</v>
      </c>
      <c r="F20" s="74">
        <f>SUM(F18,F15,F12)</f>
        <v>0</v>
      </c>
      <c r="G20" s="65"/>
      <c r="H20" s="72"/>
      <c r="I20" s="72"/>
      <c r="J20" s="74">
        <f>SUM(J18,J15,J12)</f>
        <v>0</v>
      </c>
      <c r="K20" s="72"/>
      <c r="L20" s="72"/>
      <c r="M20" s="72"/>
      <c r="N20" s="72"/>
      <c r="O20" s="74">
        <f>SUM(O18,O15,O12)</f>
        <v>0</v>
      </c>
    </row>
    <row r="21" spans="1:15" ht="36.75" customHeight="1" x14ac:dyDescent="0.25">
      <c r="A21" s="188" t="s">
        <v>442</v>
      </c>
      <c r="B21" s="984" t="s">
        <v>443</v>
      </c>
      <c r="C21" s="984"/>
      <c r="D21" s="984"/>
      <c r="E21" s="984"/>
      <c r="F21" s="75"/>
      <c r="G21" s="65"/>
      <c r="H21" s="72"/>
      <c r="I21" s="72"/>
      <c r="J21" s="72"/>
      <c r="K21" s="72"/>
      <c r="L21" s="72"/>
      <c r="M21" s="72"/>
      <c r="N21" s="72"/>
      <c r="O21" s="187">
        <f>MAX(F20,J20,O20)</f>
        <v>0</v>
      </c>
    </row>
    <row r="22" spans="1:15" ht="20.25" customHeight="1" x14ac:dyDescent="0.25">
      <c r="A22" s="54" t="s">
        <v>423</v>
      </c>
      <c r="B22" s="72" t="s">
        <v>444</v>
      </c>
      <c r="F22" s="75"/>
      <c r="G22" s="65"/>
      <c r="H22" s="72"/>
      <c r="I22" s="72"/>
      <c r="J22" s="72"/>
      <c r="K22" s="72"/>
      <c r="L22" s="72"/>
      <c r="M22" s="72"/>
      <c r="N22" s="72"/>
      <c r="O22" s="76">
        <f>MAX(O21-O20,0)</f>
        <v>0</v>
      </c>
    </row>
    <row r="23" spans="1:15" ht="12" thickBot="1" x14ac:dyDescent="0.25">
      <c r="A23" s="55"/>
      <c r="B23" s="6"/>
      <c r="C23" s="6"/>
      <c r="D23" s="6"/>
      <c r="E23" s="6"/>
      <c r="F23" s="6"/>
      <c r="G23" s="6"/>
      <c r="H23" s="6"/>
      <c r="I23" s="6"/>
      <c r="J23" s="6"/>
      <c r="K23" s="6"/>
      <c r="L23" s="6"/>
      <c r="M23" s="6"/>
      <c r="N23" s="6"/>
      <c r="O23" s="43"/>
    </row>
    <row r="24" spans="1:15" ht="21.75" customHeight="1" thickTop="1" x14ac:dyDescent="0.2">
      <c r="A24" s="54" t="s">
        <v>445</v>
      </c>
      <c r="B24" s="2" t="str">
        <f>"Basic support per student amount for your district, Year "&amp;PROPER(M4)</f>
        <v>Basic support per student amount for your district, Year Ending 06/30/26</v>
      </c>
      <c r="C24" s="5"/>
      <c r="D24" s="5"/>
      <c r="E24" s="5"/>
      <c r="F24" s="5"/>
      <c r="G24" s="2"/>
      <c r="H24" s="5"/>
      <c r="I24" s="5"/>
      <c r="J24" s="85"/>
      <c r="M24" s="84">
        <f>+O21*J24</f>
        <v>0</v>
      </c>
    </row>
    <row r="25" spans="1:15" x14ac:dyDescent="0.2">
      <c r="A25" s="54" t="s">
        <v>446</v>
      </c>
      <c r="B25" s="1" t="s">
        <v>447</v>
      </c>
      <c r="J25" s="78"/>
      <c r="M25" s="79">
        <f>+O20*J25</f>
        <v>0</v>
      </c>
    </row>
    <row r="26" spans="1:15" x14ac:dyDescent="0.2">
      <c r="A26" s="54" t="s">
        <v>427</v>
      </c>
      <c r="B26" s="1" t="s">
        <v>448</v>
      </c>
      <c r="L26" s="1" t="s">
        <v>15</v>
      </c>
      <c r="M26" s="84">
        <f>+M25+M24</f>
        <v>0</v>
      </c>
    </row>
    <row r="27" spans="1:15" ht="12.75" customHeight="1" x14ac:dyDescent="0.2"/>
    <row r="28" spans="1:15" ht="12.75" customHeight="1" x14ac:dyDescent="0.2">
      <c r="A28" s="54" t="s">
        <v>424</v>
      </c>
      <c r="B28" s="1" t="s">
        <v>17</v>
      </c>
      <c r="H28" s="77"/>
    </row>
    <row r="29" spans="1:15" ht="12.75" customHeight="1" x14ac:dyDescent="0.2">
      <c r="A29" s="54" t="s">
        <v>449</v>
      </c>
      <c r="B29" s="964" t="s">
        <v>450</v>
      </c>
      <c r="C29" s="964"/>
      <c r="D29" s="964"/>
      <c r="E29" s="964"/>
      <c r="F29" s="964"/>
      <c r="G29" s="5" t="s">
        <v>18</v>
      </c>
      <c r="H29" s="78"/>
      <c r="K29" s="1" t="s">
        <v>421</v>
      </c>
      <c r="L29" s="1" t="s">
        <v>15</v>
      </c>
      <c r="M29" s="79">
        <f>+H28*H29</f>
        <v>0</v>
      </c>
    </row>
    <row r="31" spans="1:15" x14ac:dyDescent="0.2">
      <c r="A31" s="54" t="s">
        <v>428</v>
      </c>
      <c r="B31" s="1" t="s">
        <v>451</v>
      </c>
      <c r="N31" s="7"/>
      <c r="O31" s="79">
        <f>+M29+M26</f>
        <v>0</v>
      </c>
    </row>
    <row r="33" spans="1:15" ht="12" x14ac:dyDescent="0.25">
      <c r="A33" s="143" t="s">
        <v>467</v>
      </c>
    </row>
    <row r="35" spans="1:15" ht="12" x14ac:dyDescent="0.25">
      <c r="A35" s="54" t="s">
        <v>429</v>
      </c>
      <c r="B35" s="72" t="s">
        <v>593</v>
      </c>
      <c r="L35" s="1" t="s">
        <v>15</v>
      </c>
      <c r="M35" s="80"/>
    </row>
    <row r="37" spans="1:15" x14ac:dyDescent="0.2">
      <c r="A37" s="54" t="s">
        <v>452</v>
      </c>
      <c r="B37" s="1" t="s">
        <v>461</v>
      </c>
      <c r="L37" s="1" t="s">
        <v>15</v>
      </c>
      <c r="M37" s="80"/>
    </row>
    <row r="39" spans="1:15" ht="12" thickBot="1" x14ac:dyDescent="0.25">
      <c r="A39" s="54" t="s">
        <v>562</v>
      </c>
      <c r="B39" s="1" t="s">
        <v>565</v>
      </c>
      <c r="N39" s="7"/>
      <c r="O39" s="170">
        <f>MAX(O31-M35-M37,M25)</f>
        <v>0</v>
      </c>
    </row>
    <row r="40" spans="1:15" ht="12" customHeight="1" thickBot="1" x14ac:dyDescent="0.25"/>
    <row r="41" spans="1:15" ht="15" customHeight="1" x14ac:dyDescent="0.2">
      <c r="B41" s="171" t="s">
        <v>566</v>
      </c>
      <c r="C41" s="172"/>
      <c r="D41" s="172" t="s">
        <v>567</v>
      </c>
      <c r="E41" s="172"/>
      <c r="F41" s="172"/>
      <c r="G41" s="172"/>
      <c r="H41" s="172"/>
      <c r="I41" s="173" t="s">
        <v>15</v>
      </c>
      <c r="J41" s="174"/>
    </row>
    <row r="42" spans="1:15" ht="15.75" customHeight="1" thickBot="1" x14ac:dyDescent="0.25">
      <c r="B42" s="175"/>
      <c r="C42" s="176"/>
      <c r="D42" s="176" t="s">
        <v>453</v>
      </c>
      <c r="E42" s="176"/>
      <c r="F42" s="176"/>
      <c r="G42" s="176"/>
      <c r="H42" s="176"/>
      <c r="I42" s="177" t="s">
        <v>15</v>
      </c>
      <c r="J42" s="178">
        <f>+O39-J41</f>
        <v>0</v>
      </c>
      <c r="N42" s="7"/>
    </row>
    <row r="43" spans="1:15" ht="15.75" customHeight="1" thickBot="1" x14ac:dyDescent="0.25">
      <c r="A43" s="55"/>
      <c r="B43" s="6"/>
      <c r="C43" s="6"/>
      <c r="D43" s="6"/>
      <c r="E43" s="6"/>
      <c r="F43" s="6"/>
      <c r="G43" s="6"/>
      <c r="H43" s="6"/>
      <c r="I43" s="6"/>
      <c r="J43" s="6"/>
      <c r="K43" s="6"/>
      <c r="L43" s="6"/>
      <c r="M43" s="6"/>
      <c r="N43" s="6"/>
      <c r="O43" s="6"/>
    </row>
    <row r="44" spans="1:15" ht="12" thickTop="1" x14ac:dyDescent="0.2"/>
    <row r="45" spans="1:15" ht="12" thickBot="1" x14ac:dyDescent="0.25">
      <c r="A45" s="54" t="s">
        <v>454</v>
      </c>
      <c r="B45" s="1" t="s">
        <v>22</v>
      </c>
      <c r="O45" s="77"/>
    </row>
    <row r="46" spans="1:15" ht="12.6" thickBot="1" x14ac:dyDescent="0.3">
      <c r="B46" s="1" t="s">
        <v>455</v>
      </c>
      <c r="E46" s="81"/>
      <c r="F46" s="1" t="s">
        <v>453</v>
      </c>
      <c r="G46" s="81"/>
      <c r="H46" s="1" t="s">
        <v>335</v>
      </c>
      <c r="N46" s="7"/>
    </row>
    <row r="47" spans="1:15" x14ac:dyDescent="0.2">
      <c r="N47" s="7"/>
    </row>
    <row r="48" spans="1:15" ht="12" thickBot="1" x14ac:dyDescent="0.25">
      <c r="A48" s="54" t="s">
        <v>456</v>
      </c>
      <c r="B48" s="1" t="s">
        <v>24</v>
      </c>
      <c r="N48" s="7"/>
      <c r="O48" s="77"/>
    </row>
    <row r="49" spans="1:15" ht="12.6" thickBot="1" x14ac:dyDescent="0.3">
      <c r="B49" s="1" t="s">
        <v>455</v>
      </c>
      <c r="E49" s="81"/>
      <c r="F49" s="1" t="s">
        <v>453</v>
      </c>
      <c r="G49" s="81"/>
      <c r="H49" s="1" t="s">
        <v>335</v>
      </c>
      <c r="N49" s="7"/>
    </row>
    <row r="50" spans="1:15" x14ac:dyDescent="0.2">
      <c r="N50" s="7"/>
    </row>
    <row r="51" spans="1:15" ht="12" thickBot="1" x14ac:dyDescent="0.25">
      <c r="A51" s="54" t="s">
        <v>457</v>
      </c>
      <c r="B51" s="1" t="s">
        <v>25</v>
      </c>
      <c r="G51" s="981"/>
      <c r="H51" s="981"/>
      <c r="I51" s="981"/>
      <c r="J51" s="981"/>
      <c r="K51" s="981"/>
      <c r="N51" s="7"/>
      <c r="O51" s="77"/>
    </row>
    <row r="52" spans="1:15" ht="12.6" thickBot="1" x14ac:dyDescent="0.3">
      <c r="B52" s="1" t="s">
        <v>455</v>
      </c>
      <c r="E52" s="81"/>
      <c r="F52" s="1" t="s">
        <v>453</v>
      </c>
      <c r="G52" s="142"/>
      <c r="H52" s="1" t="s">
        <v>335</v>
      </c>
      <c r="N52" s="7"/>
    </row>
    <row r="53" spans="1:15" x14ac:dyDescent="0.2">
      <c r="N53" s="7"/>
    </row>
    <row r="54" spans="1:15" ht="22.5" customHeight="1" thickBot="1" x14ac:dyDescent="0.25">
      <c r="A54" s="54" t="s">
        <v>458</v>
      </c>
      <c r="B54" s="182" t="str">
        <f>"Total projected DSA revenue for Year "&amp;PROPER(M4)&amp;" (Lines 16, 17, 18, 19)"</f>
        <v>Total projected DSA revenue for Year Ending 06/30/26 (Lines 16, 17, 18, 19)</v>
      </c>
      <c r="N54" s="7"/>
      <c r="O54" s="82">
        <f>SUM(O39,O45,O48,O51)</f>
        <v>0</v>
      </c>
    </row>
    <row r="55" spans="1:15" ht="12.6" thickTop="1" thickBot="1" x14ac:dyDescent="0.25">
      <c r="A55" s="55"/>
      <c r="B55" s="6"/>
      <c r="C55" s="6"/>
      <c r="D55" s="6"/>
      <c r="E55" s="6"/>
      <c r="F55" s="6"/>
      <c r="G55" s="6"/>
      <c r="H55" s="6"/>
      <c r="I55" s="6"/>
      <c r="J55" s="6"/>
      <c r="K55" s="6"/>
      <c r="L55" s="6"/>
      <c r="M55" s="6"/>
      <c r="N55" s="6"/>
      <c r="O55" s="6"/>
    </row>
    <row r="56" spans="1:15" ht="12" thickTop="1" x14ac:dyDescent="0.2"/>
    <row r="57" spans="1:15" x14ac:dyDescent="0.2">
      <c r="A57" s="2" t="str">
        <f>"Fiscal Year "&amp;PROPER(M4)</f>
        <v>Fiscal Year Ending 06/30/26</v>
      </c>
      <c r="E57" s="964" t="s">
        <v>52</v>
      </c>
      <c r="F57" s="964"/>
      <c r="G57" s="982"/>
      <c r="H57" s="982"/>
      <c r="I57" s="982"/>
      <c r="J57" s="982"/>
    </row>
    <row r="58" spans="1:15" x14ac:dyDescent="0.2">
      <c r="A58" s="54" t="s">
        <v>462</v>
      </c>
      <c r="D58" s="83"/>
      <c r="E58" s="5" t="s">
        <v>27</v>
      </c>
      <c r="F58" s="83"/>
      <c r="O58" s="7" t="s">
        <v>426</v>
      </c>
    </row>
    <row r="59" spans="1:15" x14ac:dyDescent="0.2">
      <c r="O59" s="183">
        <f>'Form 1'!C147</f>
        <v>45586</v>
      </c>
    </row>
  </sheetData>
  <sheetProtection selectLockedCells="1"/>
  <mergeCells count="13">
    <mergeCell ref="G51:K51"/>
    <mergeCell ref="E57:F57"/>
    <mergeCell ref="G57:J57"/>
    <mergeCell ref="R4:U4"/>
    <mergeCell ref="A1:O1"/>
    <mergeCell ref="B21:E21"/>
    <mergeCell ref="B29:F29"/>
    <mergeCell ref="M3:O3"/>
    <mergeCell ref="M4:O4"/>
    <mergeCell ref="H4:J4"/>
    <mergeCell ref="H3:J3"/>
    <mergeCell ref="D4:F4"/>
    <mergeCell ref="D3:F3"/>
  </mergeCells>
  <phoneticPr fontId="12" type="noConversion"/>
  <dataValidations count="2">
    <dataValidation type="whole" operator="lessThanOrEqual" allowBlank="1" showInputMessage="1" showErrorMessage="1" sqref="J41" xr:uid="{31257B3C-AF5F-4498-8BC1-C4A12C735DDF}">
      <formula1>M29</formula1>
    </dataValidation>
    <dataValidation type="whole" operator="greaterThan" allowBlank="1" showInputMessage="1" showErrorMessage="1" sqref="O39" xr:uid="{D4DD6AF4-8CB0-44BB-8884-089EADAD04FC}">
      <formula1>0</formula1>
    </dataValidation>
  </dataValidations>
  <pageMargins left="0.37" right="0.25" top="1" bottom="0.7" header="0.5" footer="0.5"/>
  <pageSetup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164E2-90E2-4A2D-AD23-792F2EEA9BFF}">
  <sheetPr codeName="Sheet7"/>
  <dimension ref="A1:U68"/>
  <sheetViews>
    <sheetView topLeftCell="A40" zoomScale="80" zoomScaleNormal="80" workbookViewId="0">
      <selection activeCell="Q22" sqref="Q22"/>
    </sheetView>
  </sheetViews>
  <sheetFormatPr defaultColWidth="9.109375" defaultRowHeight="11.4" x14ac:dyDescent="0.2"/>
  <cols>
    <col min="1" max="1" width="4.6640625" style="54" customWidth="1"/>
    <col min="2" max="2" width="10.6640625" style="1" customWidth="1"/>
    <col min="3" max="3" width="3.33203125" style="1" customWidth="1"/>
    <col min="4" max="4" width="10.33203125" style="1" customWidth="1"/>
    <col min="5" max="5" width="4.44140625" style="1" customWidth="1"/>
    <col min="6" max="6" width="14.33203125" style="1" customWidth="1"/>
    <col min="7" max="7" width="4.44140625" style="1" customWidth="1"/>
    <col min="8" max="8" width="10.5546875" style="1" customWidth="1"/>
    <col min="9" max="9" width="4.44140625" style="1" customWidth="1"/>
    <col min="10" max="10" width="15.33203125" style="1" customWidth="1"/>
    <col min="11" max="11" width="2.88671875" style="1" customWidth="1"/>
    <col min="12" max="12" width="2.88671875" style="1" hidden="1" customWidth="1"/>
    <col min="13" max="13" width="11.88671875" style="1" customWidth="1"/>
    <col min="14" max="14" width="4.44140625" style="1" customWidth="1"/>
    <col min="15" max="15" width="16.44140625" style="1" customWidth="1"/>
    <col min="16" max="16" width="9.109375" style="1"/>
    <col min="17" max="17" width="16.6640625" style="1" customWidth="1"/>
    <col min="18" max="16384" width="9.109375" style="1"/>
  </cols>
  <sheetData>
    <row r="1" spans="1:21" s="191" customFormat="1" ht="15" customHeight="1" x14ac:dyDescent="0.25">
      <c r="A1" s="978" t="s">
        <v>606</v>
      </c>
      <c r="B1" s="978"/>
      <c r="C1" s="978"/>
      <c r="D1" s="978"/>
      <c r="E1" s="978"/>
      <c r="F1" s="978"/>
      <c r="G1" s="978"/>
      <c r="H1" s="978"/>
      <c r="I1" s="978"/>
      <c r="J1" s="978"/>
      <c r="K1" s="978"/>
      <c r="L1" s="978"/>
      <c r="M1" s="978"/>
      <c r="N1" s="978"/>
      <c r="O1" s="978"/>
    </row>
    <row r="2" spans="1:21" s="191" customFormat="1" ht="15" customHeight="1" x14ac:dyDescent="0.25">
      <c r="A2" s="194"/>
      <c r="B2" s="194"/>
      <c r="C2" s="194"/>
      <c r="D2" s="194"/>
      <c r="E2" s="194"/>
      <c r="F2" s="194"/>
      <c r="G2" s="194"/>
      <c r="H2" s="194"/>
      <c r="I2" s="194"/>
      <c r="J2" s="194"/>
      <c r="K2" s="194"/>
      <c r="L2" s="194"/>
      <c r="M2" s="194"/>
      <c r="O2" s="193" t="s">
        <v>1</v>
      </c>
    </row>
    <row r="3" spans="1:21" s="191" customFormat="1" ht="15" customHeight="1" x14ac:dyDescent="0.25">
      <c r="A3" s="194"/>
      <c r="B3" s="194"/>
      <c r="C3" s="194"/>
      <c r="D3" s="194"/>
      <c r="E3" s="194"/>
      <c r="F3" s="191" t="s">
        <v>2</v>
      </c>
      <c r="G3" s="194"/>
      <c r="H3" s="194"/>
      <c r="I3" s="194"/>
      <c r="J3" s="191" t="s">
        <v>2</v>
      </c>
      <c r="K3" s="194"/>
      <c r="L3" s="194"/>
      <c r="M3" s="194"/>
      <c r="O3" s="193" t="s">
        <v>3</v>
      </c>
    </row>
    <row r="4" spans="1:21" s="191" customFormat="1" ht="15" customHeight="1" x14ac:dyDescent="0.25">
      <c r="A4" s="194"/>
      <c r="B4" s="194"/>
      <c r="C4" s="194"/>
      <c r="D4" s="194"/>
      <c r="E4" s="194"/>
      <c r="F4" s="179" t="str">
        <f>"ENDING "&amp;TEXT('Form 1'!C129,"MM/DD/YY")</f>
        <v>ENDING 06/30/24</v>
      </c>
      <c r="G4" s="194"/>
      <c r="H4" s="194"/>
      <c r="I4" s="194"/>
      <c r="J4" s="179" t="str">
        <f>"ENDING "&amp;TEXT('Form 1'!C133, "MM/DD/YY")</f>
        <v>ENDING 06/30/25</v>
      </c>
      <c r="K4" s="194"/>
      <c r="L4" s="194"/>
      <c r="M4" s="194"/>
      <c r="O4" s="179" t="str">
        <f>"ENDING "&amp;TEXT('Form 1'!C138, "MM/DD/YY")</f>
        <v>ENDING 06/30/26</v>
      </c>
    </row>
    <row r="5" spans="1:21" s="191" customFormat="1" x14ac:dyDescent="0.2">
      <c r="A5" s="195"/>
    </row>
    <row r="6" spans="1:21" s="191" customFormat="1" ht="18.75" customHeight="1" x14ac:dyDescent="0.2">
      <c r="A6" s="195"/>
      <c r="B6" s="196" t="s">
        <v>607</v>
      </c>
      <c r="F6" s="192"/>
      <c r="J6" s="192"/>
      <c r="O6" s="192"/>
    </row>
    <row r="7" spans="1:21" s="191" customFormat="1" ht="18.75" customHeight="1" x14ac:dyDescent="0.2">
      <c r="A7" s="195"/>
      <c r="B7" s="196" t="s">
        <v>608</v>
      </c>
      <c r="F7" s="192"/>
      <c r="J7" s="192"/>
      <c r="O7" s="192"/>
    </row>
    <row r="9" spans="1:21" ht="12" x14ac:dyDescent="0.25">
      <c r="A9" s="991" t="s">
        <v>0</v>
      </c>
      <c r="B9" s="991"/>
      <c r="C9" s="991"/>
      <c r="D9" s="991"/>
      <c r="E9" s="991"/>
      <c r="F9" s="991"/>
      <c r="G9" s="991"/>
      <c r="H9" s="991"/>
      <c r="I9" s="991"/>
      <c r="J9" s="991"/>
      <c r="K9" s="991"/>
      <c r="L9" s="991"/>
      <c r="M9" s="991"/>
      <c r="N9" s="991"/>
      <c r="O9" s="991"/>
      <c r="Q9" s="66"/>
      <c r="R9" s="67"/>
    </row>
    <row r="10" spans="1:21" x14ac:dyDescent="0.2">
      <c r="A10" s="271"/>
      <c r="B10" s="272"/>
      <c r="C10" s="272"/>
      <c r="D10" s="272"/>
      <c r="E10" s="272"/>
      <c r="F10" s="272"/>
      <c r="G10" s="272"/>
      <c r="H10" s="272"/>
      <c r="I10" s="272"/>
      <c r="J10" s="272"/>
      <c r="K10" s="272"/>
      <c r="L10" s="272"/>
      <c r="M10" s="272"/>
      <c r="N10" s="272"/>
      <c r="O10" s="272"/>
      <c r="R10" s="67"/>
    </row>
    <row r="11" spans="1:21" ht="12.75" customHeight="1" x14ac:dyDescent="0.2">
      <c r="A11" s="271"/>
      <c r="B11" s="272"/>
      <c r="C11" s="272"/>
      <c r="D11" s="989" t="s">
        <v>2</v>
      </c>
      <c r="E11" s="989"/>
      <c r="F11" s="989"/>
      <c r="G11" s="272"/>
      <c r="H11" s="989" t="s">
        <v>649</v>
      </c>
      <c r="I11" s="989"/>
      <c r="J11" s="989"/>
      <c r="K11" s="272"/>
      <c r="L11" s="272"/>
      <c r="M11" s="989" t="s">
        <v>650</v>
      </c>
      <c r="N11" s="989"/>
      <c r="O11" s="989"/>
      <c r="R11" s="67"/>
    </row>
    <row r="12" spans="1:21" ht="12.75" customHeight="1" x14ac:dyDescent="0.2">
      <c r="A12" s="271"/>
      <c r="B12" s="272"/>
      <c r="C12" s="272"/>
      <c r="D12" s="990" t="str">
        <f>"ENDING "&amp;TEXT('Form 1'!C129,"mm/dd/yy")</f>
        <v>ENDING 06/30/24</v>
      </c>
      <c r="E12" s="990"/>
      <c r="F12" s="990"/>
      <c r="G12" s="272"/>
      <c r="H12" s="990" t="str">
        <f>"YEAR ENDING "&amp;TEXT('Form 1'!C133,"mm/dd/yy")</f>
        <v>YEAR ENDING 06/30/25</v>
      </c>
      <c r="I12" s="990"/>
      <c r="J12" s="990"/>
      <c r="K12" s="272"/>
      <c r="L12" s="272"/>
      <c r="M12" s="990" t="str">
        <f>"YEAR ENDING "&amp;TEXT('Form 1'!C138,"mm/dd/yy")</f>
        <v>YEAR ENDING 06/30/26</v>
      </c>
      <c r="N12" s="990"/>
      <c r="O12" s="990"/>
      <c r="Q12" s="5"/>
      <c r="R12" s="983"/>
      <c r="S12" s="983"/>
      <c r="T12" s="983"/>
      <c r="U12" s="983"/>
    </row>
    <row r="13" spans="1:21" x14ac:dyDescent="0.2">
      <c r="A13" s="271"/>
      <c r="B13" s="272"/>
      <c r="C13" s="272"/>
      <c r="D13" s="272"/>
      <c r="E13" s="272"/>
      <c r="F13" s="277"/>
      <c r="G13" s="273"/>
      <c r="H13" s="272"/>
      <c r="I13" s="272"/>
      <c r="J13" s="272"/>
      <c r="K13" s="272"/>
      <c r="L13" s="272"/>
      <c r="M13" s="272"/>
      <c r="N13" s="272"/>
      <c r="O13" s="272"/>
    </row>
    <row r="14" spans="1:21" x14ac:dyDescent="0.2">
      <c r="A14" s="278">
        <v>1</v>
      </c>
      <c r="B14" s="272" t="s">
        <v>4</v>
      </c>
      <c r="C14" s="272"/>
      <c r="D14" s="272"/>
      <c r="E14" s="272"/>
      <c r="F14" s="272"/>
      <c r="G14" s="272"/>
      <c r="H14" s="272"/>
      <c r="I14" s="272"/>
      <c r="J14" s="277"/>
      <c r="K14" s="272"/>
      <c r="L14" s="272"/>
      <c r="M14" s="272"/>
      <c r="N14" s="272"/>
      <c r="O14" s="272"/>
    </row>
    <row r="15" spans="1:21" x14ac:dyDescent="0.2">
      <c r="A15" s="278"/>
      <c r="B15" s="272" t="s">
        <v>5</v>
      </c>
      <c r="C15" s="272"/>
      <c r="D15" s="274"/>
      <c r="E15" s="279" t="s">
        <v>6</v>
      </c>
      <c r="F15" s="280">
        <f>+D15*0.6</f>
        <v>0</v>
      </c>
      <c r="G15" s="273"/>
      <c r="H15" s="276"/>
      <c r="I15" s="279" t="s">
        <v>6</v>
      </c>
      <c r="J15" s="280">
        <f>+H15*0.6</f>
        <v>0</v>
      </c>
      <c r="K15" s="272"/>
      <c r="L15" s="272"/>
      <c r="M15" s="208"/>
      <c r="N15" s="279" t="s">
        <v>6</v>
      </c>
      <c r="O15" s="280">
        <f>+M15*0.6</f>
        <v>0</v>
      </c>
    </row>
    <row r="16" spans="1:21" x14ac:dyDescent="0.2">
      <c r="A16" s="278"/>
      <c r="B16" s="272"/>
      <c r="C16" s="272"/>
      <c r="D16" s="272"/>
      <c r="E16" s="272"/>
      <c r="F16" s="273"/>
      <c r="G16" s="273"/>
      <c r="H16" s="272"/>
      <c r="I16" s="272"/>
      <c r="J16" s="273"/>
      <c r="K16" s="272"/>
      <c r="L16" s="272"/>
      <c r="M16" s="272"/>
      <c r="N16" s="272"/>
      <c r="O16" s="273"/>
    </row>
    <row r="17" spans="1:15" x14ac:dyDescent="0.2">
      <c r="A17" s="278">
        <v>2</v>
      </c>
      <c r="B17" s="272" t="s">
        <v>7</v>
      </c>
      <c r="C17" s="272"/>
      <c r="D17" s="276"/>
      <c r="E17" s="279"/>
      <c r="F17" s="280"/>
      <c r="G17" s="273"/>
      <c r="H17" s="276"/>
      <c r="I17" s="279"/>
      <c r="J17" s="280"/>
      <c r="K17" s="272"/>
      <c r="L17" s="272"/>
      <c r="M17" s="207"/>
      <c r="N17" s="279"/>
      <c r="O17" s="280"/>
    </row>
    <row r="18" spans="1:15" x14ac:dyDescent="0.2">
      <c r="A18" s="278"/>
      <c r="B18" s="272"/>
      <c r="C18" s="272"/>
      <c r="D18" s="272"/>
      <c r="E18" s="272"/>
      <c r="F18" s="273"/>
      <c r="G18" s="273"/>
      <c r="H18" s="272"/>
      <c r="I18" s="272"/>
      <c r="J18" s="273"/>
      <c r="K18" s="272"/>
      <c r="L18" s="272"/>
      <c r="M18" s="272"/>
      <c r="N18" s="272"/>
      <c r="O18" s="273"/>
    </row>
    <row r="19" spans="1:15" x14ac:dyDescent="0.2">
      <c r="A19" s="278">
        <v>3</v>
      </c>
      <c r="B19" s="272" t="s">
        <v>437</v>
      </c>
      <c r="C19" s="272"/>
      <c r="D19" s="272"/>
      <c r="E19" s="272"/>
      <c r="F19" s="275"/>
      <c r="G19" s="273"/>
      <c r="H19" s="272"/>
      <c r="I19" s="272"/>
      <c r="J19" s="275"/>
      <c r="K19" s="272"/>
      <c r="L19" s="272"/>
      <c r="M19" s="272"/>
      <c r="N19" s="272"/>
      <c r="O19" s="275"/>
    </row>
    <row r="20" spans="1:15" ht="12" x14ac:dyDescent="0.25">
      <c r="A20" s="271" t="s">
        <v>30</v>
      </c>
      <c r="B20" s="272" t="s">
        <v>420</v>
      </c>
      <c r="C20" s="272"/>
      <c r="D20" s="272"/>
      <c r="E20" s="272"/>
      <c r="F20" s="280">
        <f>SUM(F15,F17,F19)</f>
        <v>0</v>
      </c>
      <c r="G20" s="277"/>
      <c r="H20" s="277"/>
      <c r="I20" s="277"/>
      <c r="J20" s="280">
        <f>SUM(J15,J17,J19)</f>
        <v>0</v>
      </c>
      <c r="K20" s="277"/>
      <c r="L20" s="277"/>
      <c r="M20" s="277"/>
      <c r="N20" s="277"/>
      <c r="O20" s="280">
        <f>SUM(O15,O17,O19)</f>
        <v>0</v>
      </c>
    </row>
    <row r="21" spans="1:15" x14ac:dyDescent="0.2">
      <c r="A21" s="271"/>
      <c r="B21" s="272"/>
      <c r="C21" s="272"/>
      <c r="D21" s="272"/>
      <c r="E21" s="272"/>
      <c r="F21" s="273"/>
      <c r="G21" s="273"/>
      <c r="H21" s="272"/>
      <c r="I21" s="272"/>
      <c r="J21" s="272"/>
      <c r="K21" s="272"/>
      <c r="L21" s="272"/>
      <c r="M21" s="272"/>
      <c r="N21" s="272"/>
      <c r="O21" s="272"/>
    </row>
    <row r="22" spans="1:15" ht="12" x14ac:dyDescent="0.25">
      <c r="A22" s="271" t="s">
        <v>31</v>
      </c>
      <c r="B22" s="281" t="s">
        <v>459</v>
      </c>
      <c r="C22" s="272"/>
      <c r="D22" s="272"/>
      <c r="E22" s="272"/>
      <c r="F22" s="273"/>
      <c r="G22" s="273"/>
      <c r="H22" s="272"/>
      <c r="I22" s="272"/>
      <c r="J22" s="272"/>
      <c r="K22" s="272"/>
      <c r="L22" s="272"/>
      <c r="M22" s="272"/>
      <c r="N22" s="272"/>
      <c r="O22" s="272"/>
    </row>
    <row r="23" spans="1:15" x14ac:dyDescent="0.2">
      <c r="A23" s="271"/>
      <c r="B23" s="272" t="s">
        <v>438</v>
      </c>
      <c r="C23" s="272"/>
      <c r="D23" s="272"/>
      <c r="E23" s="272"/>
      <c r="F23" s="275"/>
      <c r="G23" s="273"/>
      <c r="H23" s="272"/>
      <c r="I23" s="272"/>
      <c r="J23" s="274"/>
      <c r="K23" s="272"/>
      <c r="L23" s="272"/>
      <c r="M23" s="272"/>
      <c r="N23" s="272"/>
      <c r="O23" s="274"/>
    </row>
    <row r="24" spans="1:15" x14ac:dyDescent="0.2">
      <c r="A24" s="271"/>
      <c r="B24" s="272"/>
      <c r="C24" s="272"/>
      <c r="D24" s="272"/>
      <c r="E24" s="272"/>
      <c r="F24" s="273"/>
      <c r="G24" s="273"/>
      <c r="H24" s="272"/>
      <c r="I24" s="272"/>
      <c r="J24" s="272"/>
      <c r="K24" s="272"/>
      <c r="L24" s="272"/>
      <c r="M24" s="272"/>
      <c r="N24" s="272"/>
      <c r="O24" s="272"/>
    </row>
    <row r="25" spans="1:15" ht="12" x14ac:dyDescent="0.25">
      <c r="A25" s="271" t="s">
        <v>439</v>
      </c>
      <c r="B25" s="281" t="s">
        <v>460</v>
      </c>
      <c r="C25" s="272"/>
      <c r="D25" s="272"/>
      <c r="E25" s="272"/>
      <c r="F25" s="273"/>
      <c r="G25" s="273"/>
      <c r="H25" s="272"/>
      <c r="I25" s="272"/>
      <c r="J25" s="272"/>
      <c r="K25" s="272"/>
      <c r="L25" s="272"/>
      <c r="M25" s="272"/>
      <c r="N25" s="272"/>
      <c r="O25" s="272"/>
    </row>
    <row r="26" spans="1:15" x14ac:dyDescent="0.2">
      <c r="A26" s="271"/>
      <c r="B26" s="272" t="s">
        <v>438</v>
      </c>
      <c r="C26" s="272"/>
      <c r="D26" s="272"/>
      <c r="E26" s="272"/>
      <c r="F26" s="275"/>
      <c r="G26" s="273"/>
      <c r="H26" s="272"/>
      <c r="I26" s="272"/>
      <c r="J26" s="274"/>
      <c r="K26" s="272"/>
      <c r="L26" s="272"/>
      <c r="M26" s="272"/>
      <c r="N26" s="272"/>
      <c r="O26" s="274"/>
    </row>
    <row r="27" spans="1:15" x14ac:dyDescent="0.2">
      <c r="A27" s="271"/>
      <c r="B27" s="272" t="s">
        <v>440</v>
      </c>
      <c r="C27" s="272"/>
      <c r="D27" s="272"/>
      <c r="E27" s="272"/>
      <c r="F27" s="273"/>
      <c r="G27" s="273"/>
      <c r="H27" s="272"/>
      <c r="I27" s="272"/>
      <c r="J27" s="272"/>
      <c r="K27" s="272"/>
      <c r="L27" s="272"/>
      <c r="M27" s="272"/>
      <c r="N27" s="272"/>
      <c r="O27" s="272"/>
    </row>
    <row r="28" spans="1:15" ht="20.25" customHeight="1" x14ac:dyDescent="0.25">
      <c r="A28" s="54" t="s">
        <v>422</v>
      </c>
      <c r="B28" s="73" t="s">
        <v>441</v>
      </c>
      <c r="F28" s="74">
        <f>SUM(F26,F23,F20)</f>
        <v>0</v>
      </c>
      <c r="G28" s="65"/>
      <c r="H28" s="72"/>
      <c r="I28" s="72"/>
      <c r="J28" s="74">
        <f>SUM(J26,J23,J20)</f>
        <v>0</v>
      </c>
      <c r="K28" s="72"/>
      <c r="L28" s="72"/>
      <c r="M28" s="72"/>
      <c r="N28" s="72"/>
      <c r="O28" s="74">
        <f>SUM(O26,O23,O20)</f>
        <v>0</v>
      </c>
    </row>
    <row r="29" spans="1:15" ht="36.75" customHeight="1" x14ac:dyDescent="0.25">
      <c r="A29" s="188" t="s">
        <v>442</v>
      </c>
      <c r="B29" s="984" t="s">
        <v>443</v>
      </c>
      <c r="C29" s="984"/>
      <c r="D29" s="984"/>
      <c r="E29" s="984"/>
      <c r="F29" s="75"/>
      <c r="G29" s="65"/>
      <c r="H29" s="72"/>
      <c r="I29" s="72"/>
      <c r="J29" s="72"/>
      <c r="K29" s="72"/>
      <c r="L29" s="72"/>
      <c r="M29" s="72"/>
      <c r="N29" s="72"/>
      <c r="O29" s="187">
        <f>MAX(F28,J28,O28)</f>
        <v>0</v>
      </c>
    </row>
    <row r="30" spans="1:15" ht="20.25" customHeight="1" x14ac:dyDescent="0.25">
      <c r="A30" s="54" t="s">
        <v>423</v>
      </c>
      <c r="B30" s="72" t="s">
        <v>444</v>
      </c>
      <c r="F30" s="75"/>
      <c r="G30" s="65"/>
      <c r="H30" s="72"/>
      <c r="I30" s="72"/>
      <c r="J30" s="72"/>
      <c r="K30" s="72"/>
      <c r="L30" s="72"/>
      <c r="M30" s="72"/>
      <c r="N30" s="72"/>
      <c r="O30" s="76">
        <f>MAX(O29-O28,0)</f>
        <v>0</v>
      </c>
    </row>
    <row r="31" spans="1:15" ht="12" thickBot="1" x14ac:dyDescent="0.25">
      <c r="A31" s="55"/>
      <c r="B31" s="6"/>
      <c r="C31" s="6"/>
      <c r="D31" s="6"/>
      <c r="E31" s="6"/>
      <c r="F31" s="6"/>
      <c r="G31" s="6"/>
      <c r="H31" s="6"/>
      <c r="I31" s="6"/>
      <c r="J31" s="6"/>
      <c r="K31" s="6"/>
      <c r="L31" s="6"/>
      <c r="M31" s="6"/>
      <c r="N31" s="6"/>
      <c r="O31" s="43"/>
    </row>
    <row r="32" spans="1:15" ht="21.75" customHeight="1" thickTop="1" x14ac:dyDescent="0.2">
      <c r="A32" s="271" t="s">
        <v>445</v>
      </c>
      <c r="B32" s="278" t="str">
        <f>"Basic support per student amount for your district, Year "&amp;PROPER(M12)</f>
        <v>Basic support per student amount for your district, Year Year Ending 06/30/26</v>
      </c>
      <c r="C32" s="273"/>
      <c r="D32" s="273"/>
      <c r="E32" s="273"/>
      <c r="F32" s="273"/>
      <c r="G32" s="278"/>
      <c r="H32" s="273"/>
      <c r="I32" s="273"/>
      <c r="J32" s="282"/>
      <c r="K32" s="272"/>
      <c r="L32" s="272"/>
      <c r="M32" s="283">
        <f>+O29*J32</f>
        <v>0</v>
      </c>
      <c r="N32" s="272"/>
      <c r="O32" s="272"/>
    </row>
    <row r="33" spans="1:15" x14ac:dyDescent="0.2">
      <c r="A33" s="271" t="s">
        <v>446</v>
      </c>
      <c r="B33" s="272" t="s">
        <v>447</v>
      </c>
      <c r="C33" s="272"/>
      <c r="D33" s="272"/>
      <c r="E33" s="272"/>
      <c r="F33" s="272"/>
      <c r="G33" s="272"/>
      <c r="H33" s="272"/>
      <c r="I33" s="272"/>
      <c r="J33" s="210"/>
      <c r="K33" s="272"/>
      <c r="L33" s="272"/>
      <c r="M33" s="284">
        <f>+O28*J33</f>
        <v>0</v>
      </c>
      <c r="N33" s="272"/>
      <c r="O33" s="272"/>
    </row>
    <row r="34" spans="1:15" x14ac:dyDescent="0.2">
      <c r="A34" s="271" t="s">
        <v>427</v>
      </c>
      <c r="B34" s="272" t="s">
        <v>448</v>
      </c>
      <c r="C34" s="272"/>
      <c r="D34" s="272"/>
      <c r="E34" s="272"/>
      <c r="F34" s="272"/>
      <c r="G34" s="272"/>
      <c r="H34" s="272"/>
      <c r="I34" s="272"/>
      <c r="J34" s="272"/>
      <c r="K34" s="272"/>
      <c r="L34" s="272" t="s">
        <v>15</v>
      </c>
      <c r="M34" s="283">
        <f>+M33+M32</f>
        <v>0</v>
      </c>
      <c r="N34" s="272"/>
      <c r="O34" s="272"/>
    </row>
    <row r="35" spans="1:15" ht="12.75" customHeight="1" x14ac:dyDescent="0.2">
      <c r="A35" s="271"/>
      <c r="B35" s="272"/>
      <c r="C35" s="272"/>
      <c r="D35" s="272"/>
      <c r="E35" s="272"/>
      <c r="F35" s="272"/>
      <c r="G35" s="272"/>
      <c r="H35" s="272"/>
      <c r="I35" s="272"/>
      <c r="J35" s="272"/>
      <c r="K35" s="272"/>
      <c r="L35" s="272"/>
      <c r="M35" s="272"/>
      <c r="N35" s="272"/>
      <c r="O35" s="272"/>
    </row>
    <row r="36" spans="1:15" ht="12.75" customHeight="1" x14ac:dyDescent="0.2">
      <c r="A36" s="271" t="s">
        <v>424</v>
      </c>
      <c r="B36" s="272" t="s">
        <v>17</v>
      </c>
      <c r="C36" s="272"/>
      <c r="D36" s="272"/>
      <c r="E36" s="272"/>
      <c r="F36" s="272"/>
      <c r="G36" s="272"/>
      <c r="H36" s="209"/>
      <c r="I36" s="272"/>
      <c r="J36" s="272"/>
      <c r="K36" s="272"/>
      <c r="L36" s="272"/>
      <c r="M36" s="272"/>
      <c r="N36" s="272"/>
      <c r="O36" s="272"/>
    </row>
    <row r="37" spans="1:15" ht="12.75" customHeight="1" x14ac:dyDescent="0.2">
      <c r="A37" s="271" t="s">
        <v>449</v>
      </c>
      <c r="B37" s="987" t="s">
        <v>450</v>
      </c>
      <c r="C37" s="987"/>
      <c r="D37" s="987"/>
      <c r="E37" s="987"/>
      <c r="F37" s="987"/>
      <c r="G37" s="273" t="s">
        <v>18</v>
      </c>
      <c r="H37" s="210"/>
      <c r="I37" s="272"/>
      <c r="J37" s="272"/>
      <c r="K37" s="272" t="s">
        <v>421</v>
      </c>
      <c r="L37" s="272" t="s">
        <v>15</v>
      </c>
      <c r="M37" s="284">
        <f>+H36*H37</f>
        <v>0</v>
      </c>
      <c r="N37" s="272"/>
      <c r="O37" s="272"/>
    </row>
    <row r="38" spans="1:15" x14ac:dyDescent="0.2">
      <c r="A38" s="271"/>
      <c r="B38" s="272"/>
      <c r="C38" s="272"/>
      <c r="D38" s="272"/>
      <c r="E38" s="272"/>
      <c r="F38" s="272"/>
      <c r="G38" s="272"/>
      <c r="H38" s="272"/>
      <c r="I38" s="272"/>
      <c r="J38" s="272"/>
      <c r="K38" s="272"/>
      <c r="L38" s="272"/>
      <c r="M38" s="272"/>
      <c r="N38" s="272"/>
      <c r="O38" s="272"/>
    </row>
    <row r="39" spans="1:15" x14ac:dyDescent="0.2">
      <c r="A39" s="271" t="s">
        <v>428</v>
      </c>
      <c r="B39" s="272" t="s">
        <v>451</v>
      </c>
      <c r="C39" s="272"/>
      <c r="D39" s="272"/>
      <c r="E39" s="272"/>
      <c r="F39" s="272"/>
      <c r="G39" s="272"/>
      <c r="H39" s="272"/>
      <c r="I39" s="272"/>
      <c r="J39" s="272"/>
      <c r="K39" s="272"/>
      <c r="L39" s="272"/>
      <c r="M39" s="272"/>
      <c r="N39" s="285"/>
      <c r="O39" s="284">
        <f>+M37+M34</f>
        <v>0</v>
      </c>
    </row>
    <row r="40" spans="1:15" x14ac:dyDescent="0.2">
      <c r="A40" s="271"/>
      <c r="B40" s="272"/>
      <c r="C40" s="272"/>
      <c r="D40" s="272"/>
      <c r="E40" s="272"/>
      <c r="F40" s="272"/>
      <c r="G40" s="272"/>
      <c r="H40" s="272"/>
      <c r="I40" s="272"/>
      <c r="J40" s="272"/>
      <c r="K40" s="272"/>
      <c r="L40" s="272"/>
      <c r="M40" s="272"/>
      <c r="N40" s="272"/>
      <c r="O40" s="272"/>
    </row>
    <row r="41" spans="1:15" ht="12" x14ac:dyDescent="0.25">
      <c r="A41" s="286" t="s">
        <v>467</v>
      </c>
      <c r="B41" s="272"/>
      <c r="C41" s="272"/>
      <c r="D41" s="272"/>
      <c r="E41" s="272"/>
      <c r="F41" s="272"/>
      <c r="G41" s="272"/>
      <c r="H41" s="272"/>
      <c r="I41" s="272"/>
      <c r="J41" s="272"/>
      <c r="K41" s="272"/>
      <c r="L41" s="272"/>
      <c r="M41" s="272"/>
      <c r="N41" s="272"/>
      <c r="O41" s="272"/>
    </row>
    <row r="42" spans="1:15" x14ac:dyDescent="0.2">
      <c r="A42" s="271"/>
      <c r="B42" s="272"/>
      <c r="C42" s="272"/>
      <c r="D42" s="272"/>
      <c r="E42" s="272"/>
      <c r="F42" s="272"/>
      <c r="G42" s="272"/>
      <c r="H42" s="272"/>
      <c r="I42" s="272"/>
      <c r="J42" s="272"/>
      <c r="K42" s="272"/>
      <c r="L42" s="272"/>
      <c r="M42" s="272"/>
      <c r="N42" s="272"/>
      <c r="O42" s="272"/>
    </row>
    <row r="43" spans="1:15" ht="12" x14ac:dyDescent="0.25">
      <c r="A43" s="271" t="s">
        <v>429</v>
      </c>
      <c r="B43" s="281" t="s">
        <v>593</v>
      </c>
      <c r="C43" s="272"/>
      <c r="D43" s="272"/>
      <c r="E43" s="272"/>
      <c r="F43" s="272"/>
      <c r="G43" s="272"/>
      <c r="H43" s="272"/>
      <c r="I43" s="272"/>
      <c r="J43" s="272"/>
      <c r="K43" s="272"/>
      <c r="L43" s="272" t="s">
        <v>15</v>
      </c>
      <c r="M43" s="287"/>
      <c r="N43" s="272"/>
      <c r="O43" s="272"/>
    </row>
    <row r="44" spans="1:15" x14ac:dyDescent="0.2">
      <c r="A44" s="271"/>
      <c r="B44" s="272"/>
      <c r="C44" s="272"/>
      <c r="D44" s="272"/>
      <c r="E44" s="272"/>
      <c r="F44" s="272"/>
      <c r="G44" s="272"/>
      <c r="H44" s="272"/>
      <c r="I44" s="272"/>
      <c r="J44" s="272"/>
      <c r="K44" s="272"/>
      <c r="L44" s="272"/>
      <c r="M44" s="272"/>
      <c r="N44" s="272"/>
      <c r="O44" s="272"/>
    </row>
    <row r="45" spans="1:15" x14ac:dyDescent="0.2">
      <c r="A45" s="271" t="s">
        <v>452</v>
      </c>
      <c r="B45" s="272" t="s">
        <v>461</v>
      </c>
      <c r="C45" s="272"/>
      <c r="D45" s="272"/>
      <c r="E45" s="272"/>
      <c r="F45" s="272"/>
      <c r="G45" s="272"/>
      <c r="H45" s="272"/>
      <c r="I45" s="272"/>
      <c r="J45" s="272"/>
      <c r="K45" s="272"/>
      <c r="L45" s="272" t="s">
        <v>15</v>
      </c>
      <c r="M45" s="287"/>
      <c r="N45" s="272"/>
      <c r="O45" s="272"/>
    </row>
    <row r="46" spans="1:15" x14ac:dyDescent="0.2">
      <c r="A46" s="271"/>
      <c r="B46" s="272"/>
      <c r="C46" s="272"/>
      <c r="D46" s="272"/>
      <c r="E46" s="272"/>
      <c r="F46" s="272"/>
      <c r="G46" s="272"/>
      <c r="H46" s="272"/>
      <c r="I46" s="272"/>
      <c r="J46" s="272"/>
      <c r="K46" s="272"/>
      <c r="L46" s="272"/>
      <c r="M46" s="272"/>
      <c r="N46" s="272"/>
      <c r="O46" s="272"/>
    </row>
    <row r="47" spans="1:15" ht="12" thickBot="1" x14ac:dyDescent="0.25">
      <c r="A47" s="271" t="s">
        <v>562</v>
      </c>
      <c r="B47" s="272" t="s">
        <v>565</v>
      </c>
      <c r="C47" s="272"/>
      <c r="D47" s="272"/>
      <c r="E47" s="272"/>
      <c r="F47" s="272"/>
      <c r="G47" s="272"/>
      <c r="H47" s="272"/>
      <c r="I47" s="272"/>
      <c r="J47" s="272"/>
      <c r="K47" s="272"/>
      <c r="L47" s="272"/>
      <c r="M47" s="272"/>
      <c r="N47" s="285"/>
      <c r="O47" s="288">
        <f>MAX(O39-M43-M45,M33)</f>
        <v>0</v>
      </c>
    </row>
    <row r="48" spans="1:15" ht="12" customHeight="1" thickBot="1" x14ac:dyDescent="0.25">
      <c r="A48" s="271"/>
      <c r="B48" s="272"/>
      <c r="C48" s="272"/>
      <c r="D48" s="272"/>
      <c r="E48" s="272"/>
      <c r="F48" s="272"/>
      <c r="G48" s="272"/>
      <c r="H48" s="272"/>
      <c r="I48" s="272"/>
      <c r="J48" s="272"/>
      <c r="K48" s="272"/>
      <c r="L48" s="272"/>
      <c r="M48" s="272"/>
      <c r="N48" s="272"/>
      <c r="O48" s="272"/>
    </row>
    <row r="49" spans="1:15" ht="15" customHeight="1" x14ac:dyDescent="0.2">
      <c r="B49" s="171" t="s">
        <v>566</v>
      </c>
      <c r="C49" s="172"/>
      <c r="D49" s="172" t="s">
        <v>567</v>
      </c>
      <c r="E49" s="172"/>
      <c r="F49" s="172"/>
      <c r="G49" s="172"/>
      <c r="H49" s="172"/>
      <c r="I49" s="173" t="s">
        <v>15</v>
      </c>
      <c r="J49" s="174"/>
    </row>
    <row r="50" spans="1:15" ht="15.75" customHeight="1" thickBot="1" x14ac:dyDescent="0.25">
      <c r="B50" s="175"/>
      <c r="C50" s="176"/>
      <c r="D50" s="176" t="s">
        <v>453</v>
      </c>
      <c r="E50" s="176"/>
      <c r="F50" s="176"/>
      <c r="G50" s="176"/>
      <c r="H50" s="176"/>
      <c r="I50" s="177" t="s">
        <v>15</v>
      </c>
      <c r="J50" s="178">
        <f>+O47-J49</f>
        <v>0</v>
      </c>
      <c r="N50" s="7"/>
    </row>
    <row r="51" spans="1:15" ht="15.75" customHeight="1" thickBot="1" x14ac:dyDescent="0.25">
      <c r="A51" s="55"/>
      <c r="B51" s="6"/>
      <c r="C51" s="6"/>
      <c r="D51" s="6"/>
      <c r="E51" s="6"/>
      <c r="F51" s="6"/>
      <c r="G51" s="6"/>
      <c r="H51" s="6"/>
      <c r="I51" s="6"/>
      <c r="J51" s="6"/>
      <c r="K51" s="6"/>
      <c r="L51" s="6"/>
      <c r="M51" s="6"/>
      <c r="N51" s="6"/>
      <c r="O51" s="6"/>
    </row>
    <row r="52" spans="1:15" ht="12" thickTop="1" x14ac:dyDescent="0.2">
      <c r="A52" s="271"/>
      <c r="B52" s="272"/>
      <c r="C52" s="272"/>
      <c r="D52" s="272"/>
      <c r="E52" s="272"/>
      <c r="F52" s="272"/>
      <c r="G52" s="272"/>
      <c r="H52" s="272"/>
      <c r="I52" s="272"/>
      <c r="J52" s="272"/>
      <c r="K52" s="272"/>
      <c r="L52" s="272"/>
      <c r="M52" s="272"/>
      <c r="N52" s="272"/>
      <c r="O52" s="272"/>
    </row>
    <row r="53" spans="1:15" ht="12" thickBot="1" x14ac:dyDescent="0.25">
      <c r="A53" s="271" t="s">
        <v>454</v>
      </c>
      <c r="B53" s="272" t="s">
        <v>22</v>
      </c>
      <c r="C53" s="272"/>
      <c r="D53" s="272"/>
      <c r="E53" s="272"/>
      <c r="F53" s="272"/>
      <c r="G53" s="272"/>
      <c r="H53" s="272"/>
      <c r="I53" s="272"/>
      <c r="J53" s="272"/>
      <c r="K53" s="272"/>
      <c r="L53" s="272"/>
      <c r="M53" s="272"/>
      <c r="N53" s="272"/>
      <c r="O53" s="209"/>
    </row>
    <row r="54" spans="1:15" ht="12.6" thickBot="1" x14ac:dyDescent="0.3">
      <c r="A54" s="271"/>
      <c r="B54" s="272" t="s">
        <v>455</v>
      </c>
      <c r="C54" s="272"/>
      <c r="D54" s="272"/>
      <c r="E54" s="289"/>
      <c r="F54" s="272" t="s">
        <v>453</v>
      </c>
      <c r="G54" s="289"/>
      <c r="H54" s="272" t="s">
        <v>335</v>
      </c>
      <c r="I54" s="272"/>
      <c r="J54" s="272"/>
      <c r="K54" s="272"/>
      <c r="L54" s="272"/>
      <c r="M54" s="272"/>
      <c r="N54" s="285"/>
      <c r="O54" s="272"/>
    </row>
    <row r="55" spans="1:15" x14ac:dyDescent="0.2">
      <c r="A55" s="271"/>
      <c r="B55" s="272"/>
      <c r="C55" s="272"/>
      <c r="D55" s="272"/>
      <c r="E55" s="272"/>
      <c r="F55" s="272"/>
      <c r="G55" s="272"/>
      <c r="H55" s="272"/>
      <c r="I55" s="272"/>
      <c r="J55" s="272"/>
      <c r="K55" s="272"/>
      <c r="L55" s="272"/>
      <c r="M55" s="272"/>
      <c r="N55" s="285"/>
      <c r="O55" s="272"/>
    </row>
    <row r="56" spans="1:15" ht="12" thickBot="1" x14ac:dyDescent="0.25">
      <c r="A56" s="271" t="s">
        <v>456</v>
      </c>
      <c r="B56" s="272" t="s">
        <v>24</v>
      </c>
      <c r="C56" s="272"/>
      <c r="D56" s="272"/>
      <c r="E56" s="272"/>
      <c r="F56" s="272"/>
      <c r="G56" s="272"/>
      <c r="H56" s="272"/>
      <c r="I56" s="272"/>
      <c r="J56" s="272"/>
      <c r="K56" s="272"/>
      <c r="L56" s="272"/>
      <c r="M56" s="272"/>
      <c r="N56" s="285"/>
      <c r="O56" s="209"/>
    </row>
    <row r="57" spans="1:15" ht="12.6" thickBot="1" x14ac:dyDescent="0.3">
      <c r="A57" s="271"/>
      <c r="B57" s="272" t="s">
        <v>455</v>
      </c>
      <c r="C57" s="272"/>
      <c r="D57" s="272"/>
      <c r="E57" s="289"/>
      <c r="F57" s="272" t="s">
        <v>453</v>
      </c>
      <c r="G57" s="289"/>
      <c r="H57" s="272" t="s">
        <v>335</v>
      </c>
      <c r="I57" s="272"/>
      <c r="J57" s="272"/>
      <c r="K57" s="272"/>
      <c r="L57" s="272"/>
      <c r="M57" s="272"/>
      <c r="N57" s="285"/>
      <c r="O57" s="272"/>
    </row>
    <row r="58" spans="1:15" x14ac:dyDescent="0.2">
      <c r="A58" s="271"/>
      <c r="B58" s="272"/>
      <c r="C58" s="272"/>
      <c r="D58" s="272"/>
      <c r="E58" s="272"/>
      <c r="F58" s="272"/>
      <c r="G58" s="272"/>
      <c r="H58" s="272"/>
      <c r="I58" s="272"/>
      <c r="J58" s="272"/>
      <c r="K58" s="272"/>
      <c r="L58" s="272"/>
      <c r="M58" s="272"/>
      <c r="N58" s="285"/>
      <c r="O58" s="272"/>
    </row>
    <row r="59" spans="1:15" ht="12" thickBot="1" x14ac:dyDescent="0.25">
      <c r="A59" s="271" t="s">
        <v>457</v>
      </c>
      <c r="B59" s="272" t="s">
        <v>25</v>
      </c>
      <c r="C59" s="272"/>
      <c r="D59" s="272"/>
      <c r="E59" s="272"/>
      <c r="F59" s="272"/>
      <c r="G59" s="988"/>
      <c r="H59" s="988"/>
      <c r="I59" s="988"/>
      <c r="J59" s="988"/>
      <c r="K59" s="988"/>
      <c r="L59" s="272"/>
      <c r="M59" s="272"/>
      <c r="N59" s="285"/>
      <c r="O59" s="209"/>
    </row>
    <row r="60" spans="1:15" ht="12.6" thickBot="1" x14ac:dyDescent="0.3">
      <c r="A60" s="271"/>
      <c r="B60" s="272" t="s">
        <v>455</v>
      </c>
      <c r="C60" s="272"/>
      <c r="D60" s="272"/>
      <c r="E60" s="289"/>
      <c r="F60" s="272" t="s">
        <v>453</v>
      </c>
      <c r="G60" s="290"/>
      <c r="H60" s="272" t="s">
        <v>335</v>
      </c>
      <c r="I60" s="272"/>
      <c r="J60" s="272"/>
      <c r="K60" s="272"/>
      <c r="L60" s="272"/>
      <c r="M60" s="272"/>
      <c r="N60" s="285"/>
      <c r="O60" s="272"/>
    </row>
    <row r="61" spans="1:15" x14ac:dyDescent="0.2">
      <c r="A61" s="271"/>
      <c r="B61" s="272"/>
      <c r="C61" s="272"/>
      <c r="D61" s="272"/>
      <c r="E61" s="272"/>
      <c r="F61" s="272"/>
      <c r="G61" s="272"/>
      <c r="H61" s="272"/>
      <c r="I61" s="272"/>
      <c r="J61" s="272"/>
      <c r="K61" s="272"/>
      <c r="L61" s="272"/>
      <c r="M61" s="272"/>
      <c r="N61" s="285"/>
      <c r="O61" s="272"/>
    </row>
    <row r="62" spans="1:15" ht="22.5" customHeight="1" thickBot="1" x14ac:dyDescent="0.25">
      <c r="A62" s="271" t="s">
        <v>458</v>
      </c>
      <c r="B62" s="291" t="str">
        <f>"Total projected DSA revenue for Year "&amp;PROPER(M12)&amp;" (Lines 16, 17, 18, 19)"</f>
        <v>Total projected DSA revenue for Year Year Ending 06/30/26 (Lines 16, 17, 18, 19)</v>
      </c>
      <c r="C62" s="272"/>
      <c r="D62" s="272"/>
      <c r="E62" s="272"/>
      <c r="F62" s="272"/>
      <c r="G62" s="272"/>
      <c r="H62" s="272"/>
      <c r="I62" s="272"/>
      <c r="J62" s="272"/>
      <c r="K62" s="272"/>
      <c r="L62" s="272"/>
      <c r="M62" s="272"/>
      <c r="N62" s="285"/>
      <c r="O62" s="292">
        <f>SUM(O47,O53,O56,O59)</f>
        <v>0</v>
      </c>
    </row>
    <row r="63" spans="1:15" ht="12.6" thickTop="1" thickBot="1" x14ac:dyDescent="0.25">
      <c r="A63" s="293"/>
      <c r="B63" s="294"/>
      <c r="C63" s="294"/>
      <c r="D63" s="294"/>
      <c r="E63" s="294"/>
      <c r="F63" s="294"/>
      <c r="G63" s="294"/>
      <c r="H63" s="294"/>
      <c r="I63" s="294"/>
      <c r="J63" s="294"/>
      <c r="K63" s="294"/>
      <c r="L63" s="294"/>
      <c r="M63" s="294"/>
      <c r="N63" s="294"/>
      <c r="O63" s="294"/>
    </row>
    <row r="64" spans="1:15" ht="12" thickTop="1" x14ac:dyDescent="0.2"/>
    <row r="65" spans="1:15" x14ac:dyDescent="0.2">
      <c r="A65" s="2"/>
      <c r="E65" s="964" t="s">
        <v>52</v>
      </c>
      <c r="F65" s="964"/>
      <c r="G65" s="982"/>
      <c r="H65" s="982"/>
      <c r="I65" s="982"/>
      <c r="J65" s="982"/>
    </row>
    <row r="66" spans="1:15" x14ac:dyDescent="0.2">
      <c r="B66" s="197"/>
      <c r="D66" s="89"/>
      <c r="E66" s="5"/>
      <c r="F66" s="89"/>
      <c r="O66" s="7" t="s">
        <v>426</v>
      </c>
    </row>
    <row r="67" spans="1:15" x14ac:dyDescent="0.2">
      <c r="B67" s="66" t="s">
        <v>651</v>
      </c>
      <c r="O67" s="7" t="e">
        <f>'Sch 1'!#REF!</f>
        <v>#REF!</v>
      </c>
    </row>
    <row r="68" spans="1:15" x14ac:dyDescent="0.2">
      <c r="O68" s="7" t="s">
        <v>625</v>
      </c>
    </row>
  </sheetData>
  <sheetProtection selectLockedCells="1"/>
  <mergeCells count="14">
    <mergeCell ref="M11:O11"/>
    <mergeCell ref="D12:F12"/>
    <mergeCell ref="H12:J12"/>
    <mergeCell ref="M12:O12"/>
    <mergeCell ref="A1:O1"/>
    <mergeCell ref="A9:O9"/>
    <mergeCell ref="D11:F11"/>
    <mergeCell ref="H11:J11"/>
    <mergeCell ref="R12:U12"/>
    <mergeCell ref="B29:E29"/>
    <mergeCell ref="B37:F37"/>
    <mergeCell ref="G59:K59"/>
    <mergeCell ref="E65:F65"/>
    <mergeCell ref="G65:J65"/>
  </mergeCells>
  <dataValidations count="2">
    <dataValidation type="whole" operator="greaterThan" allowBlank="1" showInputMessage="1" showErrorMessage="1" sqref="O47" xr:uid="{8063F582-15C2-4C29-A909-D5FC86563280}">
      <formula1>0</formula1>
    </dataValidation>
    <dataValidation type="whole" operator="lessThanOrEqual" allowBlank="1" showInputMessage="1" showErrorMessage="1" sqref="J49" xr:uid="{06B3D17C-5241-40E4-9D70-44F6DDCAA0B1}">
      <formula1>M37</formula1>
    </dataValidation>
  </dataValidations>
  <pageMargins left="0.55000000000000004" right="0" top="0.5" bottom="0.25" header="0.5" footer="0"/>
  <pageSetup scale="81" orientation="portrait" r:id="rId1"/>
  <headerFooter alignWithMargins="0">
    <oddFooter>&amp;C&amp;8FORM 4405LGF
Last Revised &amp;D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0E7DF-180E-4286-A9E6-F253D4CE60F8}">
  <sheetPr codeName="Sheet8">
    <tabColor theme="5" tint="-0.499984740745262"/>
    <pageSetUpPr fitToPage="1"/>
  </sheetPr>
  <dimension ref="A1:H49"/>
  <sheetViews>
    <sheetView zoomScale="75" zoomScaleNormal="75" workbookViewId="0">
      <selection activeCell="O46" sqref="O46"/>
    </sheetView>
  </sheetViews>
  <sheetFormatPr defaultColWidth="9.109375" defaultRowHeight="13.8" x14ac:dyDescent="0.25"/>
  <cols>
    <col min="1" max="1" width="4.33203125" style="8" customWidth="1"/>
    <col min="2" max="2" width="28.109375" style="8" customWidth="1"/>
    <col min="3" max="3" width="16.33203125" style="8" customWidth="1"/>
    <col min="4" max="5" width="17.109375" style="8" customWidth="1"/>
    <col min="6" max="6" width="16.109375" style="8" customWidth="1"/>
    <col min="7" max="7" width="13.5546875" style="8" customWidth="1"/>
    <col min="8" max="8" width="18.5546875" style="8" customWidth="1"/>
    <col min="9" max="9" width="12.6640625" style="8" customWidth="1"/>
    <col min="10" max="10" width="14.109375" style="8" customWidth="1"/>
    <col min="11" max="11" width="9.109375" style="8"/>
    <col min="12" max="12" width="5.44140625" style="8" customWidth="1"/>
    <col min="13" max="16384" width="9.109375" style="8"/>
  </cols>
  <sheetData>
    <row r="1" spans="1:8" ht="13.5" customHeight="1" x14ac:dyDescent="0.25">
      <c r="A1" s="10"/>
      <c r="B1" s="10"/>
      <c r="C1" s="10"/>
      <c r="D1" s="10"/>
      <c r="E1" s="10"/>
      <c r="F1" s="10"/>
      <c r="G1" s="10"/>
      <c r="H1" s="10"/>
    </row>
    <row r="2" spans="1:8" x14ac:dyDescent="0.25">
      <c r="A2" s="305"/>
      <c r="B2" s="306"/>
      <c r="C2" s="307" t="s">
        <v>33</v>
      </c>
      <c r="D2" s="307" t="s">
        <v>34</v>
      </c>
      <c r="E2" s="307" t="s">
        <v>35</v>
      </c>
      <c r="F2" s="308" t="s">
        <v>36</v>
      </c>
      <c r="G2" s="309" t="s">
        <v>37</v>
      </c>
      <c r="H2" s="310" t="s">
        <v>38</v>
      </c>
    </row>
    <row r="3" spans="1:8" x14ac:dyDescent="0.25">
      <c r="A3" s="305"/>
      <c r="B3" s="311"/>
      <c r="C3" s="312" t="s">
        <v>353</v>
      </c>
      <c r="D3" s="312" t="s">
        <v>354</v>
      </c>
      <c r="E3" s="313" t="s">
        <v>767</v>
      </c>
      <c r="F3" s="312" t="s">
        <v>355</v>
      </c>
      <c r="G3" s="314"/>
      <c r="H3" s="305"/>
    </row>
    <row r="4" spans="1:8" s="11" customFormat="1" x14ac:dyDescent="0.25">
      <c r="A4" s="315"/>
      <c r="B4" s="308" t="s">
        <v>32</v>
      </c>
      <c r="C4" s="312" t="s">
        <v>41</v>
      </c>
      <c r="D4" s="312" t="s">
        <v>356</v>
      </c>
      <c r="E4" s="313" t="s">
        <v>768</v>
      </c>
      <c r="F4" s="312" t="s">
        <v>356</v>
      </c>
      <c r="G4" s="316"/>
      <c r="H4" s="317" t="s">
        <v>357</v>
      </c>
    </row>
    <row r="5" spans="1:8" ht="14.4" thickBot="1" x14ac:dyDescent="0.3">
      <c r="A5" s="318"/>
      <c r="B5" s="319" t="s">
        <v>41</v>
      </c>
      <c r="C5" s="320" t="s">
        <v>117</v>
      </c>
      <c r="D5" s="320" t="s">
        <v>358</v>
      </c>
      <c r="E5" s="321" t="s">
        <v>769</v>
      </c>
      <c r="F5" s="320" t="s">
        <v>358</v>
      </c>
      <c r="G5" s="322" t="s">
        <v>40</v>
      </c>
      <c r="H5" s="323" t="s">
        <v>358</v>
      </c>
    </row>
    <row r="6" spans="1:8" ht="24.75" customHeight="1" x14ac:dyDescent="0.25">
      <c r="A6" s="324" t="s">
        <v>49</v>
      </c>
      <c r="B6" s="325"/>
      <c r="C6" s="297"/>
      <c r="D6" s="297"/>
      <c r="E6" s="297"/>
      <c r="F6" s="296"/>
      <c r="G6" s="296"/>
      <c r="H6" s="326"/>
    </row>
    <row r="7" spans="1:8" ht="15" customHeight="1" x14ac:dyDescent="0.25">
      <c r="A7" s="327"/>
      <c r="B7" s="325" t="s">
        <v>359</v>
      </c>
      <c r="C7" s="298"/>
      <c r="D7" s="304"/>
      <c r="E7" s="304"/>
      <c r="F7" s="296"/>
      <c r="G7" s="296"/>
      <c r="H7" s="328"/>
    </row>
    <row r="8" spans="1:8" ht="15" customHeight="1" x14ac:dyDescent="0.25">
      <c r="A8" s="327"/>
      <c r="B8" s="329" t="s">
        <v>360</v>
      </c>
      <c r="C8" s="296"/>
      <c r="D8" s="296"/>
      <c r="E8" s="296"/>
      <c r="F8" s="296"/>
      <c r="G8" s="296"/>
      <c r="H8" s="295"/>
    </row>
    <row r="9" spans="1:8" ht="15" customHeight="1" x14ac:dyDescent="0.25">
      <c r="A9" s="327"/>
      <c r="B9" s="330" t="s">
        <v>750</v>
      </c>
      <c r="C9" s="296"/>
      <c r="D9" s="296"/>
      <c r="E9" s="296"/>
      <c r="F9" s="296"/>
      <c r="G9" s="296"/>
      <c r="H9" s="295"/>
    </row>
    <row r="10" spans="1:8" ht="15" customHeight="1" x14ac:dyDescent="0.25">
      <c r="A10" s="327"/>
      <c r="B10" s="329" t="s">
        <v>361</v>
      </c>
      <c r="C10" s="296"/>
      <c r="D10" s="296"/>
      <c r="E10" s="296"/>
      <c r="F10" s="296"/>
      <c r="G10" s="296"/>
      <c r="H10" s="295"/>
    </row>
    <row r="11" spans="1:8" ht="15" customHeight="1" x14ac:dyDescent="0.25">
      <c r="A11" s="327"/>
      <c r="B11" s="329" t="s">
        <v>808</v>
      </c>
      <c r="C11" s="296"/>
      <c r="D11" s="296"/>
      <c r="E11" s="296"/>
      <c r="F11" s="296"/>
      <c r="G11" s="296"/>
      <c r="H11" s="295"/>
    </row>
    <row r="12" spans="1:8" ht="15" customHeight="1" x14ac:dyDescent="0.25">
      <c r="A12" s="327"/>
      <c r="B12" s="329"/>
      <c r="C12" s="296"/>
      <c r="D12" s="296"/>
      <c r="E12" s="296"/>
      <c r="F12" s="296"/>
      <c r="G12" s="296"/>
      <c r="H12" s="295"/>
    </row>
    <row r="13" spans="1:8" ht="15" customHeight="1" x14ac:dyDescent="0.25">
      <c r="A13" s="327"/>
      <c r="B13" s="329"/>
      <c r="C13" s="296"/>
      <c r="D13" s="296"/>
      <c r="E13" s="296"/>
      <c r="F13" s="296"/>
      <c r="G13" s="296"/>
      <c r="H13" s="295"/>
    </row>
    <row r="14" spans="1:8" ht="15" customHeight="1" x14ac:dyDescent="0.25">
      <c r="A14" s="327"/>
      <c r="B14" s="329" t="s">
        <v>809</v>
      </c>
      <c r="C14" s="296"/>
      <c r="D14" s="296"/>
      <c r="E14" s="296"/>
      <c r="F14" s="296"/>
      <c r="G14" s="296"/>
      <c r="H14" s="295"/>
    </row>
    <row r="15" spans="1:8" ht="19.5" customHeight="1" thickBot="1" x14ac:dyDescent="0.3">
      <c r="A15" s="331"/>
      <c r="B15" s="332" t="s">
        <v>327</v>
      </c>
      <c r="C15" s="299"/>
      <c r="D15" s="299"/>
      <c r="E15" s="299"/>
      <c r="F15" s="296"/>
      <c r="G15" s="296"/>
      <c r="H15" s="333"/>
    </row>
    <row r="16" spans="1:8" ht="21.75" customHeight="1" thickBot="1" x14ac:dyDescent="0.3">
      <c r="A16" s="334" t="s">
        <v>328</v>
      </c>
      <c r="B16" s="335"/>
      <c r="C16" s="300"/>
      <c r="D16" s="300"/>
      <c r="E16" s="300"/>
      <c r="F16" s="296"/>
      <c r="G16" s="296"/>
      <c r="H16" s="336"/>
    </row>
    <row r="17" spans="1:8" ht="20.25" customHeight="1" thickBot="1" x14ac:dyDescent="0.3">
      <c r="A17" s="318"/>
      <c r="B17" s="332" t="s">
        <v>50</v>
      </c>
      <c r="C17" s="299"/>
      <c r="D17" s="299"/>
      <c r="E17" s="299"/>
      <c r="F17" s="296"/>
      <c r="G17" s="296"/>
      <c r="H17" s="333"/>
    </row>
    <row r="18" spans="1:8" ht="24" customHeight="1" x14ac:dyDescent="0.25">
      <c r="A18" s="337" t="s">
        <v>363</v>
      </c>
      <c r="B18" s="329"/>
      <c r="C18" s="301"/>
      <c r="D18" s="301"/>
      <c r="E18" s="301"/>
      <c r="F18" s="296"/>
      <c r="G18" s="296"/>
      <c r="H18" s="338"/>
    </row>
    <row r="19" spans="1:8" ht="15" customHeight="1" x14ac:dyDescent="0.25">
      <c r="A19" s="327"/>
      <c r="B19" s="329" t="s">
        <v>331</v>
      </c>
      <c r="C19" s="339"/>
      <c r="D19" s="296"/>
      <c r="E19" s="296"/>
      <c r="F19" s="296"/>
      <c r="G19" s="296"/>
      <c r="H19" s="295"/>
    </row>
    <row r="20" spans="1:8" ht="15" customHeight="1" x14ac:dyDescent="0.25">
      <c r="A20" s="327"/>
      <c r="B20" s="329" t="s">
        <v>332</v>
      </c>
      <c r="C20" s="296"/>
      <c r="D20" s="296"/>
      <c r="E20" s="296"/>
      <c r="F20" s="296"/>
      <c r="G20" s="296"/>
      <c r="H20" s="295"/>
    </row>
    <row r="21" spans="1:8" ht="15" customHeight="1" x14ac:dyDescent="0.25">
      <c r="A21" s="327"/>
      <c r="B21" s="329" t="s">
        <v>333</v>
      </c>
      <c r="C21" s="296"/>
      <c r="D21" s="296"/>
      <c r="E21" s="296"/>
      <c r="F21" s="296"/>
      <c r="G21" s="296"/>
      <c r="H21" s="295"/>
    </row>
    <row r="22" spans="1:8" ht="15" customHeight="1" x14ac:dyDescent="0.25">
      <c r="A22" s="327"/>
      <c r="B22" s="329" t="s">
        <v>334</v>
      </c>
      <c r="C22" s="296"/>
      <c r="D22" s="296"/>
      <c r="E22" s="296"/>
      <c r="F22" s="296"/>
      <c r="G22" s="296"/>
      <c r="H22" s="295"/>
    </row>
    <row r="23" spans="1:8" ht="15" customHeight="1" x14ac:dyDescent="0.25">
      <c r="A23" s="327"/>
      <c r="B23" s="329" t="s">
        <v>335</v>
      </c>
      <c r="C23" s="296"/>
      <c r="D23" s="296"/>
      <c r="E23" s="296"/>
      <c r="F23" s="296"/>
      <c r="G23" s="296"/>
      <c r="H23" s="295"/>
    </row>
    <row r="24" spans="1:8" ht="15" customHeight="1" x14ac:dyDescent="0.25">
      <c r="A24" s="327"/>
      <c r="B24" s="329" t="s">
        <v>771</v>
      </c>
      <c r="C24" s="296"/>
      <c r="D24" s="296"/>
      <c r="E24" s="296"/>
      <c r="F24" s="296"/>
      <c r="G24" s="296"/>
      <c r="H24" s="295"/>
    </row>
    <row r="25" spans="1:8" ht="15" customHeight="1" x14ac:dyDescent="0.25">
      <c r="A25" s="327"/>
      <c r="B25" s="329" t="s">
        <v>772</v>
      </c>
      <c r="C25" s="296"/>
      <c r="D25" s="296"/>
      <c r="E25" s="296"/>
      <c r="F25" s="296"/>
      <c r="G25" s="296"/>
      <c r="H25" s="295"/>
    </row>
    <row r="26" spans="1:8" ht="15" customHeight="1" x14ac:dyDescent="0.25">
      <c r="A26" s="327"/>
      <c r="B26" s="329" t="s">
        <v>773</v>
      </c>
      <c r="C26" s="296"/>
      <c r="D26" s="296"/>
      <c r="E26" s="296"/>
      <c r="F26" s="296"/>
      <c r="G26" s="296"/>
      <c r="H26" s="295"/>
    </row>
    <row r="27" spans="1:8" ht="15" customHeight="1" x14ac:dyDescent="0.25">
      <c r="A27" s="327"/>
      <c r="B27" s="329" t="s">
        <v>794</v>
      </c>
      <c r="C27" s="296"/>
      <c r="D27" s="296"/>
      <c r="E27" s="296"/>
      <c r="F27" s="296"/>
      <c r="G27" s="296"/>
      <c r="H27" s="295"/>
    </row>
    <row r="28" spans="1:8" ht="15" customHeight="1" x14ac:dyDescent="0.25">
      <c r="A28" s="327"/>
      <c r="B28" s="330" t="s">
        <v>337</v>
      </c>
      <c r="C28" s="296"/>
      <c r="D28" s="296"/>
      <c r="E28" s="296"/>
      <c r="F28" s="296"/>
      <c r="G28" s="296"/>
      <c r="H28" s="295"/>
    </row>
    <row r="29" spans="1:8" ht="15" customHeight="1" x14ac:dyDescent="0.25">
      <c r="A29" s="327"/>
      <c r="B29" s="329" t="s">
        <v>364</v>
      </c>
      <c r="C29" s="296"/>
      <c r="D29" s="296"/>
      <c r="E29" s="296"/>
      <c r="F29" s="296"/>
      <c r="G29" s="296"/>
      <c r="H29" s="295"/>
    </row>
    <row r="30" spans="1:8" ht="15" customHeight="1" x14ac:dyDescent="0.25">
      <c r="A30" s="327"/>
      <c r="B30" s="329" t="s">
        <v>365</v>
      </c>
      <c r="C30" s="296"/>
      <c r="D30" s="296"/>
      <c r="E30" s="296"/>
      <c r="F30" s="296"/>
      <c r="G30" s="296"/>
      <c r="H30" s="295"/>
    </row>
    <row r="31" spans="1:8" ht="15" customHeight="1" x14ac:dyDescent="0.25">
      <c r="A31" s="327"/>
      <c r="B31" s="329" t="s">
        <v>366</v>
      </c>
      <c r="C31" s="296"/>
      <c r="D31" s="296"/>
      <c r="E31" s="296"/>
      <c r="F31" s="296"/>
      <c r="G31" s="296"/>
      <c r="H31" s="295"/>
    </row>
    <row r="32" spans="1:8" ht="15" customHeight="1" x14ac:dyDescent="0.25">
      <c r="A32" s="327"/>
      <c r="B32" s="329"/>
      <c r="C32" s="296"/>
      <c r="D32" s="296"/>
      <c r="E32" s="296"/>
      <c r="F32" s="296"/>
      <c r="G32" s="296"/>
      <c r="H32" s="295"/>
    </row>
    <row r="33" spans="1:8" ht="15" customHeight="1" x14ac:dyDescent="0.25">
      <c r="A33" s="327"/>
      <c r="B33" s="329"/>
      <c r="C33" s="296"/>
      <c r="D33" s="296"/>
      <c r="E33" s="296"/>
      <c r="F33" s="296"/>
      <c r="G33" s="296"/>
      <c r="H33" s="295"/>
    </row>
    <row r="34" spans="1:8" ht="20.25" customHeight="1" thickBot="1" x14ac:dyDescent="0.3">
      <c r="A34" s="331"/>
      <c r="B34" s="332" t="s">
        <v>340</v>
      </c>
      <c r="C34" s="299"/>
      <c r="D34" s="299"/>
      <c r="E34" s="299"/>
      <c r="F34" s="296"/>
      <c r="G34" s="296"/>
      <c r="H34" s="333"/>
    </row>
    <row r="35" spans="1:8" ht="21.75" customHeight="1" thickBot="1" x14ac:dyDescent="0.3">
      <c r="A35" s="340"/>
      <c r="B35" s="341" t="s">
        <v>341</v>
      </c>
      <c r="C35" s="300"/>
      <c r="D35" s="300"/>
      <c r="E35" s="300"/>
      <c r="F35" s="296"/>
      <c r="G35" s="296"/>
      <c r="H35" s="336"/>
    </row>
    <row r="36" spans="1:8" ht="18.75" customHeight="1" x14ac:dyDescent="0.25">
      <c r="A36" s="342"/>
      <c r="B36" s="343" t="s">
        <v>344</v>
      </c>
      <c r="C36" s="302"/>
      <c r="D36" s="302"/>
      <c r="E36" s="302"/>
      <c r="F36" s="296"/>
      <c r="G36" s="296"/>
      <c r="H36" s="344"/>
    </row>
    <row r="37" spans="1:8" ht="26.25" customHeight="1" thickBot="1" x14ac:dyDescent="0.3">
      <c r="A37" s="345" t="s">
        <v>343</v>
      </c>
      <c r="B37" s="346"/>
      <c r="C37" s="303"/>
      <c r="D37" s="303"/>
      <c r="E37" s="303"/>
      <c r="F37" s="296"/>
      <c r="G37" s="296"/>
      <c r="H37" s="347"/>
    </row>
    <row r="38" spans="1:8" ht="14.4" thickTop="1" x14ac:dyDescent="0.25"/>
    <row r="39" spans="1:8" ht="15" customHeight="1" x14ac:dyDescent="0.25"/>
    <row r="40" spans="1:8" ht="15" customHeight="1" x14ac:dyDescent="0.25">
      <c r="A40" s="10"/>
      <c r="B40" s="10"/>
      <c r="C40" s="8" t="s">
        <v>830</v>
      </c>
    </row>
    <row r="41" spans="1:8" ht="15" customHeight="1" x14ac:dyDescent="0.25"/>
    <row r="42" spans="1:8" ht="15" customHeight="1" x14ac:dyDescent="0.25">
      <c r="B42" s="8" t="s">
        <v>367</v>
      </c>
    </row>
    <row r="45" spans="1:8" x14ac:dyDescent="0.25">
      <c r="G45" s="1"/>
    </row>
    <row r="48" spans="1:8" x14ac:dyDescent="0.25">
      <c r="H48" s="7" t="s">
        <v>426</v>
      </c>
    </row>
    <row r="49" spans="8:8" x14ac:dyDescent="0.25">
      <c r="H49" s="7" t="s">
        <v>626</v>
      </c>
    </row>
  </sheetData>
  <sheetProtection algorithmName="SHA-512" hashValue="rCNSoOaT8snJtBiHCXFBLcTiCZ70gKU1QMBYD8tIMaJTA1w7Z4GmfTqUs0rDEhgTeR5Q6iUF6TJwbCoYbIYQOQ==" saltValue="3QZPitx1CtN97XH9Vmzs2w==" spinCount="100000" sheet="1" objects="1" scenarios="1"/>
  <phoneticPr fontId="0" type="noConversion"/>
  <pageMargins left="0.55000000000000004" right="0" top="0.5" bottom="0.25" header="0.5" footer="0"/>
  <pageSetup scale="76" fitToHeight="0" orientation="portrait" r:id="rId1"/>
  <headerFooter alignWithMargins="0">
    <oddFooter>&amp;C&amp;8Last Revised &amp;D</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836DE-EF87-4BA2-8878-BE9844A0ED5E}">
  <sheetPr codeName="Sheet9"/>
  <dimension ref="B1:I71"/>
  <sheetViews>
    <sheetView topLeftCell="A18" zoomScaleNormal="100" workbookViewId="0">
      <selection activeCell="C11" sqref="C11"/>
    </sheetView>
  </sheetViews>
  <sheetFormatPr defaultColWidth="8" defaultRowHeight="11.1" customHeight="1" x14ac:dyDescent="0.2"/>
  <cols>
    <col min="1" max="1" width="5.5546875" style="145" customWidth="1"/>
    <col min="2" max="3" width="8" style="145" customWidth="1"/>
    <col min="4" max="4" width="11.33203125" style="145" customWidth="1"/>
    <col min="5" max="5" width="18.33203125" style="146" customWidth="1"/>
    <col min="6" max="6" width="10.33203125" style="147" customWidth="1"/>
    <col min="7" max="7" width="18.109375" style="146" customWidth="1"/>
    <col min="8" max="8" width="16.88671875" style="146" customWidth="1"/>
    <col min="9" max="9" width="18.5546875" style="146" customWidth="1"/>
    <col min="10" max="16384" width="8" style="145"/>
  </cols>
  <sheetData>
    <row r="1" spans="2:9" ht="12.9" customHeight="1" x14ac:dyDescent="0.25">
      <c r="B1" s="214" t="s">
        <v>468</v>
      </c>
      <c r="C1" s="215"/>
      <c r="D1" s="215"/>
      <c r="E1" s="216"/>
      <c r="F1" s="217"/>
      <c r="G1" s="216"/>
      <c r="H1" s="216"/>
      <c r="I1" s="216"/>
    </row>
    <row r="2" spans="2:9" ht="12.9" customHeight="1" x14ac:dyDescent="0.25">
      <c r="B2" s="214" t="s">
        <v>469</v>
      </c>
      <c r="C2" s="215"/>
      <c r="D2" s="215"/>
      <c r="E2" s="216"/>
      <c r="F2" s="217"/>
      <c r="G2" s="216"/>
      <c r="H2" s="216"/>
      <c r="I2" s="216"/>
    </row>
    <row r="3" spans="2:9" ht="12.9" customHeight="1" x14ac:dyDescent="0.2">
      <c r="B3" s="218"/>
      <c r="C3" s="215"/>
      <c r="D3" s="215"/>
      <c r="E3" s="216"/>
      <c r="F3" s="217"/>
      <c r="G3" s="216"/>
      <c r="H3" s="216"/>
      <c r="I3" s="216"/>
    </row>
    <row r="4" spans="2:9" ht="12.9" customHeight="1" x14ac:dyDescent="0.2">
      <c r="B4" s="218"/>
      <c r="C4" s="215"/>
      <c r="D4" s="215"/>
      <c r="E4" s="216"/>
      <c r="F4" s="217"/>
      <c r="G4" s="216"/>
      <c r="H4" s="216"/>
      <c r="I4" s="216"/>
    </row>
    <row r="5" spans="2:9" ht="12.9" customHeight="1" x14ac:dyDescent="0.2">
      <c r="B5" s="218"/>
      <c r="C5" s="215"/>
      <c r="D5" s="215"/>
      <c r="E5" s="216"/>
      <c r="F5" s="217"/>
      <c r="G5" s="216"/>
      <c r="H5" s="216"/>
      <c r="I5" s="216"/>
    </row>
    <row r="6" spans="2:9" ht="12.9" customHeight="1" x14ac:dyDescent="0.2">
      <c r="B6" s="218"/>
      <c r="C6" s="215"/>
      <c r="D6" s="215"/>
      <c r="E6" s="216"/>
      <c r="F6" s="217"/>
      <c r="G6" s="216"/>
      <c r="H6" s="216"/>
      <c r="I6" s="216"/>
    </row>
    <row r="7" spans="2:9" ht="12.9" customHeight="1" x14ac:dyDescent="0.2">
      <c r="B7" s="218"/>
      <c r="C7" s="215"/>
      <c r="D7" s="215"/>
      <c r="E7" s="216"/>
      <c r="F7" s="217"/>
      <c r="G7" s="216"/>
      <c r="H7" s="216"/>
      <c r="I7" s="216"/>
    </row>
    <row r="8" spans="2:9" ht="12.9" customHeight="1" x14ac:dyDescent="0.2">
      <c r="B8" s="215"/>
      <c r="C8" s="215"/>
      <c r="D8" s="215"/>
      <c r="E8" s="216"/>
      <c r="F8" s="217"/>
      <c r="G8" s="216"/>
      <c r="H8" s="216"/>
      <c r="I8" s="216"/>
    </row>
    <row r="9" spans="2:9" ht="12.9" customHeight="1" x14ac:dyDescent="0.2">
      <c r="B9" s="215"/>
      <c r="C9" s="215"/>
      <c r="D9" s="215"/>
      <c r="E9" s="216"/>
      <c r="F9" s="217"/>
      <c r="G9" s="216"/>
      <c r="H9" s="216"/>
      <c r="I9" s="216"/>
    </row>
    <row r="10" spans="2:9" ht="12.9" customHeight="1" x14ac:dyDescent="0.2">
      <c r="B10" s="215"/>
      <c r="C10" s="215"/>
      <c r="D10" s="215"/>
      <c r="E10" s="216"/>
      <c r="F10" s="219"/>
      <c r="G10" s="220"/>
      <c r="H10" s="220"/>
      <c r="I10" s="221"/>
    </row>
    <row r="11" spans="2:9" ht="12.9" customHeight="1" x14ac:dyDescent="0.2">
      <c r="B11" s="215"/>
      <c r="C11" s="215"/>
      <c r="D11" s="215"/>
      <c r="E11" s="216"/>
      <c r="F11" s="217"/>
      <c r="G11" s="216"/>
      <c r="H11" s="216"/>
      <c r="I11" s="216"/>
    </row>
    <row r="12" spans="2:9" ht="12.9" customHeight="1" x14ac:dyDescent="0.2">
      <c r="B12" s="222"/>
      <c r="C12" s="223"/>
      <c r="D12" s="223"/>
      <c r="E12" s="224" t="s">
        <v>32</v>
      </c>
      <c r="F12" s="225" t="s">
        <v>33</v>
      </c>
      <c r="G12" s="224" t="s">
        <v>34</v>
      </c>
      <c r="H12" s="224" t="s">
        <v>35</v>
      </c>
      <c r="I12" s="226" t="s">
        <v>36</v>
      </c>
    </row>
    <row r="13" spans="2:9" ht="12.9" customHeight="1" x14ac:dyDescent="0.2">
      <c r="B13" s="227"/>
      <c r="C13" s="215"/>
      <c r="D13" s="215"/>
      <c r="E13" s="228" t="s">
        <v>470</v>
      </c>
      <c r="F13" s="229"/>
      <c r="G13" s="228" t="s">
        <v>471</v>
      </c>
      <c r="H13" s="228" t="s">
        <v>472</v>
      </c>
      <c r="I13" s="230" t="s">
        <v>473</v>
      </c>
    </row>
    <row r="14" spans="2:9" ht="12.9" customHeight="1" x14ac:dyDescent="0.2">
      <c r="B14" s="227"/>
      <c r="C14" s="215"/>
      <c r="D14" s="215"/>
      <c r="E14" s="228" t="s">
        <v>474</v>
      </c>
      <c r="F14" s="231" t="s">
        <v>40</v>
      </c>
      <c r="G14" s="230" t="s">
        <v>475</v>
      </c>
      <c r="H14" s="232" t="s">
        <v>476</v>
      </c>
      <c r="I14" s="230" t="s">
        <v>477</v>
      </c>
    </row>
    <row r="15" spans="2:9" ht="12.9" customHeight="1" x14ac:dyDescent="0.2">
      <c r="B15" s="233"/>
      <c r="C15" s="234"/>
      <c r="D15" s="234"/>
      <c r="E15" s="235" t="s">
        <v>478</v>
      </c>
      <c r="F15" s="236" t="s">
        <v>479</v>
      </c>
      <c r="G15" s="235" t="s">
        <v>480</v>
      </c>
      <c r="H15" s="235" t="s">
        <v>481</v>
      </c>
      <c r="I15" s="237" t="s">
        <v>204</v>
      </c>
    </row>
    <row r="16" spans="2:9" ht="12.9" customHeight="1" x14ac:dyDescent="0.2">
      <c r="B16" s="238" t="s">
        <v>482</v>
      </c>
      <c r="C16" s="223"/>
      <c r="D16" s="223"/>
      <c r="E16" s="239"/>
      <c r="F16" s="240"/>
      <c r="G16" s="239"/>
      <c r="H16" s="239"/>
      <c r="I16" s="241"/>
    </row>
    <row r="17" spans="2:9" ht="12.9" customHeight="1" x14ac:dyDescent="0.2">
      <c r="B17" s="242" t="s">
        <v>483</v>
      </c>
      <c r="C17" s="215"/>
      <c r="D17" s="215"/>
      <c r="E17" s="243"/>
      <c r="F17" s="244"/>
      <c r="G17" s="245"/>
      <c r="H17" s="245"/>
      <c r="I17" s="246"/>
    </row>
    <row r="18" spans="2:9" ht="12.9" customHeight="1" x14ac:dyDescent="0.2">
      <c r="B18" s="227" t="s">
        <v>484</v>
      </c>
      <c r="C18" s="215"/>
      <c r="D18" s="247"/>
      <c r="E18" s="211"/>
      <c r="F18" s="212">
        <v>0.75</v>
      </c>
      <c r="G18" s="213"/>
      <c r="H18" s="213"/>
      <c r="I18" s="211"/>
    </row>
    <row r="19" spans="2:9" ht="12.9" customHeight="1" x14ac:dyDescent="0.2">
      <c r="B19" s="248" t="s">
        <v>485</v>
      </c>
      <c r="C19" s="215"/>
      <c r="D19" s="215"/>
      <c r="E19" s="243"/>
      <c r="F19" s="249"/>
      <c r="G19" s="245"/>
      <c r="H19" s="245"/>
      <c r="I19" s="246"/>
    </row>
    <row r="20" spans="2:9" ht="12.9" customHeight="1" x14ac:dyDescent="0.2">
      <c r="B20" s="248" t="s">
        <v>486</v>
      </c>
      <c r="C20" s="215"/>
      <c r="D20" s="215"/>
      <c r="E20" s="250" t="s">
        <v>550</v>
      </c>
      <c r="F20" s="251" t="s">
        <v>551</v>
      </c>
      <c r="G20" s="250" t="s">
        <v>550</v>
      </c>
      <c r="H20" s="252" t="s">
        <v>552</v>
      </c>
      <c r="I20" s="253"/>
    </row>
    <row r="21" spans="2:9" ht="12.9" customHeight="1" x14ac:dyDescent="0.2">
      <c r="B21" s="254" t="s">
        <v>487</v>
      </c>
      <c r="C21" s="215"/>
      <c r="D21" s="215"/>
      <c r="E21" s="243"/>
      <c r="F21" s="249"/>
      <c r="G21" s="245"/>
      <c r="H21" s="245"/>
      <c r="I21" s="246"/>
    </row>
    <row r="22" spans="2:9" ht="12.9" customHeight="1" x14ac:dyDescent="0.2">
      <c r="B22" s="227"/>
      <c r="C22" s="215"/>
      <c r="D22" s="215"/>
      <c r="E22" s="243"/>
      <c r="F22" s="249"/>
      <c r="G22" s="245"/>
      <c r="H22" s="245"/>
      <c r="I22" s="246"/>
    </row>
    <row r="23" spans="2:9" ht="12.9" customHeight="1" x14ac:dyDescent="0.2">
      <c r="B23" s="238" t="s">
        <v>488</v>
      </c>
      <c r="C23" s="223"/>
      <c r="D23" s="223"/>
      <c r="E23" s="255"/>
      <c r="F23" s="240"/>
      <c r="G23" s="239"/>
      <c r="H23" s="239"/>
      <c r="I23" s="255"/>
    </row>
    <row r="24" spans="2:9" ht="12.9" customHeight="1" x14ac:dyDescent="0.2">
      <c r="B24" s="248" t="s">
        <v>489</v>
      </c>
      <c r="C24" s="215"/>
      <c r="D24" s="215"/>
      <c r="E24" s="246"/>
      <c r="F24" s="249"/>
      <c r="G24" s="245"/>
      <c r="H24" s="245"/>
      <c r="I24" s="246"/>
    </row>
    <row r="25" spans="2:9" ht="12.9" customHeight="1" x14ac:dyDescent="0.2">
      <c r="B25" s="248" t="s">
        <v>490</v>
      </c>
      <c r="C25" s="215"/>
      <c r="D25" s="215"/>
      <c r="E25" s="253"/>
      <c r="F25" s="256"/>
      <c r="G25" s="252"/>
      <c r="H25" s="252"/>
      <c r="I25" s="253"/>
    </row>
    <row r="26" spans="2:9" ht="12.9" customHeight="1" x14ac:dyDescent="0.2">
      <c r="B26" s="248" t="s">
        <v>491</v>
      </c>
      <c r="C26" s="215"/>
      <c r="D26" s="215"/>
      <c r="E26" s="253"/>
      <c r="F26" s="251"/>
      <c r="G26" s="252"/>
      <c r="H26" s="252" t="s">
        <v>552</v>
      </c>
      <c r="I26" s="253"/>
    </row>
    <row r="27" spans="2:9" ht="12.9" customHeight="1" x14ac:dyDescent="0.2">
      <c r="B27" s="254" t="s">
        <v>492</v>
      </c>
      <c r="C27" s="215"/>
      <c r="D27" s="215"/>
      <c r="E27" s="246"/>
      <c r="F27" s="249"/>
      <c r="G27" s="245"/>
      <c r="H27" s="245"/>
      <c r="I27" s="246"/>
    </row>
    <row r="28" spans="2:9" ht="12.9" customHeight="1" x14ac:dyDescent="0.2">
      <c r="B28" s="233"/>
      <c r="C28" s="234"/>
      <c r="D28" s="234"/>
      <c r="E28" s="253"/>
      <c r="F28" s="251"/>
      <c r="G28" s="252"/>
      <c r="H28" s="252"/>
      <c r="I28" s="253"/>
    </row>
    <row r="29" spans="2:9" ht="12.9" customHeight="1" x14ac:dyDescent="0.2">
      <c r="B29" s="222" t="s">
        <v>555</v>
      </c>
      <c r="C29" s="223"/>
      <c r="D29" s="223"/>
      <c r="E29" s="257"/>
      <c r="F29" s="212"/>
      <c r="G29" s="258"/>
      <c r="H29" s="258"/>
      <c r="I29" s="257"/>
    </row>
    <row r="30" spans="2:9" ht="12.9" customHeight="1" x14ac:dyDescent="0.2">
      <c r="B30" s="233"/>
      <c r="C30" s="234"/>
      <c r="D30" s="234"/>
      <c r="E30" s="259"/>
      <c r="F30" s="260"/>
      <c r="G30" s="261"/>
      <c r="H30" s="261"/>
      <c r="I30" s="259"/>
    </row>
    <row r="31" spans="2:9" ht="12.9" customHeight="1" x14ac:dyDescent="0.2">
      <c r="B31" s="215"/>
      <c r="C31" s="215"/>
      <c r="D31" s="215"/>
      <c r="E31" s="262"/>
      <c r="F31" s="263"/>
      <c r="G31" s="264"/>
      <c r="H31" s="264"/>
      <c r="I31" s="262"/>
    </row>
    <row r="32" spans="2:9" ht="12.9" customHeight="1" x14ac:dyDescent="0.2">
      <c r="B32" s="215"/>
      <c r="C32" s="215"/>
      <c r="D32" s="215"/>
      <c r="E32" s="262"/>
      <c r="F32" s="263"/>
      <c r="G32" s="264"/>
      <c r="H32" s="264"/>
      <c r="I32" s="262"/>
    </row>
    <row r="33" spans="2:9" ht="12.9" customHeight="1" x14ac:dyDescent="0.2">
      <c r="B33" s="215"/>
      <c r="C33" s="215"/>
      <c r="D33" s="215"/>
      <c r="E33" s="216"/>
      <c r="F33" s="217"/>
      <c r="G33" s="216"/>
      <c r="H33" s="216"/>
      <c r="I33" s="216"/>
    </row>
    <row r="34" spans="2:9" s="148" customFormat="1" ht="12.9" customHeight="1" x14ac:dyDescent="0.25">
      <c r="B34" s="265" t="s">
        <v>549</v>
      </c>
      <c r="C34" s="266"/>
      <c r="D34" s="266"/>
      <c r="E34" s="267"/>
      <c r="F34" s="268"/>
      <c r="G34" s="267"/>
      <c r="H34" s="267"/>
      <c r="I34" s="267"/>
    </row>
    <row r="35" spans="2:9" s="148" customFormat="1" ht="12.9" customHeight="1" x14ac:dyDescent="0.25">
      <c r="B35" s="269" t="s">
        <v>32</v>
      </c>
      <c r="C35" s="266" t="s">
        <v>554</v>
      </c>
      <c r="D35" s="266"/>
      <c r="E35" s="267"/>
      <c r="F35" s="268"/>
      <c r="G35" s="267"/>
      <c r="H35" s="267"/>
      <c r="I35" s="267"/>
    </row>
    <row r="36" spans="2:9" s="148" customFormat="1" ht="12.9" customHeight="1" x14ac:dyDescent="0.25">
      <c r="B36" s="269" t="s">
        <v>33</v>
      </c>
      <c r="C36" s="266" t="s">
        <v>590</v>
      </c>
      <c r="D36" s="266"/>
      <c r="E36" s="267"/>
      <c r="F36" s="268"/>
      <c r="G36" s="267"/>
      <c r="H36" s="267"/>
      <c r="I36" s="267"/>
    </row>
    <row r="37" spans="2:9" s="148" customFormat="1" ht="12.9" customHeight="1" x14ac:dyDescent="0.25">
      <c r="B37" s="269"/>
      <c r="C37" s="266" t="s">
        <v>589</v>
      </c>
      <c r="D37" s="266"/>
      <c r="E37" s="267"/>
      <c r="F37" s="268"/>
      <c r="G37" s="267"/>
      <c r="H37" s="267"/>
      <c r="I37" s="267"/>
    </row>
    <row r="38" spans="2:9" s="148" customFormat="1" ht="12.9" customHeight="1" x14ac:dyDescent="0.25">
      <c r="B38" s="269" t="s">
        <v>34</v>
      </c>
      <c r="C38" s="266" t="s">
        <v>568</v>
      </c>
      <c r="D38" s="214"/>
      <c r="E38" s="267"/>
      <c r="F38" s="268"/>
      <c r="G38" s="267"/>
      <c r="H38" s="267"/>
      <c r="I38" s="267"/>
    </row>
    <row r="39" spans="2:9" ht="12.9" customHeight="1" x14ac:dyDescent="0.25">
      <c r="B39" s="215"/>
      <c r="C39" s="266" t="s">
        <v>569</v>
      </c>
      <c r="D39" s="215"/>
      <c r="E39" s="216"/>
      <c r="F39" s="217"/>
      <c r="G39" s="216"/>
      <c r="H39" s="216"/>
      <c r="I39" s="216"/>
    </row>
    <row r="40" spans="2:9" ht="11.1" customHeight="1" x14ac:dyDescent="0.2">
      <c r="B40" s="215"/>
      <c r="C40" s="215"/>
      <c r="D40" s="215"/>
      <c r="E40" s="216"/>
      <c r="F40" s="217"/>
      <c r="G40" s="216"/>
      <c r="H40" s="216"/>
      <c r="I40" s="216"/>
    </row>
    <row r="41" spans="2:9" ht="13.5" customHeight="1" x14ac:dyDescent="0.25">
      <c r="B41" s="270"/>
      <c r="C41" s="215"/>
      <c r="D41" s="215"/>
      <c r="E41" s="216"/>
      <c r="F41" s="217"/>
      <c r="G41" s="216"/>
      <c r="H41" s="216"/>
      <c r="I41" s="216"/>
    </row>
    <row r="42" spans="2:9" ht="12.75" customHeight="1" x14ac:dyDescent="0.25">
      <c r="B42" s="149"/>
    </row>
    <row r="44" spans="2:9" ht="11.1" customHeight="1" x14ac:dyDescent="0.2">
      <c r="I44" s="150"/>
    </row>
    <row r="45" spans="2:9" ht="11.1" customHeight="1" x14ac:dyDescent="0.2">
      <c r="B45" s="151"/>
      <c r="I45" s="152"/>
    </row>
    <row r="56" spans="2:5" ht="11.1" customHeight="1" x14ac:dyDescent="0.2">
      <c r="B56" s="144"/>
      <c r="C56" s="144"/>
      <c r="D56" s="144"/>
      <c r="E56" s="146" t="s">
        <v>52</v>
      </c>
    </row>
    <row r="69" spans="2:9" ht="11.1" customHeight="1" x14ac:dyDescent="0.2">
      <c r="I69" s="150" t="s">
        <v>493</v>
      </c>
    </row>
    <row r="70" spans="2:9" ht="11.1" customHeight="1" x14ac:dyDescent="0.2">
      <c r="I70" s="205" t="str">
        <f>"Budget Fiscal Year "&amp;TEXT('Form 1'!C136,"yyyy-yyyy")</f>
        <v>Budget Fiscal Year 2025-2026</v>
      </c>
    </row>
    <row r="71" spans="2:9" ht="11.1" customHeight="1" x14ac:dyDescent="0.2">
      <c r="B71" s="151"/>
      <c r="I71" s="152" t="s">
        <v>627</v>
      </c>
    </row>
  </sheetData>
  <phoneticPr fontId="11" type="noConversion"/>
  <pageMargins left="0.55000000000000004" right="0" top="0.5" bottom="0.25" header="0.5" footer="0"/>
  <pageSetup scale="86" orientation="portrait" r:id="rId1"/>
  <headerFooter alignWithMargins="0">
    <oddFooter>&amp;C&amp;8FORM 4405LGF
Last Revised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98096-EC18-420F-8934-FE92A0C01AC6}">
  <sheetPr codeName="Sheet1">
    <tabColor theme="5" tint="-0.499984740745262"/>
  </sheetPr>
  <dimension ref="A1:G52"/>
  <sheetViews>
    <sheetView zoomScale="75" zoomScaleNormal="75" workbookViewId="0">
      <selection activeCell="O46" sqref="O46"/>
    </sheetView>
  </sheetViews>
  <sheetFormatPr defaultColWidth="9.109375" defaultRowHeight="13.8" x14ac:dyDescent="0.25"/>
  <cols>
    <col min="1" max="1" width="6" style="11" customWidth="1"/>
    <col min="2" max="2" width="30.33203125" style="8" customWidth="1"/>
    <col min="3" max="7" width="14.6640625" style="27" customWidth="1"/>
    <col min="8" max="10" width="9.109375" style="8"/>
    <col min="11" max="11" width="5.44140625" style="8" customWidth="1"/>
    <col min="12" max="16384" width="9.109375" style="8"/>
  </cols>
  <sheetData>
    <row r="1" spans="1:7" ht="69.599999999999994" thickBot="1" x14ac:dyDescent="0.3">
      <c r="A1" s="992" t="s">
        <v>311</v>
      </c>
      <c r="B1" s="993"/>
      <c r="C1" s="348" t="s">
        <v>312</v>
      </c>
      <c r="D1" s="348" t="s">
        <v>313</v>
      </c>
      <c r="E1" s="348" t="s">
        <v>314</v>
      </c>
      <c r="F1" s="348" t="s">
        <v>315</v>
      </c>
      <c r="G1" s="349" t="s">
        <v>316</v>
      </c>
    </row>
    <row r="2" spans="1:7" ht="18.75" customHeight="1" x14ac:dyDescent="0.25">
      <c r="A2" s="350" t="s">
        <v>49</v>
      </c>
      <c r="B2" s="351"/>
      <c r="C2" s="301"/>
      <c r="D2" s="301"/>
      <c r="E2" s="301"/>
      <c r="F2" s="301"/>
      <c r="G2" s="338"/>
    </row>
    <row r="3" spans="1:7" x14ac:dyDescent="0.25">
      <c r="A3" s="352">
        <v>100</v>
      </c>
      <c r="B3" s="329" t="s">
        <v>317</v>
      </c>
      <c r="C3" s="296"/>
      <c r="D3" s="296"/>
      <c r="E3" s="296"/>
      <c r="F3" s="296"/>
      <c r="G3" s="295"/>
    </row>
    <row r="4" spans="1:7" x14ac:dyDescent="0.25">
      <c r="A4" s="352">
        <v>200</v>
      </c>
      <c r="B4" s="329" t="s">
        <v>318</v>
      </c>
      <c r="C4" s="296"/>
      <c r="D4" s="296"/>
      <c r="E4" s="296"/>
      <c r="F4" s="296"/>
      <c r="G4" s="295"/>
    </row>
    <row r="5" spans="1:7" x14ac:dyDescent="0.25">
      <c r="A5" s="352">
        <v>300</v>
      </c>
      <c r="B5" s="329" t="s">
        <v>494</v>
      </c>
      <c r="C5" s="296"/>
      <c r="D5" s="296"/>
      <c r="E5" s="296"/>
      <c r="F5" s="296"/>
      <c r="G5" s="295"/>
    </row>
    <row r="6" spans="1:7" x14ac:dyDescent="0.25">
      <c r="A6" s="352">
        <v>400</v>
      </c>
      <c r="B6" s="329" t="s">
        <v>319</v>
      </c>
      <c r="C6" s="296"/>
      <c r="D6" s="296"/>
      <c r="E6" s="296"/>
      <c r="F6" s="296"/>
      <c r="G6" s="295"/>
    </row>
    <row r="7" spans="1:7" x14ac:dyDescent="0.25">
      <c r="A7" s="352">
        <v>500</v>
      </c>
      <c r="B7" s="329" t="s">
        <v>320</v>
      </c>
      <c r="C7" s="296"/>
      <c r="D7" s="296"/>
      <c r="E7" s="296"/>
      <c r="F7" s="296"/>
      <c r="G7" s="295"/>
    </row>
    <row r="8" spans="1:7" x14ac:dyDescent="0.25">
      <c r="A8" s="352">
        <v>600</v>
      </c>
      <c r="B8" s="329" t="s">
        <v>245</v>
      </c>
      <c r="C8" s="296"/>
      <c r="D8" s="296"/>
      <c r="E8" s="296"/>
      <c r="F8" s="296"/>
      <c r="G8" s="295"/>
    </row>
    <row r="9" spans="1:7" x14ac:dyDescent="0.25">
      <c r="A9" s="352">
        <v>800</v>
      </c>
      <c r="B9" s="329" t="s">
        <v>321</v>
      </c>
      <c r="C9" s="296"/>
      <c r="D9" s="296"/>
      <c r="E9" s="296"/>
      <c r="F9" s="296"/>
      <c r="G9" s="295"/>
    </row>
    <row r="10" spans="1:7" x14ac:dyDescent="0.25">
      <c r="A10" s="352">
        <v>900</v>
      </c>
      <c r="B10" s="329" t="s">
        <v>495</v>
      </c>
      <c r="C10" s="296"/>
      <c r="D10" s="296"/>
      <c r="E10" s="296"/>
      <c r="F10" s="296"/>
      <c r="G10" s="295"/>
    </row>
    <row r="11" spans="1:7" x14ac:dyDescent="0.25">
      <c r="A11" s="353" t="s">
        <v>432</v>
      </c>
      <c r="B11" s="329" t="s">
        <v>322</v>
      </c>
      <c r="C11" s="296"/>
      <c r="D11" s="296"/>
      <c r="E11" s="296"/>
      <c r="F11" s="296"/>
      <c r="G11" s="295"/>
    </row>
    <row r="12" spans="1:7" x14ac:dyDescent="0.25">
      <c r="A12" s="352">
        <v>2000</v>
      </c>
      <c r="B12" s="329" t="s">
        <v>430</v>
      </c>
      <c r="C12" s="296"/>
      <c r="D12" s="296"/>
      <c r="E12" s="296"/>
      <c r="F12" s="296"/>
      <c r="G12" s="295"/>
    </row>
    <row r="13" spans="1:7" x14ac:dyDescent="0.25">
      <c r="A13" s="352">
        <v>3000</v>
      </c>
      <c r="B13" s="329" t="s">
        <v>582</v>
      </c>
      <c r="C13" s="296"/>
      <c r="D13" s="296"/>
      <c r="E13" s="296"/>
      <c r="F13" s="296"/>
      <c r="G13" s="295"/>
    </row>
    <row r="14" spans="1:7" ht="27.6" x14ac:dyDescent="0.25">
      <c r="A14" s="354">
        <v>4000</v>
      </c>
      <c r="B14" s="355" t="s">
        <v>323</v>
      </c>
      <c r="C14" s="296"/>
      <c r="D14" s="296"/>
      <c r="E14" s="296"/>
      <c r="F14" s="296"/>
      <c r="G14" s="295"/>
    </row>
    <row r="15" spans="1:7" x14ac:dyDescent="0.25">
      <c r="A15" s="352">
        <v>6100</v>
      </c>
      <c r="B15" s="329" t="s">
        <v>496</v>
      </c>
      <c r="C15" s="296"/>
      <c r="D15" s="296"/>
      <c r="E15" s="296"/>
      <c r="F15" s="296"/>
      <c r="G15" s="295"/>
    </row>
    <row r="16" spans="1:7" x14ac:dyDescent="0.25">
      <c r="A16" s="352">
        <v>6200</v>
      </c>
      <c r="B16" s="329" t="s">
        <v>324</v>
      </c>
      <c r="C16" s="296"/>
      <c r="D16" s="296"/>
      <c r="E16" s="296"/>
      <c r="F16" s="296"/>
      <c r="G16" s="295"/>
    </row>
    <row r="17" spans="1:7" x14ac:dyDescent="0.25">
      <c r="A17" s="352">
        <v>6300</v>
      </c>
      <c r="B17" s="329" t="s">
        <v>325</v>
      </c>
      <c r="C17" s="296"/>
      <c r="D17" s="296"/>
      <c r="E17" s="296"/>
      <c r="F17" s="296"/>
      <c r="G17" s="295"/>
    </row>
    <row r="18" spans="1:7" ht="18" customHeight="1" x14ac:dyDescent="0.25">
      <c r="A18" s="352">
        <v>8000</v>
      </c>
      <c r="B18" s="356" t="s">
        <v>326</v>
      </c>
      <c r="C18" s="296"/>
      <c r="D18" s="296"/>
      <c r="E18" s="296"/>
      <c r="F18" s="296"/>
      <c r="G18" s="295"/>
    </row>
    <row r="19" spans="1:7" ht="20.25" customHeight="1" thickBot="1" x14ac:dyDescent="0.3">
      <c r="A19" s="357"/>
      <c r="B19" s="358" t="s">
        <v>327</v>
      </c>
      <c r="C19" s="299"/>
      <c r="D19" s="299"/>
      <c r="E19" s="299"/>
      <c r="F19" s="299"/>
      <c r="G19" s="333"/>
    </row>
    <row r="20" spans="1:7" ht="14.4" thickBot="1" x14ac:dyDescent="0.3">
      <c r="A20" s="359" t="s">
        <v>328</v>
      </c>
      <c r="B20" s="335"/>
      <c r="C20" s="300"/>
      <c r="D20" s="300"/>
      <c r="E20" s="300"/>
      <c r="F20" s="300"/>
      <c r="G20" s="336"/>
    </row>
    <row r="21" spans="1:7" ht="20.25" customHeight="1" thickBot="1" x14ac:dyDescent="0.3">
      <c r="A21" s="359" t="s">
        <v>329</v>
      </c>
      <c r="B21" s="335"/>
      <c r="C21" s="300"/>
      <c r="D21" s="300"/>
      <c r="E21" s="300"/>
      <c r="F21" s="300"/>
      <c r="G21" s="336"/>
    </row>
    <row r="22" spans="1:7" ht="18" customHeight="1" x14ac:dyDescent="0.25">
      <c r="A22" s="350" t="s">
        <v>330</v>
      </c>
      <c r="B22" s="351"/>
      <c r="C22" s="301"/>
      <c r="D22" s="301"/>
      <c r="E22" s="301"/>
      <c r="F22" s="301"/>
      <c r="G22" s="338"/>
    </row>
    <row r="23" spans="1:7" x14ac:dyDescent="0.25">
      <c r="A23" s="352"/>
      <c r="B23" s="329" t="s">
        <v>331</v>
      </c>
      <c r="C23" s="296"/>
      <c r="D23" s="296"/>
      <c r="E23" s="296"/>
      <c r="F23" s="296"/>
      <c r="G23" s="295"/>
    </row>
    <row r="24" spans="1:7" x14ac:dyDescent="0.25">
      <c r="A24" s="352"/>
      <c r="B24" s="329" t="s">
        <v>332</v>
      </c>
      <c r="C24" s="296"/>
      <c r="D24" s="296"/>
      <c r="E24" s="296"/>
      <c r="F24" s="296"/>
      <c r="G24" s="295"/>
    </row>
    <row r="25" spans="1:7" x14ac:dyDescent="0.25">
      <c r="A25" s="352"/>
      <c r="B25" s="329" t="s">
        <v>333</v>
      </c>
      <c r="C25" s="296"/>
      <c r="D25" s="296"/>
      <c r="E25" s="296"/>
      <c r="F25" s="296"/>
      <c r="G25" s="295"/>
    </row>
    <row r="26" spans="1:7" x14ac:dyDescent="0.25">
      <c r="A26" s="352"/>
      <c r="B26" s="329" t="s">
        <v>334</v>
      </c>
      <c r="C26" s="296"/>
      <c r="D26" s="296"/>
      <c r="E26" s="296"/>
      <c r="F26" s="296"/>
      <c r="G26" s="295"/>
    </row>
    <row r="27" spans="1:7" x14ac:dyDescent="0.25">
      <c r="A27" s="352"/>
      <c r="B27" s="329" t="s">
        <v>335</v>
      </c>
      <c r="C27" s="296"/>
      <c r="D27" s="296"/>
      <c r="E27" s="296"/>
      <c r="F27" s="296"/>
      <c r="G27" s="295"/>
    </row>
    <row r="28" spans="1:7" x14ac:dyDescent="0.25">
      <c r="A28" s="352"/>
      <c r="B28" s="329" t="s">
        <v>336</v>
      </c>
      <c r="C28" s="296"/>
      <c r="D28" s="296"/>
      <c r="E28" s="296"/>
      <c r="F28" s="296"/>
      <c r="G28" s="295"/>
    </row>
    <row r="29" spans="1:7" x14ac:dyDescent="0.25">
      <c r="A29" s="360"/>
      <c r="B29" s="325" t="s">
        <v>771</v>
      </c>
      <c r="C29" s="304"/>
      <c r="D29" s="304"/>
      <c r="E29" s="304"/>
      <c r="F29" s="304"/>
      <c r="G29" s="328"/>
    </row>
    <row r="30" spans="1:7" x14ac:dyDescent="0.25">
      <c r="A30" s="360"/>
      <c r="B30" s="325" t="s">
        <v>772</v>
      </c>
      <c r="C30" s="304"/>
      <c r="D30" s="304"/>
      <c r="E30" s="304"/>
      <c r="F30" s="304"/>
      <c r="G30" s="328"/>
    </row>
    <row r="31" spans="1:7" x14ac:dyDescent="0.25">
      <c r="A31" s="360"/>
      <c r="B31" s="325" t="s">
        <v>773</v>
      </c>
      <c r="C31" s="304"/>
      <c r="D31" s="304"/>
      <c r="E31" s="304"/>
      <c r="F31" s="304"/>
      <c r="G31" s="328"/>
    </row>
    <row r="32" spans="1:7" ht="18" customHeight="1" x14ac:dyDescent="0.25">
      <c r="A32" s="360"/>
      <c r="B32" s="361" t="s">
        <v>337</v>
      </c>
      <c r="C32" s="304"/>
      <c r="D32" s="304"/>
      <c r="E32" s="304"/>
      <c r="F32" s="304"/>
      <c r="G32" s="328"/>
    </row>
    <row r="33" spans="1:7" x14ac:dyDescent="0.25">
      <c r="A33" s="352"/>
      <c r="B33" s="329" t="s">
        <v>338</v>
      </c>
      <c r="C33" s="296"/>
      <c r="D33" s="296"/>
      <c r="E33" s="296"/>
      <c r="F33" s="296"/>
      <c r="G33" s="295"/>
    </row>
    <row r="34" spans="1:7" x14ac:dyDescent="0.25">
      <c r="A34" s="352"/>
      <c r="B34" s="329" t="s">
        <v>336</v>
      </c>
      <c r="C34" s="296"/>
      <c r="D34" s="296"/>
      <c r="E34" s="296"/>
      <c r="F34" s="296"/>
      <c r="G34" s="295"/>
    </row>
    <row r="35" spans="1:7" x14ac:dyDescent="0.25">
      <c r="A35" s="352"/>
      <c r="B35" s="329" t="s">
        <v>339</v>
      </c>
      <c r="C35" s="296"/>
      <c r="D35" s="296"/>
      <c r="E35" s="296"/>
      <c r="F35" s="296"/>
      <c r="G35" s="295"/>
    </row>
    <row r="36" spans="1:7" x14ac:dyDescent="0.25">
      <c r="A36" s="352"/>
      <c r="B36" s="329"/>
      <c r="C36" s="296"/>
      <c r="D36" s="296"/>
      <c r="E36" s="296"/>
      <c r="F36" s="296"/>
      <c r="G36" s="295"/>
    </row>
    <row r="37" spans="1:7" x14ac:dyDescent="0.25">
      <c r="A37" s="352"/>
      <c r="B37" s="329"/>
      <c r="C37" s="296"/>
      <c r="D37" s="296"/>
      <c r="E37" s="296"/>
      <c r="F37" s="296"/>
      <c r="G37" s="295"/>
    </row>
    <row r="38" spans="1:7" ht="14.4" thickBot="1" x14ac:dyDescent="0.3">
      <c r="A38" s="362" t="s">
        <v>340</v>
      </c>
      <c r="B38" s="363"/>
      <c r="C38" s="299"/>
      <c r="D38" s="299"/>
      <c r="E38" s="299"/>
      <c r="F38" s="299"/>
      <c r="G38" s="333"/>
    </row>
    <row r="39" spans="1:7" ht="18.75" customHeight="1" thickBot="1" x14ac:dyDescent="0.3">
      <c r="A39" s="359" t="s">
        <v>341</v>
      </c>
      <c r="B39" s="335"/>
      <c r="C39" s="300"/>
      <c r="D39" s="300"/>
      <c r="E39" s="300"/>
      <c r="F39" s="300"/>
      <c r="G39" s="336"/>
    </row>
    <row r="40" spans="1:7" ht="19.5" customHeight="1" thickBot="1" x14ac:dyDescent="0.3">
      <c r="A40" s="364" t="s">
        <v>342</v>
      </c>
      <c r="B40" s="341" t="s">
        <v>344</v>
      </c>
      <c r="C40" s="300"/>
      <c r="D40" s="300"/>
      <c r="E40" s="300"/>
      <c r="F40" s="300"/>
      <c r="G40" s="336"/>
    </row>
    <row r="41" spans="1:7" ht="21.75" customHeight="1" thickBot="1" x14ac:dyDescent="0.3">
      <c r="A41" s="365" t="s">
        <v>343</v>
      </c>
      <c r="B41" s="366"/>
      <c r="C41" s="367"/>
      <c r="D41" s="367"/>
      <c r="E41" s="367"/>
      <c r="F41" s="367"/>
      <c r="G41" s="368"/>
    </row>
    <row r="42" spans="1:7" ht="14.4" thickTop="1" x14ac:dyDescent="0.25">
      <c r="A42" s="110"/>
      <c r="B42" s="106"/>
      <c r="C42" s="111"/>
      <c r="D42" s="111"/>
      <c r="E42" s="111"/>
      <c r="F42" s="111"/>
      <c r="G42" s="111"/>
    </row>
    <row r="43" spans="1:7" x14ac:dyDescent="0.25">
      <c r="A43" s="110"/>
      <c r="B43" s="106"/>
      <c r="C43" s="111"/>
      <c r="D43" s="111"/>
      <c r="E43" s="111"/>
      <c r="F43" s="111"/>
      <c r="G43" s="111"/>
    </row>
    <row r="44" spans="1:7" x14ac:dyDescent="0.25">
      <c r="A44" s="108"/>
      <c r="B44" s="97"/>
      <c r="C44" s="111" t="s">
        <v>830</v>
      </c>
      <c r="D44" s="111"/>
      <c r="E44" s="107"/>
      <c r="F44" s="111"/>
      <c r="G44" s="111"/>
    </row>
    <row r="45" spans="1:7" x14ac:dyDescent="0.25">
      <c r="A45" s="110" t="s">
        <v>570</v>
      </c>
      <c r="B45" s="106"/>
      <c r="C45" s="111"/>
      <c r="D45" s="111"/>
      <c r="E45" s="111"/>
      <c r="F45" s="111"/>
      <c r="G45" s="111"/>
    </row>
    <row r="46" spans="1:7" ht="19.5" customHeight="1" x14ac:dyDescent="0.25">
      <c r="A46" s="110"/>
      <c r="B46" s="106"/>
      <c r="C46" s="111"/>
      <c r="D46" s="111"/>
      <c r="E46" s="111"/>
      <c r="F46" s="111"/>
      <c r="G46" s="111"/>
    </row>
    <row r="47" spans="1:7" x14ac:dyDescent="0.25">
      <c r="A47" s="110"/>
      <c r="B47" s="106"/>
      <c r="C47" s="111"/>
      <c r="D47" s="111"/>
      <c r="E47" s="111"/>
      <c r="F47" s="111"/>
      <c r="G47" s="111"/>
    </row>
    <row r="48" spans="1:7" x14ac:dyDescent="0.25">
      <c r="A48" s="110"/>
      <c r="B48" s="106"/>
      <c r="C48" s="111"/>
      <c r="D48" s="111"/>
      <c r="E48" s="111"/>
      <c r="F48" s="111"/>
      <c r="G48" s="111"/>
    </row>
    <row r="49" spans="1:7" x14ac:dyDescent="0.25">
      <c r="A49" s="110"/>
      <c r="B49" s="106"/>
      <c r="C49" s="111"/>
      <c r="D49" s="111"/>
      <c r="E49" s="111"/>
      <c r="F49" s="111"/>
    </row>
    <row r="51" spans="1:7" x14ac:dyDescent="0.25">
      <c r="G51" s="206" t="s">
        <v>426</v>
      </c>
    </row>
    <row r="52" spans="1:7" x14ac:dyDescent="0.25">
      <c r="G52" s="27" t="s">
        <v>629</v>
      </c>
    </row>
  </sheetData>
  <sheetProtection algorithmName="SHA-512" hashValue="CEOsegf5BLCvqTMH9CmU/ezZw7km+7j3XKsA0Fo9tu3qfI7oSQvAJqJ45SwZggx2PflZsvVGIoyPY5lQNyvJOw==" saltValue="eOzdxhkOatB8lUIJYQhRvQ==" spinCount="100000" sheet="1" objects="1" scenarios="1"/>
  <mergeCells count="1">
    <mergeCell ref="A1:B1"/>
  </mergeCells>
  <phoneticPr fontId="0" type="noConversion"/>
  <pageMargins left="0.55000000000000004" right="0" top="0.5" bottom="0.25" header="0.5" footer="0"/>
  <pageSetup scale="85" orientation="portrait" r:id="rId1"/>
  <headerFooter alignWithMargins="0">
    <oddFooter>&amp;C&amp;8Last Revised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C2587-BF16-47EE-AC7A-1B337EF19FAB}">
  <sheetPr codeName="Sheet10">
    <tabColor rgb="FFFFFF00"/>
    <pageSetUpPr fitToPage="1"/>
  </sheetPr>
  <dimension ref="A1:K45"/>
  <sheetViews>
    <sheetView zoomScale="75" zoomScaleNormal="75" workbookViewId="0">
      <selection activeCell="C41" sqref="C40:C41"/>
    </sheetView>
  </sheetViews>
  <sheetFormatPr defaultColWidth="9.109375" defaultRowHeight="13.8" x14ac:dyDescent="0.25"/>
  <cols>
    <col min="1" max="1" width="8.109375" style="8" customWidth="1"/>
    <col min="2" max="2" width="35.88671875" style="8" customWidth="1"/>
    <col min="3" max="4" width="20.109375" style="8" customWidth="1"/>
    <col min="5" max="5" width="24" style="8" bestFit="1" customWidth="1"/>
    <col min="6" max="6" width="20.6640625" style="8" customWidth="1"/>
    <col min="7" max="7" width="11.109375" style="8" customWidth="1"/>
    <col min="8" max="8" width="20.33203125" style="8" customWidth="1"/>
    <col min="9" max="9" width="22.109375" style="8" customWidth="1"/>
    <col min="10" max="10" width="12.6640625" style="8" customWidth="1"/>
    <col min="11" max="12" width="14.109375" style="8" customWidth="1"/>
    <col min="13" max="16384" width="9.109375" style="8"/>
  </cols>
  <sheetData>
    <row r="1" spans="1:11" ht="19.2" x14ac:dyDescent="0.35">
      <c r="B1" s="977" t="s">
        <v>367</v>
      </c>
      <c r="C1" s="977"/>
      <c r="D1" s="977"/>
      <c r="E1" s="977"/>
      <c r="F1" s="977"/>
      <c r="G1" s="977"/>
      <c r="H1" s="977"/>
      <c r="I1" s="977"/>
    </row>
    <row r="2" spans="1:11" x14ac:dyDescent="0.25">
      <c r="G2" s="27"/>
      <c r="H2" s="27"/>
      <c r="I2" s="27"/>
    </row>
    <row r="3" spans="1:11" x14ac:dyDescent="0.25">
      <c r="B3" s="994" t="str">
        <f>'Sch 1'!$B$7</f>
        <v>WYLEES Western Youth Leadership, Engagement, and Empowerment School</v>
      </c>
      <c r="C3" s="994"/>
      <c r="D3" s="994"/>
      <c r="E3" s="994"/>
      <c r="F3" s="994"/>
      <c r="G3" s="994"/>
      <c r="H3" s="994"/>
      <c r="I3" s="994"/>
    </row>
    <row r="5" spans="1:11" ht="13.5" customHeight="1" x14ac:dyDescent="0.25">
      <c r="A5" s="10"/>
      <c r="B5" s="10"/>
      <c r="C5" s="10"/>
      <c r="D5" s="10"/>
      <c r="E5" s="10"/>
      <c r="F5" s="10"/>
      <c r="G5" s="10"/>
      <c r="H5" s="10"/>
      <c r="I5" s="10"/>
    </row>
    <row r="6" spans="1:11" x14ac:dyDescent="0.25">
      <c r="A6" s="568"/>
      <c r="B6" s="557"/>
      <c r="C6" s="702" t="s">
        <v>33</v>
      </c>
      <c r="D6" s="702" t="s">
        <v>34</v>
      </c>
      <c r="E6" s="702" t="s">
        <v>35</v>
      </c>
      <c r="F6" s="703" t="s">
        <v>36</v>
      </c>
      <c r="G6" s="704" t="s">
        <v>37</v>
      </c>
      <c r="H6" s="705" t="s">
        <v>38</v>
      </c>
      <c r="I6" s="706" t="s">
        <v>39</v>
      </c>
    </row>
    <row r="7" spans="1:11" x14ac:dyDescent="0.25">
      <c r="A7" s="568"/>
      <c r="B7" s="562"/>
      <c r="C7" s="563" t="s">
        <v>353</v>
      </c>
      <c r="D7" s="563" t="s">
        <v>354</v>
      </c>
      <c r="E7" s="563" t="s">
        <v>777</v>
      </c>
      <c r="F7" s="563" t="s">
        <v>355</v>
      </c>
      <c r="G7" s="707"/>
      <c r="H7" s="708"/>
      <c r="I7" s="709" t="s">
        <v>778</v>
      </c>
    </row>
    <row r="8" spans="1:11" s="11" customFormat="1" x14ac:dyDescent="0.25">
      <c r="A8" s="710"/>
      <c r="B8" s="703" t="s">
        <v>32</v>
      </c>
      <c r="C8" s="563" t="s">
        <v>41</v>
      </c>
      <c r="D8" s="563" t="s">
        <v>356</v>
      </c>
      <c r="E8" s="709" t="s">
        <v>768</v>
      </c>
      <c r="F8" s="563" t="s">
        <v>356</v>
      </c>
      <c r="G8" s="711" t="s">
        <v>356</v>
      </c>
      <c r="H8" s="711" t="s">
        <v>609</v>
      </c>
      <c r="I8" s="709" t="s">
        <v>41</v>
      </c>
    </row>
    <row r="9" spans="1:11" ht="14.4" thickBot="1" x14ac:dyDescent="0.3">
      <c r="A9" s="712" t="s">
        <v>948</v>
      </c>
      <c r="B9" s="713" t="s">
        <v>41</v>
      </c>
      <c r="C9" s="714" t="s">
        <v>117</v>
      </c>
      <c r="D9" s="714" t="s">
        <v>358</v>
      </c>
      <c r="E9" s="715" t="s">
        <v>769</v>
      </c>
      <c r="F9" s="714" t="s">
        <v>358</v>
      </c>
      <c r="G9" s="715" t="s">
        <v>118</v>
      </c>
      <c r="H9" s="715" t="s">
        <v>610</v>
      </c>
      <c r="I9" s="716" t="s">
        <v>358</v>
      </c>
    </row>
    <row r="10" spans="1:11" ht="30" customHeight="1" x14ac:dyDescent="0.25">
      <c r="A10" s="717" t="s">
        <v>49</v>
      </c>
      <c r="B10" s="472"/>
      <c r="C10" s="606"/>
      <c r="D10" s="606"/>
      <c r="E10" s="616"/>
      <c r="F10" s="606"/>
      <c r="G10" s="606"/>
      <c r="H10" s="607"/>
      <c r="I10" s="608"/>
    </row>
    <row r="11" spans="1:11" ht="15" customHeight="1" x14ac:dyDescent="0.25">
      <c r="A11" s="718">
        <v>100</v>
      </c>
      <c r="B11" s="472" t="s">
        <v>359</v>
      </c>
      <c r="C11" s="584"/>
      <c r="D11" s="719">
        <f>'Sch BB-5'!G29</f>
        <v>216690</v>
      </c>
      <c r="E11" s="610"/>
      <c r="F11" s="584"/>
      <c r="G11" s="584"/>
      <c r="H11" s="611"/>
      <c r="I11" s="590">
        <f>SUM(C11:H11)</f>
        <v>216690</v>
      </c>
      <c r="K11" s="8" t="s">
        <v>949</v>
      </c>
    </row>
    <row r="12" spans="1:11" ht="15" customHeight="1" x14ac:dyDescent="0.25">
      <c r="A12" s="718">
        <v>100</v>
      </c>
      <c r="B12" s="450" t="s">
        <v>360</v>
      </c>
      <c r="C12" s="584"/>
      <c r="D12" s="584"/>
      <c r="E12" s="610"/>
      <c r="F12" s="584"/>
      <c r="G12" s="584"/>
      <c r="H12" s="611"/>
      <c r="I12" s="590">
        <f t="shared" ref="I12:I16" si="0">SUM(C12:H12)</f>
        <v>0</v>
      </c>
    </row>
    <row r="13" spans="1:11" ht="15" customHeight="1" x14ac:dyDescent="0.25">
      <c r="A13" s="718">
        <v>100</v>
      </c>
      <c r="B13" s="720" t="s">
        <v>750</v>
      </c>
      <c r="C13" s="584"/>
      <c r="D13" s="584"/>
      <c r="E13" s="719">
        <f>'Sch B-1'!L43</f>
        <v>2306920</v>
      </c>
      <c r="F13" s="584"/>
      <c r="G13" s="584"/>
      <c r="H13" s="584"/>
      <c r="I13" s="590">
        <f t="shared" si="0"/>
        <v>2306920</v>
      </c>
    </row>
    <row r="14" spans="1:11" ht="15" customHeight="1" x14ac:dyDescent="0.25">
      <c r="A14" s="718">
        <v>100</v>
      </c>
      <c r="B14" s="450" t="s">
        <v>361</v>
      </c>
      <c r="C14" s="584"/>
      <c r="D14" s="719">
        <f>'Sch BB-5'!G56</f>
        <v>690259</v>
      </c>
      <c r="E14" s="584"/>
      <c r="F14" s="584"/>
      <c r="G14" s="584"/>
      <c r="H14" s="584"/>
      <c r="I14" s="590">
        <f t="shared" si="0"/>
        <v>690259</v>
      </c>
    </row>
    <row r="15" spans="1:11" ht="15" customHeight="1" x14ac:dyDescent="0.25">
      <c r="A15" s="718">
        <v>100</v>
      </c>
      <c r="B15" s="721" t="s">
        <v>362</v>
      </c>
      <c r="C15" s="584"/>
      <c r="D15" s="420">
        <v>0</v>
      </c>
      <c r="E15" s="584"/>
      <c r="F15" s="584"/>
      <c r="G15" s="584"/>
      <c r="H15" s="584"/>
      <c r="I15" s="590">
        <f t="shared" si="0"/>
        <v>0</v>
      </c>
    </row>
    <row r="16" spans="1:11" ht="15" customHeight="1" thickBot="1" x14ac:dyDescent="0.3">
      <c r="A16" s="718">
        <v>100</v>
      </c>
      <c r="B16" s="722" t="s">
        <v>950</v>
      </c>
      <c r="C16" s="723">
        <f>'Sch BB-6'!G24</f>
        <v>0</v>
      </c>
      <c r="D16" s="597"/>
      <c r="E16" s="597"/>
      <c r="F16" s="597"/>
      <c r="G16" s="597"/>
      <c r="H16" s="597"/>
      <c r="I16" s="598">
        <f t="shared" si="0"/>
        <v>0</v>
      </c>
    </row>
    <row r="17" spans="1:11" ht="15" customHeight="1" thickTop="1" thickBot="1" x14ac:dyDescent="0.3">
      <c r="A17" s="724"/>
      <c r="B17" s="725" t="s">
        <v>50</v>
      </c>
      <c r="C17" s="726">
        <f>SUM(C11:C16)</f>
        <v>0</v>
      </c>
      <c r="D17" s="726">
        <f t="shared" ref="D17:I17" si="1">SUM(D11:D16)</f>
        <v>906949</v>
      </c>
      <c r="E17" s="726">
        <f t="shared" si="1"/>
        <v>2306920</v>
      </c>
      <c r="F17" s="726">
        <f t="shared" si="1"/>
        <v>0</v>
      </c>
      <c r="G17" s="726">
        <f t="shared" si="1"/>
        <v>0</v>
      </c>
      <c r="H17" s="726">
        <f t="shared" si="1"/>
        <v>0</v>
      </c>
      <c r="I17" s="726">
        <f t="shared" si="1"/>
        <v>3213869</v>
      </c>
    </row>
    <row r="18" spans="1:11" ht="15" customHeight="1" x14ac:dyDescent="0.25">
      <c r="A18" s="727" t="s">
        <v>363</v>
      </c>
      <c r="B18" s="450"/>
      <c r="C18" s="582"/>
      <c r="D18" s="582"/>
      <c r="E18" s="582"/>
      <c r="F18" s="582"/>
      <c r="G18" s="582"/>
      <c r="H18" s="582"/>
      <c r="I18" s="376"/>
    </row>
    <row r="19" spans="1:11" ht="15" customHeight="1" x14ac:dyDescent="0.25">
      <c r="A19" s="718">
        <v>206</v>
      </c>
      <c r="B19" s="450" t="s">
        <v>771</v>
      </c>
      <c r="C19" s="594">
        <v>0</v>
      </c>
      <c r="D19" s="420"/>
      <c r="E19" s="719">
        <f>'Sch B-1'!L46</f>
        <v>0</v>
      </c>
      <c r="F19" s="584"/>
      <c r="G19" s="584"/>
      <c r="H19" s="728">
        <f>'Sch T'!I11</f>
        <v>0</v>
      </c>
      <c r="I19" s="590">
        <f t="shared" ref="I19:I33" si="2">SUM(C19:H19)</f>
        <v>0</v>
      </c>
      <c r="K19" s="106" t="s">
        <v>958</v>
      </c>
    </row>
    <row r="20" spans="1:11" ht="19.5" customHeight="1" x14ac:dyDescent="0.25">
      <c r="A20" s="718">
        <v>207</v>
      </c>
      <c r="B20" s="450" t="s">
        <v>951</v>
      </c>
      <c r="C20" s="594">
        <v>0</v>
      </c>
      <c r="D20" s="420"/>
      <c r="E20" s="719">
        <f>'Sch B-1'!L47</f>
        <v>0</v>
      </c>
      <c r="F20" s="584"/>
      <c r="G20" s="584"/>
      <c r="H20" s="548"/>
      <c r="I20" s="590">
        <f t="shared" si="2"/>
        <v>0</v>
      </c>
      <c r="K20" s="106" t="s">
        <v>958</v>
      </c>
    </row>
    <row r="21" spans="1:11" ht="16.5" customHeight="1" x14ac:dyDescent="0.25">
      <c r="A21" s="718">
        <v>208</v>
      </c>
      <c r="B21" s="450" t="s">
        <v>772</v>
      </c>
      <c r="C21" s="594">
        <v>0</v>
      </c>
      <c r="D21" s="420"/>
      <c r="E21" s="719">
        <f>'Sch B-1'!L48</f>
        <v>0</v>
      </c>
      <c r="F21" s="584"/>
      <c r="G21" s="584"/>
      <c r="H21" s="728">
        <f>'Sch T'!I12</f>
        <v>0</v>
      </c>
      <c r="I21" s="590">
        <f t="shared" si="2"/>
        <v>0</v>
      </c>
      <c r="K21" s="106" t="s">
        <v>958</v>
      </c>
    </row>
    <row r="22" spans="1:11" ht="20.25" customHeight="1" x14ac:dyDescent="0.25">
      <c r="A22" s="718">
        <v>250</v>
      </c>
      <c r="B22" s="450" t="s">
        <v>335</v>
      </c>
      <c r="C22" s="594">
        <v>0</v>
      </c>
      <c r="D22" s="420"/>
      <c r="E22" s="719">
        <f>'Sch BB-5'!G44</f>
        <v>0</v>
      </c>
      <c r="F22" s="584"/>
      <c r="G22" s="584"/>
      <c r="H22" s="728">
        <f>'Sch T'!I10</f>
        <v>202416</v>
      </c>
      <c r="I22" s="590">
        <f t="shared" si="2"/>
        <v>202416</v>
      </c>
      <c r="K22" s="106" t="s">
        <v>958</v>
      </c>
    </row>
    <row r="23" spans="1:11" ht="24" customHeight="1" x14ac:dyDescent="0.25">
      <c r="A23" s="612"/>
      <c r="B23" s="592"/>
      <c r="C23" s="420"/>
      <c r="D23" s="420"/>
      <c r="E23" s="420"/>
      <c r="F23" s="584"/>
      <c r="G23" s="584"/>
      <c r="H23" s="548"/>
      <c r="I23" s="590">
        <f t="shared" si="2"/>
        <v>0</v>
      </c>
    </row>
    <row r="24" spans="1:11" ht="15" customHeight="1" x14ac:dyDescent="0.25">
      <c r="A24" s="612"/>
      <c r="B24" s="614"/>
      <c r="C24" s="426"/>
      <c r="D24" s="420"/>
      <c r="E24" s="420"/>
      <c r="F24" s="584"/>
      <c r="G24" s="584"/>
      <c r="H24" s="548"/>
      <c r="I24" s="590">
        <f t="shared" si="2"/>
        <v>0</v>
      </c>
    </row>
    <row r="25" spans="1:11" ht="15" customHeight="1" x14ac:dyDescent="0.25">
      <c r="A25" s="612"/>
      <c r="B25" s="592"/>
      <c r="C25" s="420"/>
      <c r="D25" s="420"/>
      <c r="E25" s="420"/>
      <c r="F25" s="584"/>
      <c r="G25" s="584"/>
      <c r="H25" s="548"/>
      <c r="I25" s="590">
        <f t="shared" si="2"/>
        <v>0</v>
      </c>
    </row>
    <row r="26" spans="1:11" ht="15" customHeight="1" x14ac:dyDescent="0.25">
      <c r="A26" s="612"/>
      <c r="B26" s="592"/>
      <c r="C26" s="420"/>
      <c r="D26" s="420"/>
      <c r="E26" s="420"/>
      <c r="F26" s="584"/>
      <c r="G26" s="584"/>
      <c r="H26" s="548"/>
      <c r="I26" s="590">
        <f t="shared" si="2"/>
        <v>0</v>
      </c>
    </row>
    <row r="27" spans="1:11" ht="15" customHeight="1" x14ac:dyDescent="0.25">
      <c r="A27" s="612"/>
      <c r="B27" s="592"/>
      <c r="C27" s="420"/>
      <c r="D27" s="420"/>
      <c r="E27" s="420"/>
      <c r="F27" s="584"/>
      <c r="G27" s="584"/>
      <c r="H27" s="548"/>
      <c r="I27" s="590">
        <f t="shared" si="2"/>
        <v>0</v>
      </c>
    </row>
    <row r="28" spans="1:11" ht="15" customHeight="1" x14ac:dyDescent="0.25">
      <c r="A28" s="718"/>
      <c r="B28" s="729" t="s">
        <v>337</v>
      </c>
      <c r="C28" s="380"/>
      <c r="D28" s="380"/>
      <c r="E28" s="582"/>
      <c r="F28" s="584"/>
      <c r="G28" s="584"/>
      <c r="H28" s="609"/>
      <c r="I28" s="590">
        <f t="shared" si="2"/>
        <v>0</v>
      </c>
    </row>
    <row r="29" spans="1:11" ht="15" customHeight="1" x14ac:dyDescent="0.25">
      <c r="A29" s="612"/>
      <c r="B29" s="592"/>
      <c r="C29" s="420"/>
      <c r="D29" s="420"/>
      <c r="E29" s="420"/>
      <c r="F29" s="584"/>
      <c r="G29" s="584"/>
      <c r="H29" s="548"/>
      <c r="I29" s="590">
        <f t="shared" si="2"/>
        <v>0</v>
      </c>
    </row>
    <row r="30" spans="1:11" ht="15" customHeight="1" x14ac:dyDescent="0.25">
      <c r="A30" s="612"/>
      <c r="B30" s="592"/>
      <c r="C30" s="420"/>
      <c r="D30" s="420"/>
      <c r="E30" s="420"/>
      <c r="F30" s="584"/>
      <c r="G30" s="584"/>
      <c r="H30" s="548"/>
      <c r="I30" s="590">
        <f t="shared" si="2"/>
        <v>0</v>
      </c>
    </row>
    <row r="31" spans="1:11" ht="15" customHeight="1" x14ac:dyDescent="0.25">
      <c r="A31" s="612"/>
      <c r="B31" s="592"/>
      <c r="C31" s="420"/>
      <c r="D31" s="420"/>
      <c r="E31" s="420"/>
      <c r="F31" s="584"/>
      <c r="G31" s="584"/>
      <c r="H31" s="548"/>
      <c r="I31" s="590">
        <f t="shared" si="2"/>
        <v>0</v>
      </c>
    </row>
    <row r="32" spans="1:11" ht="15" customHeight="1" x14ac:dyDescent="0.25">
      <c r="A32" s="612"/>
      <c r="B32" s="592"/>
      <c r="C32" s="420"/>
      <c r="D32" s="420"/>
      <c r="E32" s="420"/>
      <c r="F32" s="584"/>
      <c r="G32" s="584"/>
      <c r="H32" s="548"/>
      <c r="I32" s="590">
        <f t="shared" si="2"/>
        <v>0</v>
      </c>
    </row>
    <row r="33" spans="1:11" ht="15" customHeight="1" thickBot="1" x14ac:dyDescent="0.3">
      <c r="A33" s="613"/>
      <c r="B33" s="592"/>
      <c r="C33" s="519"/>
      <c r="D33" s="599"/>
      <c r="E33" s="599"/>
      <c r="F33" s="597"/>
      <c r="G33" s="597"/>
      <c r="H33" s="519"/>
      <c r="I33" s="598">
        <f t="shared" si="2"/>
        <v>0</v>
      </c>
    </row>
    <row r="34" spans="1:11" ht="15" customHeight="1" thickTop="1" thickBot="1" x14ac:dyDescent="0.3">
      <c r="A34" s="730"/>
      <c r="B34" s="725" t="s">
        <v>340</v>
      </c>
      <c r="C34" s="726">
        <f>SUM(C19:C33)</f>
        <v>0</v>
      </c>
      <c r="D34" s="726">
        <f t="shared" ref="D34:I34" si="3">SUM(D19:D33)</f>
        <v>0</v>
      </c>
      <c r="E34" s="726">
        <f t="shared" si="3"/>
        <v>0</v>
      </c>
      <c r="F34" s="726">
        <f t="shared" si="3"/>
        <v>0</v>
      </c>
      <c r="G34" s="726">
        <f t="shared" si="3"/>
        <v>0</v>
      </c>
      <c r="H34" s="726">
        <f t="shared" si="3"/>
        <v>202416</v>
      </c>
      <c r="I34" s="726">
        <f t="shared" si="3"/>
        <v>202416</v>
      </c>
    </row>
    <row r="35" spans="1:11" s="733" customFormat="1" ht="30" customHeight="1" thickBot="1" x14ac:dyDescent="0.3">
      <c r="A35" s="731"/>
      <c r="B35" s="732" t="s">
        <v>341</v>
      </c>
      <c r="C35" s="615">
        <f t="shared" ref="C35:I35" si="4">C34+C17</f>
        <v>0</v>
      </c>
      <c r="D35" s="615">
        <f t="shared" si="4"/>
        <v>906949</v>
      </c>
      <c r="E35" s="615">
        <f t="shared" si="4"/>
        <v>2306920</v>
      </c>
      <c r="F35" s="615">
        <f t="shared" si="4"/>
        <v>0</v>
      </c>
      <c r="G35" s="615">
        <f t="shared" si="4"/>
        <v>0</v>
      </c>
      <c r="H35" s="615">
        <f t="shared" si="4"/>
        <v>202416</v>
      </c>
      <c r="I35" s="615">
        <f t="shared" si="4"/>
        <v>3416285</v>
      </c>
      <c r="K35" s="733" t="s">
        <v>961</v>
      </c>
    </row>
    <row r="36" spans="1:11" ht="15" customHeight="1" x14ac:dyDescent="0.3">
      <c r="I36" s="641">
        <f>I35-'Sch BB-6'!G25</f>
        <v>0</v>
      </c>
      <c r="J36" s="734" t="s">
        <v>972</v>
      </c>
      <c r="K36" s="8" t="s">
        <v>960</v>
      </c>
    </row>
    <row r="37" spans="1:11" ht="15" customHeight="1" x14ac:dyDescent="0.25"/>
    <row r="38" spans="1:11" ht="15" customHeight="1" x14ac:dyDescent="0.25">
      <c r="I38" s="8" t="s">
        <v>628</v>
      </c>
    </row>
    <row r="39" spans="1:11" ht="20.25" customHeight="1" x14ac:dyDescent="0.25">
      <c r="I39" s="8" t="s">
        <v>654</v>
      </c>
    </row>
    <row r="40" spans="1:11" ht="21.75" customHeight="1" x14ac:dyDescent="0.25"/>
    <row r="41" spans="1:11" ht="18.75" customHeight="1" x14ac:dyDescent="0.25"/>
    <row r="42" spans="1:11" ht="26.25" customHeight="1" x14ac:dyDescent="0.25"/>
    <row r="43" spans="1:11" ht="15" customHeight="1" x14ac:dyDescent="0.25"/>
    <row r="44" spans="1:11" ht="15" customHeight="1" x14ac:dyDescent="0.25"/>
    <row r="45" spans="1:11" ht="15" customHeight="1" x14ac:dyDescent="0.25"/>
  </sheetData>
  <sheetProtection algorithmName="SHA-512" hashValue="McXBfsj+qpti412CoucpGwCQvkQ2vH/rhdoPG3rxVK1ZNJAStSrte3STsXbGXOSRJ6gMwgghJ+925Oo7zHm9YQ==" saltValue="ZfWWpnx/n6XswOO/B6sZiQ==" spinCount="100000" sheet="1" objects="1" scenarios="1"/>
  <mergeCells count="2">
    <mergeCell ref="B1:I1"/>
    <mergeCell ref="B3:I3"/>
  </mergeCells>
  <pageMargins left="0.25" right="0.25" top="0.75" bottom="0.75" header="0.3" footer="0.3"/>
  <pageSetup scale="74" orientation="landscape" r:id="rId1"/>
  <headerFooter alignWithMargins="0">
    <oddFooter>&amp;C&amp;8Last Revised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5967-1420-4BC9-AF3C-25FDFCE11B18}">
  <sheetPr codeName="Sheet11">
    <tabColor rgb="FFFFFF00"/>
    <pageSetUpPr fitToPage="1"/>
  </sheetPr>
  <dimension ref="A1:K52"/>
  <sheetViews>
    <sheetView zoomScale="75" zoomScaleNormal="75" workbookViewId="0">
      <selection activeCell="L42" sqref="L42"/>
    </sheetView>
  </sheetViews>
  <sheetFormatPr defaultColWidth="9.109375" defaultRowHeight="13.8" x14ac:dyDescent="0.25"/>
  <cols>
    <col min="1" max="1" width="6" style="11" customWidth="1"/>
    <col min="2" max="2" width="36.44140625" style="8" customWidth="1"/>
    <col min="3" max="3" width="19.109375" style="27" customWidth="1"/>
    <col min="4" max="4" width="18" style="27" customWidth="1"/>
    <col min="5" max="5" width="18.5546875" style="27" customWidth="1"/>
    <col min="6" max="6" width="17" style="27" customWidth="1"/>
    <col min="7" max="7" width="18.33203125" style="27" customWidth="1"/>
    <col min="8" max="8" width="17.44140625" style="27" customWidth="1"/>
    <col min="9" max="9" width="16.88671875" style="27" customWidth="1"/>
    <col min="10" max="16384" width="9.109375" style="8"/>
  </cols>
  <sheetData>
    <row r="1" spans="1:11" ht="19.2" x14ac:dyDescent="0.35">
      <c r="B1" s="977" t="s">
        <v>570</v>
      </c>
      <c r="C1" s="977"/>
      <c r="D1" s="977"/>
      <c r="E1" s="977"/>
      <c r="F1" s="977"/>
      <c r="G1" s="977"/>
      <c r="H1" s="977"/>
      <c r="I1" s="977"/>
    </row>
    <row r="2" spans="1:11" x14ac:dyDescent="0.25">
      <c r="C2" s="8"/>
      <c r="D2" s="8"/>
      <c r="E2" s="8"/>
      <c r="F2" s="8"/>
    </row>
    <row r="3" spans="1:11" x14ac:dyDescent="0.25">
      <c r="B3" s="994" t="str">
        <f>'Sch 1'!$B$7</f>
        <v>WYLEES Western Youth Leadership, Engagement, and Empowerment School</v>
      </c>
      <c r="C3" s="994"/>
      <c r="D3" s="994"/>
      <c r="E3" s="994"/>
      <c r="F3" s="994"/>
      <c r="G3" s="994"/>
      <c r="H3" s="994"/>
      <c r="I3" s="994"/>
    </row>
    <row r="5" spans="1:11" ht="55.8" thickBot="1" x14ac:dyDescent="0.3">
      <c r="A5" s="995" t="s">
        <v>311</v>
      </c>
      <c r="B5" s="996"/>
      <c r="C5" s="735" t="s">
        <v>611</v>
      </c>
      <c r="D5" s="735" t="s">
        <v>313</v>
      </c>
      <c r="E5" s="735" t="s">
        <v>612</v>
      </c>
      <c r="F5" s="735" t="s">
        <v>613</v>
      </c>
      <c r="G5" s="735" t="s">
        <v>614</v>
      </c>
      <c r="H5" s="735" t="s">
        <v>615</v>
      </c>
      <c r="I5" s="736" t="s">
        <v>616</v>
      </c>
    </row>
    <row r="6" spans="1:11" ht="18.75" customHeight="1" x14ac:dyDescent="0.25">
      <c r="A6" s="737" t="s">
        <v>952</v>
      </c>
      <c r="B6" s="738"/>
      <c r="C6" s="375"/>
      <c r="D6" s="375"/>
      <c r="E6" s="375"/>
      <c r="F6" s="375"/>
      <c r="G6" s="375"/>
      <c r="H6" s="375"/>
      <c r="I6" s="376"/>
    </row>
    <row r="7" spans="1:11" x14ac:dyDescent="0.25">
      <c r="A7" s="739">
        <v>100</v>
      </c>
      <c r="B7" s="450" t="s">
        <v>317</v>
      </c>
      <c r="C7" s="420">
        <f>1061038-78369</f>
        <v>982669</v>
      </c>
      <c r="D7" s="420">
        <f>329255-28801</f>
        <v>300454</v>
      </c>
      <c r="E7" s="420">
        <v>139093</v>
      </c>
      <c r="F7" s="584"/>
      <c r="G7" s="584"/>
      <c r="H7" s="584"/>
      <c r="I7" s="590">
        <f>SUM(C7:H7)</f>
        <v>1422216</v>
      </c>
    </row>
    <row r="8" spans="1:11" x14ac:dyDescent="0.25">
      <c r="A8" s="739">
        <v>200</v>
      </c>
      <c r="B8" s="450" t="s">
        <v>318</v>
      </c>
      <c r="C8" s="584"/>
      <c r="D8" s="584"/>
      <c r="E8" s="584"/>
      <c r="F8" s="584"/>
      <c r="G8" s="584"/>
      <c r="H8" s="584"/>
      <c r="I8" s="590">
        <f t="shared" ref="I8:I18" si="0">SUM(C8:H8)</f>
        <v>0</v>
      </c>
      <c r="K8" s="8" t="s">
        <v>953</v>
      </c>
    </row>
    <row r="9" spans="1:11" x14ac:dyDescent="0.25">
      <c r="A9" s="739">
        <v>400</v>
      </c>
      <c r="B9" s="450" t="s">
        <v>954</v>
      </c>
      <c r="C9" s="584"/>
      <c r="D9" s="584"/>
      <c r="E9" s="584"/>
      <c r="F9" s="584"/>
      <c r="G9" s="584"/>
      <c r="H9" s="584"/>
      <c r="I9" s="590">
        <f t="shared" si="0"/>
        <v>0</v>
      </c>
      <c r="K9" s="8" t="s">
        <v>955</v>
      </c>
    </row>
    <row r="10" spans="1:11" x14ac:dyDescent="0.25">
      <c r="A10" s="739">
        <v>500</v>
      </c>
      <c r="B10" s="450" t="s">
        <v>320</v>
      </c>
      <c r="C10" s="420"/>
      <c r="D10" s="420"/>
      <c r="E10" s="420"/>
      <c r="F10" s="584"/>
      <c r="G10" s="584"/>
      <c r="H10" s="584"/>
      <c r="I10" s="590">
        <f t="shared" si="0"/>
        <v>0</v>
      </c>
    </row>
    <row r="11" spans="1:11" x14ac:dyDescent="0.25">
      <c r="A11" s="739">
        <v>600</v>
      </c>
      <c r="B11" s="450" t="s">
        <v>245</v>
      </c>
      <c r="C11" s="420"/>
      <c r="D11" s="420"/>
      <c r="E11" s="420"/>
      <c r="F11" s="584"/>
      <c r="G11" s="584"/>
      <c r="H11" s="584"/>
      <c r="I11" s="590">
        <f t="shared" si="0"/>
        <v>0</v>
      </c>
    </row>
    <row r="12" spans="1:11" x14ac:dyDescent="0.25">
      <c r="A12" s="739">
        <v>800</v>
      </c>
      <c r="B12" s="450" t="s">
        <v>321</v>
      </c>
      <c r="C12" s="420"/>
      <c r="D12" s="420"/>
      <c r="E12" s="420"/>
      <c r="F12" s="584"/>
      <c r="G12" s="584"/>
      <c r="H12" s="584"/>
      <c r="I12" s="590">
        <f t="shared" si="0"/>
        <v>0</v>
      </c>
    </row>
    <row r="13" spans="1:11" x14ac:dyDescent="0.25">
      <c r="A13" s="739">
        <v>900</v>
      </c>
      <c r="B13" s="450" t="s">
        <v>495</v>
      </c>
      <c r="C13" s="420"/>
      <c r="D13" s="420"/>
      <c r="E13" s="420"/>
      <c r="F13" s="584"/>
      <c r="G13" s="584"/>
      <c r="H13" s="584"/>
      <c r="I13" s="590">
        <f t="shared" si="0"/>
        <v>0</v>
      </c>
    </row>
    <row r="14" spans="1:11" x14ac:dyDescent="0.25">
      <c r="A14" s="740" t="s">
        <v>432</v>
      </c>
      <c r="B14" s="450" t="s">
        <v>322</v>
      </c>
      <c r="C14" s="420">
        <v>280445</v>
      </c>
      <c r="D14" s="420">
        <v>128375</v>
      </c>
      <c r="E14" s="420">
        <v>215287</v>
      </c>
      <c r="F14" s="584"/>
      <c r="G14" s="584"/>
      <c r="H14" s="584"/>
      <c r="I14" s="590">
        <f t="shared" si="0"/>
        <v>624107</v>
      </c>
    </row>
    <row r="15" spans="1:11" x14ac:dyDescent="0.25">
      <c r="A15" s="741">
        <v>5000</v>
      </c>
      <c r="B15" s="742" t="s">
        <v>956</v>
      </c>
      <c r="C15" s="584"/>
      <c r="D15" s="584"/>
      <c r="E15" s="719">
        <f>'Sch BB-14A'!H12</f>
        <v>0</v>
      </c>
      <c r="F15" s="584"/>
      <c r="G15" s="584"/>
      <c r="H15" s="584"/>
      <c r="I15" s="590">
        <f t="shared" si="0"/>
        <v>0</v>
      </c>
      <c r="K15" s="8" t="s">
        <v>1011</v>
      </c>
    </row>
    <row r="16" spans="1:11" x14ac:dyDescent="0.25">
      <c r="A16" s="739">
        <v>6200</v>
      </c>
      <c r="B16" s="450" t="s">
        <v>324</v>
      </c>
      <c r="C16" s="584"/>
      <c r="D16" s="584"/>
      <c r="E16" s="584"/>
      <c r="F16" s="719">
        <f>'Sch T'!I30</f>
        <v>202416</v>
      </c>
      <c r="G16" s="584"/>
      <c r="H16" s="584"/>
      <c r="I16" s="590">
        <f t="shared" si="0"/>
        <v>202416</v>
      </c>
      <c r="K16" s="8" t="s">
        <v>1012</v>
      </c>
    </row>
    <row r="17" spans="1:11" x14ac:dyDescent="0.25">
      <c r="A17" s="739">
        <v>6300</v>
      </c>
      <c r="B17" s="450" t="s">
        <v>325</v>
      </c>
      <c r="C17" s="584"/>
      <c r="D17" s="584"/>
      <c r="E17" s="584"/>
      <c r="F17" s="584"/>
      <c r="G17" s="719">
        <f>'Sch BB-14A'!H14</f>
        <v>88169.667525000012</v>
      </c>
      <c r="H17" s="584"/>
      <c r="I17" s="590">
        <f t="shared" si="0"/>
        <v>88169.667525000012</v>
      </c>
      <c r="K17" s="8" t="s">
        <v>1013</v>
      </c>
    </row>
    <row r="18" spans="1:11" ht="14.4" thickBot="1" x14ac:dyDescent="0.3">
      <c r="A18" s="739">
        <v>8000</v>
      </c>
      <c r="B18" s="722" t="s">
        <v>617</v>
      </c>
      <c r="C18" s="596"/>
      <c r="D18" s="597"/>
      <c r="E18" s="597"/>
      <c r="F18" s="597"/>
      <c r="G18" s="597"/>
      <c r="H18" s="743">
        <f>'Sch BB-14A'!H19</f>
        <v>186710.41497499961</v>
      </c>
      <c r="I18" s="598">
        <f t="shared" si="0"/>
        <v>186710.41497499961</v>
      </c>
      <c r="K18" s="8" t="s">
        <v>1014</v>
      </c>
    </row>
    <row r="19" spans="1:11" ht="15" thickTop="1" thickBot="1" x14ac:dyDescent="0.3">
      <c r="A19" s="744"/>
      <c r="B19" s="745" t="s">
        <v>957</v>
      </c>
      <c r="C19" s="595">
        <f t="shared" ref="C19:I19" si="1">SUM(C7:C18)</f>
        <v>1263114</v>
      </c>
      <c r="D19" s="595">
        <f t="shared" si="1"/>
        <v>428829</v>
      </c>
      <c r="E19" s="595">
        <f t="shared" si="1"/>
        <v>354380</v>
      </c>
      <c r="F19" s="595">
        <f t="shared" si="1"/>
        <v>202416</v>
      </c>
      <c r="G19" s="595">
        <f t="shared" si="1"/>
        <v>88169.667525000012</v>
      </c>
      <c r="H19" s="595">
        <f t="shared" si="1"/>
        <v>186710.41497499961</v>
      </c>
      <c r="I19" s="595">
        <f t="shared" si="1"/>
        <v>2523619.0824999996</v>
      </c>
    </row>
    <row r="20" spans="1:11" ht="14.4" thickBot="1" x14ac:dyDescent="0.3">
      <c r="A20" s="746"/>
      <c r="B20" s="747"/>
      <c r="C20" s="389"/>
      <c r="D20" s="389"/>
      <c r="E20" s="389"/>
      <c r="F20" s="748"/>
      <c r="G20" s="748"/>
      <c r="H20" s="389"/>
      <c r="I20" s="388"/>
    </row>
    <row r="21" spans="1:11" ht="18" customHeight="1" x14ac:dyDescent="0.25">
      <c r="A21" s="737" t="s">
        <v>330</v>
      </c>
      <c r="B21" s="738"/>
      <c r="C21" s="375"/>
      <c r="D21" s="375"/>
      <c r="E21" s="375"/>
      <c r="F21" s="749"/>
      <c r="G21" s="749"/>
      <c r="H21" s="375"/>
      <c r="I21" s="376"/>
    </row>
    <row r="22" spans="1:11" ht="18" customHeight="1" x14ac:dyDescent="0.25">
      <c r="A22" s="739">
        <v>206</v>
      </c>
      <c r="B22" s="450" t="s">
        <v>771</v>
      </c>
      <c r="C22" s="420"/>
      <c r="D22" s="420"/>
      <c r="E22" s="420"/>
      <c r="F22" s="420"/>
      <c r="G22" s="584"/>
      <c r="H22" s="594">
        <v>0</v>
      </c>
      <c r="I22" s="590">
        <f t="shared" ref="I22:I36" si="2">SUM(C22:H22)</f>
        <v>0</v>
      </c>
      <c r="K22" s="8" t="s">
        <v>958</v>
      </c>
    </row>
    <row r="23" spans="1:11" ht="18" customHeight="1" x14ac:dyDescent="0.25">
      <c r="A23" s="739">
        <v>207</v>
      </c>
      <c r="B23" s="450" t="s">
        <v>773</v>
      </c>
      <c r="C23" s="420"/>
      <c r="D23" s="420"/>
      <c r="E23" s="420"/>
      <c r="F23" s="420"/>
      <c r="G23" s="584"/>
      <c r="H23" s="594">
        <v>0</v>
      </c>
      <c r="I23" s="590">
        <f t="shared" si="2"/>
        <v>0</v>
      </c>
      <c r="K23" s="8" t="s">
        <v>958</v>
      </c>
    </row>
    <row r="24" spans="1:11" ht="18" customHeight="1" x14ac:dyDescent="0.25">
      <c r="A24" s="739">
        <v>208</v>
      </c>
      <c r="B24" s="450" t="s">
        <v>772</v>
      </c>
      <c r="C24" s="420"/>
      <c r="D24" s="420"/>
      <c r="E24" s="420"/>
      <c r="F24" s="420"/>
      <c r="G24" s="584"/>
      <c r="H24" s="594">
        <v>0</v>
      </c>
      <c r="I24" s="590">
        <f t="shared" si="2"/>
        <v>0</v>
      </c>
      <c r="K24" s="8" t="s">
        <v>958</v>
      </c>
    </row>
    <row r="25" spans="1:11" ht="20.25" customHeight="1" x14ac:dyDescent="0.25">
      <c r="A25" s="739">
        <v>250</v>
      </c>
      <c r="B25" s="450" t="s">
        <v>335</v>
      </c>
      <c r="C25" s="420">
        <v>101908.33</v>
      </c>
      <c r="D25" s="420">
        <v>34183.589999999997</v>
      </c>
      <c r="E25" s="420">
        <v>66320</v>
      </c>
      <c r="F25" s="420"/>
      <c r="G25" s="584"/>
      <c r="H25" s="594">
        <v>0</v>
      </c>
      <c r="I25" s="590">
        <f t="shared" si="2"/>
        <v>202411.91999999998</v>
      </c>
      <c r="K25" s="8" t="s">
        <v>958</v>
      </c>
    </row>
    <row r="26" spans="1:11" ht="21.6" customHeight="1" x14ac:dyDescent="0.25">
      <c r="A26" s="750"/>
      <c r="B26" s="592" t="s">
        <v>1057</v>
      </c>
      <c r="C26" s="420">
        <v>104619</v>
      </c>
      <c r="D26" s="420">
        <v>39773</v>
      </c>
      <c r="E26" s="420">
        <v>282717</v>
      </c>
      <c r="F26" s="420"/>
      <c r="G26" s="584"/>
      <c r="H26" s="420"/>
      <c r="I26" s="590">
        <f t="shared" si="2"/>
        <v>427109</v>
      </c>
    </row>
    <row r="27" spans="1:11" ht="20.25" customHeight="1" x14ac:dyDescent="0.25">
      <c r="A27" s="750"/>
      <c r="B27" s="592" t="s">
        <v>1056</v>
      </c>
      <c r="C27" s="420"/>
      <c r="D27" s="420"/>
      <c r="E27" s="420">
        <v>263145</v>
      </c>
      <c r="F27" s="420"/>
      <c r="G27" s="584"/>
      <c r="H27" s="420"/>
      <c r="I27" s="590">
        <f t="shared" si="2"/>
        <v>263145</v>
      </c>
    </row>
    <row r="28" spans="1:11" ht="18" customHeight="1" x14ac:dyDescent="0.25">
      <c r="A28" s="750"/>
      <c r="B28" s="592"/>
      <c r="C28" s="420"/>
      <c r="D28" s="420"/>
      <c r="E28" s="420"/>
      <c r="F28" s="420"/>
      <c r="G28" s="584"/>
      <c r="H28" s="420"/>
      <c r="I28" s="590">
        <f t="shared" si="2"/>
        <v>0</v>
      </c>
    </row>
    <row r="29" spans="1:11" x14ac:dyDescent="0.25">
      <c r="A29" s="751"/>
      <c r="B29" s="593"/>
      <c r="C29" s="549"/>
      <c r="D29" s="549"/>
      <c r="E29" s="549"/>
      <c r="F29" s="549"/>
      <c r="G29" s="584"/>
      <c r="H29" s="549"/>
      <c r="I29" s="590">
        <f t="shared" si="2"/>
        <v>0</v>
      </c>
    </row>
    <row r="30" spans="1:11" x14ac:dyDescent="0.25">
      <c r="A30" s="751"/>
      <c r="B30" s="593"/>
      <c r="C30" s="549"/>
      <c r="D30" s="549"/>
      <c r="E30" s="549"/>
      <c r="F30" s="549"/>
      <c r="G30" s="584"/>
      <c r="H30" s="549"/>
      <c r="I30" s="590">
        <f t="shared" si="2"/>
        <v>0</v>
      </c>
    </row>
    <row r="31" spans="1:11" x14ac:dyDescent="0.25">
      <c r="A31" s="751"/>
      <c r="B31" s="593"/>
      <c r="C31" s="549"/>
      <c r="D31" s="549"/>
      <c r="E31" s="549"/>
      <c r="F31" s="549"/>
      <c r="G31" s="584"/>
      <c r="H31" s="549"/>
      <c r="I31" s="590">
        <f t="shared" si="2"/>
        <v>0</v>
      </c>
    </row>
    <row r="32" spans="1:11" x14ac:dyDescent="0.25">
      <c r="A32" s="752"/>
      <c r="B32" s="753" t="s">
        <v>337</v>
      </c>
      <c r="C32" s="378"/>
      <c r="D32" s="378"/>
      <c r="E32" s="378"/>
      <c r="F32" s="754"/>
      <c r="G32" s="754"/>
      <c r="H32" s="378"/>
      <c r="I32" s="590">
        <f t="shared" si="2"/>
        <v>0</v>
      </c>
    </row>
    <row r="33" spans="1:11" x14ac:dyDescent="0.25">
      <c r="A33" s="739">
        <v>600</v>
      </c>
      <c r="B33" s="450" t="s">
        <v>959</v>
      </c>
      <c r="C33" s="420"/>
      <c r="D33" s="420"/>
      <c r="E33" s="420"/>
      <c r="F33" s="420"/>
      <c r="G33" s="420"/>
      <c r="H33" s="420"/>
      <c r="I33" s="590">
        <f t="shared" si="2"/>
        <v>0</v>
      </c>
    </row>
    <row r="34" spans="1:11" x14ac:dyDescent="0.25">
      <c r="A34" s="591"/>
      <c r="B34" s="592"/>
      <c r="C34" s="420"/>
      <c r="D34" s="420"/>
      <c r="E34" s="420"/>
      <c r="F34" s="420"/>
      <c r="G34" s="420"/>
      <c r="H34" s="420"/>
      <c r="I34" s="590">
        <f t="shared" si="2"/>
        <v>0</v>
      </c>
    </row>
    <row r="35" spans="1:11" x14ac:dyDescent="0.25">
      <c r="A35" s="591"/>
      <c r="B35" s="592"/>
      <c r="C35" s="420"/>
      <c r="D35" s="420"/>
      <c r="E35" s="420"/>
      <c r="F35" s="420"/>
      <c r="G35" s="420"/>
      <c r="H35" s="420"/>
      <c r="I35" s="590">
        <f t="shared" si="2"/>
        <v>0</v>
      </c>
    </row>
    <row r="36" spans="1:11" ht="14.4" thickBot="1" x14ac:dyDescent="0.3">
      <c r="A36" s="591"/>
      <c r="B36" s="592"/>
      <c r="C36" s="519"/>
      <c r="D36" s="599"/>
      <c r="E36" s="599"/>
      <c r="F36" s="599"/>
      <c r="G36" s="599"/>
      <c r="H36" s="599"/>
      <c r="I36" s="598">
        <f t="shared" si="2"/>
        <v>0</v>
      </c>
    </row>
    <row r="37" spans="1:11" ht="15" thickTop="1" thickBot="1" x14ac:dyDescent="0.3">
      <c r="A37" s="755" t="s">
        <v>340</v>
      </c>
      <c r="B37" s="458"/>
      <c r="C37" s="595">
        <f t="shared" ref="C37:I37" si="3">SUM(C22:C36)</f>
        <v>206527.33000000002</v>
      </c>
      <c r="D37" s="595">
        <f t="shared" si="3"/>
        <v>73956.59</v>
      </c>
      <c r="E37" s="595">
        <f t="shared" si="3"/>
        <v>612182</v>
      </c>
      <c r="F37" s="595">
        <f t="shared" si="3"/>
        <v>0</v>
      </c>
      <c r="G37" s="595">
        <f t="shared" si="3"/>
        <v>0</v>
      </c>
      <c r="H37" s="595">
        <f t="shared" si="3"/>
        <v>0</v>
      </c>
      <c r="I37" s="595">
        <f t="shared" si="3"/>
        <v>892665.91999999993</v>
      </c>
    </row>
    <row r="38" spans="1:11" s="733" customFormat="1" ht="28.5" customHeight="1" thickBot="1" x14ac:dyDescent="0.3">
      <c r="A38" s="756" t="s">
        <v>341</v>
      </c>
      <c r="B38" s="757"/>
      <c r="C38" s="600">
        <f t="shared" ref="C38:I38" si="4">C37+C19</f>
        <v>1469641.33</v>
      </c>
      <c r="D38" s="600">
        <f t="shared" si="4"/>
        <v>502785.58999999997</v>
      </c>
      <c r="E38" s="600">
        <f t="shared" si="4"/>
        <v>966562</v>
      </c>
      <c r="F38" s="600">
        <f t="shared" si="4"/>
        <v>202416</v>
      </c>
      <c r="G38" s="600">
        <f t="shared" si="4"/>
        <v>88169.667525000012</v>
      </c>
      <c r="H38" s="600">
        <f t="shared" si="4"/>
        <v>186710.41497499961</v>
      </c>
      <c r="I38" s="600">
        <f t="shared" si="4"/>
        <v>3416285.0024999995</v>
      </c>
      <c r="K38" s="733" t="s">
        <v>962</v>
      </c>
    </row>
    <row r="39" spans="1:11" ht="18" customHeight="1" x14ac:dyDescent="0.3">
      <c r="I39" s="641">
        <f>I38-'Sch BB-14A'!H20</f>
        <v>2.4999994784593582E-3</v>
      </c>
      <c r="J39" s="734" t="s">
        <v>972</v>
      </c>
      <c r="K39" s="8" t="s">
        <v>963</v>
      </c>
    </row>
    <row r="40" spans="1:11" x14ac:dyDescent="0.25">
      <c r="A40" s="27"/>
      <c r="B40" s="27"/>
    </row>
    <row r="41" spans="1:11" x14ac:dyDescent="0.25">
      <c r="A41" s="27"/>
      <c r="B41" s="27"/>
      <c r="I41" s="758"/>
    </row>
    <row r="42" spans="1:11" x14ac:dyDescent="0.25">
      <c r="A42" s="8"/>
      <c r="C42" s="8"/>
      <c r="D42" s="8"/>
      <c r="I42" s="758" t="s">
        <v>630</v>
      </c>
    </row>
    <row r="43" spans="1:11" x14ac:dyDescent="0.25">
      <c r="A43" s="27"/>
      <c r="B43" s="27"/>
      <c r="I43" s="27" t="s">
        <v>655</v>
      </c>
    </row>
    <row r="44" spans="1:11" x14ac:dyDescent="0.25">
      <c r="A44" s="27"/>
      <c r="B44" s="27"/>
    </row>
    <row r="45" spans="1:11" ht="18.75" customHeight="1" x14ac:dyDescent="0.25"/>
    <row r="46" spans="1:11" ht="19.5" customHeight="1" x14ac:dyDescent="0.25"/>
    <row r="47" spans="1:11" ht="21.75" customHeight="1" x14ac:dyDescent="0.25"/>
    <row r="52" ht="19.5" customHeight="1" x14ac:dyDescent="0.25"/>
  </sheetData>
  <sheetProtection algorithmName="SHA-512" hashValue="fu2Wh0q8PDkKDmDSU3TP+IhuGK1VJX5E6bOfxesYrJpWkc6ekSIjivM9yUwxE2oVqlj0A7cohA6BdQYgm7JwPg==" saltValue="kM+NJ/QX/P6QBfCH12QjcA==" spinCount="100000" sheet="1" objects="1" scenarios="1"/>
  <mergeCells count="3">
    <mergeCell ref="A5:B5"/>
    <mergeCell ref="B3:I3"/>
    <mergeCell ref="B1:I1"/>
  </mergeCells>
  <printOptions horizontalCentered="1"/>
  <pageMargins left="0.25" right="0.25" top="0.75" bottom="0.75" header="0.3" footer="0.3"/>
  <pageSetup scale="75" orientation="landscape" r:id="rId1"/>
  <headerFooter alignWithMargins="0">
    <oddFooter>&amp;C&amp;8Last Revised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A57A4-8EA8-4F32-B335-D6D4ADD15C15}">
  <sheetPr codeName="Sheet12">
    <tabColor rgb="FFFFFFCC"/>
    <pageSetUpPr fitToPage="1"/>
  </sheetPr>
  <dimension ref="A1:K62"/>
  <sheetViews>
    <sheetView zoomScale="90" zoomScaleNormal="90" workbookViewId="0">
      <pane ySplit="9" topLeftCell="A30" activePane="bottomLeft" state="frozen"/>
      <selection pane="bottomLeft" activeCell="F26" sqref="F26"/>
    </sheetView>
  </sheetViews>
  <sheetFormatPr defaultColWidth="9.109375" defaultRowHeight="13.8" x14ac:dyDescent="0.25"/>
  <cols>
    <col min="1" max="1" width="1.44140625" style="21" customWidth="1"/>
    <col min="2" max="2" width="6.44140625" style="21" customWidth="1"/>
    <col min="3" max="3" width="43.88671875" style="8" bestFit="1" customWidth="1"/>
    <col min="4" max="5" width="15.6640625" style="8" customWidth="1"/>
    <col min="6" max="6" width="15.88671875" style="8" customWidth="1"/>
    <col min="7" max="7" width="18.33203125" style="8" customWidth="1"/>
    <col min="8" max="10" width="9.109375" style="8"/>
    <col min="11" max="11" width="5.44140625" style="8" customWidth="1"/>
    <col min="12" max="16384" width="9.109375" style="8"/>
  </cols>
  <sheetData>
    <row r="1" spans="1:9" ht="19.2" x14ac:dyDescent="0.35">
      <c r="C1" s="977" t="s">
        <v>202</v>
      </c>
      <c r="D1" s="977"/>
      <c r="E1" s="977"/>
      <c r="F1" s="977"/>
      <c r="G1" s="977"/>
    </row>
    <row r="3" spans="1:9" x14ac:dyDescent="0.25">
      <c r="C3" s="994" t="str">
        <f>'Sch 1'!$B$7</f>
        <v>WYLEES Western Youth Leadership, Engagement, and Empowerment School</v>
      </c>
      <c r="D3" s="994"/>
      <c r="E3" s="994"/>
      <c r="F3" s="994"/>
      <c r="G3" s="994"/>
    </row>
    <row r="5" spans="1:9" x14ac:dyDescent="0.25">
      <c r="A5" s="556"/>
      <c r="B5" s="556"/>
      <c r="C5" s="557"/>
      <c r="D5" s="558">
        <v>-1</v>
      </c>
      <c r="E5" s="559">
        <v>-2</v>
      </c>
      <c r="F5" s="759">
        <v>-3</v>
      </c>
      <c r="G5" s="560">
        <v>-4</v>
      </c>
    </row>
    <row r="6" spans="1:9" x14ac:dyDescent="0.25">
      <c r="A6" s="561"/>
      <c r="B6" s="561"/>
      <c r="C6" s="562"/>
      <c r="D6" s="562"/>
      <c r="E6" s="711" t="s">
        <v>1</v>
      </c>
      <c r="F6" s="997" t="str">
        <f>"BUDGET YEAR ENDING "&amp;TEXT('Form 1'!$C$138,"mm/dd/yy")</f>
        <v>BUDGET YEAR ENDING 06/30/26</v>
      </c>
      <c r="G6" s="998"/>
    </row>
    <row r="7" spans="1:9" s="24" customFormat="1" ht="15.75" customHeight="1" x14ac:dyDescent="0.25">
      <c r="A7" s="760"/>
      <c r="B7" s="761"/>
      <c r="C7" s="762"/>
      <c r="D7" s="564" t="s">
        <v>412</v>
      </c>
      <c r="E7" s="564" t="s">
        <v>414</v>
      </c>
      <c r="F7" s="763"/>
      <c r="G7" s="566"/>
    </row>
    <row r="8" spans="1:9" s="24" customFormat="1" ht="15.75" customHeight="1" x14ac:dyDescent="0.25">
      <c r="A8" s="760"/>
      <c r="B8" s="761"/>
      <c r="C8" s="762" t="s">
        <v>204</v>
      </c>
      <c r="D8" s="564" t="s">
        <v>413</v>
      </c>
      <c r="E8" s="564" t="s">
        <v>413</v>
      </c>
      <c r="F8" s="569" t="s">
        <v>415</v>
      </c>
      <c r="G8" s="570" t="s">
        <v>115</v>
      </c>
    </row>
    <row r="9" spans="1:9" s="24" customFormat="1" ht="15" customHeight="1" x14ac:dyDescent="0.25">
      <c r="A9" s="571"/>
      <c r="B9" s="572"/>
      <c r="C9" s="573"/>
      <c r="D9" s="574">
        <f>'Form 1'!$C$129</f>
        <v>45473</v>
      </c>
      <c r="E9" s="574">
        <f>'Form 1'!$C$133</f>
        <v>45838</v>
      </c>
      <c r="F9" s="575" t="s">
        <v>416</v>
      </c>
      <c r="G9" s="576" t="s">
        <v>416</v>
      </c>
    </row>
    <row r="10" spans="1:9" x14ac:dyDescent="0.25">
      <c r="A10" s="764" t="s">
        <v>178</v>
      </c>
      <c r="B10" s="764"/>
      <c r="C10" s="765" t="s">
        <v>256</v>
      </c>
      <c r="D10" s="375"/>
      <c r="E10" s="375"/>
      <c r="F10" s="375"/>
      <c r="G10" s="376"/>
    </row>
    <row r="11" spans="1:9" hidden="1" x14ac:dyDescent="0.25">
      <c r="A11" s="471" t="s">
        <v>257</v>
      </c>
      <c r="B11" s="447"/>
      <c r="C11" s="450" t="s">
        <v>571</v>
      </c>
      <c r="D11" s="584"/>
      <c r="E11" s="584"/>
      <c r="F11" s="584"/>
      <c r="G11" s="585"/>
      <c r="I11" s="8" t="s">
        <v>846</v>
      </c>
    </row>
    <row r="12" spans="1:9" hidden="1" x14ac:dyDescent="0.25">
      <c r="A12" s="447"/>
      <c r="B12" s="447" t="s">
        <v>259</v>
      </c>
      <c r="C12" s="450" t="s">
        <v>580</v>
      </c>
      <c r="D12" s="584"/>
      <c r="E12" s="584"/>
      <c r="F12" s="584"/>
      <c r="G12" s="585"/>
      <c r="I12" s="8" t="s">
        <v>846</v>
      </c>
    </row>
    <row r="13" spans="1:9" hidden="1" x14ac:dyDescent="0.25">
      <c r="A13" s="447"/>
      <c r="B13" s="447" t="s">
        <v>515</v>
      </c>
      <c r="C13" s="450" t="s">
        <v>516</v>
      </c>
      <c r="D13" s="584"/>
      <c r="E13" s="584"/>
      <c r="F13" s="584"/>
      <c r="G13" s="585"/>
      <c r="I13" s="8" t="s">
        <v>846</v>
      </c>
    </row>
    <row r="14" spans="1:9" hidden="1" x14ac:dyDescent="0.25">
      <c r="A14" s="447"/>
      <c r="B14" s="447" t="s">
        <v>261</v>
      </c>
      <c r="C14" s="450" t="s">
        <v>811</v>
      </c>
      <c r="D14" s="584"/>
      <c r="E14" s="584"/>
      <c r="F14" s="584"/>
      <c r="G14" s="585"/>
      <c r="I14" s="8" t="s">
        <v>846</v>
      </c>
    </row>
    <row r="15" spans="1:9" hidden="1" x14ac:dyDescent="0.25">
      <c r="A15" s="447"/>
      <c r="B15" s="447" t="s">
        <v>587</v>
      </c>
      <c r="C15" s="450" t="s">
        <v>588</v>
      </c>
      <c r="D15" s="584"/>
      <c r="E15" s="584"/>
      <c r="F15" s="584"/>
      <c r="G15" s="585"/>
      <c r="I15" s="8" t="s">
        <v>846</v>
      </c>
    </row>
    <row r="16" spans="1:9" hidden="1" x14ac:dyDescent="0.25">
      <c r="A16" s="447" t="s">
        <v>125</v>
      </c>
      <c r="B16" s="447"/>
      <c r="C16" s="450" t="s">
        <v>517</v>
      </c>
      <c r="D16" s="584"/>
      <c r="E16" s="584"/>
      <c r="F16" s="584"/>
      <c r="G16" s="585"/>
      <c r="I16" s="8" t="s">
        <v>846</v>
      </c>
    </row>
    <row r="17" spans="1:9" x14ac:dyDescent="0.25">
      <c r="A17" s="447" t="s">
        <v>267</v>
      </c>
      <c r="B17" s="447"/>
      <c r="C17" s="450" t="s">
        <v>558</v>
      </c>
      <c r="D17" s="420"/>
      <c r="E17" s="420"/>
      <c r="F17" s="420"/>
      <c r="G17" s="421"/>
      <c r="I17" s="640" t="s">
        <v>847</v>
      </c>
    </row>
    <row r="18" spans="1:9" x14ac:dyDescent="0.25">
      <c r="A18" s="447" t="s">
        <v>268</v>
      </c>
      <c r="B18" s="766"/>
      <c r="C18" s="450" t="s">
        <v>269</v>
      </c>
      <c r="D18" s="420"/>
      <c r="E18" s="420"/>
      <c r="F18" s="420"/>
      <c r="G18" s="421"/>
    </row>
    <row r="19" spans="1:9" x14ac:dyDescent="0.25">
      <c r="A19" s="447" t="s">
        <v>276</v>
      </c>
      <c r="B19" s="10"/>
      <c r="C19" s="450" t="s">
        <v>277</v>
      </c>
      <c r="D19" s="420"/>
      <c r="E19" s="420"/>
      <c r="F19" s="420"/>
      <c r="G19" s="421"/>
    </row>
    <row r="20" spans="1:9" x14ac:dyDescent="0.25">
      <c r="A20" s="447" t="s">
        <v>94</v>
      </c>
      <c r="B20" s="447"/>
      <c r="C20" s="450" t="s">
        <v>280</v>
      </c>
      <c r="D20" s="420"/>
      <c r="E20" s="420"/>
      <c r="F20" s="420"/>
      <c r="G20" s="421"/>
    </row>
    <row r="21" spans="1:9" x14ac:dyDescent="0.25">
      <c r="A21" s="447" t="s">
        <v>74</v>
      </c>
      <c r="B21" s="447"/>
      <c r="C21" s="450" t="s">
        <v>810</v>
      </c>
      <c r="D21" s="420"/>
      <c r="E21" s="420"/>
      <c r="F21" s="420"/>
      <c r="G21" s="421"/>
    </row>
    <row r="22" spans="1:9" x14ac:dyDescent="0.25">
      <c r="A22" s="471" t="s">
        <v>289</v>
      </c>
      <c r="B22" s="447"/>
      <c r="C22" s="450" t="s">
        <v>518</v>
      </c>
      <c r="D22" s="420"/>
      <c r="E22" s="420"/>
      <c r="F22" s="420"/>
      <c r="G22" s="421"/>
    </row>
    <row r="23" spans="1:9" x14ac:dyDescent="0.25">
      <c r="A23" s="471" t="s">
        <v>291</v>
      </c>
      <c r="B23" s="447"/>
      <c r="C23" s="450" t="s">
        <v>292</v>
      </c>
      <c r="D23" s="420"/>
      <c r="E23" s="420"/>
      <c r="F23" s="420"/>
      <c r="G23" s="421"/>
    </row>
    <row r="24" spans="1:9" x14ac:dyDescent="0.25">
      <c r="A24" s="471" t="s">
        <v>293</v>
      </c>
      <c r="B24" s="447"/>
      <c r="C24" s="450" t="s">
        <v>294</v>
      </c>
      <c r="D24" s="420"/>
      <c r="E24" s="420"/>
      <c r="F24" s="420">
        <v>211250</v>
      </c>
      <c r="G24" s="421">
        <v>211250</v>
      </c>
    </row>
    <row r="25" spans="1:9" x14ac:dyDescent="0.25">
      <c r="A25" s="766"/>
      <c r="B25" s="471" t="s">
        <v>295</v>
      </c>
      <c r="C25" s="450" t="s">
        <v>498</v>
      </c>
      <c r="D25" s="420"/>
      <c r="E25" s="420"/>
      <c r="F25" s="420"/>
      <c r="G25" s="421"/>
    </row>
    <row r="26" spans="1:9" x14ac:dyDescent="0.25">
      <c r="A26" s="10"/>
      <c r="B26" s="471" t="s">
        <v>296</v>
      </c>
      <c r="C26" s="472" t="s">
        <v>297</v>
      </c>
      <c r="D26" s="549"/>
      <c r="E26" s="549"/>
      <c r="F26" s="549">
        <v>5440</v>
      </c>
      <c r="G26" s="550">
        <v>5440</v>
      </c>
    </row>
    <row r="27" spans="1:9" x14ac:dyDescent="0.25">
      <c r="A27" s="10"/>
      <c r="B27" s="471" t="s">
        <v>848</v>
      </c>
      <c r="C27" s="472" t="s">
        <v>849</v>
      </c>
      <c r="D27" s="420"/>
      <c r="E27" s="420"/>
      <c r="F27" s="420"/>
      <c r="G27" s="421"/>
    </row>
    <row r="28" spans="1:9" x14ac:dyDescent="0.25">
      <c r="A28" s="471" t="s">
        <v>519</v>
      </c>
      <c r="B28" s="447"/>
      <c r="C28" s="450" t="s">
        <v>299</v>
      </c>
      <c r="D28" s="420"/>
      <c r="E28" s="420"/>
      <c r="F28" s="420"/>
      <c r="G28" s="421"/>
    </row>
    <row r="29" spans="1:9" ht="18" customHeight="1" thickBot="1" x14ac:dyDescent="0.3">
      <c r="A29" s="463" t="s">
        <v>866</v>
      </c>
      <c r="B29" s="463"/>
      <c r="C29" s="464"/>
      <c r="D29" s="588">
        <f>SUM(D17:D28)</f>
        <v>0</v>
      </c>
      <c r="E29" s="588">
        <f t="shared" ref="E29:G29" si="0">SUM(E17:E28)</f>
        <v>0</v>
      </c>
      <c r="F29" s="588">
        <f t="shared" si="0"/>
        <v>216690</v>
      </c>
      <c r="G29" s="588">
        <f t="shared" si="0"/>
        <v>216690</v>
      </c>
    </row>
    <row r="30" spans="1:9" ht="24.6" customHeight="1" thickTop="1" x14ac:dyDescent="0.25">
      <c r="A30" s="767" t="s">
        <v>302</v>
      </c>
      <c r="B30" s="768"/>
      <c r="C30" s="769" t="s">
        <v>303</v>
      </c>
      <c r="D30" s="375"/>
      <c r="E30" s="375"/>
      <c r="F30" s="375"/>
      <c r="G30" s="376"/>
    </row>
    <row r="31" spans="1:9" x14ac:dyDescent="0.25">
      <c r="A31" s="476" t="s">
        <v>584</v>
      </c>
      <c r="C31" s="555" t="s">
        <v>812</v>
      </c>
      <c r="D31" s="375"/>
      <c r="E31" s="375"/>
      <c r="F31" s="375"/>
      <c r="G31" s="376"/>
    </row>
    <row r="32" spans="1:9" x14ac:dyDescent="0.25">
      <c r="A32" s="447"/>
      <c r="B32" s="770" t="s">
        <v>520</v>
      </c>
      <c r="C32" s="450" t="s">
        <v>787</v>
      </c>
      <c r="D32" s="420"/>
      <c r="E32" s="420"/>
      <c r="F32" s="420">
        <v>2306430</v>
      </c>
      <c r="G32" s="771">
        <f>'Sch B-1'!L41</f>
        <v>2306920</v>
      </c>
      <c r="I32" s="8" t="s">
        <v>841</v>
      </c>
    </row>
    <row r="33" spans="1:11" hidden="1" x14ac:dyDescent="0.25">
      <c r="A33" s="447"/>
      <c r="B33" s="770" t="s">
        <v>788</v>
      </c>
      <c r="C33" s="450" t="s">
        <v>789</v>
      </c>
      <c r="D33" s="584"/>
      <c r="E33" s="584"/>
      <c r="F33" s="584"/>
      <c r="G33" s="585"/>
      <c r="I33" s="8" t="s">
        <v>843</v>
      </c>
    </row>
    <row r="34" spans="1:11" x14ac:dyDescent="0.25">
      <c r="A34" s="447"/>
      <c r="B34" s="770" t="s">
        <v>791</v>
      </c>
      <c r="C34" s="450" t="s">
        <v>790</v>
      </c>
      <c r="D34" s="420"/>
      <c r="E34" s="420"/>
      <c r="F34" s="420"/>
      <c r="G34" s="421"/>
      <c r="I34" s="8" t="s">
        <v>841</v>
      </c>
    </row>
    <row r="35" spans="1:11" x14ac:dyDescent="0.25">
      <c r="A35" s="447"/>
      <c r="B35" s="770" t="s">
        <v>521</v>
      </c>
      <c r="C35" s="766" t="s">
        <v>842</v>
      </c>
      <c r="D35" s="420"/>
      <c r="E35" s="420"/>
      <c r="F35" s="420"/>
      <c r="G35" s="771">
        <f>'Sch B-1'!L42</f>
        <v>0</v>
      </c>
      <c r="I35" s="8" t="s">
        <v>841</v>
      </c>
    </row>
    <row r="36" spans="1:11" hidden="1" x14ac:dyDescent="0.25">
      <c r="A36" s="447" t="s">
        <v>305</v>
      </c>
      <c r="B36" s="772"/>
      <c r="C36" s="450" t="s">
        <v>553</v>
      </c>
      <c r="D36" s="584"/>
      <c r="E36" s="584"/>
      <c r="F36" s="584"/>
      <c r="G36" s="585"/>
    </row>
    <row r="37" spans="1:11" hidden="1" x14ac:dyDescent="0.25">
      <c r="A37" s="447"/>
      <c r="B37" s="447" t="s">
        <v>522</v>
      </c>
      <c r="C37" s="450" t="s">
        <v>523</v>
      </c>
      <c r="D37" s="584"/>
      <c r="E37" s="584"/>
      <c r="F37" s="584"/>
      <c r="G37" s="585"/>
      <c r="I37" s="8" t="s">
        <v>843</v>
      </c>
    </row>
    <row r="38" spans="1:11" x14ac:dyDescent="0.25">
      <c r="A38" s="447"/>
      <c r="B38" s="447" t="s">
        <v>964</v>
      </c>
      <c r="C38" s="450"/>
      <c r="D38" s="420"/>
      <c r="E38" s="420"/>
      <c r="F38" s="420"/>
      <c r="G38" s="421"/>
      <c r="I38" s="640" t="s">
        <v>965</v>
      </c>
    </row>
    <row r="39" spans="1:11" x14ac:dyDescent="0.25">
      <c r="A39" s="447"/>
      <c r="B39" s="447" t="s">
        <v>813</v>
      </c>
      <c r="C39" s="450" t="s">
        <v>814</v>
      </c>
      <c r="D39" s="582"/>
      <c r="E39" s="582"/>
      <c r="F39" s="582"/>
      <c r="G39" s="583"/>
      <c r="I39" s="8" t="s">
        <v>844</v>
      </c>
    </row>
    <row r="40" spans="1:11" x14ac:dyDescent="0.25">
      <c r="A40" s="447"/>
      <c r="B40" s="770" t="s">
        <v>815</v>
      </c>
      <c r="C40" s="450" t="s">
        <v>818</v>
      </c>
      <c r="D40" s="420"/>
      <c r="E40" s="420"/>
      <c r="F40" s="420"/>
      <c r="G40" s="771">
        <f>'Sch B-1'!L46</f>
        <v>0</v>
      </c>
      <c r="I40" s="8" t="s">
        <v>841</v>
      </c>
    </row>
    <row r="41" spans="1:11" x14ac:dyDescent="0.25">
      <c r="A41" s="447"/>
      <c r="B41" s="770" t="s">
        <v>816</v>
      </c>
      <c r="C41" s="450" t="s">
        <v>819</v>
      </c>
      <c r="D41" s="420"/>
      <c r="E41" s="420"/>
      <c r="F41" s="420"/>
      <c r="G41" s="771">
        <f>'Sch B-1'!L48</f>
        <v>0</v>
      </c>
      <c r="I41" s="8" t="s">
        <v>841</v>
      </c>
    </row>
    <row r="42" spans="1:11" x14ac:dyDescent="0.25">
      <c r="A42" s="447"/>
      <c r="B42" s="770" t="s">
        <v>817</v>
      </c>
      <c r="C42" s="450" t="s">
        <v>820</v>
      </c>
      <c r="D42" s="420"/>
      <c r="E42" s="420"/>
      <c r="F42" s="420"/>
      <c r="G42" s="771">
        <f>'Sch B-1'!L47</f>
        <v>0</v>
      </c>
      <c r="I42" s="8" t="s">
        <v>841</v>
      </c>
    </row>
    <row r="43" spans="1:11" hidden="1" x14ac:dyDescent="0.25">
      <c r="A43" s="447"/>
      <c r="B43" s="447" t="s">
        <v>821</v>
      </c>
      <c r="C43" s="450" t="s">
        <v>824</v>
      </c>
      <c r="D43" s="584"/>
      <c r="E43" s="584"/>
      <c r="F43" s="584"/>
      <c r="G43" s="585"/>
    </row>
    <row r="44" spans="1:11" x14ac:dyDescent="0.25">
      <c r="A44" s="447"/>
      <c r="B44" s="447" t="s">
        <v>822</v>
      </c>
      <c r="C44" s="450" t="s">
        <v>825</v>
      </c>
      <c r="D44" s="420"/>
      <c r="E44" s="420"/>
      <c r="F44" s="420"/>
      <c r="G44" s="421"/>
      <c r="I44" s="8" t="s">
        <v>845</v>
      </c>
    </row>
    <row r="45" spans="1:11" hidden="1" x14ac:dyDescent="0.25">
      <c r="A45" s="447"/>
      <c r="B45" s="447" t="s">
        <v>823</v>
      </c>
      <c r="C45" s="450" t="s">
        <v>826</v>
      </c>
      <c r="D45" s="584"/>
      <c r="E45" s="584"/>
      <c r="F45" s="584"/>
      <c r="G45" s="585"/>
      <c r="I45" s="8" t="s">
        <v>843</v>
      </c>
    </row>
    <row r="46" spans="1:11" hidden="1" x14ac:dyDescent="0.25">
      <c r="A46" s="447" t="s">
        <v>306</v>
      </c>
      <c r="B46" s="772"/>
      <c r="C46" s="450" t="s">
        <v>307</v>
      </c>
      <c r="D46" s="584"/>
      <c r="E46" s="584"/>
      <c r="F46" s="584"/>
      <c r="G46" s="585"/>
      <c r="I46" s="8" t="s">
        <v>843</v>
      </c>
      <c r="K46" s="25"/>
    </row>
    <row r="47" spans="1:11" hidden="1" x14ac:dyDescent="0.25">
      <c r="A47" s="451" t="s">
        <v>308</v>
      </c>
      <c r="B47" s="773"/>
      <c r="C47" s="729" t="s">
        <v>572</v>
      </c>
      <c r="D47" s="586"/>
      <c r="E47" s="586"/>
      <c r="F47" s="586"/>
      <c r="G47" s="587"/>
      <c r="I47" s="8" t="s">
        <v>843</v>
      </c>
    </row>
    <row r="48" spans="1:11" ht="14.4" thickBot="1" x14ac:dyDescent="0.3">
      <c r="A48" s="463" t="s">
        <v>865</v>
      </c>
      <c r="B48" s="463"/>
      <c r="C48" s="464"/>
      <c r="D48" s="588">
        <f>SUM(D32:D44)</f>
        <v>0</v>
      </c>
      <c r="E48" s="588">
        <f t="shared" ref="E48:G48" si="1">SUM(E32:E44)</f>
        <v>0</v>
      </c>
      <c r="F48" s="588">
        <f t="shared" si="1"/>
        <v>2306430</v>
      </c>
      <c r="G48" s="588">
        <f t="shared" si="1"/>
        <v>2306920</v>
      </c>
    </row>
    <row r="49" spans="1:9" ht="28.95" customHeight="1" thickTop="1" x14ac:dyDescent="0.25">
      <c r="A49" s="774" t="s">
        <v>97</v>
      </c>
      <c r="B49" s="774"/>
      <c r="C49" s="765" t="s">
        <v>205</v>
      </c>
      <c r="D49" s="377"/>
      <c r="E49" s="378"/>
      <c r="F49" s="378"/>
      <c r="G49" s="379"/>
    </row>
    <row r="50" spans="1:9" ht="12" customHeight="1" x14ac:dyDescent="0.25">
      <c r="A50" s="775" t="s">
        <v>164</v>
      </c>
      <c r="B50" s="488"/>
      <c r="C50" s="450" t="s">
        <v>524</v>
      </c>
      <c r="D50" s="420"/>
      <c r="E50" s="420"/>
      <c r="F50" s="420"/>
      <c r="G50" s="421"/>
    </row>
    <row r="51" spans="1:9" x14ac:dyDescent="0.25">
      <c r="A51" s="775" t="s">
        <v>147</v>
      </c>
      <c r="B51" s="488"/>
      <c r="C51" s="450" t="s">
        <v>206</v>
      </c>
      <c r="D51" s="420"/>
      <c r="E51" s="420"/>
      <c r="F51" s="420"/>
      <c r="G51" s="421"/>
    </row>
    <row r="52" spans="1:9" x14ac:dyDescent="0.25">
      <c r="A52" s="488" t="s">
        <v>150</v>
      </c>
      <c r="B52" s="488"/>
      <c r="C52" s="450" t="s">
        <v>210</v>
      </c>
      <c r="D52" s="420"/>
      <c r="E52" s="420"/>
      <c r="F52" s="420"/>
      <c r="G52" s="421"/>
    </row>
    <row r="53" spans="1:9" x14ac:dyDescent="0.25">
      <c r="A53" s="775" t="s">
        <v>153</v>
      </c>
      <c r="B53" s="488"/>
      <c r="C53" s="450" t="s">
        <v>215</v>
      </c>
      <c r="D53" s="420"/>
      <c r="E53" s="420"/>
      <c r="F53" s="420">
        <v>263145</v>
      </c>
      <c r="G53" s="421">
        <v>263145</v>
      </c>
    </row>
    <row r="54" spans="1:9" ht="27.6" x14ac:dyDescent="0.25">
      <c r="A54" s="488" t="s">
        <v>501</v>
      </c>
      <c r="B54" s="488"/>
      <c r="C54" s="742" t="s">
        <v>850</v>
      </c>
      <c r="D54" s="420"/>
      <c r="E54" s="420"/>
      <c r="F54" s="420">
        <v>525771</v>
      </c>
      <c r="G54" s="421">
        <v>427114</v>
      </c>
      <c r="I54" s="8" t="s">
        <v>851</v>
      </c>
    </row>
    <row r="55" spans="1:9" x14ac:dyDescent="0.25">
      <c r="A55" s="775" t="s">
        <v>140</v>
      </c>
      <c r="B55" s="488"/>
      <c r="C55" s="450" t="s">
        <v>581</v>
      </c>
      <c r="D55" s="420"/>
      <c r="E55" s="420"/>
      <c r="F55" s="420"/>
      <c r="G55" s="421"/>
    </row>
    <row r="56" spans="1:9" ht="19.2" customHeight="1" thickBot="1" x14ac:dyDescent="0.3">
      <c r="A56" s="776" t="s">
        <v>864</v>
      </c>
      <c r="B56" s="776"/>
      <c r="C56" s="464"/>
      <c r="D56" s="588">
        <f>SUM(D50:D55)</f>
        <v>0</v>
      </c>
      <c r="E56" s="588">
        <f t="shared" ref="E56:G56" si="2">SUM(E50:E55)</f>
        <v>0</v>
      </c>
      <c r="F56" s="588">
        <f t="shared" si="2"/>
        <v>788916</v>
      </c>
      <c r="G56" s="588">
        <f t="shared" si="2"/>
        <v>690259</v>
      </c>
    </row>
    <row r="57" spans="1:9" ht="28.2" customHeight="1" thickTop="1" thickBot="1" x14ac:dyDescent="0.35">
      <c r="A57" s="777" t="s">
        <v>852</v>
      </c>
      <c r="B57" s="777"/>
      <c r="C57" s="778"/>
      <c r="D57" s="581">
        <f>D56+D48+D29</f>
        <v>0</v>
      </c>
      <c r="E57" s="581">
        <f t="shared" ref="E57:G57" si="3">E56+E48+E29</f>
        <v>0</v>
      </c>
      <c r="F57" s="581">
        <f t="shared" si="3"/>
        <v>3312036</v>
      </c>
      <c r="G57" s="581">
        <f t="shared" si="3"/>
        <v>3213869</v>
      </c>
    </row>
    <row r="58" spans="1:9" ht="14.4" thickTop="1" x14ac:dyDescent="0.25"/>
    <row r="59" spans="1:9" x14ac:dyDescent="0.25">
      <c r="A59" s="8"/>
      <c r="B59" s="8"/>
    </row>
    <row r="60" spans="1:9" ht="14.25" customHeight="1" x14ac:dyDescent="0.25">
      <c r="A60" s="8"/>
      <c r="B60" s="8"/>
    </row>
    <row r="61" spans="1:9" ht="17.25" customHeight="1" x14ac:dyDescent="0.25">
      <c r="A61" s="8"/>
      <c r="B61" s="8"/>
      <c r="G61" s="7" t="s">
        <v>426</v>
      </c>
    </row>
    <row r="62" spans="1:9" x14ac:dyDescent="0.25">
      <c r="F62" s="1"/>
      <c r="G62" s="7" t="s">
        <v>638</v>
      </c>
    </row>
  </sheetData>
  <sheetProtection algorithmName="SHA-512" hashValue="71jGGynQr1y+okPW1+GbEjli69lf5UwO+kPj5aLAchSr40jf/OIOr3C0fhKhqQxo+MM9HG+mA97jgz9/nxJAvw==" saltValue="5TtkHqBBYPSo7pKKW4fMbw==" spinCount="100000" sheet="1" objects="1" scenarios="1"/>
  <mergeCells count="3">
    <mergeCell ref="F6:G6"/>
    <mergeCell ref="C1:G1"/>
    <mergeCell ref="C3:G3"/>
  </mergeCells>
  <phoneticPr fontId="0" type="noConversion"/>
  <printOptions horizontalCentered="1"/>
  <pageMargins left="0.25" right="0.25" top="0.75" bottom="0.75" header="0.3" footer="0.3"/>
  <pageSetup scale="88" orientation="portrait" r:id="rId1"/>
  <headerFooter alignWithMargins="0">
    <oddFooter>&amp;C&amp;8Last Revised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E00D-79D5-40D3-BC9C-FAB56F8C6278}">
  <sheetPr codeName="Sheet13">
    <tabColor rgb="FFFFFFCC"/>
    <pageSetUpPr fitToPage="1"/>
  </sheetPr>
  <dimension ref="A1:I54"/>
  <sheetViews>
    <sheetView zoomScale="80" zoomScaleNormal="80" workbookViewId="0">
      <pane ySplit="9" topLeftCell="A10" activePane="bottomLeft" state="frozen"/>
      <selection pane="bottomLeft" activeCell="A10" sqref="A10:XFD10"/>
    </sheetView>
  </sheetViews>
  <sheetFormatPr defaultColWidth="9.109375" defaultRowHeight="13.8" x14ac:dyDescent="0.25"/>
  <cols>
    <col min="1" max="1" width="2" style="9" customWidth="1"/>
    <col min="2" max="2" width="5.44140625" style="9" customWidth="1"/>
    <col min="3" max="3" width="35.44140625" style="8" customWidth="1"/>
    <col min="4" max="5" width="15.6640625" style="8" customWidth="1"/>
    <col min="6" max="6" width="16.44140625" style="8" customWidth="1"/>
    <col min="7" max="7" width="17.5546875" style="8" customWidth="1"/>
    <col min="8" max="16384" width="9.109375" style="8"/>
  </cols>
  <sheetData>
    <row r="1" spans="1:9" ht="19.2" x14ac:dyDescent="0.35">
      <c r="C1" s="977" t="s">
        <v>202</v>
      </c>
      <c r="D1" s="977"/>
      <c r="E1" s="977"/>
      <c r="F1" s="977"/>
      <c r="G1" s="977"/>
    </row>
    <row r="3" spans="1:9" x14ac:dyDescent="0.25">
      <c r="C3" s="994" t="str">
        <f>'Sch 1'!$B$7</f>
        <v>WYLEES Western Youth Leadership, Engagement, and Empowerment School</v>
      </c>
      <c r="D3" s="994"/>
      <c r="E3" s="994"/>
      <c r="F3" s="994"/>
      <c r="G3" s="994"/>
    </row>
    <row r="5" spans="1:9" x14ac:dyDescent="0.25">
      <c r="A5" s="556"/>
      <c r="B5" s="556"/>
      <c r="C5" s="557"/>
      <c r="D5" s="558">
        <v>-1</v>
      </c>
      <c r="E5" s="559">
        <v>-2</v>
      </c>
      <c r="F5" s="560">
        <v>-3</v>
      </c>
      <c r="G5" s="560">
        <v>-4</v>
      </c>
    </row>
    <row r="6" spans="1:9" s="24" customFormat="1" ht="15.75" customHeight="1" x14ac:dyDescent="0.25">
      <c r="A6" s="760"/>
      <c r="B6" s="566"/>
      <c r="C6" s="779"/>
      <c r="D6" s="779"/>
      <c r="E6" s="570" t="s">
        <v>1</v>
      </c>
      <c r="F6" s="997" t="str">
        <f>"BUDGET YEAR ENDING "&amp;TEXT('Form 1'!$C$138,"mm/dd/yy")</f>
        <v>BUDGET YEAR ENDING 06/30/26</v>
      </c>
      <c r="G6" s="998"/>
    </row>
    <row r="7" spans="1:9" s="24" customFormat="1" ht="15.75" customHeight="1" x14ac:dyDescent="0.25">
      <c r="A7" s="760"/>
      <c r="B7" s="999" t="s">
        <v>417</v>
      </c>
      <c r="C7" s="1000"/>
      <c r="D7" s="564" t="s">
        <v>412</v>
      </c>
      <c r="E7" s="564" t="s">
        <v>414</v>
      </c>
      <c r="F7" s="763"/>
      <c r="G7" s="566"/>
    </row>
    <row r="8" spans="1:9" s="24" customFormat="1" ht="15.75" customHeight="1" x14ac:dyDescent="0.25">
      <c r="A8" s="760"/>
      <c r="B8" s="999" t="s">
        <v>418</v>
      </c>
      <c r="C8" s="1000"/>
      <c r="D8" s="564" t="s">
        <v>413</v>
      </c>
      <c r="E8" s="564" t="s">
        <v>413</v>
      </c>
      <c r="F8" s="569" t="s">
        <v>415</v>
      </c>
      <c r="G8" s="570" t="s">
        <v>115</v>
      </c>
    </row>
    <row r="9" spans="1:9" s="24" customFormat="1" ht="15" customHeight="1" x14ac:dyDescent="0.25">
      <c r="A9" s="571"/>
      <c r="B9" s="572"/>
      <c r="C9" s="573"/>
      <c r="D9" s="574">
        <f>'Form 1'!C129</f>
        <v>45473</v>
      </c>
      <c r="E9" s="574">
        <f>'Form 1'!$C$133</f>
        <v>45838</v>
      </c>
      <c r="F9" s="575" t="s">
        <v>416</v>
      </c>
      <c r="G9" s="576" t="s">
        <v>416</v>
      </c>
    </row>
    <row r="10" spans="1:9" ht="19.5" customHeight="1" x14ac:dyDescent="0.25">
      <c r="A10" s="774" t="s">
        <v>187</v>
      </c>
      <c r="B10" s="774"/>
      <c r="C10" s="765" t="s">
        <v>536</v>
      </c>
      <c r="D10" s="375"/>
      <c r="E10" s="375"/>
      <c r="F10" s="375"/>
      <c r="G10" s="376"/>
    </row>
    <row r="11" spans="1:9" x14ac:dyDescent="0.25">
      <c r="A11" s="775" t="s">
        <v>189</v>
      </c>
      <c r="B11" s="775"/>
      <c r="C11" s="450" t="s">
        <v>525</v>
      </c>
      <c r="D11" s="380"/>
      <c r="E11" s="380"/>
      <c r="F11" s="380"/>
      <c r="G11" s="381"/>
    </row>
    <row r="12" spans="1:9" x14ac:dyDescent="0.25">
      <c r="A12" s="488"/>
      <c r="B12" s="775" t="s">
        <v>526</v>
      </c>
      <c r="C12" s="450" t="s">
        <v>527</v>
      </c>
      <c r="D12" s="420"/>
      <c r="E12" s="420"/>
      <c r="F12" s="420"/>
      <c r="G12" s="421"/>
    </row>
    <row r="13" spans="1:9" x14ac:dyDescent="0.25">
      <c r="A13" s="488"/>
      <c r="B13" s="775" t="s">
        <v>528</v>
      </c>
      <c r="C13" s="450" t="s">
        <v>529</v>
      </c>
      <c r="D13" s="420"/>
      <c r="E13" s="420"/>
      <c r="F13" s="420"/>
      <c r="G13" s="421"/>
    </row>
    <row r="14" spans="1:9" x14ac:dyDescent="0.25">
      <c r="A14" s="780" t="s">
        <v>504</v>
      </c>
      <c r="B14" s="766"/>
      <c r="C14" s="781" t="s">
        <v>931</v>
      </c>
      <c r="D14" s="420">
        <v>0</v>
      </c>
      <c r="E14" s="420"/>
      <c r="F14" s="420"/>
      <c r="G14" s="782">
        <f>'Sch T'!E52</f>
        <v>202416</v>
      </c>
      <c r="I14" s="8" t="s">
        <v>853</v>
      </c>
    </row>
    <row r="15" spans="1:9" x14ac:dyDescent="0.25">
      <c r="A15" s="488" t="s">
        <v>107</v>
      </c>
      <c r="B15" s="766"/>
      <c r="C15" s="450" t="s">
        <v>530</v>
      </c>
      <c r="D15" s="420"/>
      <c r="E15" s="420"/>
      <c r="F15" s="420"/>
      <c r="G15" s="421"/>
    </row>
    <row r="16" spans="1:9" x14ac:dyDescent="0.25">
      <c r="A16" s="775" t="s">
        <v>192</v>
      </c>
      <c r="B16" s="766"/>
      <c r="C16" s="450" t="s">
        <v>531</v>
      </c>
      <c r="D16" s="420"/>
      <c r="E16" s="420"/>
      <c r="F16" s="420"/>
      <c r="G16" s="421"/>
      <c r="I16" s="8" t="s">
        <v>854</v>
      </c>
    </row>
    <row r="17" spans="1:9" x14ac:dyDescent="0.25">
      <c r="A17" s="488" t="s">
        <v>532</v>
      </c>
      <c r="B17" s="766"/>
      <c r="C17" s="450" t="s">
        <v>533</v>
      </c>
      <c r="D17" s="420"/>
      <c r="E17" s="420"/>
      <c r="F17" s="420"/>
      <c r="G17" s="421"/>
      <c r="I17" s="8" t="s">
        <v>855</v>
      </c>
    </row>
    <row r="18" spans="1:9" x14ac:dyDescent="0.25">
      <c r="A18" s="775" t="s">
        <v>534</v>
      </c>
      <c r="B18" s="766"/>
      <c r="C18" s="450" t="s">
        <v>535</v>
      </c>
      <c r="D18" s="420"/>
      <c r="E18" s="420"/>
      <c r="F18" s="420"/>
      <c r="G18" s="421"/>
    </row>
    <row r="19" spans="1:9" x14ac:dyDescent="0.25">
      <c r="A19" s="8"/>
      <c r="B19" s="488"/>
      <c r="C19" s="450"/>
      <c r="D19" s="380"/>
      <c r="E19" s="380"/>
      <c r="F19" s="380"/>
      <c r="G19" s="381"/>
    </row>
    <row r="20" spans="1:9" ht="20.25" customHeight="1" thickBot="1" x14ac:dyDescent="0.3">
      <c r="A20" s="783" t="s">
        <v>862</v>
      </c>
      <c r="B20" s="783"/>
      <c r="C20" s="453"/>
      <c r="D20" s="580">
        <f>SUM(D11:D19)</f>
        <v>0</v>
      </c>
      <c r="E20" s="580">
        <f t="shared" ref="E20:G20" si="0">SUM(E11:E19)</f>
        <v>0</v>
      </c>
      <c r="F20" s="580">
        <f t="shared" si="0"/>
        <v>0</v>
      </c>
      <c r="G20" s="580">
        <f t="shared" si="0"/>
        <v>202416</v>
      </c>
    </row>
    <row r="21" spans="1:9" ht="21.75" customHeight="1" x14ac:dyDescent="0.25">
      <c r="A21" s="784" t="s">
        <v>537</v>
      </c>
      <c r="B21" s="785"/>
      <c r="C21" s="786" t="s">
        <v>195</v>
      </c>
      <c r="D21" s="380"/>
      <c r="E21" s="380"/>
      <c r="F21" s="380"/>
      <c r="G21" s="381"/>
    </row>
    <row r="22" spans="1:9" x14ac:dyDescent="0.25">
      <c r="A22" s="775"/>
      <c r="B22" s="488" t="s">
        <v>856</v>
      </c>
      <c r="C22" s="450"/>
      <c r="D22" s="420"/>
      <c r="E22" s="420"/>
      <c r="F22" s="420"/>
      <c r="G22" s="421"/>
      <c r="I22" s="8" t="s">
        <v>858</v>
      </c>
    </row>
    <row r="23" spans="1:9" x14ac:dyDescent="0.25">
      <c r="A23" s="488"/>
      <c r="B23" s="488" t="s">
        <v>857</v>
      </c>
      <c r="C23" s="450"/>
      <c r="D23" s="420"/>
      <c r="E23" s="420"/>
      <c r="F23" s="420"/>
      <c r="G23" s="421"/>
      <c r="I23" s="8" t="s">
        <v>859</v>
      </c>
    </row>
    <row r="24" spans="1:9" ht="21.75" customHeight="1" thickBot="1" x14ac:dyDescent="0.3">
      <c r="A24" s="783" t="s">
        <v>863</v>
      </c>
      <c r="B24" s="783"/>
      <c r="C24" s="453"/>
      <c r="D24" s="580">
        <f>SUM(D22:D23)</f>
        <v>0</v>
      </c>
      <c r="E24" s="580">
        <f t="shared" ref="E24:G24" si="1">SUM(E22:E23)</f>
        <v>0</v>
      </c>
      <c r="F24" s="580">
        <f t="shared" si="1"/>
        <v>0</v>
      </c>
      <c r="G24" s="580">
        <f t="shared" si="1"/>
        <v>0</v>
      </c>
      <c r="I24" s="8" t="s">
        <v>860</v>
      </c>
    </row>
    <row r="25" spans="1:9" ht="27.75" customHeight="1" thickBot="1" x14ac:dyDescent="0.35">
      <c r="A25" s="777" t="s">
        <v>201</v>
      </c>
      <c r="B25" s="777"/>
      <c r="C25" s="778"/>
      <c r="D25" s="581">
        <f>D24+D20+'Sch BB-5'!D57</f>
        <v>0</v>
      </c>
      <c r="E25" s="581">
        <f>E24+E20+'Sch BB-5'!E57</f>
        <v>0</v>
      </c>
      <c r="F25" s="581">
        <f>F24+F20+'Sch BB-5'!F57</f>
        <v>3312036</v>
      </c>
      <c r="G25" s="581">
        <f>G24+G20+'Sch BB-5'!G57</f>
        <v>3416285</v>
      </c>
      <c r="I25" s="8" t="s">
        <v>861</v>
      </c>
    </row>
    <row r="26" spans="1:9" ht="14.4" thickTop="1" x14ac:dyDescent="0.25">
      <c r="E26" s="423">
        <f>'Sch BB-14A'!E19-E24</f>
        <v>0</v>
      </c>
      <c r="F26" s="423">
        <f>'Sch BB-14A'!F19-F24</f>
        <v>0</v>
      </c>
      <c r="H26" s="734" t="s">
        <v>972</v>
      </c>
      <c r="I26" s="8" t="s">
        <v>1010</v>
      </c>
    </row>
    <row r="27" spans="1:9" x14ac:dyDescent="0.25">
      <c r="A27" s="8"/>
      <c r="B27" s="8"/>
    </row>
    <row r="28" spans="1:9" x14ac:dyDescent="0.25">
      <c r="A28" s="8"/>
      <c r="B28" s="8"/>
    </row>
    <row r="29" spans="1:9" x14ac:dyDescent="0.25">
      <c r="A29" s="8"/>
      <c r="B29" s="8"/>
    </row>
    <row r="30" spans="1:9" x14ac:dyDescent="0.25">
      <c r="A30" s="8"/>
      <c r="B30" s="8"/>
    </row>
    <row r="31" spans="1:9" x14ac:dyDescent="0.25">
      <c r="A31" s="21"/>
      <c r="B31" s="21"/>
    </row>
    <row r="36" ht="18.75" customHeight="1" x14ac:dyDescent="0.25"/>
    <row r="42" ht="19.5" customHeight="1" x14ac:dyDescent="0.25"/>
    <row r="49" spans="6:7" x14ac:dyDescent="0.25">
      <c r="F49" s="1"/>
    </row>
    <row r="53" spans="6:7" x14ac:dyDescent="0.25">
      <c r="G53" s="7" t="s">
        <v>426</v>
      </c>
    </row>
    <row r="54" spans="6:7" x14ac:dyDescent="0.25">
      <c r="G54" s="7" t="s">
        <v>639</v>
      </c>
    </row>
  </sheetData>
  <sheetProtection algorithmName="SHA-512" hashValue="Cu5RmPLRlxssow2JcazjDLlR/kzme6dtj/k+chrSY+k80FNZxUxJVt/YnbZJbfAYcQbI1aQ6ho7+SY+UMelvSQ==" saltValue="QezGUPGUEsH8Ctnlj0MZ+w==" spinCount="100000" sheet="1" objects="1" scenarios="1"/>
  <mergeCells count="5">
    <mergeCell ref="B7:C7"/>
    <mergeCell ref="B8:C8"/>
    <mergeCell ref="F6:G6"/>
    <mergeCell ref="C1:G1"/>
    <mergeCell ref="C3:G3"/>
  </mergeCells>
  <phoneticPr fontId="0" type="noConversion"/>
  <pageMargins left="0.25" right="0.25" top="0.75" bottom="0.75" header="0.3" footer="0.3"/>
  <pageSetup scale="96" orientation="portrait" r:id="rId1"/>
  <headerFooter alignWithMargins="0">
    <oddFooter>&amp;C&amp;8Last Revised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39AD1-D512-4E25-B8A4-C0715A8545CA}">
  <sheetPr codeName="Sheet14">
    <tabColor rgb="FFFFFFCC"/>
    <pageSetUpPr fitToPage="1"/>
  </sheetPr>
  <dimension ref="A1:AF75"/>
  <sheetViews>
    <sheetView zoomScale="90" zoomScaleNormal="90" workbookViewId="0">
      <pane ySplit="9" topLeftCell="A10" activePane="bottomLeft" state="frozen"/>
      <selection pane="bottomLeft" activeCell="A10" sqref="A10:XFD10"/>
    </sheetView>
  </sheetViews>
  <sheetFormatPr defaultColWidth="9.109375" defaultRowHeight="13.8" x14ac:dyDescent="0.25"/>
  <cols>
    <col min="1" max="1" width="1.6640625" style="21" customWidth="1"/>
    <col min="2" max="2" width="2.5546875" style="21" customWidth="1"/>
    <col min="3" max="3" width="4.33203125" style="21" customWidth="1"/>
    <col min="4" max="4" width="32.6640625" style="8" customWidth="1"/>
    <col min="5" max="6" width="17.6640625" style="8" customWidth="1"/>
    <col min="7" max="7" width="16.6640625" style="8" customWidth="1"/>
    <col min="8" max="8" width="17.6640625" style="8" customWidth="1"/>
    <col min="9" max="16384" width="9.109375" style="8"/>
  </cols>
  <sheetData>
    <row r="1" spans="1:10" ht="19.2" x14ac:dyDescent="0.35">
      <c r="D1" s="977" t="s">
        <v>145</v>
      </c>
      <c r="E1" s="977"/>
      <c r="F1" s="977"/>
      <c r="G1" s="977"/>
      <c r="H1" s="977"/>
    </row>
    <row r="3" spans="1:10" x14ac:dyDescent="0.25">
      <c r="D3" s="994" t="str">
        <f>'Sch 1'!$B$7</f>
        <v>WYLEES Western Youth Leadership, Engagement, and Empowerment School</v>
      </c>
      <c r="E3" s="994"/>
      <c r="F3" s="994"/>
      <c r="G3" s="994"/>
      <c r="H3" s="994"/>
    </row>
    <row r="5" spans="1:10" x14ac:dyDescent="0.25">
      <c r="A5" s="556"/>
      <c r="B5" s="556"/>
      <c r="C5" s="556"/>
      <c r="D5" s="557"/>
      <c r="E5" s="558">
        <v>-1</v>
      </c>
      <c r="F5" s="559">
        <v>-2</v>
      </c>
      <c r="G5" s="560">
        <v>-3</v>
      </c>
      <c r="H5" s="560">
        <v>-4</v>
      </c>
    </row>
    <row r="6" spans="1:10" x14ac:dyDescent="0.25">
      <c r="A6" s="561"/>
      <c r="B6" s="561"/>
      <c r="C6" s="561"/>
      <c r="D6" s="562"/>
      <c r="E6" s="707"/>
      <c r="F6" s="709" t="s">
        <v>1</v>
      </c>
      <c r="G6" s="997" t="str">
        <f>"BUDGET YEAR ENDING "&amp;TEXT('Form 1'!$C$138,"mm/dd/yy")</f>
        <v>BUDGET YEAR ENDING 06/30/26</v>
      </c>
      <c r="H6" s="998"/>
    </row>
    <row r="7" spans="1:10" x14ac:dyDescent="0.25">
      <c r="A7" s="561"/>
      <c r="B7" s="561"/>
      <c r="C7" s="561"/>
      <c r="D7" s="562"/>
      <c r="E7" s="564" t="s">
        <v>412</v>
      </c>
      <c r="F7" s="564" t="s">
        <v>414</v>
      </c>
      <c r="G7" s="763"/>
      <c r="H7" s="566"/>
    </row>
    <row r="8" spans="1:10" ht="12.75" customHeight="1" x14ac:dyDescent="0.3">
      <c r="A8" s="561"/>
      <c r="B8" s="567" t="s">
        <v>71</v>
      </c>
      <c r="C8" s="568"/>
      <c r="D8" s="562"/>
      <c r="E8" s="564" t="s">
        <v>413</v>
      </c>
      <c r="F8" s="564" t="s">
        <v>413</v>
      </c>
      <c r="G8" s="569" t="s">
        <v>415</v>
      </c>
      <c r="H8" s="570" t="s">
        <v>115</v>
      </c>
    </row>
    <row r="9" spans="1:10" s="24" customFormat="1" ht="15.75" customHeight="1" x14ac:dyDescent="0.25">
      <c r="A9" s="571"/>
      <c r="B9" s="1001"/>
      <c r="C9" s="1001"/>
      <c r="D9" s="1002"/>
      <c r="E9" s="574">
        <f>'Form 1'!$C$129</f>
        <v>45473</v>
      </c>
      <c r="F9" s="574">
        <f>'Form 1'!$C$133</f>
        <v>45838</v>
      </c>
      <c r="G9" s="575" t="s">
        <v>416</v>
      </c>
      <c r="H9" s="576" t="s">
        <v>416</v>
      </c>
    </row>
    <row r="10" spans="1:10" ht="18.75" customHeight="1" x14ac:dyDescent="0.25">
      <c r="A10" s="764" t="s">
        <v>78</v>
      </c>
      <c r="B10" s="764"/>
      <c r="C10" s="765" t="s">
        <v>184</v>
      </c>
      <c r="D10" s="787"/>
      <c r="E10" s="375"/>
      <c r="F10" s="375"/>
      <c r="G10" s="375"/>
      <c r="H10" s="376"/>
      <c r="J10" s="8" t="s">
        <v>867</v>
      </c>
    </row>
    <row r="11" spans="1:10" x14ac:dyDescent="0.25">
      <c r="A11" s="447"/>
      <c r="B11" s="447" t="s">
        <v>178</v>
      </c>
      <c r="C11" s="447"/>
      <c r="D11" s="450" t="s">
        <v>179</v>
      </c>
      <c r="E11" s="380"/>
      <c r="F11" s="380"/>
      <c r="G11" s="380"/>
      <c r="H11" s="381"/>
    </row>
    <row r="12" spans="1:10" x14ac:dyDescent="0.25">
      <c r="A12" s="447"/>
      <c r="B12" s="447"/>
      <c r="C12" s="447" t="s">
        <v>78</v>
      </c>
      <c r="D12" s="450" t="s">
        <v>79</v>
      </c>
      <c r="E12" s="420"/>
      <c r="F12" s="420"/>
      <c r="G12" s="420">
        <v>751539.73500000045</v>
      </c>
      <c r="H12" s="421">
        <v>751539.73500000045</v>
      </c>
    </row>
    <row r="13" spans="1:10" x14ac:dyDescent="0.25">
      <c r="A13" s="447"/>
      <c r="B13" s="447"/>
      <c r="C13" s="447" t="s">
        <v>80</v>
      </c>
      <c r="D13" s="450" t="s">
        <v>81</v>
      </c>
      <c r="E13" s="420"/>
      <c r="F13" s="420"/>
      <c r="G13" s="420">
        <v>233611.04</v>
      </c>
      <c r="H13" s="421">
        <v>233611.04</v>
      </c>
    </row>
    <row r="14" spans="1:10" x14ac:dyDescent="0.25">
      <c r="A14" s="447"/>
      <c r="B14" s="447"/>
      <c r="C14" s="447" t="s">
        <v>141</v>
      </c>
      <c r="D14" s="450"/>
      <c r="E14" s="420"/>
      <c r="F14" s="420"/>
      <c r="G14" s="420">
        <v>5000</v>
      </c>
      <c r="H14" s="421">
        <v>5000</v>
      </c>
    </row>
    <row r="15" spans="1:10" x14ac:dyDescent="0.25">
      <c r="A15" s="447"/>
      <c r="B15" s="447"/>
      <c r="C15" s="447" t="s">
        <v>84</v>
      </c>
      <c r="D15" s="450" t="s">
        <v>85</v>
      </c>
      <c r="E15" s="420"/>
      <c r="F15" s="420"/>
      <c r="G15" s="420">
        <v>252757</v>
      </c>
      <c r="H15" s="421">
        <v>243054</v>
      </c>
    </row>
    <row r="16" spans="1:10" x14ac:dyDescent="0.25">
      <c r="A16" s="447"/>
      <c r="B16" s="447"/>
      <c r="C16" s="447" t="s">
        <v>88</v>
      </c>
      <c r="D16" s="450" t="s">
        <v>142</v>
      </c>
      <c r="E16" s="420"/>
      <c r="F16" s="420"/>
      <c r="G16" s="420"/>
      <c r="H16" s="421"/>
    </row>
    <row r="17" spans="1:10" x14ac:dyDescent="0.25">
      <c r="A17" s="447"/>
      <c r="B17" s="447"/>
      <c r="C17" s="447" t="s">
        <v>559</v>
      </c>
      <c r="D17" s="450"/>
      <c r="E17" s="420"/>
      <c r="F17" s="420"/>
      <c r="G17" s="420"/>
      <c r="H17" s="421"/>
    </row>
    <row r="18" spans="1:10" ht="15.6" x14ac:dyDescent="0.25">
      <c r="A18" s="447"/>
      <c r="B18" s="447" t="s">
        <v>433</v>
      </c>
      <c r="C18" s="447"/>
      <c r="D18" s="450" t="s">
        <v>435</v>
      </c>
      <c r="E18" s="380"/>
      <c r="F18" s="380"/>
      <c r="G18" s="380"/>
      <c r="H18" s="381"/>
      <c r="J18" s="788" t="s">
        <v>966</v>
      </c>
    </row>
    <row r="19" spans="1:10" x14ac:dyDescent="0.25">
      <c r="A19" s="447"/>
      <c r="B19" s="447"/>
      <c r="C19" s="447" t="s">
        <v>78</v>
      </c>
      <c r="D19" s="450" t="s">
        <v>79</v>
      </c>
      <c r="E19" s="420"/>
      <c r="F19" s="420"/>
      <c r="G19" s="420">
        <v>226857</v>
      </c>
      <c r="H19" s="421">
        <v>226022.8725</v>
      </c>
    </row>
    <row r="20" spans="1:10" x14ac:dyDescent="0.25">
      <c r="A20" s="447"/>
      <c r="B20" s="447"/>
      <c r="C20" s="447" t="s">
        <v>80</v>
      </c>
      <c r="D20" s="450" t="s">
        <v>81</v>
      </c>
      <c r="E20" s="420"/>
      <c r="F20" s="420"/>
      <c r="G20" s="420">
        <v>70220.999999999985</v>
      </c>
      <c r="H20" s="421">
        <v>70220.999999999985</v>
      </c>
    </row>
    <row r="21" spans="1:10" x14ac:dyDescent="0.25">
      <c r="A21" s="447"/>
      <c r="B21" s="447"/>
      <c r="C21" s="447" t="s">
        <v>141</v>
      </c>
      <c r="D21" s="450"/>
      <c r="E21" s="420"/>
      <c r="F21" s="420"/>
      <c r="G21" s="420">
        <v>5000</v>
      </c>
      <c r="H21" s="421">
        <v>37367</v>
      </c>
    </row>
    <row r="22" spans="1:10" x14ac:dyDescent="0.25">
      <c r="A22" s="447"/>
      <c r="B22" s="447"/>
      <c r="C22" s="447" t="s">
        <v>84</v>
      </c>
      <c r="D22" s="450" t="s">
        <v>85</v>
      </c>
      <c r="E22" s="420"/>
      <c r="F22" s="420"/>
      <c r="G22" s="420">
        <v>2940</v>
      </c>
      <c r="H22" s="421">
        <v>2940</v>
      </c>
    </row>
    <row r="23" spans="1:10" x14ac:dyDescent="0.25">
      <c r="A23" s="447"/>
      <c r="B23" s="447"/>
      <c r="C23" s="447" t="s">
        <v>88</v>
      </c>
      <c r="D23" s="450" t="s">
        <v>142</v>
      </c>
      <c r="E23" s="420"/>
      <c r="F23" s="420"/>
      <c r="G23" s="420"/>
      <c r="H23" s="421"/>
    </row>
    <row r="24" spans="1:10" ht="15.6" x14ac:dyDescent="0.3">
      <c r="A24" s="447"/>
      <c r="B24" s="447"/>
      <c r="C24" s="447" t="s">
        <v>559</v>
      </c>
      <c r="D24" s="450"/>
      <c r="E24" s="420"/>
      <c r="F24" s="420"/>
      <c r="G24" s="420"/>
      <c r="H24" s="421"/>
      <c r="J24" s="789" t="s">
        <v>967</v>
      </c>
    </row>
    <row r="25" spans="1:10" x14ac:dyDescent="0.25">
      <c r="A25" s="447"/>
      <c r="B25" s="447" t="s">
        <v>168</v>
      </c>
      <c r="C25" s="447"/>
      <c r="D25" s="450" t="s">
        <v>169</v>
      </c>
      <c r="E25" s="380"/>
      <c r="F25" s="380"/>
      <c r="G25" s="380"/>
      <c r="H25" s="381"/>
    </row>
    <row r="26" spans="1:10" x14ac:dyDescent="0.25">
      <c r="A26" s="447"/>
      <c r="B26" s="447"/>
      <c r="C26" s="447" t="s">
        <v>78</v>
      </c>
      <c r="D26" s="450" t="s">
        <v>79</v>
      </c>
      <c r="E26" s="420"/>
      <c r="F26" s="420"/>
      <c r="G26" s="420">
        <v>118476</v>
      </c>
      <c r="H26" s="421">
        <v>83474.999999999985</v>
      </c>
    </row>
    <row r="27" spans="1:10" x14ac:dyDescent="0.25">
      <c r="A27" s="447"/>
      <c r="B27" s="447"/>
      <c r="C27" s="447" t="s">
        <v>80</v>
      </c>
      <c r="D27" s="450" t="s">
        <v>81</v>
      </c>
      <c r="E27" s="420"/>
      <c r="F27" s="420"/>
      <c r="G27" s="420">
        <v>25404</v>
      </c>
      <c r="H27" s="421">
        <v>25423.090000000004</v>
      </c>
    </row>
    <row r="28" spans="1:10" x14ac:dyDescent="0.25">
      <c r="A28" s="447"/>
      <c r="B28" s="447"/>
      <c r="C28" s="447" t="s">
        <v>141</v>
      </c>
      <c r="D28" s="450"/>
      <c r="E28" s="420"/>
      <c r="F28" s="420"/>
      <c r="G28" s="420">
        <v>52500</v>
      </c>
      <c r="H28" s="421">
        <v>68500</v>
      </c>
    </row>
    <row r="29" spans="1:10" x14ac:dyDescent="0.25">
      <c r="A29" s="447"/>
      <c r="B29" s="447"/>
      <c r="C29" s="447" t="s">
        <v>84</v>
      </c>
      <c r="D29" s="450" t="s">
        <v>85</v>
      </c>
      <c r="E29" s="420"/>
      <c r="F29" s="420"/>
      <c r="G29" s="420">
        <v>26740</v>
      </c>
      <c r="H29" s="421">
        <v>26740</v>
      </c>
    </row>
    <row r="30" spans="1:10" x14ac:dyDescent="0.25">
      <c r="A30" s="447"/>
      <c r="B30" s="447"/>
      <c r="C30" s="447" t="s">
        <v>88</v>
      </c>
      <c r="D30" s="450" t="s">
        <v>142</v>
      </c>
      <c r="E30" s="420"/>
      <c r="F30" s="420"/>
      <c r="G30" s="420"/>
      <c r="H30" s="421"/>
    </row>
    <row r="31" spans="1:10" x14ac:dyDescent="0.25">
      <c r="A31" s="447"/>
      <c r="B31" s="447"/>
      <c r="C31" s="447" t="s">
        <v>559</v>
      </c>
      <c r="D31" s="450"/>
      <c r="E31" s="420"/>
      <c r="F31" s="420"/>
      <c r="G31" s="420"/>
      <c r="H31" s="421"/>
    </row>
    <row r="32" spans="1:10" x14ac:dyDescent="0.25">
      <c r="A32" s="471"/>
      <c r="B32" s="447" t="s">
        <v>161</v>
      </c>
      <c r="C32" s="447"/>
      <c r="D32" s="450" t="s">
        <v>162</v>
      </c>
      <c r="E32" s="380"/>
      <c r="F32" s="380"/>
      <c r="G32" s="380"/>
      <c r="H32" s="381"/>
    </row>
    <row r="33" spans="1:32" x14ac:dyDescent="0.25">
      <c r="A33" s="447"/>
      <c r="B33" s="447"/>
      <c r="C33" s="447" t="s">
        <v>78</v>
      </c>
      <c r="D33" s="450" t="s">
        <v>79</v>
      </c>
      <c r="E33" s="420"/>
      <c r="F33" s="420"/>
      <c r="G33" s="420"/>
      <c r="H33" s="421"/>
    </row>
    <row r="34" spans="1:32" x14ac:dyDescent="0.25">
      <c r="A34" s="447"/>
      <c r="B34" s="447"/>
      <c r="C34" s="447" t="s">
        <v>80</v>
      </c>
      <c r="D34" s="450" t="s">
        <v>81</v>
      </c>
      <c r="E34" s="420"/>
      <c r="F34" s="420"/>
      <c r="G34" s="420"/>
      <c r="H34" s="421"/>
    </row>
    <row r="35" spans="1:32" ht="15" x14ac:dyDescent="0.25">
      <c r="A35" s="447"/>
      <c r="B35" s="447"/>
      <c r="C35" s="447" t="s">
        <v>141</v>
      </c>
      <c r="D35" s="450"/>
      <c r="E35" s="420"/>
      <c r="F35" s="420"/>
      <c r="G35" s="420">
        <v>1200</v>
      </c>
      <c r="H35" s="421">
        <v>1200</v>
      </c>
      <c r="Y35" s="50"/>
      <c r="Z35" s="790"/>
      <c r="AA35" s="45"/>
      <c r="AB35" s="791"/>
      <c r="AC35" s="792"/>
      <c r="AD35" s="792"/>
      <c r="AE35" s="792"/>
      <c r="AF35" s="792"/>
    </row>
    <row r="36" spans="1:32" x14ac:dyDescent="0.25">
      <c r="A36" s="447"/>
      <c r="B36" s="447"/>
      <c r="C36" s="447" t="s">
        <v>84</v>
      </c>
      <c r="D36" s="450" t="s">
        <v>85</v>
      </c>
      <c r="E36" s="420"/>
      <c r="F36" s="420"/>
      <c r="G36" s="420"/>
      <c r="H36" s="421"/>
      <c r="Y36" s="21"/>
      <c r="Z36" s="21"/>
      <c r="AA36" s="21"/>
      <c r="AC36" s="385"/>
      <c r="AD36" s="385"/>
      <c r="AE36" s="385"/>
      <c r="AF36" s="385"/>
    </row>
    <row r="37" spans="1:32" x14ac:dyDescent="0.25">
      <c r="A37" s="447"/>
      <c r="B37" s="447"/>
      <c r="C37" s="447" t="s">
        <v>88</v>
      </c>
      <c r="D37" s="450" t="s">
        <v>142</v>
      </c>
      <c r="E37" s="420"/>
      <c r="F37" s="420"/>
      <c r="G37" s="420"/>
      <c r="H37" s="421"/>
      <c r="Y37" s="21"/>
      <c r="Z37" s="21"/>
      <c r="AA37" s="21"/>
      <c r="AC37" s="385"/>
      <c r="AD37" s="385"/>
      <c r="AE37" s="385"/>
      <c r="AF37" s="385"/>
    </row>
    <row r="38" spans="1:32" x14ac:dyDescent="0.25">
      <c r="A38" s="447"/>
      <c r="B38" s="447"/>
      <c r="C38" s="447" t="s">
        <v>559</v>
      </c>
      <c r="D38" s="450"/>
      <c r="E38" s="420"/>
      <c r="F38" s="420"/>
      <c r="G38" s="420"/>
      <c r="H38" s="421"/>
      <c r="Y38" s="21"/>
      <c r="Z38" s="21"/>
      <c r="AA38" s="21"/>
      <c r="AC38" s="385"/>
      <c r="AD38" s="385"/>
      <c r="AE38" s="385"/>
      <c r="AF38" s="385"/>
    </row>
    <row r="39" spans="1:32" ht="18.75" customHeight="1" thickBot="1" x14ac:dyDescent="0.3">
      <c r="A39" s="490" t="s">
        <v>185</v>
      </c>
      <c r="B39" s="491"/>
      <c r="C39" s="491"/>
      <c r="D39" s="492"/>
      <c r="E39" s="578">
        <f>SUM(E11:E38)</f>
        <v>0</v>
      </c>
      <c r="F39" s="578">
        <f>SUM(F11:F38)</f>
        <v>0</v>
      </c>
      <c r="G39" s="578">
        <f>SUM(G11:G38)</f>
        <v>1772245.7750000004</v>
      </c>
      <c r="H39" s="578">
        <f>SUM(H11:H38)</f>
        <v>1775093.7375000005</v>
      </c>
      <c r="Y39" s="21"/>
      <c r="Z39" s="21"/>
      <c r="AA39" s="21"/>
      <c r="AC39" s="385"/>
      <c r="AD39" s="385"/>
      <c r="AE39" s="385"/>
      <c r="AF39" s="385"/>
    </row>
    <row r="40" spans="1:32" ht="18.75" customHeight="1" thickTop="1" x14ac:dyDescent="0.25">
      <c r="A40" s="793" t="s">
        <v>870</v>
      </c>
      <c r="B40" s="793"/>
      <c r="C40" s="794" t="s">
        <v>875</v>
      </c>
      <c r="D40" s="795"/>
      <c r="E40" s="375"/>
      <c r="F40" s="375"/>
      <c r="G40" s="375"/>
      <c r="H40" s="376"/>
      <c r="J40" s="8" t="s">
        <v>871</v>
      </c>
      <c r="Y40" s="21"/>
      <c r="Z40" s="21"/>
      <c r="AA40" s="21"/>
      <c r="AC40" s="385"/>
      <c r="AD40" s="385"/>
      <c r="AE40" s="385"/>
      <c r="AF40" s="385"/>
    </row>
    <row r="41" spans="1:32" x14ac:dyDescent="0.25">
      <c r="A41" s="471"/>
      <c r="B41" s="447" t="s">
        <v>178</v>
      </c>
      <c r="C41" s="447"/>
      <c r="D41" s="450" t="s">
        <v>179</v>
      </c>
      <c r="E41" s="384"/>
      <c r="F41" s="380"/>
      <c r="G41" s="380"/>
      <c r="H41" s="381"/>
      <c r="Y41" s="21"/>
      <c r="Z41" s="21"/>
      <c r="AA41" s="21"/>
      <c r="AC41" s="385"/>
      <c r="AD41" s="385"/>
      <c r="AE41" s="385"/>
      <c r="AF41" s="385"/>
    </row>
    <row r="42" spans="1:32" x14ac:dyDescent="0.25">
      <c r="A42" s="447"/>
      <c r="B42" s="447"/>
      <c r="C42" s="447" t="s">
        <v>78</v>
      </c>
      <c r="D42" s="450" t="s">
        <v>79</v>
      </c>
      <c r="E42" s="420"/>
      <c r="F42" s="420"/>
      <c r="G42" s="420"/>
      <c r="H42" s="421"/>
      <c r="Y42" s="21"/>
      <c r="Z42" s="21"/>
      <c r="AA42" s="21"/>
      <c r="AC42" s="385"/>
      <c r="AD42" s="385"/>
      <c r="AE42" s="385"/>
      <c r="AF42" s="385"/>
    </row>
    <row r="43" spans="1:32" x14ac:dyDescent="0.25">
      <c r="A43" s="447"/>
      <c r="B43" s="447"/>
      <c r="C43" s="447" t="s">
        <v>80</v>
      </c>
      <c r="D43" s="450" t="s">
        <v>81</v>
      </c>
      <c r="E43" s="420"/>
      <c r="F43" s="420"/>
      <c r="G43" s="420"/>
      <c r="H43" s="421"/>
      <c r="Y43" s="21"/>
      <c r="Z43" s="476"/>
      <c r="AA43" s="21"/>
      <c r="AC43" s="385"/>
      <c r="AD43" s="385"/>
      <c r="AE43" s="385"/>
      <c r="AF43" s="385"/>
    </row>
    <row r="44" spans="1:32" x14ac:dyDescent="0.25">
      <c r="A44" s="447"/>
      <c r="B44" s="447"/>
      <c r="C44" s="447" t="s">
        <v>141</v>
      </c>
      <c r="D44" s="450"/>
      <c r="E44" s="420"/>
      <c r="F44" s="420"/>
      <c r="G44" s="420"/>
      <c r="H44" s="421"/>
    </row>
    <row r="45" spans="1:32" x14ac:dyDescent="0.25">
      <c r="A45" s="447"/>
      <c r="B45" s="447"/>
      <c r="C45" s="447" t="s">
        <v>84</v>
      </c>
      <c r="D45" s="450" t="s">
        <v>85</v>
      </c>
      <c r="E45" s="420"/>
      <c r="F45" s="420"/>
      <c r="G45" s="420"/>
      <c r="H45" s="421"/>
    </row>
    <row r="46" spans="1:32" x14ac:dyDescent="0.25">
      <c r="A46" s="447"/>
      <c r="B46" s="447"/>
      <c r="C46" s="447" t="s">
        <v>88</v>
      </c>
      <c r="D46" s="450" t="s">
        <v>142</v>
      </c>
      <c r="E46" s="420"/>
      <c r="F46" s="420"/>
      <c r="G46" s="420"/>
      <c r="H46" s="421"/>
    </row>
    <row r="47" spans="1:32" x14ac:dyDescent="0.25">
      <c r="A47" s="447"/>
      <c r="B47" s="447"/>
      <c r="C47" s="447" t="s">
        <v>559</v>
      </c>
      <c r="D47" s="450"/>
      <c r="E47" s="420"/>
      <c r="F47" s="420"/>
      <c r="G47" s="420"/>
      <c r="H47" s="421"/>
    </row>
    <row r="48" spans="1:32" x14ac:dyDescent="0.25">
      <c r="A48" s="447"/>
      <c r="B48" s="447" t="s">
        <v>433</v>
      </c>
      <c r="C48" s="447"/>
      <c r="D48" s="450" t="s">
        <v>435</v>
      </c>
      <c r="E48" s="380"/>
      <c r="F48" s="380"/>
      <c r="G48" s="380"/>
      <c r="H48" s="381"/>
    </row>
    <row r="49" spans="1:8" x14ac:dyDescent="0.25">
      <c r="A49" s="447"/>
      <c r="B49" s="447"/>
      <c r="C49" s="447" t="s">
        <v>78</v>
      </c>
      <c r="D49" s="450" t="s">
        <v>79</v>
      </c>
      <c r="E49" s="420"/>
      <c r="F49" s="420"/>
      <c r="G49" s="420"/>
      <c r="H49" s="421"/>
    </row>
    <row r="50" spans="1:8" x14ac:dyDescent="0.25">
      <c r="A50" s="447"/>
      <c r="B50" s="447"/>
      <c r="C50" s="447" t="s">
        <v>80</v>
      </c>
      <c r="D50" s="450" t="s">
        <v>81</v>
      </c>
      <c r="E50" s="420"/>
      <c r="F50" s="420"/>
      <c r="G50" s="420"/>
      <c r="H50" s="421"/>
    </row>
    <row r="51" spans="1:8" x14ac:dyDescent="0.25">
      <c r="A51" s="447"/>
      <c r="B51" s="447"/>
      <c r="C51" s="447" t="s">
        <v>141</v>
      </c>
      <c r="D51" s="450"/>
      <c r="E51" s="420"/>
      <c r="F51" s="420"/>
      <c r="G51" s="420"/>
      <c r="H51" s="421"/>
    </row>
    <row r="52" spans="1:8" x14ac:dyDescent="0.25">
      <c r="A52" s="447"/>
      <c r="B52" s="447"/>
      <c r="C52" s="447" t="s">
        <v>84</v>
      </c>
      <c r="D52" s="450" t="s">
        <v>85</v>
      </c>
      <c r="E52" s="420"/>
      <c r="F52" s="420"/>
      <c r="G52" s="420"/>
      <c r="H52" s="421"/>
    </row>
    <row r="53" spans="1:8" x14ac:dyDescent="0.25">
      <c r="A53" s="447"/>
      <c r="B53" s="447"/>
      <c r="C53" s="447" t="s">
        <v>88</v>
      </c>
      <c r="D53" s="450" t="s">
        <v>142</v>
      </c>
      <c r="E53" s="420"/>
      <c r="F53" s="420"/>
      <c r="G53" s="420"/>
      <c r="H53" s="421"/>
    </row>
    <row r="54" spans="1:8" x14ac:dyDescent="0.25">
      <c r="A54" s="447"/>
      <c r="B54" s="447"/>
      <c r="C54" s="447" t="s">
        <v>559</v>
      </c>
      <c r="D54" s="450"/>
      <c r="E54" s="420"/>
      <c r="F54" s="420"/>
      <c r="G54" s="420"/>
      <c r="H54" s="421"/>
    </row>
    <row r="55" spans="1:8" x14ac:dyDescent="0.25">
      <c r="A55" s="447"/>
      <c r="B55" s="447" t="s">
        <v>168</v>
      </c>
      <c r="C55" s="447"/>
      <c r="D55" s="450" t="s">
        <v>169</v>
      </c>
      <c r="E55" s="380"/>
      <c r="F55" s="380"/>
      <c r="G55" s="380"/>
      <c r="H55" s="381"/>
    </row>
    <row r="56" spans="1:8" x14ac:dyDescent="0.25">
      <c r="A56" s="447"/>
      <c r="B56" s="447"/>
      <c r="C56" s="447" t="s">
        <v>78</v>
      </c>
      <c r="D56" s="450" t="s">
        <v>79</v>
      </c>
      <c r="E56" s="420"/>
      <c r="F56" s="420"/>
      <c r="G56" s="420"/>
      <c r="H56" s="421"/>
    </row>
    <row r="57" spans="1:8" x14ac:dyDescent="0.25">
      <c r="A57" s="447"/>
      <c r="B57" s="447"/>
      <c r="C57" s="447" t="s">
        <v>80</v>
      </c>
      <c r="D57" s="450" t="s">
        <v>81</v>
      </c>
      <c r="E57" s="420"/>
      <c r="F57" s="420"/>
      <c r="G57" s="420"/>
      <c r="H57" s="421"/>
    </row>
    <row r="58" spans="1:8" x14ac:dyDescent="0.25">
      <c r="A58" s="447"/>
      <c r="B58" s="447"/>
      <c r="C58" s="447" t="s">
        <v>141</v>
      </c>
      <c r="D58" s="450"/>
      <c r="E58" s="420"/>
      <c r="F58" s="420"/>
      <c r="G58" s="420"/>
      <c r="H58" s="421"/>
    </row>
    <row r="59" spans="1:8" x14ac:dyDescent="0.25">
      <c r="A59" s="447"/>
      <c r="B59" s="447"/>
      <c r="C59" s="447" t="s">
        <v>84</v>
      </c>
      <c r="D59" s="450" t="s">
        <v>85</v>
      </c>
      <c r="E59" s="420"/>
      <c r="F59" s="420"/>
      <c r="G59" s="420"/>
      <c r="H59" s="421"/>
    </row>
    <row r="60" spans="1:8" x14ac:dyDescent="0.25">
      <c r="A60" s="447"/>
      <c r="B60" s="447"/>
      <c r="C60" s="447" t="s">
        <v>88</v>
      </c>
      <c r="D60" s="450" t="s">
        <v>142</v>
      </c>
      <c r="E60" s="420"/>
      <c r="F60" s="420"/>
      <c r="G60" s="420"/>
      <c r="H60" s="421"/>
    </row>
    <row r="61" spans="1:8" x14ac:dyDescent="0.25">
      <c r="A61" s="447"/>
      <c r="B61" s="447"/>
      <c r="C61" s="447" t="s">
        <v>559</v>
      </c>
      <c r="D61" s="450"/>
      <c r="E61" s="420"/>
      <c r="F61" s="420"/>
      <c r="G61" s="420"/>
      <c r="H61" s="421"/>
    </row>
    <row r="62" spans="1:8" x14ac:dyDescent="0.25">
      <c r="A62" s="471"/>
      <c r="B62" s="447" t="s">
        <v>161</v>
      </c>
      <c r="C62" s="447"/>
      <c r="D62" s="450" t="s">
        <v>162</v>
      </c>
      <c r="E62" s="377"/>
      <c r="F62" s="378"/>
      <c r="G62" s="378"/>
      <c r="H62" s="379"/>
    </row>
    <row r="63" spans="1:8" x14ac:dyDescent="0.25">
      <c r="A63" s="447"/>
      <c r="B63" s="447"/>
      <c r="C63" s="447" t="s">
        <v>78</v>
      </c>
      <c r="D63" s="450" t="s">
        <v>79</v>
      </c>
      <c r="E63" s="420"/>
      <c r="F63" s="420"/>
      <c r="G63" s="420"/>
      <c r="H63" s="421"/>
    </row>
    <row r="64" spans="1:8" x14ac:dyDescent="0.25">
      <c r="A64" s="447"/>
      <c r="B64" s="447"/>
      <c r="C64" s="447" t="s">
        <v>80</v>
      </c>
      <c r="D64" s="450" t="s">
        <v>81</v>
      </c>
      <c r="E64" s="420"/>
      <c r="F64" s="420"/>
      <c r="G64" s="420"/>
      <c r="H64" s="421"/>
    </row>
    <row r="65" spans="1:8" x14ac:dyDescent="0.25">
      <c r="A65" s="447"/>
      <c r="B65" s="447"/>
      <c r="C65" s="447" t="s">
        <v>141</v>
      </c>
      <c r="D65" s="450"/>
      <c r="E65" s="420"/>
      <c r="F65" s="420"/>
      <c r="G65" s="420"/>
      <c r="H65" s="421"/>
    </row>
    <row r="66" spans="1:8" x14ac:dyDescent="0.25">
      <c r="A66" s="447"/>
      <c r="B66" s="447"/>
      <c r="C66" s="447" t="s">
        <v>84</v>
      </c>
      <c r="D66" s="450" t="s">
        <v>85</v>
      </c>
      <c r="E66" s="420"/>
      <c r="F66" s="420"/>
      <c r="G66" s="420"/>
      <c r="H66" s="421"/>
    </row>
    <row r="67" spans="1:8" x14ac:dyDescent="0.25">
      <c r="A67" s="447"/>
      <c r="B67" s="447"/>
      <c r="C67" s="447" t="s">
        <v>88</v>
      </c>
      <c r="D67" s="450" t="s">
        <v>142</v>
      </c>
      <c r="E67" s="420"/>
      <c r="F67" s="420"/>
      <c r="G67" s="420"/>
      <c r="H67" s="421"/>
    </row>
    <row r="68" spans="1:8" x14ac:dyDescent="0.25">
      <c r="A68" s="447"/>
      <c r="B68" s="447"/>
      <c r="C68" s="447" t="s">
        <v>559</v>
      </c>
      <c r="D68" s="450"/>
      <c r="E68" s="420"/>
      <c r="F68" s="420"/>
      <c r="G68" s="420"/>
      <c r="H68" s="421"/>
    </row>
    <row r="69" spans="1:8" ht="21" customHeight="1" thickBot="1" x14ac:dyDescent="0.3">
      <c r="A69" s="490" t="s">
        <v>874</v>
      </c>
      <c r="B69" s="491"/>
      <c r="C69" s="491"/>
      <c r="D69" s="492"/>
      <c r="E69" s="579">
        <f>SUM(E41:E68)</f>
        <v>0</v>
      </c>
      <c r="F69" s="579">
        <f>SUM(F41:F68)</f>
        <v>0</v>
      </c>
      <c r="G69" s="579">
        <f>SUM(G41:G68)</f>
        <v>0</v>
      </c>
      <c r="H69" s="579">
        <f>SUM(H41:H68)</f>
        <v>0</v>
      </c>
    </row>
    <row r="70" spans="1:8" ht="21" customHeight="1" thickTop="1" x14ac:dyDescent="0.25">
      <c r="A70" s="476"/>
    </row>
    <row r="71" spans="1:8" ht="21" customHeight="1" x14ac:dyDescent="0.25">
      <c r="A71" s="8"/>
      <c r="B71" s="8"/>
      <c r="C71" s="8"/>
    </row>
    <row r="72" spans="1:8" x14ac:dyDescent="0.25">
      <c r="A72" s="8"/>
      <c r="B72" s="8"/>
      <c r="C72" s="8"/>
    </row>
    <row r="73" spans="1:8" x14ac:dyDescent="0.25">
      <c r="A73" s="8"/>
      <c r="B73" s="8"/>
      <c r="C73" s="8"/>
    </row>
    <row r="74" spans="1:8" ht="18.75" customHeight="1" x14ac:dyDescent="0.25">
      <c r="H74" s="7" t="s">
        <v>426</v>
      </c>
    </row>
    <row r="75" spans="1:8" x14ac:dyDescent="0.25">
      <c r="G75" s="1"/>
      <c r="H75" s="183" t="s">
        <v>640</v>
      </c>
    </row>
  </sheetData>
  <sheetProtection algorithmName="SHA-512" hashValue="ZPq9KX5Q4aeSLGz97JN1fL9HPHXKdGYU10b2Nk37/Xv0nInneuRHFfmsdYCOgC9HduUwZ6PcAsnvDTPHy1/qYQ==" saltValue="jP5+WMMg7JPUZGkbyScpCg==" spinCount="100000" sheet="1" objects="1" scenarios="1"/>
  <mergeCells count="4">
    <mergeCell ref="B9:D9"/>
    <mergeCell ref="G6:H6"/>
    <mergeCell ref="D1:H1"/>
    <mergeCell ref="D3:H3"/>
  </mergeCells>
  <phoneticPr fontId="0" type="noConversion"/>
  <printOptions horizontalCentered="1"/>
  <pageMargins left="0.25" right="0.25" top="0.75" bottom="0.75" header="0.3" footer="0.3"/>
  <pageSetup scale="69" orientation="portrait" r:id="rId1"/>
  <headerFooter alignWithMargins="0">
    <oddFooter>&amp;C&amp;8Last Revised &amp;D</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D2E5C-FE40-4C6C-82A1-69AE32B8FE15}">
  <sheetPr codeName="Sheet15">
    <tabColor rgb="FFFFFFCC"/>
    <pageSetUpPr fitToPage="1"/>
  </sheetPr>
  <dimension ref="A1:J77"/>
  <sheetViews>
    <sheetView zoomScaleNormal="100" workbookViewId="0">
      <pane ySplit="9" topLeftCell="A10" activePane="bottomLeft" state="frozen"/>
      <selection pane="bottomLeft" activeCell="A10" sqref="A10:XFD10"/>
    </sheetView>
  </sheetViews>
  <sheetFormatPr defaultColWidth="9.109375" defaultRowHeight="13.8" x14ac:dyDescent="0.25"/>
  <cols>
    <col min="1" max="1" width="1.6640625" style="21" customWidth="1"/>
    <col min="2" max="2" width="2.5546875" style="21" customWidth="1"/>
    <col min="3" max="3" width="4.44140625" style="21" customWidth="1"/>
    <col min="4" max="4" width="33" style="8" customWidth="1"/>
    <col min="5" max="8" width="17.6640625" style="8" customWidth="1"/>
    <col min="9" max="16384" width="9.109375" style="8"/>
  </cols>
  <sheetData>
    <row r="1" spans="1:10" ht="19.2" x14ac:dyDescent="0.35">
      <c r="D1" s="977" t="s">
        <v>145</v>
      </c>
      <c r="E1" s="977"/>
      <c r="F1" s="977"/>
      <c r="G1" s="977"/>
      <c r="H1" s="977"/>
    </row>
    <row r="3" spans="1:10" x14ac:dyDescent="0.25">
      <c r="D3" s="994" t="str">
        <f>'Sch 1'!$B$7</f>
        <v>WYLEES Western Youth Leadership, Engagement, and Empowerment School</v>
      </c>
      <c r="E3" s="994"/>
      <c r="F3" s="994"/>
      <c r="G3" s="994"/>
      <c r="H3" s="994"/>
    </row>
    <row r="5" spans="1:10" x14ac:dyDescent="0.25">
      <c r="A5" s="556"/>
      <c r="B5" s="556"/>
      <c r="C5" s="556"/>
      <c r="D5" s="557"/>
      <c r="E5" s="558">
        <v>-1</v>
      </c>
      <c r="F5" s="559">
        <v>-2</v>
      </c>
      <c r="G5" s="560">
        <v>-3</v>
      </c>
      <c r="H5" s="560">
        <v>-4</v>
      </c>
    </row>
    <row r="6" spans="1:10" x14ac:dyDescent="0.25">
      <c r="A6" s="561"/>
      <c r="B6" s="561"/>
      <c r="C6" s="561"/>
      <c r="D6" s="562"/>
      <c r="E6" s="562"/>
      <c r="F6" s="563" t="s">
        <v>1</v>
      </c>
      <c r="G6" s="997" t="str">
        <f>"BUDGET YEAR ENDING "&amp;TEXT('Form 1'!$C$138,"mm/dd/yy")</f>
        <v>BUDGET YEAR ENDING 06/30/26</v>
      </c>
      <c r="H6" s="998"/>
    </row>
    <row r="7" spans="1:10" x14ac:dyDescent="0.25">
      <c r="A7" s="561"/>
      <c r="B7" s="561"/>
      <c r="C7" s="561"/>
      <c r="D7" s="562"/>
      <c r="E7" s="564" t="s">
        <v>412</v>
      </c>
      <c r="F7" s="564" t="s">
        <v>414</v>
      </c>
      <c r="G7" s="565"/>
      <c r="H7" s="566"/>
    </row>
    <row r="8" spans="1:10" ht="15.6" x14ac:dyDescent="0.3">
      <c r="A8" s="561"/>
      <c r="B8" s="567" t="s">
        <v>71</v>
      </c>
      <c r="C8" s="568"/>
      <c r="D8" s="562"/>
      <c r="E8" s="564" t="s">
        <v>413</v>
      </c>
      <c r="F8" s="564" t="s">
        <v>413</v>
      </c>
      <c r="G8" s="569" t="s">
        <v>415</v>
      </c>
      <c r="H8" s="570" t="s">
        <v>115</v>
      </c>
    </row>
    <row r="9" spans="1:10" s="24" customFormat="1" ht="18" customHeight="1" x14ac:dyDescent="0.25">
      <c r="A9" s="571"/>
      <c r="B9" s="1001"/>
      <c r="C9" s="1001"/>
      <c r="D9" s="1002"/>
      <c r="E9" s="574">
        <f>'Form 1'!$C$129</f>
        <v>45473</v>
      </c>
      <c r="F9" s="574">
        <f>'Form 1'!$C$133</f>
        <v>45838</v>
      </c>
      <c r="G9" s="575" t="s">
        <v>416</v>
      </c>
      <c r="H9" s="576" t="s">
        <v>416</v>
      </c>
    </row>
    <row r="10" spans="1:10" ht="18.75" customHeight="1" x14ac:dyDescent="0.25">
      <c r="A10" s="764" t="s">
        <v>80</v>
      </c>
      <c r="B10" s="764"/>
      <c r="C10" s="765" t="s">
        <v>186</v>
      </c>
      <c r="D10" s="787"/>
      <c r="E10" s="375"/>
      <c r="F10" s="375"/>
      <c r="G10" s="375"/>
      <c r="H10" s="376"/>
      <c r="J10" s="8" t="s">
        <v>869</v>
      </c>
    </row>
    <row r="11" spans="1:10" x14ac:dyDescent="0.25">
      <c r="A11" s="447"/>
      <c r="B11" s="447" t="s">
        <v>178</v>
      </c>
      <c r="C11" s="447"/>
      <c r="D11" s="450" t="s">
        <v>179</v>
      </c>
      <c r="E11" s="380"/>
      <c r="F11" s="380"/>
      <c r="G11" s="380"/>
      <c r="H11" s="381"/>
    </row>
    <row r="12" spans="1:10" x14ac:dyDescent="0.25">
      <c r="A12" s="447"/>
      <c r="B12" s="447"/>
      <c r="C12" s="447" t="s">
        <v>78</v>
      </c>
      <c r="D12" s="450" t="s">
        <v>79</v>
      </c>
      <c r="E12" s="420"/>
      <c r="F12" s="420"/>
      <c r="G12" s="420">
        <v>108164</v>
      </c>
      <c r="H12" s="421">
        <v>107325</v>
      </c>
    </row>
    <row r="13" spans="1:10" x14ac:dyDescent="0.25">
      <c r="A13" s="447"/>
      <c r="B13" s="447"/>
      <c r="C13" s="447" t="s">
        <v>80</v>
      </c>
      <c r="D13" s="450" t="s">
        <v>81</v>
      </c>
      <c r="E13" s="420"/>
      <c r="F13" s="420"/>
      <c r="G13" s="420">
        <v>36175</v>
      </c>
      <c r="H13" s="421">
        <v>36174.22</v>
      </c>
    </row>
    <row r="14" spans="1:10" x14ac:dyDescent="0.25">
      <c r="A14" s="447"/>
      <c r="B14" s="447"/>
      <c r="C14" s="447" t="s">
        <v>141</v>
      </c>
      <c r="D14" s="450"/>
      <c r="E14" s="420"/>
      <c r="F14" s="420"/>
      <c r="G14" s="420"/>
      <c r="H14" s="421"/>
    </row>
    <row r="15" spans="1:10" x14ac:dyDescent="0.25">
      <c r="A15" s="447"/>
      <c r="B15" s="447"/>
      <c r="C15" s="447" t="s">
        <v>84</v>
      </c>
      <c r="D15" s="450" t="s">
        <v>85</v>
      </c>
      <c r="E15" s="420"/>
      <c r="F15" s="420"/>
      <c r="G15" s="420"/>
      <c r="H15" s="421"/>
    </row>
    <row r="16" spans="1:10" x14ac:dyDescent="0.25">
      <c r="A16" s="447"/>
      <c r="B16" s="447"/>
      <c r="C16" s="447" t="s">
        <v>88</v>
      </c>
      <c r="D16" s="450" t="s">
        <v>142</v>
      </c>
      <c r="E16" s="420"/>
      <c r="F16" s="420"/>
      <c r="G16" s="420"/>
      <c r="H16" s="421"/>
    </row>
    <row r="17" spans="1:10" x14ac:dyDescent="0.25">
      <c r="A17" s="447"/>
      <c r="B17" s="447"/>
      <c r="C17" s="447" t="s">
        <v>559</v>
      </c>
      <c r="D17" s="450"/>
      <c r="E17" s="420"/>
      <c r="F17" s="420"/>
      <c r="G17" s="420"/>
      <c r="H17" s="421"/>
    </row>
    <row r="18" spans="1:10" ht="15.6" x14ac:dyDescent="0.25">
      <c r="A18" s="447"/>
      <c r="B18" s="447" t="s">
        <v>433</v>
      </c>
      <c r="C18" s="447"/>
      <c r="D18" s="450" t="s">
        <v>435</v>
      </c>
      <c r="E18" s="380"/>
      <c r="F18" s="380"/>
      <c r="G18" s="380"/>
      <c r="H18" s="381"/>
      <c r="J18" s="788" t="s">
        <v>968</v>
      </c>
    </row>
    <row r="19" spans="1:10" x14ac:dyDescent="0.25">
      <c r="A19" s="447"/>
      <c r="B19" s="447"/>
      <c r="C19" s="447" t="s">
        <v>78</v>
      </c>
      <c r="D19" s="450" t="s">
        <v>79</v>
      </c>
      <c r="E19" s="420"/>
      <c r="F19" s="420"/>
      <c r="G19" s="420"/>
      <c r="H19" s="421"/>
    </row>
    <row r="20" spans="1:10" x14ac:dyDescent="0.25">
      <c r="A20" s="447"/>
      <c r="B20" s="447"/>
      <c r="C20" s="447" t="s">
        <v>80</v>
      </c>
      <c r="D20" s="450" t="s">
        <v>81</v>
      </c>
      <c r="E20" s="420"/>
      <c r="F20" s="420"/>
      <c r="G20" s="420"/>
      <c r="H20" s="421"/>
    </row>
    <row r="21" spans="1:10" x14ac:dyDescent="0.25">
      <c r="A21" s="447"/>
      <c r="B21" s="447"/>
      <c r="C21" s="447" t="s">
        <v>141</v>
      </c>
      <c r="D21" s="450"/>
      <c r="E21" s="420"/>
      <c r="F21" s="420"/>
      <c r="G21" s="420">
        <v>66320</v>
      </c>
      <c r="H21" s="421">
        <v>66320</v>
      </c>
    </row>
    <row r="22" spans="1:10" x14ac:dyDescent="0.25">
      <c r="A22" s="447"/>
      <c r="B22" s="447"/>
      <c r="C22" s="447" t="s">
        <v>84</v>
      </c>
      <c r="D22" s="450" t="s">
        <v>85</v>
      </c>
      <c r="E22" s="420"/>
      <c r="F22" s="420"/>
      <c r="G22" s="420"/>
      <c r="H22" s="421"/>
    </row>
    <row r="23" spans="1:10" x14ac:dyDescent="0.25">
      <c r="A23" s="447"/>
      <c r="B23" s="447"/>
      <c r="C23" s="447" t="s">
        <v>88</v>
      </c>
      <c r="D23" s="450" t="s">
        <v>142</v>
      </c>
      <c r="E23" s="420"/>
      <c r="F23" s="420"/>
      <c r="G23" s="420"/>
      <c r="H23" s="421"/>
    </row>
    <row r="24" spans="1:10" x14ac:dyDescent="0.25">
      <c r="A24" s="447"/>
      <c r="B24" s="447"/>
      <c r="C24" s="447" t="s">
        <v>559</v>
      </c>
      <c r="D24" s="450"/>
      <c r="E24" s="420"/>
      <c r="F24" s="420"/>
      <c r="G24" s="420"/>
      <c r="H24" s="421"/>
    </row>
    <row r="25" spans="1:10" ht="15.6" x14ac:dyDescent="0.3">
      <c r="A25" s="447"/>
      <c r="B25" s="447" t="s">
        <v>168</v>
      </c>
      <c r="C25" s="447"/>
      <c r="D25" s="450" t="s">
        <v>169</v>
      </c>
      <c r="E25" s="380"/>
      <c r="F25" s="380"/>
      <c r="G25" s="380"/>
      <c r="H25" s="381"/>
      <c r="J25" s="789" t="s">
        <v>969</v>
      </c>
    </row>
    <row r="26" spans="1:10" x14ac:dyDescent="0.25">
      <c r="A26" s="447"/>
      <c r="B26" s="447"/>
      <c r="C26" s="447" t="s">
        <v>78</v>
      </c>
      <c r="D26" s="450" t="s">
        <v>79</v>
      </c>
      <c r="E26" s="420"/>
      <c r="F26" s="420"/>
      <c r="G26" s="420"/>
      <c r="H26" s="421"/>
    </row>
    <row r="27" spans="1:10" x14ac:dyDescent="0.25">
      <c r="A27" s="447"/>
      <c r="B27" s="447"/>
      <c r="C27" s="447" t="s">
        <v>80</v>
      </c>
      <c r="D27" s="450" t="s">
        <v>81</v>
      </c>
      <c r="E27" s="420"/>
      <c r="F27" s="420"/>
      <c r="G27" s="420"/>
      <c r="H27" s="421"/>
    </row>
    <row r="28" spans="1:10" x14ac:dyDescent="0.25">
      <c r="A28" s="447"/>
      <c r="B28" s="447"/>
      <c r="C28" s="447" t="s">
        <v>141</v>
      </c>
      <c r="D28" s="450"/>
      <c r="E28" s="420"/>
      <c r="F28" s="420"/>
      <c r="G28" s="420"/>
      <c r="H28" s="421"/>
    </row>
    <row r="29" spans="1:10" x14ac:dyDescent="0.25">
      <c r="A29" s="447"/>
      <c r="B29" s="447"/>
      <c r="C29" s="447" t="s">
        <v>84</v>
      </c>
      <c r="D29" s="450" t="s">
        <v>85</v>
      </c>
      <c r="E29" s="420"/>
      <c r="F29" s="420"/>
      <c r="G29" s="420"/>
      <c r="H29" s="421"/>
    </row>
    <row r="30" spans="1:10" x14ac:dyDescent="0.25">
      <c r="A30" s="447"/>
      <c r="B30" s="447"/>
      <c r="C30" s="447" t="s">
        <v>88</v>
      </c>
      <c r="D30" s="450" t="s">
        <v>142</v>
      </c>
      <c r="E30" s="420"/>
      <c r="F30" s="420"/>
      <c r="G30" s="420"/>
      <c r="H30" s="421"/>
    </row>
    <row r="31" spans="1:10" x14ac:dyDescent="0.25">
      <c r="A31" s="447"/>
      <c r="B31" s="447"/>
      <c r="C31" s="447" t="s">
        <v>559</v>
      </c>
      <c r="D31" s="450"/>
      <c r="E31" s="420"/>
      <c r="F31" s="420"/>
      <c r="G31" s="420"/>
      <c r="H31" s="421"/>
    </row>
    <row r="32" spans="1:10" x14ac:dyDescent="0.25">
      <c r="A32" s="471"/>
      <c r="B32" s="447" t="s">
        <v>161</v>
      </c>
      <c r="C32" s="447"/>
      <c r="D32" s="450" t="s">
        <v>162</v>
      </c>
      <c r="E32" s="380"/>
      <c r="F32" s="380"/>
      <c r="G32" s="380"/>
      <c r="H32" s="381"/>
    </row>
    <row r="33" spans="1:10" x14ac:dyDescent="0.25">
      <c r="A33" s="447"/>
      <c r="B33" s="447"/>
      <c r="C33" s="447" t="s">
        <v>78</v>
      </c>
      <c r="D33" s="450" t="s">
        <v>79</v>
      </c>
      <c r="E33" s="420"/>
      <c r="F33" s="420"/>
      <c r="G33" s="420"/>
      <c r="H33" s="421"/>
    </row>
    <row r="34" spans="1:10" x14ac:dyDescent="0.25">
      <c r="A34" s="447"/>
      <c r="B34" s="447"/>
      <c r="C34" s="447" t="s">
        <v>80</v>
      </c>
      <c r="D34" s="450" t="s">
        <v>81</v>
      </c>
      <c r="E34" s="420"/>
      <c r="F34" s="420"/>
      <c r="G34" s="420"/>
      <c r="H34" s="421"/>
    </row>
    <row r="35" spans="1:10" x14ac:dyDescent="0.25">
      <c r="A35" s="447"/>
      <c r="B35" s="447"/>
      <c r="C35" s="447" t="s">
        <v>141</v>
      </c>
      <c r="D35" s="450"/>
      <c r="E35" s="420"/>
      <c r="F35" s="420"/>
      <c r="G35" s="420"/>
      <c r="H35" s="421"/>
    </row>
    <row r="36" spans="1:10" x14ac:dyDescent="0.25">
      <c r="A36" s="447"/>
      <c r="B36" s="447"/>
      <c r="C36" s="447" t="s">
        <v>84</v>
      </c>
      <c r="D36" s="450" t="s">
        <v>85</v>
      </c>
      <c r="E36" s="420"/>
      <c r="F36" s="420"/>
      <c r="G36" s="420"/>
      <c r="H36" s="421"/>
    </row>
    <row r="37" spans="1:10" x14ac:dyDescent="0.25">
      <c r="A37" s="447"/>
      <c r="B37" s="447"/>
      <c r="C37" s="447" t="s">
        <v>88</v>
      </c>
      <c r="D37" s="450" t="s">
        <v>142</v>
      </c>
      <c r="E37" s="420"/>
      <c r="F37" s="420"/>
      <c r="G37" s="420"/>
      <c r="H37" s="421"/>
    </row>
    <row r="38" spans="1:10" x14ac:dyDescent="0.25">
      <c r="A38" s="447"/>
      <c r="B38" s="447"/>
      <c r="C38" s="447" t="s">
        <v>559</v>
      </c>
      <c r="D38" s="450"/>
      <c r="E38" s="420"/>
      <c r="F38" s="420"/>
      <c r="G38" s="420"/>
      <c r="H38" s="421"/>
    </row>
    <row r="39" spans="1:10" ht="18.75" customHeight="1" thickBot="1" x14ac:dyDescent="0.3">
      <c r="A39" s="490" t="s">
        <v>80</v>
      </c>
      <c r="B39" s="491"/>
      <c r="C39" s="490" t="s">
        <v>873</v>
      </c>
      <c r="D39" s="492"/>
      <c r="E39" s="578">
        <f>SUM(E11:E38)</f>
        <v>0</v>
      </c>
      <c r="F39" s="578">
        <f>SUM(F11:F38)</f>
        <v>0</v>
      </c>
      <c r="G39" s="578">
        <f>SUM(G11:G38)</f>
        <v>210659</v>
      </c>
      <c r="H39" s="578">
        <f>SUM(H11:H38)</f>
        <v>209819.22</v>
      </c>
    </row>
    <row r="40" spans="1:10" ht="18.75" customHeight="1" thickTop="1" x14ac:dyDescent="0.25">
      <c r="A40" s="764" t="s">
        <v>868</v>
      </c>
      <c r="B40" s="793"/>
      <c r="C40" s="794" t="s">
        <v>872</v>
      </c>
      <c r="D40" s="795"/>
      <c r="E40" s="375"/>
      <c r="F40" s="375"/>
      <c r="G40" s="375"/>
      <c r="H40" s="376"/>
      <c r="J40" s="8" t="s">
        <v>869</v>
      </c>
    </row>
    <row r="41" spans="1:10" x14ac:dyDescent="0.25">
      <c r="A41" s="447"/>
      <c r="B41" s="447" t="s">
        <v>178</v>
      </c>
      <c r="C41" s="447"/>
      <c r="D41" s="450" t="s">
        <v>179</v>
      </c>
      <c r="E41" s="384"/>
      <c r="F41" s="380"/>
      <c r="G41" s="380"/>
      <c r="H41" s="381"/>
    </row>
    <row r="42" spans="1:10" x14ac:dyDescent="0.25">
      <c r="A42" s="447"/>
      <c r="B42" s="447"/>
      <c r="C42" s="447" t="s">
        <v>78</v>
      </c>
      <c r="D42" s="450" t="s">
        <v>79</v>
      </c>
      <c r="E42" s="420"/>
      <c r="F42" s="420"/>
      <c r="G42" s="420"/>
      <c r="H42" s="421"/>
    </row>
    <row r="43" spans="1:10" x14ac:dyDescent="0.25">
      <c r="A43" s="447"/>
      <c r="B43" s="447"/>
      <c r="C43" s="447" t="s">
        <v>80</v>
      </c>
      <c r="D43" s="450" t="s">
        <v>81</v>
      </c>
      <c r="E43" s="420"/>
      <c r="F43" s="420"/>
      <c r="G43" s="420"/>
      <c r="H43" s="421"/>
    </row>
    <row r="44" spans="1:10" x14ac:dyDescent="0.25">
      <c r="A44" s="447"/>
      <c r="B44" s="447"/>
      <c r="C44" s="447" t="s">
        <v>141</v>
      </c>
      <c r="D44" s="450"/>
      <c r="E44" s="420"/>
      <c r="F44" s="420"/>
      <c r="G44" s="420"/>
      <c r="H44" s="421"/>
    </row>
    <row r="45" spans="1:10" x14ac:dyDescent="0.25">
      <c r="A45" s="447"/>
      <c r="B45" s="447"/>
      <c r="C45" s="447" t="s">
        <v>84</v>
      </c>
      <c r="D45" s="450" t="s">
        <v>85</v>
      </c>
      <c r="E45" s="420"/>
      <c r="F45" s="420"/>
      <c r="G45" s="420"/>
      <c r="H45" s="421"/>
    </row>
    <row r="46" spans="1:10" x14ac:dyDescent="0.25">
      <c r="A46" s="447"/>
      <c r="B46" s="447"/>
      <c r="C46" s="447" t="s">
        <v>88</v>
      </c>
      <c r="D46" s="450" t="s">
        <v>142</v>
      </c>
      <c r="E46" s="420"/>
      <c r="F46" s="420"/>
      <c r="G46" s="420"/>
      <c r="H46" s="421"/>
    </row>
    <row r="47" spans="1:10" x14ac:dyDescent="0.25">
      <c r="A47" s="447"/>
      <c r="B47" s="447"/>
      <c r="C47" s="447" t="s">
        <v>559</v>
      </c>
      <c r="D47" s="450"/>
      <c r="E47" s="420"/>
      <c r="F47" s="420"/>
      <c r="G47" s="420"/>
      <c r="H47" s="421"/>
    </row>
    <row r="48" spans="1:10" x14ac:dyDescent="0.25">
      <c r="A48" s="447"/>
      <c r="B48" s="447" t="s">
        <v>433</v>
      </c>
      <c r="C48" s="447"/>
      <c r="D48" s="450" t="s">
        <v>435</v>
      </c>
      <c r="E48" s="380"/>
      <c r="F48" s="380"/>
      <c r="G48" s="380"/>
      <c r="H48" s="381"/>
    </row>
    <row r="49" spans="1:8" x14ac:dyDescent="0.25">
      <c r="A49" s="447"/>
      <c r="B49" s="447"/>
      <c r="C49" s="447" t="s">
        <v>78</v>
      </c>
      <c r="D49" s="450" t="s">
        <v>79</v>
      </c>
      <c r="E49" s="420"/>
      <c r="F49" s="420"/>
      <c r="G49" s="420"/>
      <c r="H49" s="421"/>
    </row>
    <row r="50" spans="1:8" x14ac:dyDescent="0.25">
      <c r="A50" s="447"/>
      <c r="B50" s="447"/>
      <c r="C50" s="447" t="s">
        <v>80</v>
      </c>
      <c r="D50" s="450" t="s">
        <v>81</v>
      </c>
      <c r="E50" s="420"/>
      <c r="F50" s="420"/>
      <c r="G50" s="420"/>
      <c r="H50" s="421"/>
    </row>
    <row r="51" spans="1:8" x14ac:dyDescent="0.25">
      <c r="A51" s="447"/>
      <c r="B51" s="447"/>
      <c r="C51" s="447" t="s">
        <v>141</v>
      </c>
      <c r="D51" s="450"/>
      <c r="E51" s="420"/>
      <c r="F51" s="420"/>
      <c r="G51" s="420"/>
      <c r="H51" s="421"/>
    </row>
    <row r="52" spans="1:8" x14ac:dyDescent="0.25">
      <c r="A52" s="447"/>
      <c r="B52" s="447"/>
      <c r="C52" s="447" t="s">
        <v>84</v>
      </c>
      <c r="D52" s="450" t="s">
        <v>85</v>
      </c>
      <c r="E52" s="420"/>
      <c r="F52" s="420"/>
      <c r="G52" s="420"/>
      <c r="H52" s="421"/>
    </row>
    <row r="53" spans="1:8" x14ac:dyDescent="0.25">
      <c r="A53" s="447"/>
      <c r="B53" s="447"/>
      <c r="C53" s="447" t="s">
        <v>88</v>
      </c>
      <c r="D53" s="450" t="s">
        <v>142</v>
      </c>
      <c r="E53" s="420"/>
      <c r="F53" s="420"/>
      <c r="G53" s="420"/>
      <c r="H53" s="421"/>
    </row>
    <row r="54" spans="1:8" x14ac:dyDescent="0.25">
      <c r="A54" s="447"/>
      <c r="B54" s="447"/>
      <c r="C54" s="447" t="s">
        <v>559</v>
      </c>
      <c r="D54" s="450"/>
      <c r="E54" s="420"/>
      <c r="F54" s="420"/>
      <c r="G54" s="420"/>
      <c r="H54" s="421"/>
    </row>
    <row r="55" spans="1:8" x14ac:dyDescent="0.25">
      <c r="A55" s="447"/>
      <c r="B55" s="447" t="s">
        <v>168</v>
      </c>
      <c r="C55" s="447"/>
      <c r="D55" s="450" t="s">
        <v>169</v>
      </c>
      <c r="E55" s="380"/>
      <c r="F55" s="380"/>
      <c r="G55" s="380"/>
      <c r="H55" s="381"/>
    </row>
    <row r="56" spans="1:8" x14ac:dyDescent="0.25">
      <c r="A56" s="447"/>
      <c r="B56" s="447"/>
      <c r="C56" s="447" t="s">
        <v>78</v>
      </c>
      <c r="D56" s="450" t="s">
        <v>79</v>
      </c>
      <c r="E56" s="420"/>
      <c r="F56" s="420"/>
      <c r="G56" s="420"/>
      <c r="H56" s="421"/>
    </row>
    <row r="57" spans="1:8" x14ac:dyDescent="0.25">
      <c r="A57" s="447"/>
      <c r="B57" s="447"/>
      <c r="C57" s="447" t="s">
        <v>80</v>
      </c>
      <c r="D57" s="450" t="s">
        <v>81</v>
      </c>
      <c r="E57" s="420"/>
      <c r="F57" s="420"/>
      <c r="G57" s="420"/>
      <c r="H57" s="421"/>
    </row>
    <row r="58" spans="1:8" x14ac:dyDescent="0.25">
      <c r="A58" s="447"/>
      <c r="B58" s="447"/>
      <c r="C58" s="447" t="s">
        <v>141</v>
      </c>
      <c r="D58" s="450"/>
      <c r="E58" s="420"/>
      <c r="F58" s="420"/>
      <c r="G58" s="420"/>
      <c r="H58" s="421"/>
    </row>
    <row r="59" spans="1:8" x14ac:dyDescent="0.25">
      <c r="A59" s="447"/>
      <c r="B59" s="447"/>
      <c r="C59" s="447" t="s">
        <v>84</v>
      </c>
      <c r="D59" s="450" t="s">
        <v>85</v>
      </c>
      <c r="E59" s="420"/>
      <c r="F59" s="420"/>
      <c r="G59" s="420"/>
      <c r="H59" s="421"/>
    </row>
    <row r="60" spans="1:8" x14ac:dyDescent="0.25">
      <c r="A60" s="447"/>
      <c r="B60" s="447"/>
      <c r="C60" s="447" t="s">
        <v>88</v>
      </c>
      <c r="D60" s="450" t="s">
        <v>142</v>
      </c>
      <c r="E60" s="420"/>
      <c r="F60" s="420"/>
      <c r="G60" s="420"/>
      <c r="H60" s="421"/>
    </row>
    <row r="61" spans="1:8" x14ac:dyDescent="0.25">
      <c r="A61" s="447"/>
      <c r="B61" s="447"/>
      <c r="C61" s="447" t="s">
        <v>559</v>
      </c>
      <c r="D61" s="450"/>
      <c r="E61" s="420"/>
      <c r="F61" s="420"/>
      <c r="G61" s="420"/>
      <c r="H61" s="421"/>
    </row>
    <row r="62" spans="1:8" x14ac:dyDescent="0.25">
      <c r="A62" s="471"/>
      <c r="B62" s="447" t="s">
        <v>161</v>
      </c>
      <c r="C62" s="447"/>
      <c r="D62" s="450" t="s">
        <v>162</v>
      </c>
      <c r="E62" s="377"/>
      <c r="F62" s="378"/>
      <c r="G62" s="378"/>
      <c r="H62" s="379"/>
    </row>
    <row r="63" spans="1:8" x14ac:dyDescent="0.25">
      <c r="A63" s="447"/>
      <c r="B63" s="447"/>
      <c r="C63" s="447" t="s">
        <v>78</v>
      </c>
      <c r="D63" s="450" t="s">
        <v>79</v>
      </c>
      <c r="E63" s="420"/>
      <c r="F63" s="420"/>
      <c r="G63" s="420"/>
      <c r="H63" s="421"/>
    </row>
    <row r="64" spans="1:8" x14ac:dyDescent="0.25">
      <c r="A64" s="447"/>
      <c r="B64" s="447"/>
      <c r="C64" s="447" t="s">
        <v>80</v>
      </c>
      <c r="D64" s="450" t="s">
        <v>81</v>
      </c>
      <c r="E64" s="420"/>
      <c r="F64" s="420"/>
      <c r="G64" s="420"/>
      <c r="H64" s="421"/>
    </row>
    <row r="65" spans="1:8" x14ac:dyDescent="0.25">
      <c r="A65" s="447"/>
      <c r="B65" s="447"/>
      <c r="C65" s="447" t="s">
        <v>141</v>
      </c>
      <c r="D65" s="450"/>
      <c r="E65" s="420"/>
      <c r="F65" s="420"/>
      <c r="G65" s="420"/>
      <c r="H65" s="421"/>
    </row>
    <row r="66" spans="1:8" x14ac:dyDescent="0.25">
      <c r="A66" s="447"/>
      <c r="B66" s="447"/>
      <c r="C66" s="447" t="s">
        <v>84</v>
      </c>
      <c r="D66" s="450" t="s">
        <v>85</v>
      </c>
      <c r="E66" s="420"/>
      <c r="F66" s="420"/>
      <c r="G66" s="420"/>
      <c r="H66" s="421"/>
    </row>
    <row r="67" spans="1:8" x14ac:dyDescent="0.25">
      <c r="A67" s="447"/>
      <c r="B67" s="447"/>
      <c r="C67" s="447" t="s">
        <v>88</v>
      </c>
      <c r="D67" s="450" t="s">
        <v>142</v>
      </c>
      <c r="E67" s="420"/>
      <c r="F67" s="420"/>
      <c r="G67" s="420"/>
      <c r="H67" s="421"/>
    </row>
    <row r="68" spans="1:8" x14ac:dyDescent="0.25">
      <c r="A68" s="447"/>
      <c r="B68" s="447"/>
      <c r="C68" s="447" t="s">
        <v>559</v>
      </c>
      <c r="D68" s="450"/>
      <c r="E68" s="420"/>
      <c r="F68" s="420"/>
      <c r="G68" s="420"/>
      <c r="H68" s="421"/>
    </row>
    <row r="69" spans="1:8" ht="21" customHeight="1" thickBot="1" x14ac:dyDescent="0.3">
      <c r="A69" s="490" t="s">
        <v>876</v>
      </c>
      <c r="B69" s="491"/>
      <c r="C69" s="490"/>
      <c r="D69" s="492"/>
      <c r="E69" s="579">
        <f>SUM(E41:E68)</f>
        <v>0</v>
      </c>
      <c r="F69" s="579">
        <f>SUM(F41:F68)</f>
        <v>0</v>
      </c>
      <c r="G69" s="579">
        <f>SUM(G41:G68)</f>
        <v>0</v>
      </c>
      <c r="H69" s="579">
        <f>SUM(H41:H68)</f>
        <v>0</v>
      </c>
    </row>
    <row r="70" spans="1:8" ht="14.4" thickTop="1" x14ac:dyDescent="0.25"/>
    <row r="71" spans="1:8" x14ac:dyDescent="0.25">
      <c r="A71" s="8"/>
      <c r="B71" s="8"/>
      <c r="C71" s="8"/>
    </row>
    <row r="72" spans="1:8" x14ac:dyDescent="0.25">
      <c r="A72" s="8"/>
      <c r="B72" s="8"/>
      <c r="C72" s="8"/>
    </row>
    <row r="73" spans="1:8" ht="14.25" customHeight="1" x14ac:dyDescent="0.25">
      <c r="A73" s="8"/>
      <c r="B73" s="8"/>
      <c r="C73" s="8"/>
    </row>
    <row r="74" spans="1:8" ht="15.75" customHeight="1" x14ac:dyDescent="0.25">
      <c r="A74" s="8"/>
      <c r="B74" s="8"/>
      <c r="C74" s="8"/>
    </row>
    <row r="76" spans="1:8" x14ac:dyDescent="0.25">
      <c r="G76" s="1"/>
      <c r="H76" s="7" t="s">
        <v>426</v>
      </c>
    </row>
    <row r="77" spans="1:8" x14ac:dyDescent="0.25">
      <c r="H77" s="183" t="s">
        <v>641</v>
      </c>
    </row>
  </sheetData>
  <sheetProtection algorithmName="SHA-512" hashValue="JiBy9bjbTPE7A8EYTfeqIFPQ+DEBtPQq7wPa5udlkDrb+TcmGoBeFSbYedywfVRsXisiakZYHwrjxUo9PTjHIw==" saltValue="j+9USmVMCWmtE9jBRlQFhw==" spinCount="100000" sheet="1" objects="1" scenarios="1"/>
  <mergeCells count="4">
    <mergeCell ref="B9:D9"/>
    <mergeCell ref="G6:H6"/>
    <mergeCell ref="D1:H1"/>
    <mergeCell ref="D3:H3"/>
  </mergeCells>
  <phoneticPr fontId="0" type="noConversion"/>
  <printOptions horizontalCentered="1"/>
  <pageMargins left="0.25" right="0.25" top="0.75" bottom="0.75" header="0.3" footer="0.3"/>
  <pageSetup scale="69" orientation="portrait" r:id="rId1"/>
  <headerFooter alignWithMargins="0">
    <oddFooter>&amp;C&amp;8
Last Revised &amp;D</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5E72A-D620-4CD1-8163-087D9CF8BB41}">
  <sheetPr codeName="Sheet16">
    <tabColor rgb="FFFFFFCC"/>
    <pageSetUpPr fitToPage="1"/>
  </sheetPr>
  <dimension ref="A1:J77"/>
  <sheetViews>
    <sheetView zoomScale="80" zoomScaleNormal="80" workbookViewId="0">
      <pane ySplit="9" topLeftCell="A10" activePane="bottomLeft" state="frozen"/>
      <selection pane="bottomLeft" activeCell="A10" sqref="A10:XFD10"/>
    </sheetView>
  </sheetViews>
  <sheetFormatPr defaultColWidth="9.109375" defaultRowHeight="13.8" x14ac:dyDescent="0.25"/>
  <cols>
    <col min="1" max="1" width="1.6640625" style="21" customWidth="1"/>
    <col min="2" max="2" width="2.44140625" style="21" customWidth="1"/>
    <col min="3" max="3" width="4.44140625" style="21" customWidth="1"/>
    <col min="4" max="4" width="33" style="8" customWidth="1"/>
    <col min="5" max="8" width="17.6640625" style="8" customWidth="1"/>
    <col min="9" max="16384" width="9.109375" style="8"/>
  </cols>
  <sheetData>
    <row r="1" spans="1:10" ht="19.2" x14ac:dyDescent="0.35">
      <c r="D1" s="977" t="s">
        <v>145</v>
      </c>
      <c r="E1" s="977"/>
      <c r="F1" s="977"/>
      <c r="G1" s="977"/>
      <c r="H1" s="977"/>
    </row>
    <row r="3" spans="1:10" x14ac:dyDescent="0.25">
      <c r="D3" s="994" t="str">
        <f>'Sch 1'!$B$7</f>
        <v>WYLEES Western Youth Leadership, Engagement, and Empowerment School</v>
      </c>
      <c r="E3" s="994"/>
      <c r="F3" s="994"/>
      <c r="G3" s="994"/>
      <c r="H3" s="994"/>
    </row>
    <row r="5" spans="1:10" x14ac:dyDescent="0.25">
      <c r="A5" s="556"/>
      <c r="B5" s="556"/>
      <c r="C5" s="556"/>
      <c r="D5" s="557"/>
      <c r="E5" s="558">
        <v>-1</v>
      </c>
      <c r="F5" s="559">
        <v>-2</v>
      </c>
      <c r="G5" s="560">
        <v>-3</v>
      </c>
      <c r="H5" s="560">
        <v>-4</v>
      </c>
    </row>
    <row r="6" spans="1:10" x14ac:dyDescent="0.25">
      <c r="A6" s="561"/>
      <c r="B6" s="561"/>
      <c r="C6" s="561"/>
      <c r="D6" s="562"/>
      <c r="E6" s="562"/>
      <c r="F6" s="563" t="s">
        <v>1</v>
      </c>
      <c r="G6" s="997" t="str">
        <f>"BUDGET YEAR ENDING "&amp;TEXT('Form 1'!$C$138,"mm/dd/yy")</f>
        <v>BUDGET YEAR ENDING 06/30/26</v>
      </c>
      <c r="H6" s="998"/>
    </row>
    <row r="7" spans="1:10" x14ac:dyDescent="0.25">
      <c r="A7" s="561"/>
      <c r="B7" s="561"/>
      <c r="C7" s="561"/>
      <c r="D7" s="562"/>
      <c r="E7" s="564" t="s">
        <v>412</v>
      </c>
      <c r="F7" s="564" t="s">
        <v>414</v>
      </c>
      <c r="G7" s="565"/>
      <c r="H7" s="566"/>
    </row>
    <row r="8" spans="1:10" ht="15.6" x14ac:dyDescent="0.3">
      <c r="A8" s="561"/>
      <c r="B8" s="567" t="s">
        <v>71</v>
      </c>
      <c r="C8" s="568"/>
      <c r="D8" s="562"/>
      <c r="E8" s="564" t="s">
        <v>413</v>
      </c>
      <c r="F8" s="564" t="s">
        <v>413</v>
      </c>
      <c r="G8" s="569" t="s">
        <v>415</v>
      </c>
      <c r="H8" s="570" t="s">
        <v>115</v>
      </c>
    </row>
    <row r="9" spans="1:10" s="24" customFormat="1" ht="18" customHeight="1" x14ac:dyDescent="0.25">
      <c r="A9" s="571"/>
      <c r="B9" s="1001"/>
      <c r="C9" s="1001"/>
      <c r="D9" s="1002"/>
      <c r="E9" s="574">
        <f>'Form 1'!$C$129</f>
        <v>45473</v>
      </c>
      <c r="F9" s="574">
        <f>'Form 1'!$C$133</f>
        <v>45838</v>
      </c>
      <c r="G9" s="575" t="s">
        <v>416</v>
      </c>
      <c r="H9" s="576" t="s">
        <v>416</v>
      </c>
    </row>
    <row r="10" spans="1:10" ht="15.75" customHeight="1" x14ac:dyDescent="0.25">
      <c r="A10" s="764" t="s">
        <v>560</v>
      </c>
      <c r="B10" s="764"/>
      <c r="C10" s="765" t="s">
        <v>573</v>
      </c>
      <c r="D10" s="787"/>
      <c r="E10" s="375"/>
      <c r="F10" s="375"/>
      <c r="G10" s="375"/>
      <c r="H10" s="376"/>
      <c r="J10" s="8" t="s">
        <v>877</v>
      </c>
    </row>
    <row r="11" spans="1:10" x14ac:dyDescent="0.25">
      <c r="A11" s="447"/>
      <c r="B11" s="447" t="s">
        <v>178</v>
      </c>
      <c r="C11" s="447"/>
      <c r="D11" s="450" t="s">
        <v>179</v>
      </c>
      <c r="E11" s="380"/>
      <c r="F11" s="380"/>
      <c r="G11" s="380"/>
      <c r="H11" s="381"/>
    </row>
    <row r="12" spans="1:10" x14ac:dyDescent="0.25">
      <c r="A12" s="447"/>
      <c r="B12" s="447"/>
      <c r="C12" s="447" t="s">
        <v>78</v>
      </c>
      <c r="D12" s="450" t="s">
        <v>79</v>
      </c>
      <c r="E12" s="420"/>
      <c r="F12" s="420"/>
      <c r="G12" s="420"/>
      <c r="H12" s="421"/>
    </row>
    <row r="13" spans="1:10" x14ac:dyDescent="0.25">
      <c r="A13" s="447"/>
      <c r="B13" s="447"/>
      <c r="C13" s="447" t="s">
        <v>80</v>
      </c>
      <c r="D13" s="450" t="s">
        <v>81</v>
      </c>
      <c r="E13" s="420"/>
      <c r="F13" s="420"/>
      <c r="G13" s="420"/>
      <c r="H13" s="421"/>
    </row>
    <row r="14" spans="1:10" x14ac:dyDescent="0.25">
      <c r="A14" s="447"/>
      <c r="B14" s="447"/>
      <c r="C14" s="447" t="s">
        <v>141</v>
      </c>
      <c r="D14" s="450"/>
      <c r="E14" s="420"/>
      <c r="F14" s="420"/>
      <c r="G14" s="420"/>
      <c r="H14" s="421"/>
    </row>
    <row r="15" spans="1:10" x14ac:dyDescent="0.25">
      <c r="A15" s="447"/>
      <c r="B15" s="447"/>
      <c r="C15" s="447" t="s">
        <v>84</v>
      </c>
      <c r="D15" s="450" t="s">
        <v>85</v>
      </c>
      <c r="E15" s="420"/>
      <c r="F15" s="420"/>
      <c r="G15" s="420"/>
      <c r="H15" s="421"/>
    </row>
    <row r="16" spans="1:10" x14ac:dyDescent="0.25">
      <c r="A16" s="447"/>
      <c r="B16" s="447"/>
      <c r="C16" s="447" t="s">
        <v>88</v>
      </c>
      <c r="D16" s="450" t="s">
        <v>142</v>
      </c>
      <c r="E16" s="420"/>
      <c r="F16" s="420"/>
      <c r="G16" s="420"/>
      <c r="H16" s="421"/>
    </row>
    <row r="17" spans="1:10" x14ac:dyDescent="0.25">
      <c r="A17" s="447"/>
      <c r="B17" s="447"/>
      <c r="C17" s="447" t="s">
        <v>559</v>
      </c>
      <c r="D17" s="450"/>
      <c r="E17" s="420"/>
      <c r="F17" s="420"/>
      <c r="G17" s="420"/>
      <c r="H17" s="421"/>
    </row>
    <row r="18" spans="1:10" ht="15.6" x14ac:dyDescent="0.3">
      <c r="A18" s="447"/>
      <c r="B18" s="447" t="s">
        <v>433</v>
      </c>
      <c r="C18" s="447"/>
      <c r="D18" s="450" t="s">
        <v>435</v>
      </c>
      <c r="E18" s="380"/>
      <c r="F18" s="380"/>
      <c r="G18" s="380"/>
      <c r="H18" s="381"/>
      <c r="J18" s="789" t="s">
        <v>968</v>
      </c>
    </row>
    <row r="19" spans="1:10" x14ac:dyDescent="0.25">
      <c r="A19" s="447"/>
      <c r="B19" s="447"/>
      <c r="C19" s="447" t="s">
        <v>78</v>
      </c>
      <c r="D19" s="450" t="s">
        <v>79</v>
      </c>
      <c r="E19" s="420"/>
      <c r="F19" s="420"/>
      <c r="G19" s="420"/>
      <c r="H19" s="421"/>
    </row>
    <row r="20" spans="1:10" x14ac:dyDescent="0.25">
      <c r="A20" s="447"/>
      <c r="B20" s="447"/>
      <c r="C20" s="447" t="s">
        <v>80</v>
      </c>
      <c r="D20" s="450" t="s">
        <v>81</v>
      </c>
      <c r="E20" s="420"/>
      <c r="F20" s="420"/>
      <c r="G20" s="420"/>
      <c r="H20" s="421"/>
    </row>
    <row r="21" spans="1:10" x14ac:dyDescent="0.25">
      <c r="A21" s="447"/>
      <c r="B21" s="447"/>
      <c r="C21" s="447" t="s">
        <v>141</v>
      </c>
      <c r="D21" s="450"/>
      <c r="E21" s="420"/>
      <c r="F21" s="420"/>
      <c r="G21" s="420"/>
      <c r="H21" s="421"/>
    </row>
    <row r="22" spans="1:10" x14ac:dyDescent="0.25">
      <c r="A22" s="447"/>
      <c r="B22" s="447"/>
      <c r="C22" s="447" t="s">
        <v>84</v>
      </c>
      <c r="D22" s="450" t="s">
        <v>85</v>
      </c>
      <c r="E22" s="420"/>
      <c r="F22" s="420"/>
      <c r="G22" s="420"/>
      <c r="H22" s="421"/>
    </row>
    <row r="23" spans="1:10" x14ac:dyDescent="0.25">
      <c r="A23" s="447"/>
      <c r="B23" s="447"/>
      <c r="C23" s="447" t="s">
        <v>88</v>
      </c>
      <c r="D23" s="450" t="s">
        <v>142</v>
      </c>
      <c r="E23" s="420"/>
      <c r="F23" s="420"/>
      <c r="G23" s="420"/>
      <c r="H23" s="421"/>
    </row>
    <row r="24" spans="1:10" x14ac:dyDescent="0.25">
      <c r="A24" s="447"/>
      <c r="B24" s="447"/>
      <c r="C24" s="447" t="s">
        <v>559</v>
      </c>
      <c r="D24" s="450"/>
      <c r="E24" s="420"/>
      <c r="F24" s="420"/>
      <c r="G24" s="420"/>
      <c r="H24" s="421"/>
    </row>
    <row r="25" spans="1:10" ht="15.6" x14ac:dyDescent="0.3">
      <c r="A25" s="447"/>
      <c r="B25" s="447" t="s">
        <v>168</v>
      </c>
      <c r="C25" s="447"/>
      <c r="D25" s="450" t="s">
        <v>169</v>
      </c>
      <c r="E25" s="380"/>
      <c r="F25" s="380"/>
      <c r="G25" s="380"/>
      <c r="H25" s="381"/>
      <c r="J25" s="789" t="s">
        <v>969</v>
      </c>
    </row>
    <row r="26" spans="1:10" x14ac:dyDescent="0.25">
      <c r="A26" s="447"/>
      <c r="B26" s="447"/>
      <c r="C26" s="447" t="s">
        <v>78</v>
      </c>
      <c r="D26" s="450" t="s">
        <v>79</v>
      </c>
      <c r="E26" s="420"/>
      <c r="F26" s="420"/>
      <c r="G26" s="420"/>
      <c r="H26" s="421"/>
    </row>
    <row r="27" spans="1:10" x14ac:dyDescent="0.25">
      <c r="A27" s="447"/>
      <c r="B27" s="447"/>
      <c r="C27" s="447" t="s">
        <v>80</v>
      </c>
      <c r="D27" s="450" t="s">
        <v>81</v>
      </c>
      <c r="E27" s="420"/>
      <c r="F27" s="420"/>
      <c r="G27" s="420"/>
      <c r="H27" s="421"/>
    </row>
    <row r="28" spans="1:10" x14ac:dyDescent="0.25">
      <c r="A28" s="447"/>
      <c r="B28" s="447"/>
      <c r="C28" s="447" t="s">
        <v>141</v>
      </c>
      <c r="D28" s="450"/>
      <c r="E28" s="420"/>
      <c r="F28" s="420"/>
      <c r="G28" s="420"/>
      <c r="H28" s="421"/>
    </row>
    <row r="29" spans="1:10" x14ac:dyDescent="0.25">
      <c r="A29" s="447"/>
      <c r="B29" s="447"/>
      <c r="C29" s="447" t="s">
        <v>84</v>
      </c>
      <c r="D29" s="450" t="s">
        <v>85</v>
      </c>
      <c r="E29" s="420"/>
      <c r="F29" s="420"/>
      <c r="G29" s="420"/>
      <c r="H29" s="421"/>
    </row>
    <row r="30" spans="1:10" x14ac:dyDescent="0.25">
      <c r="A30" s="447"/>
      <c r="B30" s="447"/>
      <c r="C30" s="447" t="s">
        <v>88</v>
      </c>
      <c r="D30" s="450" t="s">
        <v>142</v>
      </c>
      <c r="E30" s="420"/>
      <c r="F30" s="420"/>
      <c r="G30" s="420"/>
      <c r="H30" s="421"/>
    </row>
    <row r="31" spans="1:10" x14ac:dyDescent="0.25">
      <c r="A31" s="447"/>
      <c r="B31" s="447"/>
      <c r="C31" s="447" t="s">
        <v>559</v>
      </c>
      <c r="D31" s="450"/>
      <c r="E31" s="420"/>
      <c r="F31" s="420"/>
      <c r="G31" s="420"/>
      <c r="H31" s="421"/>
    </row>
    <row r="32" spans="1:10" x14ac:dyDescent="0.25">
      <c r="A32" s="471"/>
      <c r="B32" s="447" t="s">
        <v>161</v>
      </c>
      <c r="C32" s="447"/>
      <c r="D32" s="450" t="s">
        <v>162</v>
      </c>
      <c r="E32" s="380"/>
      <c r="F32" s="380"/>
      <c r="G32" s="380"/>
      <c r="H32" s="381"/>
    </row>
    <row r="33" spans="1:10" x14ac:dyDescent="0.25">
      <c r="A33" s="447"/>
      <c r="B33" s="447"/>
      <c r="C33" s="447" t="s">
        <v>78</v>
      </c>
      <c r="D33" s="450" t="s">
        <v>79</v>
      </c>
      <c r="E33" s="420"/>
      <c r="F33" s="420"/>
      <c r="G33" s="420"/>
      <c r="H33" s="421"/>
    </row>
    <row r="34" spans="1:10" x14ac:dyDescent="0.25">
      <c r="A34" s="447"/>
      <c r="B34" s="447"/>
      <c r="C34" s="447" t="s">
        <v>80</v>
      </c>
      <c r="D34" s="450" t="s">
        <v>81</v>
      </c>
      <c r="E34" s="420"/>
      <c r="F34" s="420"/>
      <c r="G34" s="420"/>
      <c r="H34" s="421"/>
    </row>
    <row r="35" spans="1:10" x14ac:dyDescent="0.25">
      <c r="A35" s="447"/>
      <c r="B35" s="447"/>
      <c r="C35" s="447" t="s">
        <v>141</v>
      </c>
      <c r="D35" s="450"/>
      <c r="E35" s="420"/>
      <c r="F35" s="420"/>
      <c r="G35" s="420"/>
      <c r="H35" s="421"/>
    </row>
    <row r="36" spans="1:10" x14ac:dyDescent="0.25">
      <c r="A36" s="447"/>
      <c r="B36" s="447"/>
      <c r="C36" s="447" t="s">
        <v>84</v>
      </c>
      <c r="D36" s="450" t="s">
        <v>85</v>
      </c>
      <c r="E36" s="420"/>
      <c r="F36" s="420"/>
      <c r="G36" s="420"/>
      <c r="H36" s="421"/>
    </row>
    <row r="37" spans="1:10" x14ac:dyDescent="0.25">
      <c r="A37" s="447"/>
      <c r="B37" s="447"/>
      <c r="C37" s="447" t="s">
        <v>88</v>
      </c>
      <c r="D37" s="450" t="s">
        <v>142</v>
      </c>
      <c r="E37" s="420"/>
      <c r="F37" s="420"/>
      <c r="G37" s="420"/>
      <c r="H37" s="421"/>
    </row>
    <row r="38" spans="1:10" x14ac:dyDescent="0.25">
      <c r="A38" s="447"/>
      <c r="B38" s="447"/>
      <c r="C38" s="447" t="s">
        <v>559</v>
      </c>
      <c r="D38" s="450"/>
      <c r="E38" s="420"/>
      <c r="F38" s="420"/>
      <c r="G38" s="420"/>
      <c r="H38" s="421"/>
    </row>
    <row r="39" spans="1:10" ht="18.75" customHeight="1" thickBot="1" x14ac:dyDescent="0.3">
      <c r="A39" s="490" t="s">
        <v>881</v>
      </c>
      <c r="B39" s="490"/>
      <c r="C39" s="797"/>
      <c r="D39" s="798"/>
      <c r="E39" s="578">
        <f>SUM(E11:E38)</f>
        <v>0</v>
      </c>
      <c r="F39" s="578">
        <f>SUM(F11:F38)</f>
        <v>0</v>
      </c>
      <c r="G39" s="578">
        <f>SUM(G11:G38)</f>
        <v>0</v>
      </c>
      <c r="H39" s="578">
        <f>SUM(H11:H38)</f>
        <v>0</v>
      </c>
    </row>
    <row r="40" spans="1:10" ht="16.5" customHeight="1" thickTop="1" x14ac:dyDescent="0.25">
      <c r="A40" s="451" t="s">
        <v>880</v>
      </c>
      <c r="B40" s="451"/>
      <c r="C40" s="729"/>
      <c r="D40" s="799"/>
      <c r="E40" s="375"/>
      <c r="F40" s="375"/>
      <c r="G40" s="375"/>
      <c r="H40" s="376"/>
      <c r="J40" s="8" t="s">
        <v>878</v>
      </c>
    </row>
    <row r="41" spans="1:10" x14ac:dyDescent="0.25">
      <c r="A41" s="447"/>
      <c r="B41" s="447" t="s">
        <v>178</v>
      </c>
      <c r="C41" s="447"/>
      <c r="D41" s="450" t="s">
        <v>179</v>
      </c>
      <c r="E41" s="384"/>
      <c r="F41" s="380"/>
      <c r="G41" s="380"/>
      <c r="H41" s="381"/>
    </row>
    <row r="42" spans="1:10" x14ac:dyDescent="0.25">
      <c r="A42" s="447"/>
      <c r="B42" s="447"/>
      <c r="C42" s="447" t="s">
        <v>78</v>
      </c>
      <c r="D42" s="450" t="s">
        <v>79</v>
      </c>
      <c r="E42" s="420"/>
      <c r="F42" s="420"/>
      <c r="G42" s="420"/>
      <c r="H42" s="421"/>
    </row>
    <row r="43" spans="1:10" x14ac:dyDescent="0.25">
      <c r="A43" s="447"/>
      <c r="B43" s="447"/>
      <c r="C43" s="447" t="s">
        <v>80</v>
      </c>
      <c r="D43" s="450" t="s">
        <v>81</v>
      </c>
      <c r="E43" s="420"/>
      <c r="F43" s="420"/>
      <c r="G43" s="420"/>
      <c r="H43" s="421"/>
    </row>
    <row r="44" spans="1:10" x14ac:dyDescent="0.25">
      <c r="A44" s="447"/>
      <c r="B44" s="447"/>
      <c r="C44" s="447" t="s">
        <v>141</v>
      </c>
      <c r="D44" s="450"/>
      <c r="E44" s="420"/>
      <c r="F44" s="420"/>
      <c r="G44" s="420"/>
      <c r="H44" s="421"/>
    </row>
    <row r="45" spans="1:10" x14ac:dyDescent="0.25">
      <c r="A45" s="447"/>
      <c r="B45" s="447"/>
      <c r="C45" s="447" t="s">
        <v>84</v>
      </c>
      <c r="D45" s="450" t="s">
        <v>85</v>
      </c>
      <c r="E45" s="420"/>
      <c r="F45" s="420"/>
      <c r="G45" s="420"/>
      <c r="H45" s="421"/>
    </row>
    <row r="46" spans="1:10" x14ac:dyDescent="0.25">
      <c r="A46" s="447"/>
      <c r="B46" s="447"/>
      <c r="C46" s="447" t="s">
        <v>88</v>
      </c>
      <c r="D46" s="450" t="s">
        <v>142</v>
      </c>
      <c r="E46" s="420"/>
      <c r="F46" s="420"/>
      <c r="G46" s="420"/>
      <c r="H46" s="421"/>
    </row>
    <row r="47" spans="1:10" x14ac:dyDescent="0.25">
      <c r="A47" s="447"/>
      <c r="B47" s="447"/>
      <c r="C47" s="447" t="s">
        <v>559</v>
      </c>
      <c r="D47" s="450"/>
      <c r="E47" s="420"/>
      <c r="F47" s="420"/>
      <c r="G47" s="420"/>
      <c r="H47" s="421"/>
    </row>
    <row r="48" spans="1:10" x14ac:dyDescent="0.25">
      <c r="A48" s="447"/>
      <c r="B48" s="447" t="s">
        <v>433</v>
      </c>
      <c r="C48" s="447"/>
      <c r="D48" s="450" t="s">
        <v>435</v>
      </c>
      <c r="E48" s="380"/>
      <c r="F48" s="380"/>
      <c r="G48" s="380"/>
      <c r="H48" s="381"/>
    </row>
    <row r="49" spans="1:8" x14ac:dyDescent="0.25">
      <c r="A49" s="447"/>
      <c r="B49" s="447"/>
      <c r="C49" s="447" t="s">
        <v>78</v>
      </c>
      <c r="D49" s="450" t="s">
        <v>79</v>
      </c>
      <c r="E49" s="420"/>
      <c r="F49" s="420"/>
      <c r="G49" s="420"/>
      <c r="H49" s="421"/>
    </row>
    <row r="50" spans="1:8" x14ac:dyDescent="0.25">
      <c r="A50" s="447"/>
      <c r="B50" s="447"/>
      <c r="C50" s="447" t="s">
        <v>80</v>
      </c>
      <c r="D50" s="450" t="s">
        <v>81</v>
      </c>
      <c r="E50" s="420"/>
      <c r="F50" s="420"/>
      <c r="G50" s="420"/>
      <c r="H50" s="421"/>
    </row>
    <row r="51" spans="1:8" x14ac:dyDescent="0.25">
      <c r="A51" s="447"/>
      <c r="B51" s="447"/>
      <c r="C51" s="447" t="s">
        <v>141</v>
      </c>
      <c r="D51" s="450"/>
      <c r="E51" s="420"/>
      <c r="F51" s="420"/>
      <c r="G51" s="420"/>
      <c r="H51" s="421"/>
    </row>
    <row r="52" spans="1:8" x14ac:dyDescent="0.25">
      <c r="A52" s="447"/>
      <c r="B52" s="447"/>
      <c r="C52" s="447" t="s">
        <v>84</v>
      </c>
      <c r="D52" s="450" t="s">
        <v>85</v>
      </c>
      <c r="E52" s="420"/>
      <c r="F52" s="420"/>
      <c r="G52" s="420"/>
      <c r="H52" s="421"/>
    </row>
    <row r="53" spans="1:8" x14ac:dyDescent="0.25">
      <c r="A53" s="447"/>
      <c r="B53" s="447"/>
      <c r="C53" s="447" t="s">
        <v>88</v>
      </c>
      <c r="D53" s="450" t="s">
        <v>142</v>
      </c>
      <c r="E53" s="420"/>
      <c r="F53" s="420"/>
      <c r="G53" s="420"/>
      <c r="H53" s="421"/>
    </row>
    <row r="54" spans="1:8" x14ac:dyDescent="0.25">
      <c r="A54" s="447"/>
      <c r="B54" s="447"/>
      <c r="C54" s="447" t="s">
        <v>559</v>
      </c>
      <c r="D54" s="450"/>
      <c r="E54" s="420"/>
      <c r="F54" s="420"/>
      <c r="G54" s="420"/>
      <c r="H54" s="421"/>
    </row>
    <row r="55" spans="1:8" x14ac:dyDescent="0.25">
      <c r="A55" s="447"/>
      <c r="B55" s="447" t="s">
        <v>168</v>
      </c>
      <c r="C55" s="447"/>
      <c r="D55" s="450" t="s">
        <v>169</v>
      </c>
      <c r="E55" s="380"/>
      <c r="F55" s="380"/>
      <c r="G55" s="380"/>
      <c r="H55" s="381"/>
    </row>
    <row r="56" spans="1:8" x14ac:dyDescent="0.25">
      <c r="A56" s="447"/>
      <c r="B56" s="447"/>
      <c r="C56" s="447" t="s">
        <v>78</v>
      </c>
      <c r="D56" s="450" t="s">
        <v>79</v>
      </c>
      <c r="E56" s="420"/>
      <c r="F56" s="420"/>
      <c r="G56" s="420"/>
      <c r="H56" s="421"/>
    </row>
    <row r="57" spans="1:8" x14ac:dyDescent="0.25">
      <c r="A57" s="447"/>
      <c r="B57" s="447"/>
      <c r="C57" s="447" t="s">
        <v>80</v>
      </c>
      <c r="D57" s="450" t="s">
        <v>81</v>
      </c>
      <c r="E57" s="420"/>
      <c r="F57" s="420"/>
      <c r="G57" s="420"/>
      <c r="H57" s="421"/>
    </row>
    <row r="58" spans="1:8" x14ac:dyDescent="0.25">
      <c r="A58" s="447"/>
      <c r="B58" s="447"/>
      <c r="C58" s="447" t="s">
        <v>141</v>
      </c>
      <c r="D58" s="450"/>
      <c r="E58" s="420"/>
      <c r="F58" s="420"/>
      <c r="G58" s="420"/>
      <c r="H58" s="421"/>
    </row>
    <row r="59" spans="1:8" x14ac:dyDescent="0.25">
      <c r="A59" s="447"/>
      <c r="B59" s="447"/>
      <c r="C59" s="447" t="s">
        <v>84</v>
      </c>
      <c r="D59" s="450" t="s">
        <v>85</v>
      </c>
      <c r="E59" s="420"/>
      <c r="F59" s="420"/>
      <c r="G59" s="420"/>
      <c r="H59" s="421"/>
    </row>
    <row r="60" spans="1:8" x14ac:dyDescent="0.25">
      <c r="A60" s="447"/>
      <c r="B60" s="447"/>
      <c r="C60" s="447" t="s">
        <v>88</v>
      </c>
      <c r="D60" s="450" t="s">
        <v>142</v>
      </c>
      <c r="E60" s="420"/>
      <c r="F60" s="420"/>
      <c r="G60" s="420"/>
      <c r="H60" s="421"/>
    </row>
    <row r="61" spans="1:8" x14ac:dyDescent="0.25">
      <c r="A61" s="447"/>
      <c r="B61" s="447"/>
      <c r="C61" s="447" t="s">
        <v>559</v>
      </c>
      <c r="D61" s="450"/>
      <c r="E61" s="420"/>
      <c r="F61" s="420"/>
      <c r="G61" s="420"/>
      <c r="H61" s="421"/>
    </row>
    <row r="62" spans="1:8" x14ac:dyDescent="0.25">
      <c r="A62" s="471"/>
      <c r="B62" s="447" t="s">
        <v>161</v>
      </c>
      <c r="C62" s="447"/>
      <c r="D62" s="450" t="s">
        <v>162</v>
      </c>
      <c r="E62" s="380"/>
      <c r="F62" s="380"/>
      <c r="G62" s="380"/>
      <c r="H62" s="381"/>
    </row>
    <row r="63" spans="1:8" x14ac:dyDescent="0.25">
      <c r="A63" s="447"/>
      <c r="B63" s="447"/>
      <c r="C63" s="447" t="s">
        <v>78</v>
      </c>
      <c r="D63" s="450" t="s">
        <v>79</v>
      </c>
      <c r="E63" s="420"/>
      <c r="F63" s="420"/>
      <c r="G63" s="420"/>
      <c r="H63" s="421"/>
    </row>
    <row r="64" spans="1:8" x14ac:dyDescent="0.25">
      <c r="A64" s="447"/>
      <c r="B64" s="447"/>
      <c r="C64" s="447" t="s">
        <v>80</v>
      </c>
      <c r="D64" s="450" t="s">
        <v>81</v>
      </c>
      <c r="E64" s="420"/>
      <c r="F64" s="420"/>
      <c r="G64" s="420"/>
      <c r="H64" s="421"/>
    </row>
    <row r="65" spans="1:8" x14ac:dyDescent="0.25">
      <c r="A65" s="447"/>
      <c r="B65" s="447"/>
      <c r="C65" s="447" t="s">
        <v>141</v>
      </c>
      <c r="D65" s="450"/>
      <c r="E65" s="420"/>
      <c r="F65" s="420"/>
      <c r="G65" s="420"/>
      <c r="H65" s="421"/>
    </row>
    <row r="66" spans="1:8" x14ac:dyDescent="0.25">
      <c r="A66" s="447"/>
      <c r="B66" s="447"/>
      <c r="C66" s="447" t="s">
        <v>84</v>
      </c>
      <c r="D66" s="450" t="s">
        <v>85</v>
      </c>
      <c r="E66" s="420"/>
      <c r="F66" s="420"/>
      <c r="G66" s="420"/>
      <c r="H66" s="421"/>
    </row>
    <row r="67" spans="1:8" x14ac:dyDescent="0.25">
      <c r="A67" s="447"/>
      <c r="B67" s="447"/>
      <c r="C67" s="447" t="s">
        <v>88</v>
      </c>
      <c r="D67" s="450" t="s">
        <v>142</v>
      </c>
      <c r="E67" s="420"/>
      <c r="F67" s="420"/>
      <c r="G67" s="420"/>
      <c r="H67" s="421"/>
    </row>
    <row r="68" spans="1:8" x14ac:dyDescent="0.25">
      <c r="A68" s="447"/>
      <c r="B68" s="447"/>
      <c r="C68" s="447" t="s">
        <v>559</v>
      </c>
      <c r="D68" s="450"/>
      <c r="E68" s="420"/>
      <c r="F68" s="420"/>
      <c r="G68" s="420"/>
      <c r="H68" s="421"/>
    </row>
    <row r="69" spans="1:8" ht="15.75" customHeight="1" thickBot="1" x14ac:dyDescent="0.3">
      <c r="A69" s="490" t="s">
        <v>879</v>
      </c>
      <c r="B69" s="491"/>
      <c r="C69" s="490"/>
      <c r="D69" s="492"/>
      <c r="E69" s="578">
        <f>SUM(E41:E68)</f>
        <v>0</v>
      </c>
      <c r="F69" s="578">
        <f>SUM(F41:F68)</f>
        <v>0</v>
      </c>
      <c r="G69" s="578">
        <f>SUM(G41:G68)</f>
        <v>0</v>
      </c>
      <c r="H69" s="578">
        <f>SUM(H41:H68)</f>
        <v>0</v>
      </c>
    </row>
    <row r="70" spans="1:8" ht="14.4" thickTop="1" x14ac:dyDescent="0.25"/>
    <row r="71" spans="1:8" x14ac:dyDescent="0.25">
      <c r="A71" s="8"/>
      <c r="B71" s="8"/>
      <c r="C71" s="8"/>
    </row>
    <row r="72" spans="1:8" x14ac:dyDescent="0.25">
      <c r="A72" s="8"/>
      <c r="B72" s="8"/>
      <c r="C72" s="8"/>
    </row>
    <row r="73" spans="1:8" ht="15" customHeight="1" x14ac:dyDescent="0.25">
      <c r="A73" s="8"/>
      <c r="B73" s="8"/>
      <c r="C73" s="8"/>
    </row>
    <row r="74" spans="1:8" ht="15" customHeight="1" x14ac:dyDescent="0.25">
      <c r="A74" s="8"/>
      <c r="B74" s="8"/>
      <c r="C74" s="8"/>
    </row>
    <row r="76" spans="1:8" x14ac:dyDescent="0.25">
      <c r="G76" s="1"/>
      <c r="H76" s="7" t="s">
        <v>426</v>
      </c>
    </row>
    <row r="77" spans="1:8" x14ac:dyDescent="0.25">
      <c r="H77" s="183" t="s">
        <v>642</v>
      </c>
    </row>
  </sheetData>
  <sheetProtection algorithmName="SHA-512" hashValue="LmMiraYixSbuXweTPDQgUE/IKds5EQcfKR40wPL6YyLKh8Tlaqc+Q7FBDXz8Vv/DPsDGu9oEGb0oTk7BACDFhA==" saltValue="SLMQgY5MXp+4lzNnPdoagw==" spinCount="100000" sheet="1" objects="1" scenarios="1"/>
  <mergeCells count="4">
    <mergeCell ref="B9:D9"/>
    <mergeCell ref="G6:H6"/>
    <mergeCell ref="D1:H1"/>
    <mergeCell ref="D3:H3"/>
  </mergeCells>
  <phoneticPr fontId="0" type="noConversion"/>
  <printOptions horizontalCentered="1"/>
  <pageMargins left="0.25" right="0.25" top="0.75" bottom="0.75" header="0.3" footer="0.3"/>
  <pageSetup scale="69" orientation="portrait" r:id="rId1"/>
  <headerFooter alignWithMargins="0">
    <oddFooter>&amp;C&amp;8Last Revised &amp;D</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D6434-1849-4D20-B281-5EC21FB8EA2F}">
  <sheetPr codeName="Sheet17">
    <tabColor rgb="FFFFCCCC"/>
    <pageSetUpPr fitToPage="1"/>
  </sheetPr>
  <dimension ref="A1:J74"/>
  <sheetViews>
    <sheetView zoomScale="80" zoomScaleNormal="80" workbookViewId="0">
      <pane ySplit="9" topLeftCell="A10" activePane="bottomLeft" state="frozen"/>
      <selection pane="bottomLeft" activeCell="A10" sqref="A10:XFD10"/>
    </sheetView>
  </sheetViews>
  <sheetFormatPr defaultColWidth="9.109375" defaultRowHeight="13.8" x14ac:dyDescent="0.25"/>
  <cols>
    <col min="1" max="1" width="1.6640625" style="21" customWidth="1"/>
    <col min="2" max="2" width="2.88671875" style="21" customWidth="1"/>
    <col min="3" max="3" width="4.44140625" style="21" customWidth="1"/>
    <col min="4" max="4" width="35.109375" style="8" customWidth="1"/>
    <col min="5" max="8" width="17.6640625" style="8" customWidth="1"/>
    <col min="9" max="16384" width="9.109375" style="8"/>
  </cols>
  <sheetData>
    <row r="1" spans="1:10" ht="19.2" x14ac:dyDescent="0.35">
      <c r="D1" s="977" t="s">
        <v>145</v>
      </c>
      <c r="E1" s="977"/>
      <c r="F1" s="977"/>
      <c r="G1" s="977"/>
      <c r="H1" s="977"/>
    </row>
    <row r="3" spans="1:10" x14ac:dyDescent="0.25">
      <c r="D3" s="994" t="str">
        <f>'Sch 1'!$B$7</f>
        <v>WYLEES Western Youth Leadership, Engagement, and Empowerment School</v>
      </c>
      <c r="E3" s="994"/>
      <c r="F3" s="994"/>
      <c r="G3" s="994"/>
      <c r="H3" s="994"/>
    </row>
    <row r="5" spans="1:10" x14ac:dyDescent="0.25">
      <c r="A5" s="556"/>
      <c r="B5" s="556"/>
      <c r="C5" s="556"/>
      <c r="D5" s="557"/>
      <c r="E5" s="558">
        <v>-1</v>
      </c>
      <c r="F5" s="559">
        <v>-2</v>
      </c>
      <c r="G5" s="560">
        <v>-3</v>
      </c>
      <c r="H5" s="560">
        <v>-4</v>
      </c>
    </row>
    <row r="6" spans="1:10" x14ac:dyDescent="0.25">
      <c r="A6" s="561"/>
      <c r="B6" s="561"/>
      <c r="C6" s="561"/>
      <c r="D6" s="562"/>
      <c r="E6" s="562"/>
      <c r="F6" s="563" t="s">
        <v>1</v>
      </c>
      <c r="G6" s="997" t="str">
        <f>"BUDGET YEAR ENDING "&amp;TEXT('Form 1'!$C$138,"mm/dd/yy")</f>
        <v>BUDGET YEAR ENDING 06/30/26</v>
      </c>
      <c r="H6" s="998"/>
    </row>
    <row r="7" spans="1:10" x14ac:dyDescent="0.25">
      <c r="A7" s="561"/>
      <c r="B7" s="561"/>
      <c r="C7" s="561"/>
      <c r="D7" s="562"/>
      <c r="E7" s="564" t="s">
        <v>412</v>
      </c>
      <c r="F7" s="564" t="s">
        <v>414</v>
      </c>
      <c r="G7" s="565"/>
      <c r="H7" s="566"/>
    </row>
    <row r="8" spans="1:10" ht="15.6" x14ac:dyDescent="0.3">
      <c r="A8" s="561"/>
      <c r="B8" s="567" t="s">
        <v>71</v>
      </c>
      <c r="C8" s="568"/>
      <c r="D8" s="562"/>
      <c r="E8" s="564" t="s">
        <v>413</v>
      </c>
      <c r="F8" s="564" t="s">
        <v>413</v>
      </c>
      <c r="G8" s="569" t="s">
        <v>415</v>
      </c>
      <c r="H8" s="570" t="s">
        <v>115</v>
      </c>
    </row>
    <row r="9" spans="1:10" s="24" customFormat="1" ht="18" customHeight="1" x14ac:dyDescent="0.25">
      <c r="A9" s="571"/>
      <c r="B9" s="1001"/>
      <c r="C9" s="1001"/>
      <c r="D9" s="1002"/>
      <c r="E9" s="574">
        <f>'Form 1'!$C$129</f>
        <v>45473</v>
      </c>
      <c r="F9" s="574">
        <f>'Form 1'!$C$133</f>
        <v>45838</v>
      </c>
      <c r="G9" s="575" t="s">
        <v>416</v>
      </c>
      <c r="H9" s="576" t="s">
        <v>416</v>
      </c>
    </row>
    <row r="10" spans="1:10" ht="15" customHeight="1" x14ac:dyDescent="0.25">
      <c r="A10" s="764" t="s">
        <v>84</v>
      </c>
      <c r="B10" s="764"/>
      <c r="C10" s="765" t="s">
        <v>431</v>
      </c>
      <c r="D10" s="787"/>
      <c r="E10" s="375"/>
      <c r="F10" s="375"/>
      <c r="G10" s="375"/>
      <c r="H10" s="376"/>
      <c r="J10" s="640" t="s">
        <v>882</v>
      </c>
    </row>
    <row r="11" spans="1:10" x14ac:dyDescent="0.25">
      <c r="A11" s="447"/>
      <c r="B11" s="447" t="s">
        <v>178</v>
      </c>
      <c r="C11" s="447"/>
      <c r="D11" s="450" t="s">
        <v>179</v>
      </c>
      <c r="E11" s="380"/>
      <c r="F11" s="380"/>
      <c r="G11" s="380"/>
      <c r="H11" s="381"/>
    </row>
    <row r="12" spans="1:10" x14ac:dyDescent="0.25">
      <c r="A12" s="447"/>
      <c r="B12" s="447"/>
      <c r="C12" s="447" t="s">
        <v>78</v>
      </c>
      <c r="D12" s="450" t="s">
        <v>79</v>
      </c>
      <c r="E12" s="420"/>
      <c r="F12" s="420"/>
      <c r="G12" s="420"/>
      <c r="H12" s="421"/>
    </row>
    <row r="13" spans="1:10" x14ac:dyDescent="0.25">
      <c r="A13" s="447"/>
      <c r="B13" s="447"/>
      <c r="C13" s="447" t="s">
        <v>80</v>
      </c>
      <c r="D13" s="450" t="s">
        <v>81</v>
      </c>
      <c r="E13" s="420"/>
      <c r="F13" s="420"/>
      <c r="G13" s="420"/>
      <c r="H13" s="421"/>
    </row>
    <row r="14" spans="1:10" x14ac:dyDescent="0.25">
      <c r="A14" s="447"/>
      <c r="B14" s="447"/>
      <c r="C14" s="447" t="s">
        <v>141</v>
      </c>
      <c r="D14" s="450"/>
      <c r="E14" s="420"/>
      <c r="F14" s="420"/>
      <c r="G14" s="420"/>
      <c r="H14" s="421"/>
    </row>
    <row r="15" spans="1:10" x14ac:dyDescent="0.25">
      <c r="A15" s="447"/>
      <c r="B15" s="447"/>
      <c r="C15" s="447" t="s">
        <v>84</v>
      </c>
      <c r="D15" s="450" t="s">
        <v>85</v>
      </c>
      <c r="E15" s="420"/>
      <c r="F15" s="420"/>
      <c r="G15" s="420"/>
      <c r="H15" s="421"/>
    </row>
    <row r="16" spans="1:10" x14ac:dyDescent="0.25">
      <c r="A16" s="447"/>
      <c r="B16" s="447"/>
      <c r="C16" s="447" t="s">
        <v>88</v>
      </c>
      <c r="D16" s="450" t="s">
        <v>142</v>
      </c>
      <c r="E16" s="420"/>
      <c r="F16" s="420"/>
      <c r="G16" s="420"/>
      <c r="H16" s="421"/>
    </row>
    <row r="17" spans="1:8" x14ac:dyDescent="0.25">
      <c r="A17" s="447"/>
      <c r="B17" s="447"/>
      <c r="C17" s="447" t="s">
        <v>559</v>
      </c>
      <c r="D17" s="450"/>
      <c r="E17" s="420"/>
      <c r="F17" s="420"/>
      <c r="G17" s="420"/>
      <c r="H17" s="421"/>
    </row>
    <row r="18" spans="1:8" x14ac:dyDescent="0.25">
      <c r="A18" s="447"/>
      <c r="B18" s="447" t="s">
        <v>433</v>
      </c>
      <c r="C18" s="447"/>
      <c r="D18" s="450" t="s">
        <v>435</v>
      </c>
      <c r="E18" s="380"/>
      <c r="F18" s="380"/>
      <c r="G18" s="380"/>
      <c r="H18" s="381"/>
    </row>
    <row r="19" spans="1:8" x14ac:dyDescent="0.25">
      <c r="A19" s="447"/>
      <c r="B19" s="447"/>
      <c r="C19" s="447" t="s">
        <v>78</v>
      </c>
      <c r="D19" s="450" t="s">
        <v>79</v>
      </c>
      <c r="E19" s="420"/>
      <c r="F19" s="420"/>
      <c r="G19" s="420"/>
      <c r="H19" s="421"/>
    </row>
    <row r="20" spans="1:8" x14ac:dyDescent="0.25">
      <c r="A20" s="447"/>
      <c r="B20" s="447"/>
      <c r="C20" s="447" t="s">
        <v>80</v>
      </c>
      <c r="D20" s="450" t="s">
        <v>81</v>
      </c>
      <c r="E20" s="420"/>
      <c r="F20" s="420"/>
      <c r="G20" s="420"/>
      <c r="H20" s="421"/>
    </row>
    <row r="21" spans="1:8" x14ac:dyDescent="0.25">
      <c r="A21" s="447"/>
      <c r="B21" s="447"/>
      <c r="C21" s="447" t="s">
        <v>141</v>
      </c>
      <c r="D21" s="450"/>
      <c r="E21" s="420"/>
      <c r="F21" s="420"/>
      <c r="G21" s="420"/>
      <c r="H21" s="421"/>
    </row>
    <row r="22" spans="1:8" x14ac:dyDescent="0.25">
      <c r="A22" s="447"/>
      <c r="B22" s="447"/>
      <c r="C22" s="447" t="s">
        <v>84</v>
      </c>
      <c r="D22" s="450" t="s">
        <v>85</v>
      </c>
      <c r="E22" s="420"/>
      <c r="F22" s="420"/>
      <c r="G22" s="420"/>
      <c r="H22" s="421"/>
    </row>
    <row r="23" spans="1:8" x14ac:dyDescent="0.25">
      <c r="A23" s="447"/>
      <c r="B23" s="447"/>
      <c r="C23" s="447" t="s">
        <v>88</v>
      </c>
      <c r="D23" s="450" t="s">
        <v>142</v>
      </c>
      <c r="E23" s="420"/>
      <c r="F23" s="420"/>
      <c r="G23" s="420"/>
      <c r="H23" s="421"/>
    </row>
    <row r="24" spans="1:8" x14ac:dyDescent="0.25">
      <c r="A24" s="447"/>
      <c r="B24" s="447"/>
      <c r="C24" s="447" t="s">
        <v>559</v>
      </c>
      <c r="D24" s="450"/>
      <c r="E24" s="420"/>
      <c r="F24" s="420"/>
      <c r="G24" s="420"/>
      <c r="H24" s="421"/>
    </row>
    <row r="25" spans="1:8" x14ac:dyDescent="0.25">
      <c r="A25" s="447"/>
      <c r="B25" s="447" t="s">
        <v>168</v>
      </c>
      <c r="C25" s="447"/>
      <c r="D25" s="450" t="s">
        <v>169</v>
      </c>
      <c r="E25" s="380"/>
      <c r="F25" s="380"/>
      <c r="G25" s="380"/>
      <c r="H25" s="381"/>
    </row>
    <row r="26" spans="1:8" x14ac:dyDescent="0.25">
      <c r="A26" s="447"/>
      <c r="B26" s="447"/>
      <c r="C26" s="447" t="s">
        <v>78</v>
      </c>
      <c r="D26" s="450" t="s">
        <v>79</v>
      </c>
      <c r="E26" s="420"/>
      <c r="F26" s="420"/>
      <c r="G26" s="420"/>
      <c r="H26" s="421"/>
    </row>
    <row r="27" spans="1:8" x14ac:dyDescent="0.25">
      <c r="A27" s="447"/>
      <c r="B27" s="447"/>
      <c r="C27" s="447" t="s">
        <v>80</v>
      </c>
      <c r="D27" s="450" t="s">
        <v>81</v>
      </c>
      <c r="E27" s="420"/>
      <c r="F27" s="420"/>
      <c r="G27" s="420"/>
      <c r="H27" s="421"/>
    </row>
    <row r="28" spans="1:8" x14ac:dyDescent="0.25">
      <c r="A28" s="447"/>
      <c r="B28" s="447"/>
      <c r="C28" s="447" t="s">
        <v>141</v>
      </c>
      <c r="D28" s="450"/>
      <c r="E28" s="420"/>
      <c r="F28" s="420"/>
      <c r="G28" s="420"/>
      <c r="H28" s="421"/>
    </row>
    <row r="29" spans="1:8" x14ac:dyDescent="0.25">
      <c r="A29" s="447"/>
      <c r="B29" s="447"/>
      <c r="C29" s="447" t="s">
        <v>84</v>
      </c>
      <c r="D29" s="450" t="s">
        <v>85</v>
      </c>
      <c r="E29" s="420"/>
      <c r="F29" s="420"/>
      <c r="G29" s="420"/>
      <c r="H29" s="421"/>
    </row>
    <row r="30" spans="1:8" x14ac:dyDescent="0.25">
      <c r="A30" s="447"/>
      <c r="B30" s="447"/>
      <c r="C30" s="447" t="s">
        <v>88</v>
      </c>
      <c r="D30" s="450" t="s">
        <v>142</v>
      </c>
      <c r="E30" s="420"/>
      <c r="F30" s="420"/>
      <c r="G30" s="420"/>
      <c r="H30" s="421"/>
    </row>
    <row r="31" spans="1:8" x14ac:dyDescent="0.25">
      <c r="A31" s="447"/>
      <c r="B31" s="447"/>
      <c r="C31" s="447" t="s">
        <v>559</v>
      </c>
      <c r="D31" s="450"/>
      <c r="E31" s="420"/>
      <c r="F31" s="420"/>
      <c r="G31" s="420"/>
      <c r="H31" s="421"/>
    </row>
    <row r="32" spans="1:8" x14ac:dyDescent="0.25">
      <c r="A32" s="471"/>
      <c r="B32" s="447" t="s">
        <v>161</v>
      </c>
      <c r="C32" s="447"/>
      <c r="D32" s="450" t="s">
        <v>162</v>
      </c>
      <c r="E32" s="380"/>
      <c r="F32" s="380"/>
      <c r="G32" s="380"/>
      <c r="H32" s="381"/>
    </row>
    <row r="33" spans="1:10" x14ac:dyDescent="0.25">
      <c r="A33" s="447"/>
      <c r="B33" s="447"/>
      <c r="C33" s="447" t="s">
        <v>78</v>
      </c>
      <c r="D33" s="450" t="s">
        <v>79</v>
      </c>
      <c r="E33" s="420"/>
      <c r="F33" s="420"/>
      <c r="G33" s="420"/>
      <c r="H33" s="421"/>
    </row>
    <row r="34" spans="1:10" x14ac:dyDescent="0.25">
      <c r="A34" s="447"/>
      <c r="B34" s="447"/>
      <c r="C34" s="447" t="s">
        <v>80</v>
      </c>
      <c r="D34" s="450" t="s">
        <v>81</v>
      </c>
      <c r="E34" s="420"/>
      <c r="F34" s="420"/>
      <c r="G34" s="420"/>
      <c r="H34" s="421"/>
    </row>
    <row r="35" spans="1:10" x14ac:dyDescent="0.25">
      <c r="A35" s="447"/>
      <c r="B35" s="447"/>
      <c r="C35" s="447" t="s">
        <v>141</v>
      </c>
      <c r="D35" s="450"/>
      <c r="E35" s="420"/>
      <c r="F35" s="420"/>
      <c r="G35" s="420"/>
      <c r="H35" s="421"/>
    </row>
    <row r="36" spans="1:10" x14ac:dyDescent="0.25">
      <c r="A36" s="447"/>
      <c r="B36" s="447"/>
      <c r="C36" s="447" t="s">
        <v>84</v>
      </c>
      <c r="D36" s="450" t="s">
        <v>85</v>
      </c>
      <c r="E36" s="420"/>
      <c r="F36" s="420"/>
      <c r="G36" s="420"/>
      <c r="H36" s="421"/>
    </row>
    <row r="37" spans="1:10" x14ac:dyDescent="0.25">
      <c r="A37" s="447"/>
      <c r="B37" s="447"/>
      <c r="C37" s="447" t="s">
        <v>88</v>
      </c>
      <c r="D37" s="450" t="s">
        <v>142</v>
      </c>
      <c r="E37" s="420"/>
      <c r="F37" s="420"/>
      <c r="G37" s="420"/>
      <c r="H37" s="421"/>
    </row>
    <row r="38" spans="1:10" x14ac:dyDescent="0.25">
      <c r="A38" s="447"/>
      <c r="B38" s="447"/>
      <c r="C38" s="447" t="s">
        <v>559</v>
      </c>
      <c r="D38" s="450"/>
      <c r="E38" s="420"/>
      <c r="F38" s="420"/>
      <c r="G38" s="420"/>
      <c r="H38" s="421"/>
    </row>
    <row r="39" spans="1:10" ht="16.5" customHeight="1" thickBot="1" x14ac:dyDescent="0.3">
      <c r="A39" s="490" t="s">
        <v>84</v>
      </c>
      <c r="B39" s="491"/>
      <c r="C39" s="490" t="s">
        <v>538</v>
      </c>
      <c r="D39" s="492"/>
      <c r="E39" s="578">
        <f>SUM(E11:E38)</f>
        <v>0</v>
      </c>
      <c r="F39" s="578">
        <f t="shared" ref="F39:H39" si="0">SUM(F11:F38)</f>
        <v>0</v>
      </c>
      <c r="G39" s="578">
        <f t="shared" si="0"/>
        <v>0</v>
      </c>
      <c r="H39" s="578">
        <f t="shared" si="0"/>
        <v>0</v>
      </c>
    </row>
    <row r="40" spans="1:10" ht="15.75" customHeight="1" thickTop="1" x14ac:dyDescent="0.25">
      <c r="A40" s="793" t="s">
        <v>86</v>
      </c>
      <c r="B40" s="793"/>
      <c r="C40" s="794" t="s">
        <v>180</v>
      </c>
      <c r="D40" s="795"/>
      <c r="E40" s="375"/>
      <c r="F40" s="375"/>
      <c r="G40" s="375"/>
      <c r="H40" s="376"/>
      <c r="J40" s="640" t="s">
        <v>882</v>
      </c>
    </row>
    <row r="41" spans="1:10" x14ac:dyDescent="0.25">
      <c r="A41" s="447"/>
      <c r="B41" s="447" t="s">
        <v>181</v>
      </c>
      <c r="C41" s="447"/>
      <c r="D41" s="450" t="s">
        <v>182</v>
      </c>
      <c r="E41" s="384"/>
      <c r="F41" s="380"/>
      <c r="G41" s="380"/>
      <c r="H41" s="381"/>
    </row>
    <row r="42" spans="1:10" x14ac:dyDescent="0.25">
      <c r="A42" s="447"/>
      <c r="B42" s="447"/>
      <c r="C42" s="447" t="s">
        <v>78</v>
      </c>
      <c r="D42" s="450" t="s">
        <v>79</v>
      </c>
      <c r="E42" s="420"/>
      <c r="F42" s="420"/>
      <c r="G42" s="420"/>
      <c r="H42" s="421"/>
    </row>
    <row r="43" spans="1:10" x14ac:dyDescent="0.25">
      <c r="A43" s="447"/>
      <c r="B43" s="447"/>
      <c r="C43" s="447" t="s">
        <v>80</v>
      </c>
      <c r="D43" s="450" t="s">
        <v>81</v>
      </c>
      <c r="E43" s="420"/>
      <c r="F43" s="420"/>
      <c r="G43" s="420"/>
      <c r="H43" s="421"/>
    </row>
    <row r="44" spans="1:10" x14ac:dyDescent="0.25">
      <c r="A44" s="447"/>
      <c r="B44" s="447"/>
      <c r="C44" s="447" t="s">
        <v>141</v>
      </c>
      <c r="D44" s="450"/>
      <c r="E44" s="420"/>
      <c r="F44" s="420"/>
      <c r="G44" s="420"/>
      <c r="H44" s="421"/>
    </row>
    <row r="45" spans="1:10" x14ac:dyDescent="0.25">
      <c r="A45" s="447"/>
      <c r="B45" s="447"/>
      <c r="C45" s="447" t="s">
        <v>84</v>
      </c>
      <c r="D45" s="450" t="s">
        <v>85</v>
      </c>
      <c r="E45" s="420"/>
      <c r="F45" s="420"/>
      <c r="G45" s="420"/>
      <c r="H45" s="421"/>
    </row>
    <row r="46" spans="1:10" x14ac:dyDescent="0.25">
      <c r="A46" s="447"/>
      <c r="B46" s="447"/>
      <c r="C46" s="447" t="s">
        <v>88</v>
      </c>
      <c r="D46" s="450" t="s">
        <v>142</v>
      </c>
      <c r="E46" s="420"/>
      <c r="F46" s="420"/>
      <c r="G46" s="420"/>
      <c r="H46" s="421"/>
    </row>
    <row r="47" spans="1:10" x14ac:dyDescent="0.25">
      <c r="A47" s="447"/>
      <c r="B47" s="447"/>
      <c r="C47" s="447" t="s">
        <v>559</v>
      </c>
      <c r="D47" s="450"/>
      <c r="E47" s="420"/>
      <c r="F47" s="420"/>
      <c r="G47" s="420"/>
      <c r="H47" s="421"/>
    </row>
    <row r="48" spans="1:10" ht="15" customHeight="1" thickBot="1" x14ac:dyDescent="0.3">
      <c r="A48" s="490" t="s">
        <v>539</v>
      </c>
      <c r="B48" s="491"/>
      <c r="C48" s="797" t="s">
        <v>540</v>
      </c>
      <c r="D48" s="492"/>
      <c r="E48" s="579">
        <f>SUM(E41:E47)</f>
        <v>0</v>
      </c>
      <c r="F48" s="579">
        <f t="shared" ref="F48:H48" si="1">SUM(F41:F47)</f>
        <v>0</v>
      </c>
      <c r="G48" s="579">
        <f t="shared" si="1"/>
        <v>0</v>
      </c>
      <c r="H48" s="579">
        <f t="shared" si="1"/>
        <v>0</v>
      </c>
    </row>
    <row r="49" spans="1:7" ht="15" customHeight="1" thickTop="1" x14ac:dyDescent="0.25">
      <c r="A49" s="476"/>
      <c r="C49" s="455"/>
    </row>
    <row r="50" spans="1:7" ht="15" customHeight="1" x14ac:dyDescent="0.25">
      <c r="A50" s="476"/>
      <c r="C50" s="455"/>
    </row>
    <row r="51" spans="1:7" ht="15" customHeight="1" x14ac:dyDescent="0.25">
      <c r="A51" s="476"/>
      <c r="C51" s="455"/>
    </row>
    <row r="52" spans="1:7" ht="15" customHeight="1" x14ac:dyDescent="0.25">
      <c r="A52" s="476"/>
      <c r="C52" s="455"/>
    </row>
    <row r="53" spans="1:7" ht="15" customHeight="1" x14ac:dyDescent="0.25">
      <c r="A53" s="476"/>
      <c r="C53" s="455"/>
    </row>
    <row r="54" spans="1:7" ht="15" customHeight="1" x14ac:dyDescent="0.25">
      <c r="A54" s="476"/>
      <c r="C54" s="455"/>
    </row>
    <row r="55" spans="1:7" ht="15" customHeight="1" x14ac:dyDescent="0.25">
      <c r="A55" s="476"/>
      <c r="C55" s="455"/>
    </row>
    <row r="56" spans="1:7" x14ac:dyDescent="0.25">
      <c r="A56" s="8"/>
      <c r="B56" s="8"/>
      <c r="C56" s="8"/>
    </row>
    <row r="57" spans="1:7" x14ac:dyDescent="0.25">
      <c r="A57" s="8"/>
      <c r="B57" s="8"/>
      <c r="C57" s="8"/>
    </row>
    <row r="58" spans="1:7" x14ac:dyDescent="0.25">
      <c r="A58" s="8"/>
      <c r="B58" s="8"/>
      <c r="C58" s="8"/>
    </row>
    <row r="59" spans="1:7" ht="16.5" customHeight="1" x14ac:dyDescent="0.25">
      <c r="A59" s="8"/>
      <c r="B59" s="8"/>
      <c r="C59" s="8"/>
    </row>
    <row r="60" spans="1:7" ht="14.25" customHeight="1" x14ac:dyDescent="0.25"/>
    <row r="61" spans="1:7" x14ac:dyDescent="0.25">
      <c r="G61" s="1"/>
    </row>
    <row r="73" spans="8:8" x14ac:dyDescent="0.25">
      <c r="H73" s="7" t="s">
        <v>426</v>
      </c>
    </row>
    <row r="74" spans="8:8" x14ac:dyDescent="0.25">
      <c r="H74" s="183" t="s">
        <v>643</v>
      </c>
    </row>
  </sheetData>
  <sheetProtection algorithmName="SHA-512" hashValue="P+UpiA8bezx7D7EFB/FzMfMRhWlPojGcdA4f3PN/HmEawYSrHBvWomrKYPKgLPiLuj/rvicQq2F6yaSYeH5Kww==" saltValue="0LEXeKmJ7rR3MAWAT7g7uA==" spinCount="100000" sheet="1" objects="1" scenarios="1"/>
  <mergeCells count="4">
    <mergeCell ref="B9:D9"/>
    <mergeCell ref="G6:H6"/>
    <mergeCell ref="D1:H1"/>
    <mergeCell ref="D3:H3"/>
  </mergeCells>
  <phoneticPr fontId="0" type="noConversion"/>
  <pageMargins left="0.25" right="0.25" top="0.75" bottom="0.75" header="0.3" footer="0.3"/>
  <pageSetup scale="90" orientation="portrait" r:id="rId1"/>
  <headerFooter alignWithMargins="0">
    <oddFooter>&amp;C&amp;8Last Revised &amp;D</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BDB1-C53E-4B1E-A754-CE9B5062AED2}">
  <sheetPr codeName="Sheet18">
    <tabColor rgb="FFFFFFCC"/>
  </sheetPr>
  <dimension ref="A1:J76"/>
  <sheetViews>
    <sheetView zoomScale="75" zoomScaleNormal="75" workbookViewId="0">
      <pane ySplit="9" topLeftCell="A10" activePane="bottomLeft" state="frozen"/>
      <selection pane="bottomLeft" activeCell="A10" sqref="A10:XFD10"/>
    </sheetView>
  </sheetViews>
  <sheetFormatPr defaultColWidth="9.109375" defaultRowHeight="13.8" x14ac:dyDescent="0.25"/>
  <cols>
    <col min="1" max="1" width="1.6640625" style="21" customWidth="1"/>
    <col min="2" max="2" width="2.44140625" style="21" customWidth="1"/>
    <col min="3" max="3" width="4.44140625" style="21" customWidth="1"/>
    <col min="4" max="4" width="34.88671875" style="8" customWidth="1"/>
    <col min="5" max="8" width="17.6640625" style="8" customWidth="1"/>
    <col min="9" max="16384" width="9.109375" style="8"/>
  </cols>
  <sheetData>
    <row r="1" spans="1:10" ht="19.2" x14ac:dyDescent="0.35">
      <c r="D1" s="977" t="s">
        <v>145</v>
      </c>
      <c r="E1" s="977"/>
      <c r="F1" s="977"/>
      <c r="G1" s="977"/>
      <c r="H1" s="977"/>
    </row>
    <row r="3" spans="1:10" x14ac:dyDescent="0.25">
      <c r="D3" s="994" t="str">
        <f>'Sch 1'!$B$7</f>
        <v>WYLEES Western Youth Leadership, Engagement, and Empowerment School</v>
      </c>
      <c r="E3" s="994"/>
      <c r="F3" s="994"/>
      <c r="G3" s="994"/>
      <c r="H3" s="994"/>
    </row>
    <row r="5" spans="1:10" x14ac:dyDescent="0.25">
      <c r="A5" s="556"/>
      <c r="B5" s="556"/>
      <c r="C5" s="556"/>
      <c r="D5" s="557"/>
      <c r="E5" s="558">
        <v>-1</v>
      </c>
      <c r="F5" s="559">
        <v>-2</v>
      </c>
      <c r="G5" s="560">
        <v>-3</v>
      </c>
      <c r="H5" s="560">
        <v>-4</v>
      </c>
    </row>
    <row r="6" spans="1:10" x14ac:dyDescent="0.25">
      <c r="A6" s="561"/>
      <c r="B6" s="561"/>
      <c r="C6" s="561"/>
      <c r="D6" s="562"/>
      <c r="E6" s="562"/>
      <c r="F6" s="563" t="s">
        <v>1</v>
      </c>
      <c r="G6" s="997" t="str">
        <f>"BUDGET YEAR ENDING "&amp;TEXT('Form 1'!$C$138,"mm/dd/yy")</f>
        <v>BUDGET YEAR ENDING 06/30/26</v>
      </c>
      <c r="H6" s="998"/>
    </row>
    <row r="7" spans="1:10" x14ac:dyDescent="0.25">
      <c r="A7" s="561"/>
      <c r="B7" s="561"/>
      <c r="C7" s="561"/>
      <c r="D7" s="562"/>
      <c r="E7" s="564" t="s">
        <v>412</v>
      </c>
      <c r="F7" s="564" t="s">
        <v>414</v>
      </c>
      <c r="G7" s="565"/>
      <c r="H7" s="566"/>
    </row>
    <row r="8" spans="1:10" ht="15.6" x14ac:dyDescent="0.3">
      <c r="A8" s="561"/>
      <c r="B8" s="567" t="s">
        <v>71</v>
      </c>
      <c r="C8" s="568"/>
      <c r="D8" s="562"/>
      <c r="E8" s="564" t="s">
        <v>413</v>
      </c>
      <c r="F8" s="564" t="s">
        <v>413</v>
      </c>
      <c r="G8" s="569" t="s">
        <v>415</v>
      </c>
      <c r="H8" s="570" t="s">
        <v>115</v>
      </c>
    </row>
    <row r="9" spans="1:10" s="24" customFormat="1" ht="18" customHeight="1" x14ac:dyDescent="0.25">
      <c r="A9" s="571"/>
      <c r="B9" s="1001"/>
      <c r="C9" s="1001"/>
      <c r="D9" s="1002"/>
      <c r="E9" s="574">
        <f>'Form 1'!$C$129</f>
        <v>45473</v>
      </c>
      <c r="F9" s="574">
        <f>'Form 1'!$C$133</f>
        <v>45838</v>
      </c>
      <c r="G9" s="575" t="s">
        <v>416</v>
      </c>
      <c r="H9" s="576" t="s">
        <v>416</v>
      </c>
    </row>
    <row r="10" spans="1:10" s="24" customFormat="1" ht="21" customHeight="1" x14ac:dyDescent="0.25">
      <c r="A10" s="451" t="s">
        <v>183</v>
      </c>
      <c r="B10" s="36"/>
      <c r="C10" s="764" t="s">
        <v>541</v>
      </c>
      <c r="D10" s="37"/>
      <c r="E10" s="382"/>
      <c r="F10" s="382"/>
      <c r="G10" s="382"/>
      <c r="H10" s="383"/>
      <c r="J10" s="8" t="s">
        <v>883</v>
      </c>
    </row>
    <row r="11" spans="1:10" s="24" customFormat="1" ht="18" customHeight="1" x14ac:dyDescent="0.25">
      <c r="A11" s="22"/>
      <c r="B11" s="800" t="s">
        <v>178</v>
      </c>
      <c r="C11" s="801"/>
      <c r="D11" s="802" t="s">
        <v>179</v>
      </c>
      <c r="E11" s="382"/>
      <c r="F11" s="382"/>
      <c r="G11" s="382"/>
      <c r="H11" s="383"/>
    </row>
    <row r="12" spans="1:10" x14ac:dyDescent="0.25">
      <c r="A12" s="447"/>
      <c r="B12" s="447"/>
      <c r="C12" s="447" t="s">
        <v>78</v>
      </c>
      <c r="D12" s="450" t="s">
        <v>79</v>
      </c>
      <c r="E12" s="420"/>
      <c r="F12" s="420"/>
      <c r="G12" s="420"/>
      <c r="H12" s="421"/>
    </row>
    <row r="13" spans="1:10" x14ac:dyDescent="0.25">
      <c r="A13" s="447"/>
      <c r="B13" s="447"/>
      <c r="C13" s="447" t="s">
        <v>80</v>
      </c>
      <c r="D13" s="450" t="s">
        <v>81</v>
      </c>
      <c r="E13" s="420"/>
      <c r="F13" s="420"/>
      <c r="G13" s="420"/>
      <c r="H13" s="421"/>
    </row>
    <row r="14" spans="1:10" x14ac:dyDescent="0.25">
      <c r="A14" s="447"/>
      <c r="B14" s="447"/>
      <c r="C14" s="447" t="s">
        <v>141</v>
      </c>
      <c r="D14" s="450"/>
      <c r="E14" s="420"/>
      <c r="F14" s="420"/>
      <c r="G14" s="420"/>
      <c r="H14" s="421"/>
    </row>
    <row r="15" spans="1:10" x14ac:dyDescent="0.25">
      <c r="A15" s="447"/>
      <c r="B15" s="447"/>
      <c r="C15" s="447" t="s">
        <v>84</v>
      </c>
      <c r="D15" s="450" t="s">
        <v>85</v>
      </c>
      <c r="E15" s="420"/>
      <c r="F15" s="420"/>
      <c r="G15" s="420"/>
      <c r="H15" s="421"/>
    </row>
    <row r="16" spans="1:10" x14ac:dyDescent="0.25">
      <c r="A16" s="447"/>
      <c r="B16" s="447"/>
      <c r="C16" s="447" t="s">
        <v>88</v>
      </c>
      <c r="D16" s="450" t="s">
        <v>142</v>
      </c>
      <c r="E16" s="420"/>
      <c r="F16" s="420"/>
      <c r="G16" s="420"/>
      <c r="H16" s="421"/>
    </row>
    <row r="17" spans="1:8" x14ac:dyDescent="0.25">
      <c r="A17" s="447"/>
      <c r="B17" s="447"/>
      <c r="C17" s="447" t="s">
        <v>559</v>
      </c>
      <c r="D17" s="450"/>
      <c r="E17" s="420"/>
      <c r="F17" s="420"/>
      <c r="G17" s="420"/>
      <c r="H17" s="421"/>
    </row>
    <row r="18" spans="1:8" x14ac:dyDescent="0.25">
      <c r="A18" s="447"/>
      <c r="B18" s="447" t="s">
        <v>433</v>
      </c>
      <c r="C18" s="447"/>
      <c r="D18" s="450" t="s">
        <v>435</v>
      </c>
      <c r="E18" s="380"/>
      <c r="F18" s="380"/>
      <c r="G18" s="380"/>
      <c r="H18" s="381"/>
    </row>
    <row r="19" spans="1:8" x14ac:dyDescent="0.25">
      <c r="A19" s="447"/>
      <c r="B19" s="447"/>
      <c r="C19" s="447" t="s">
        <v>78</v>
      </c>
      <c r="D19" s="450" t="s">
        <v>79</v>
      </c>
      <c r="E19" s="420"/>
      <c r="F19" s="420"/>
      <c r="G19" s="420"/>
      <c r="H19" s="421"/>
    </row>
    <row r="20" spans="1:8" x14ac:dyDescent="0.25">
      <c r="A20" s="447"/>
      <c r="B20" s="447"/>
      <c r="C20" s="447" t="s">
        <v>80</v>
      </c>
      <c r="D20" s="450" t="s">
        <v>81</v>
      </c>
      <c r="E20" s="420"/>
      <c r="F20" s="420"/>
      <c r="G20" s="420"/>
      <c r="H20" s="421"/>
    </row>
    <row r="21" spans="1:8" x14ac:dyDescent="0.25">
      <c r="A21" s="447"/>
      <c r="B21" s="447"/>
      <c r="C21" s="447" t="s">
        <v>141</v>
      </c>
      <c r="D21" s="450"/>
      <c r="E21" s="420"/>
      <c r="F21" s="420"/>
      <c r="G21" s="420"/>
      <c r="H21" s="421"/>
    </row>
    <row r="22" spans="1:8" x14ac:dyDescent="0.25">
      <c r="A22" s="447"/>
      <c r="B22" s="447"/>
      <c r="C22" s="447" t="s">
        <v>84</v>
      </c>
      <c r="D22" s="450" t="s">
        <v>85</v>
      </c>
      <c r="E22" s="420"/>
      <c r="F22" s="420"/>
      <c r="G22" s="420"/>
      <c r="H22" s="421"/>
    </row>
    <row r="23" spans="1:8" x14ac:dyDescent="0.25">
      <c r="A23" s="447"/>
      <c r="B23" s="447"/>
      <c r="C23" s="447" t="s">
        <v>88</v>
      </c>
      <c r="D23" s="450" t="s">
        <v>142</v>
      </c>
      <c r="E23" s="420"/>
      <c r="F23" s="420"/>
      <c r="G23" s="420"/>
      <c r="H23" s="421"/>
    </row>
    <row r="24" spans="1:8" x14ac:dyDescent="0.25">
      <c r="A24" s="447"/>
      <c r="B24" s="447"/>
      <c r="C24" s="447" t="s">
        <v>559</v>
      </c>
      <c r="D24" s="450"/>
      <c r="E24" s="420"/>
      <c r="F24" s="420"/>
      <c r="G24" s="420"/>
      <c r="H24" s="421"/>
    </row>
    <row r="25" spans="1:8" x14ac:dyDescent="0.25">
      <c r="A25" s="447"/>
      <c r="B25" s="447" t="s">
        <v>168</v>
      </c>
      <c r="C25" s="447"/>
      <c r="D25" s="450" t="s">
        <v>169</v>
      </c>
      <c r="E25" s="380"/>
      <c r="F25" s="380"/>
      <c r="G25" s="380"/>
      <c r="H25" s="381"/>
    </row>
    <row r="26" spans="1:8" x14ac:dyDescent="0.25">
      <c r="A26" s="447"/>
      <c r="B26" s="447"/>
      <c r="C26" s="447" t="s">
        <v>78</v>
      </c>
      <c r="D26" s="450" t="s">
        <v>79</v>
      </c>
      <c r="E26" s="420"/>
      <c r="F26" s="420"/>
      <c r="G26" s="420"/>
      <c r="H26" s="421"/>
    </row>
    <row r="27" spans="1:8" x14ac:dyDescent="0.25">
      <c r="A27" s="447"/>
      <c r="B27" s="447"/>
      <c r="C27" s="447" t="s">
        <v>80</v>
      </c>
      <c r="D27" s="450" t="s">
        <v>81</v>
      </c>
      <c r="E27" s="420"/>
      <c r="F27" s="420"/>
      <c r="G27" s="420"/>
      <c r="H27" s="421"/>
    </row>
    <row r="28" spans="1:8" x14ac:dyDescent="0.25">
      <c r="A28" s="447"/>
      <c r="B28" s="447"/>
      <c r="C28" s="447" t="s">
        <v>141</v>
      </c>
      <c r="D28" s="450"/>
      <c r="E28" s="420"/>
      <c r="F28" s="420"/>
      <c r="G28" s="420"/>
      <c r="H28" s="421"/>
    </row>
    <row r="29" spans="1:8" x14ac:dyDescent="0.25">
      <c r="A29" s="447"/>
      <c r="B29" s="447"/>
      <c r="C29" s="447" t="s">
        <v>84</v>
      </c>
      <c r="D29" s="450" t="s">
        <v>85</v>
      </c>
      <c r="E29" s="420"/>
      <c r="F29" s="420"/>
      <c r="G29" s="420"/>
      <c r="H29" s="421"/>
    </row>
    <row r="30" spans="1:8" x14ac:dyDescent="0.25">
      <c r="A30" s="447"/>
      <c r="B30" s="447"/>
      <c r="C30" s="447" t="s">
        <v>88</v>
      </c>
      <c r="D30" s="450" t="s">
        <v>142</v>
      </c>
      <c r="E30" s="420"/>
      <c r="F30" s="420"/>
      <c r="G30" s="420"/>
      <c r="H30" s="421"/>
    </row>
    <row r="31" spans="1:8" x14ac:dyDescent="0.25">
      <c r="A31" s="447"/>
      <c r="B31" s="447"/>
      <c r="C31" s="447" t="s">
        <v>559</v>
      </c>
      <c r="D31" s="450"/>
      <c r="E31" s="420"/>
      <c r="F31" s="420"/>
      <c r="G31" s="420"/>
      <c r="H31" s="421"/>
    </row>
    <row r="32" spans="1:8" x14ac:dyDescent="0.25">
      <c r="A32" s="471"/>
      <c r="B32" s="447" t="s">
        <v>161</v>
      </c>
      <c r="C32" s="447"/>
      <c r="D32" s="450" t="s">
        <v>162</v>
      </c>
      <c r="E32" s="380"/>
      <c r="F32" s="380"/>
      <c r="G32" s="380"/>
      <c r="H32" s="381"/>
    </row>
    <row r="33" spans="1:10" x14ac:dyDescent="0.25">
      <c r="A33" s="447"/>
      <c r="B33" s="447"/>
      <c r="C33" s="447" t="s">
        <v>78</v>
      </c>
      <c r="D33" s="450" t="s">
        <v>79</v>
      </c>
      <c r="E33" s="420"/>
      <c r="F33" s="420"/>
      <c r="G33" s="420"/>
      <c r="H33" s="421"/>
    </row>
    <row r="34" spans="1:10" x14ac:dyDescent="0.25">
      <c r="A34" s="447"/>
      <c r="B34" s="447"/>
      <c r="C34" s="447" t="s">
        <v>80</v>
      </c>
      <c r="D34" s="450" t="s">
        <v>81</v>
      </c>
      <c r="E34" s="420"/>
      <c r="F34" s="420"/>
      <c r="G34" s="420"/>
      <c r="H34" s="421"/>
    </row>
    <row r="35" spans="1:10" x14ac:dyDescent="0.25">
      <c r="A35" s="447"/>
      <c r="B35" s="447"/>
      <c r="C35" s="447" t="s">
        <v>141</v>
      </c>
      <c r="D35" s="450"/>
      <c r="E35" s="420"/>
      <c r="F35" s="420"/>
      <c r="G35" s="420"/>
      <c r="H35" s="421"/>
    </row>
    <row r="36" spans="1:10" x14ac:dyDescent="0.25">
      <c r="A36" s="447"/>
      <c r="B36" s="447"/>
      <c r="C36" s="447" t="s">
        <v>84</v>
      </c>
      <c r="D36" s="450" t="s">
        <v>85</v>
      </c>
      <c r="E36" s="420"/>
      <c r="F36" s="420"/>
      <c r="G36" s="420"/>
      <c r="H36" s="421"/>
    </row>
    <row r="37" spans="1:10" x14ac:dyDescent="0.25">
      <c r="A37" s="447"/>
      <c r="B37" s="447"/>
      <c r="C37" s="447" t="s">
        <v>88</v>
      </c>
      <c r="D37" s="450" t="s">
        <v>142</v>
      </c>
      <c r="E37" s="420"/>
      <c r="F37" s="420"/>
      <c r="G37" s="420"/>
      <c r="H37" s="421"/>
    </row>
    <row r="38" spans="1:10" x14ac:dyDescent="0.25">
      <c r="A38" s="447"/>
      <c r="B38" s="447"/>
      <c r="C38" s="447" t="s">
        <v>559</v>
      </c>
      <c r="D38" s="450"/>
      <c r="E38" s="420"/>
      <c r="F38" s="420"/>
      <c r="G38" s="420"/>
      <c r="H38" s="421"/>
    </row>
    <row r="39" spans="1:10" ht="21" customHeight="1" thickBot="1" x14ac:dyDescent="0.3">
      <c r="A39" s="490" t="s">
        <v>183</v>
      </c>
      <c r="B39" s="491"/>
      <c r="C39" s="490" t="s">
        <v>542</v>
      </c>
      <c r="D39" s="492"/>
      <c r="E39" s="578">
        <f>SUM(E11:E38)</f>
        <v>0</v>
      </c>
      <c r="F39" s="578">
        <f t="shared" ref="F39:H39" si="0">SUM(F11:F38)</f>
        <v>0</v>
      </c>
      <c r="G39" s="578">
        <f t="shared" si="0"/>
        <v>0</v>
      </c>
      <c r="H39" s="578">
        <f t="shared" si="0"/>
        <v>0</v>
      </c>
    </row>
    <row r="40" spans="1:10" ht="20.25" customHeight="1" thickTop="1" x14ac:dyDescent="0.25">
      <c r="A40" s="451" t="s">
        <v>543</v>
      </c>
      <c r="B40" s="451"/>
      <c r="C40" s="451" t="s">
        <v>544</v>
      </c>
      <c r="D40" s="450"/>
      <c r="E40" s="375"/>
      <c r="F40" s="375"/>
      <c r="G40" s="375"/>
      <c r="H40" s="376"/>
    </row>
    <row r="41" spans="1:10" x14ac:dyDescent="0.25">
      <c r="A41" s="447"/>
      <c r="B41" s="447" t="s">
        <v>178</v>
      </c>
      <c r="C41" s="447"/>
      <c r="D41" s="450" t="s">
        <v>179</v>
      </c>
      <c r="E41" s="380"/>
      <c r="F41" s="380"/>
      <c r="G41" s="380"/>
      <c r="H41" s="381"/>
      <c r="J41" s="8" t="s">
        <v>884</v>
      </c>
    </row>
    <row r="42" spans="1:10" x14ac:dyDescent="0.25">
      <c r="A42" s="447"/>
      <c r="B42" s="447"/>
      <c r="C42" s="447" t="s">
        <v>78</v>
      </c>
      <c r="D42" s="450" t="s">
        <v>79</v>
      </c>
      <c r="E42" s="420"/>
      <c r="F42" s="420"/>
      <c r="G42" s="420"/>
      <c r="H42" s="421"/>
    </row>
    <row r="43" spans="1:10" x14ac:dyDescent="0.25">
      <c r="A43" s="447"/>
      <c r="B43" s="447"/>
      <c r="C43" s="447" t="s">
        <v>80</v>
      </c>
      <c r="D43" s="450" t="s">
        <v>81</v>
      </c>
      <c r="E43" s="420"/>
      <c r="F43" s="420"/>
      <c r="G43" s="420"/>
      <c r="H43" s="421"/>
    </row>
    <row r="44" spans="1:10" x14ac:dyDescent="0.25">
      <c r="A44" s="447"/>
      <c r="B44" s="447"/>
      <c r="C44" s="447" t="s">
        <v>141</v>
      </c>
      <c r="D44" s="450"/>
      <c r="E44" s="420"/>
      <c r="F44" s="420"/>
      <c r="G44" s="420"/>
      <c r="H44" s="421"/>
    </row>
    <row r="45" spans="1:10" x14ac:dyDescent="0.25">
      <c r="A45" s="447"/>
      <c r="B45" s="447"/>
      <c r="C45" s="447" t="s">
        <v>84</v>
      </c>
      <c r="D45" s="450" t="s">
        <v>85</v>
      </c>
      <c r="E45" s="420"/>
      <c r="F45" s="420"/>
      <c r="G45" s="420"/>
      <c r="H45" s="421"/>
    </row>
    <row r="46" spans="1:10" x14ac:dyDescent="0.25">
      <c r="A46" s="447"/>
      <c r="B46" s="447"/>
      <c r="C46" s="447" t="s">
        <v>88</v>
      </c>
      <c r="D46" s="450" t="s">
        <v>142</v>
      </c>
      <c r="E46" s="420"/>
      <c r="F46" s="420"/>
      <c r="G46" s="420"/>
      <c r="H46" s="421"/>
    </row>
    <row r="47" spans="1:10" x14ac:dyDescent="0.25">
      <c r="A47" s="447"/>
      <c r="B47" s="447"/>
      <c r="C47" s="447" t="s">
        <v>559</v>
      </c>
      <c r="D47" s="450"/>
      <c r="E47" s="420"/>
      <c r="F47" s="420"/>
      <c r="G47" s="420"/>
      <c r="H47" s="421"/>
    </row>
    <row r="48" spans="1:10" x14ac:dyDescent="0.25">
      <c r="A48" s="447"/>
      <c r="B48" s="447" t="s">
        <v>433</v>
      </c>
      <c r="C48" s="447"/>
      <c r="D48" s="450" t="s">
        <v>435</v>
      </c>
      <c r="E48" s="380"/>
      <c r="F48" s="380"/>
      <c r="G48" s="380"/>
      <c r="H48" s="381"/>
    </row>
    <row r="49" spans="1:8" x14ac:dyDescent="0.25">
      <c r="A49" s="447"/>
      <c r="B49" s="447"/>
      <c r="C49" s="447" t="s">
        <v>78</v>
      </c>
      <c r="D49" s="450" t="s">
        <v>79</v>
      </c>
      <c r="E49" s="420"/>
      <c r="F49" s="420"/>
      <c r="G49" s="420"/>
      <c r="H49" s="421"/>
    </row>
    <row r="50" spans="1:8" x14ac:dyDescent="0.25">
      <c r="A50" s="447"/>
      <c r="B50" s="447"/>
      <c r="C50" s="447" t="s">
        <v>80</v>
      </c>
      <c r="D50" s="450" t="s">
        <v>81</v>
      </c>
      <c r="E50" s="420"/>
      <c r="F50" s="420"/>
      <c r="G50" s="420"/>
      <c r="H50" s="421"/>
    </row>
    <row r="51" spans="1:8" x14ac:dyDescent="0.25">
      <c r="A51" s="447"/>
      <c r="B51" s="447"/>
      <c r="C51" s="447" t="s">
        <v>141</v>
      </c>
      <c r="D51" s="450"/>
      <c r="E51" s="420"/>
      <c r="F51" s="420"/>
      <c r="G51" s="420"/>
      <c r="H51" s="421"/>
    </row>
    <row r="52" spans="1:8" x14ac:dyDescent="0.25">
      <c r="A52" s="447"/>
      <c r="B52" s="447"/>
      <c r="C52" s="447" t="s">
        <v>84</v>
      </c>
      <c r="D52" s="450" t="s">
        <v>85</v>
      </c>
      <c r="E52" s="420"/>
      <c r="F52" s="420"/>
      <c r="G52" s="420"/>
      <c r="H52" s="421"/>
    </row>
    <row r="53" spans="1:8" x14ac:dyDescent="0.25">
      <c r="A53" s="447"/>
      <c r="B53" s="447"/>
      <c r="C53" s="447" t="s">
        <v>88</v>
      </c>
      <c r="D53" s="450" t="s">
        <v>142</v>
      </c>
      <c r="E53" s="420"/>
      <c r="F53" s="420"/>
      <c r="G53" s="420"/>
      <c r="H53" s="421"/>
    </row>
    <row r="54" spans="1:8" x14ac:dyDescent="0.25">
      <c r="A54" s="447"/>
      <c r="B54" s="447"/>
      <c r="C54" s="447" t="s">
        <v>559</v>
      </c>
      <c r="D54" s="450"/>
      <c r="E54" s="420"/>
      <c r="F54" s="420"/>
      <c r="G54" s="420"/>
      <c r="H54" s="421"/>
    </row>
    <row r="55" spans="1:8" x14ac:dyDescent="0.25">
      <c r="A55" s="447"/>
      <c r="B55" s="447" t="s">
        <v>168</v>
      </c>
      <c r="C55" s="447"/>
      <c r="D55" s="450" t="s">
        <v>169</v>
      </c>
      <c r="E55" s="380"/>
      <c r="F55" s="380"/>
      <c r="G55" s="380"/>
      <c r="H55" s="381"/>
    </row>
    <row r="56" spans="1:8" x14ac:dyDescent="0.25">
      <c r="A56" s="447"/>
      <c r="B56" s="447"/>
      <c r="C56" s="447" t="s">
        <v>78</v>
      </c>
      <c r="D56" s="450" t="s">
        <v>79</v>
      </c>
      <c r="E56" s="420"/>
      <c r="F56" s="420"/>
      <c r="G56" s="420"/>
      <c r="H56" s="421"/>
    </row>
    <row r="57" spans="1:8" x14ac:dyDescent="0.25">
      <c r="A57" s="447"/>
      <c r="B57" s="447"/>
      <c r="C57" s="447" t="s">
        <v>80</v>
      </c>
      <c r="D57" s="450" t="s">
        <v>81</v>
      </c>
      <c r="E57" s="420"/>
      <c r="F57" s="420"/>
      <c r="G57" s="420"/>
      <c r="H57" s="421"/>
    </row>
    <row r="58" spans="1:8" x14ac:dyDescent="0.25">
      <c r="A58" s="447"/>
      <c r="B58" s="447"/>
      <c r="C58" s="447" t="s">
        <v>141</v>
      </c>
      <c r="D58" s="450"/>
      <c r="E58" s="420"/>
      <c r="F58" s="420"/>
      <c r="G58" s="420"/>
      <c r="H58" s="421"/>
    </row>
    <row r="59" spans="1:8" x14ac:dyDescent="0.25">
      <c r="A59" s="447"/>
      <c r="B59" s="447"/>
      <c r="C59" s="447" t="s">
        <v>84</v>
      </c>
      <c r="D59" s="450" t="s">
        <v>85</v>
      </c>
      <c r="E59" s="420"/>
      <c r="F59" s="420"/>
      <c r="G59" s="420"/>
      <c r="H59" s="421"/>
    </row>
    <row r="60" spans="1:8" x14ac:dyDescent="0.25">
      <c r="A60" s="447"/>
      <c r="B60" s="447"/>
      <c r="C60" s="447" t="s">
        <v>88</v>
      </c>
      <c r="D60" s="450" t="s">
        <v>142</v>
      </c>
      <c r="E60" s="420"/>
      <c r="F60" s="420"/>
      <c r="G60" s="420"/>
      <c r="H60" s="421"/>
    </row>
    <row r="61" spans="1:8" x14ac:dyDescent="0.25">
      <c r="A61" s="447"/>
      <c r="B61" s="447"/>
      <c r="C61" s="447" t="s">
        <v>559</v>
      </c>
      <c r="D61" s="450"/>
      <c r="E61" s="420"/>
      <c r="F61" s="420"/>
      <c r="G61" s="420"/>
      <c r="H61" s="421"/>
    </row>
    <row r="62" spans="1:8" x14ac:dyDescent="0.25">
      <c r="A62" s="447"/>
      <c r="B62" s="447" t="s">
        <v>161</v>
      </c>
      <c r="C62" s="447"/>
      <c r="D62" s="450" t="s">
        <v>162</v>
      </c>
      <c r="E62" s="380"/>
      <c r="F62" s="380"/>
      <c r="G62" s="380"/>
      <c r="H62" s="381"/>
    </row>
    <row r="63" spans="1:8" x14ac:dyDescent="0.25">
      <c r="A63" s="447"/>
      <c r="B63" s="447"/>
      <c r="C63" s="447" t="s">
        <v>78</v>
      </c>
      <c r="D63" s="450" t="s">
        <v>79</v>
      </c>
      <c r="E63" s="420"/>
      <c r="F63" s="420"/>
      <c r="G63" s="420"/>
      <c r="H63" s="421"/>
    </row>
    <row r="64" spans="1:8" x14ac:dyDescent="0.25">
      <c r="A64" s="447"/>
      <c r="B64" s="447"/>
      <c r="C64" s="447" t="s">
        <v>80</v>
      </c>
      <c r="D64" s="450" t="s">
        <v>81</v>
      </c>
      <c r="E64" s="420"/>
      <c r="F64" s="420"/>
      <c r="G64" s="420"/>
      <c r="H64" s="421"/>
    </row>
    <row r="65" spans="1:8" x14ac:dyDescent="0.25">
      <c r="A65" s="447"/>
      <c r="B65" s="447"/>
      <c r="C65" s="447" t="s">
        <v>141</v>
      </c>
      <c r="D65" s="450"/>
      <c r="E65" s="420"/>
      <c r="F65" s="420"/>
      <c r="G65" s="420"/>
      <c r="H65" s="421"/>
    </row>
    <row r="66" spans="1:8" x14ac:dyDescent="0.25">
      <c r="A66" s="447"/>
      <c r="B66" s="447"/>
      <c r="C66" s="447" t="s">
        <v>84</v>
      </c>
      <c r="D66" s="450" t="s">
        <v>85</v>
      </c>
      <c r="E66" s="420"/>
      <c r="F66" s="420"/>
      <c r="G66" s="420"/>
      <c r="H66" s="421"/>
    </row>
    <row r="67" spans="1:8" x14ac:dyDescent="0.25">
      <c r="A67" s="447"/>
      <c r="B67" s="447"/>
      <c r="C67" s="447" t="s">
        <v>88</v>
      </c>
      <c r="D67" s="450" t="s">
        <v>142</v>
      </c>
      <c r="E67" s="420"/>
      <c r="F67" s="420"/>
      <c r="G67" s="420"/>
      <c r="H67" s="421"/>
    </row>
    <row r="68" spans="1:8" x14ac:dyDescent="0.25">
      <c r="A68" s="447"/>
      <c r="B68" s="447"/>
      <c r="C68" s="447" t="s">
        <v>559</v>
      </c>
      <c r="D68" s="450"/>
      <c r="E68" s="420"/>
      <c r="F68" s="420"/>
      <c r="G68" s="420"/>
      <c r="H68" s="421"/>
    </row>
    <row r="69" spans="1:8" ht="19.5" customHeight="1" thickBot="1" x14ac:dyDescent="0.3">
      <c r="A69" s="490" t="s">
        <v>543</v>
      </c>
      <c r="B69" s="491"/>
      <c r="C69" s="490" t="s">
        <v>545</v>
      </c>
      <c r="D69" s="492"/>
      <c r="E69" s="578">
        <f>SUM(E41:E68)</f>
        <v>0</v>
      </c>
      <c r="F69" s="578">
        <f t="shared" ref="F69:H69" si="1">SUM(F41:F68)</f>
        <v>0</v>
      </c>
      <c r="G69" s="578">
        <f t="shared" si="1"/>
        <v>0</v>
      </c>
      <c r="H69" s="578">
        <f t="shared" si="1"/>
        <v>0</v>
      </c>
    </row>
    <row r="70" spans="1:8" ht="15" customHeight="1" thickTop="1" x14ac:dyDescent="0.25">
      <c r="A70" s="476"/>
    </row>
    <row r="71" spans="1:8" x14ac:dyDescent="0.25">
      <c r="A71" s="8"/>
      <c r="B71" s="8"/>
      <c r="C71" s="8"/>
    </row>
    <row r="72" spans="1:8" x14ac:dyDescent="0.25">
      <c r="A72" s="8"/>
      <c r="B72" s="8"/>
      <c r="C72" s="8"/>
    </row>
    <row r="73" spans="1:8" ht="16.5" customHeight="1" x14ac:dyDescent="0.25">
      <c r="A73" s="8"/>
      <c r="B73" s="8"/>
      <c r="C73" s="8"/>
    </row>
    <row r="74" spans="1:8" ht="17.25" customHeight="1" x14ac:dyDescent="0.25">
      <c r="A74" s="8"/>
      <c r="B74" s="8"/>
      <c r="C74" s="8"/>
    </row>
    <row r="75" spans="1:8" x14ac:dyDescent="0.25">
      <c r="H75" s="7" t="s">
        <v>426</v>
      </c>
    </row>
    <row r="76" spans="1:8" x14ac:dyDescent="0.25">
      <c r="H76" s="183" t="s">
        <v>644</v>
      </c>
    </row>
  </sheetData>
  <sheetProtection algorithmName="SHA-512" hashValue="xB8oMPy7Ni2DToZnzOIIDyWL2KqMulkBY1RWVjz2SDh/D4dqHkzGRkXdJRSp4idWQMZvyJq+g1ko3GQsESvTEg==" saltValue="kGXlIwCzaxzBlNYWhnB7Ow==" spinCount="100000" sheet="1" objects="1" scenarios="1"/>
  <mergeCells count="4">
    <mergeCell ref="B9:D9"/>
    <mergeCell ref="G6:H6"/>
    <mergeCell ref="D1:H1"/>
    <mergeCell ref="D3:H3"/>
  </mergeCells>
  <phoneticPr fontId="0" type="noConversion"/>
  <pageMargins left="0.55000000000000004" right="0" top="0.5" bottom="0.25" header="0.5" footer="0"/>
  <pageSetup scale="85" orientation="portrait" r:id="rId1"/>
  <headerFooter alignWithMargins="0">
    <oddFooter>&amp;C&amp;8Last Revised &amp;D</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FECA9-EC38-4F50-8641-29F1A46EEA53}">
  <sheetPr codeName="Sheet19">
    <tabColor rgb="FFFFFFCC"/>
    <pageSetUpPr fitToPage="1"/>
  </sheetPr>
  <dimension ref="A1:L78"/>
  <sheetViews>
    <sheetView zoomScaleNormal="100" workbookViewId="0">
      <pane ySplit="9" topLeftCell="A10" activePane="bottomLeft" state="frozen"/>
      <selection pane="bottomLeft" activeCell="G30" sqref="G30"/>
    </sheetView>
  </sheetViews>
  <sheetFormatPr defaultColWidth="9.109375" defaultRowHeight="13.8" x14ac:dyDescent="0.25"/>
  <cols>
    <col min="1" max="1" width="1.6640625" style="21" customWidth="1"/>
    <col min="2" max="2" width="2.44140625" style="21" customWidth="1"/>
    <col min="3" max="3" width="4.44140625" style="21" customWidth="1"/>
    <col min="4" max="4" width="33" style="8" customWidth="1"/>
    <col min="5" max="8" width="17.6640625" style="8" customWidth="1"/>
    <col min="9" max="16384" width="9.109375" style="8"/>
  </cols>
  <sheetData>
    <row r="1" spans="1:10" ht="19.2" x14ac:dyDescent="0.35">
      <c r="D1" s="977" t="s">
        <v>145</v>
      </c>
      <c r="E1" s="977"/>
      <c r="F1" s="977"/>
      <c r="G1" s="977"/>
      <c r="H1" s="977"/>
    </row>
    <row r="3" spans="1:10" x14ac:dyDescent="0.25">
      <c r="D3" s="994" t="str">
        <f>'Sch 1'!$B$7</f>
        <v>WYLEES Western Youth Leadership, Engagement, and Empowerment School</v>
      </c>
      <c r="E3" s="994"/>
      <c r="F3" s="994"/>
      <c r="G3" s="994"/>
      <c r="H3" s="994"/>
    </row>
    <row r="5" spans="1:10" x14ac:dyDescent="0.25">
      <c r="A5" s="803"/>
      <c r="B5" s="803"/>
      <c r="C5" s="803"/>
      <c r="D5" s="804"/>
      <c r="E5" s="805">
        <v>-1</v>
      </c>
      <c r="F5" s="806">
        <v>-2</v>
      </c>
      <c r="G5" s="807">
        <v>-3</v>
      </c>
      <c r="H5" s="807">
        <v>-4</v>
      </c>
    </row>
    <row r="6" spans="1:10" x14ac:dyDescent="0.25">
      <c r="A6" s="808"/>
      <c r="B6" s="808"/>
      <c r="C6" s="808"/>
      <c r="D6" s="809"/>
      <c r="E6" s="809"/>
      <c r="F6" s="810" t="s">
        <v>1</v>
      </c>
      <c r="G6" s="1005" t="str">
        <f>"BUDGET YEAR ENDING "&amp;TEXT('Form 1'!$C$138,"mm/dd/yy")</f>
        <v>BUDGET YEAR ENDING 06/30/26</v>
      </c>
      <c r="H6" s="1006"/>
    </row>
    <row r="7" spans="1:10" x14ac:dyDescent="0.25">
      <c r="A7" s="808"/>
      <c r="B7" s="808"/>
      <c r="C7" s="808"/>
      <c r="D7" s="809"/>
      <c r="E7" s="811" t="s">
        <v>412</v>
      </c>
      <c r="F7" s="811" t="s">
        <v>414</v>
      </c>
      <c r="G7" s="812"/>
      <c r="H7" s="813"/>
    </row>
    <row r="8" spans="1:10" ht="15.6" x14ac:dyDescent="0.3">
      <c r="A8" s="808"/>
      <c r="B8" s="814" t="s">
        <v>71</v>
      </c>
      <c r="C8" s="815"/>
      <c r="D8" s="809"/>
      <c r="E8" s="811" t="s">
        <v>413</v>
      </c>
      <c r="F8" s="811" t="s">
        <v>413</v>
      </c>
      <c r="G8" s="816" t="s">
        <v>415</v>
      </c>
      <c r="H8" s="817" t="s">
        <v>115</v>
      </c>
    </row>
    <row r="9" spans="1:10" s="24" customFormat="1" ht="18" customHeight="1" x14ac:dyDescent="0.25">
      <c r="A9" s="818"/>
      <c r="B9" s="1003"/>
      <c r="C9" s="1003"/>
      <c r="D9" s="1004"/>
      <c r="E9" s="819">
        <f>'Form 1'!$C$129</f>
        <v>45473</v>
      </c>
      <c r="F9" s="819">
        <f>'Form 1'!$C$133</f>
        <v>45838</v>
      </c>
      <c r="G9" s="820" t="s">
        <v>416</v>
      </c>
      <c r="H9" s="821" t="s">
        <v>416</v>
      </c>
    </row>
    <row r="10" spans="1:10" s="24" customFormat="1" ht="18" customHeight="1" x14ac:dyDescent="0.3">
      <c r="A10" s="451" t="s">
        <v>432</v>
      </c>
      <c r="B10" s="822"/>
      <c r="C10" s="823" t="s">
        <v>434</v>
      </c>
      <c r="D10" s="824"/>
      <c r="E10" s="382"/>
      <c r="F10" s="382"/>
      <c r="G10" s="382"/>
      <c r="H10" s="383"/>
      <c r="J10" s="8" t="s">
        <v>885</v>
      </c>
    </row>
    <row r="11" spans="1:10" s="24" customFormat="1" ht="15" customHeight="1" x14ac:dyDescent="0.25">
      <c r="A11" s="22"/>
      <c r="B11" s="825" t="s">
        <v>433</v>
      </c>
      <c r="C11" s="36"/>
      <c r="D11" s="826" t="s">
        <v>435</v>
      </c>
      <c r="E11" s="827"/>
      <c r="F11" s="827"/>
      <c r="G11" s="827"/>
      <c r="H11" s="828"/>
      <c r="J11" s="11" t="s">
        <v>886</v>
      </c>
    </row>
    <row r="12" spans="1:10" x14ac:dyDescent="0.25">
      <c r="A12" s="447"/>
      <c r="B12" s="447"/>
      <c r="C12" s="447" t="s">
        <v>78</v>
      </c>
      <c r="D12" s="450" t="s">
        <v>79</v>
      </c>
      <c r="E12" s="420"/>
      <c r="F12" s="420"/>
      <c r="G12" s="420"/>
      <c r="H12" s="421"/>
    </row>
    <row r="13" spans="1:10" x14ac:dyDescent="0.25">
      <c r="A13" s="447"/>
      <c r="B13" s="447"/>
      <c r="C13" s="447" t="s">
        <v>80</v>
      </c>
      <c r="D13" s="450" t="s">
        <v>81</v>
      </c>
      <c r="E13" s="420"/>
      <c r="F13" s="420"/>
      <c r="G13" s="420"/>
      <c r="H13" s="421"/>
    </row>
    <row r="14" spans="1:10" x14ac:dyDescent="0.25">
      <c r="A14" s="447"/>
      <c r="B14" s="447"/>
      <c r="C14" s="447" t="s">
        <v>141</v>
      </c>
      <c r="D14" s="450"/>
      <c r="E14" s="420"/>
      <c r="F14" s="420"/>
      <c r="G14" s="420"/>
      <c r="H14" s="421"/>
    </row>
    <row r="15" spans="1:10" x14ac:dyDescent="0.25">
      <c r="A15" s="447"/>
      <c r="B15" s="447"/>
      <c r="C15" s="447" t="s">
        <v>84</v>
      </c>
      <c r="D15" s="450" t="s">
        <v>85</v>
      </c>
      <c r="E15" s="420"/>
      <c r="F15" s="420"/>
      <c r="G15" s="420"/>
      <c r="H15" s="421"/>
    </row>
    <row r="16" spans="1:10" x14ac:dyDescent="0.25">
      <c r="A16" s="447"/>
      <c r="B16" s="447"/>
      <c r="C16" s="447" t="s">
        <v>88</v>
      </c>
      <c r="D16" s="450" t="s">
        <v>142</v>
      </c>
      <c r="E16" s="420"/>
      <c r="F16" s="420"/>
      <c r="G16" s="420"/>
      <c r="H16" s="421"/>
    </row>
    <row r="17" spans="1:10" x14ac:dyDescent="0.25">
      <c r="A17" s="447"/>
      <c r="B17" s="447"/>
      <c r="C17" s="447" t="s">
        <v>559</v>
      </c>
      <c r="D17" s="450"/>
      <c r="E17" s="420"/>
      <c r="F17" s="420"/>
      <c r="G17" s="420"/>
      <c r="H17" s="421"/>
    </row>
    <row r="18" spans="1:10" ht="15.75" customHeight="1" thickBot="1" x14ac:dyDescent="0.3">
      <c r="A18" s="460"/>
      <c r="B18" s="441" t="s">
        <v>167</v>
      </c>
      <c r="C18" s="460"/>
      <c r="D18" s="461"/>
      <c r="E18" s="577">
        <f>SUM(E11:E17)</f>
        <v>0</v>
      </c>
      <c r="F18" s="577">
        <f t="shared" ref="F18:H18" si="0">SUM(F11:F17)</f>
        <v>0</v>
      </c>
      <c r="G18" s="577">
        <f t="shared" si="0"/>
        <v>0</v>
      </c>
      <c r="H18" s="577">
        <f t="shared" si="0"/>
        <v>0</v>
      </c>
    </row>
    <row r="19" spans="1:10" ht="14.25" customHeight="1" x14ac:dyDescent="0.25">
      <c r="A19" s="447"/>
      <c r="B19" s="451" t="s">
        <v>168</v>
      </c>
      <c r="C19" s="451"/>
      <c r="D19" s="729" t="s">
        <v>169</v>
      </c>
      <c r="E19" s="380"/>
      <c r="F19" s="380"/>
      <c r="G19" s="380"/>
      <c r="H19" s="381"/>
      <c r="J19" s="8" t="s">
        <v>887</v>
      </c>
    </row>
    <row r="20" spans="1:10" x14ac:dyDescent="0.25">
      <c r="A20" s="447"/>
      <c r="B20" s="447"/>
      <c r="C20" s="447" t="s">
        <v>78</v>
      </c>
      <c r="D20" s="450" t="s">
        <v>79</v>
      </c>
      <c r="E20" s="420"/>
      <c r="F20" s="420"/>
      <c r="G20" s="420"/>
      <c r="H20" s="421"/>
    </row>
    <row r="21" spans="1:10" x14ac:dyDescent="0.25">
      <c r="A21" s="447"/>
      <c r="B21" s="447"/>
      <c r="C21" s="447" t="s">
        <v>80</v>
      </c>
      <c r="D21" s="450" t="s">
        <v>81</v>
      </c>
      <c r="E21" s="420"/>
      <c r="F21" s="420"/>
      <c r="G21" s="420"/>
      <c r="H21" s="421"/>
    </row>
    <row r="22" spans="1:10" x14ac:dyDescent="0.25">
      <c r="A22" s="447"/>
      <c r="B22" s="447"/>
      <c r="C22" s="447" t="s">
        <v>141</v>
      </c>
      <c r="D22" s="450"/>
      <c r="E22" s="420"/>
      <c r="F22" s="420"/>
      <c r="G22" s="420"/>
      <c r="H22" s="421"/>
    </row>
    <row r="23" spans="1:10" x14ac:dyDescent="0.25">
      <c r="A23" s="447"/>
      <c r="B23" s="447"/>
      <c r="C23" s="447" t="s">
        <v>84</v>
      </c>
      <c r="D23" s="450" t="s">
        <v>85</v>
      </c>
      <c r="E23" s="420"/>
      <c r="F23" s="420"/>
      <c r="G23" s="420"/>
      <c r="H23" s="421"/>
    </row>
    <row r="24" spans="1:10" x14ac:dyDescent="0.25">
      <c r="A24" s="447"/>
      <c r="B24" s="447"/>
      <c r="C24" s="447" t="s">
        <v>88</v>
      </c>
      <c r="D24" s="450" t="s">
        <v>142</v>
      </c>
      <c r="E24" s="420"/>
      <c r="F24" s="420"/>
      <c r="G24" s="420"/>
      <c r="H24" s="421"/>
    </row>
    <row r="25" spans="1:10" x14ac:dyDescent="0.25">
      <c r="A25" s="447"/>
      <c r="B25" s="447"/>
      <c r="C25" s="447" t="s">
        <v>559</v>
      </c>
      <c r="D25" s="450"/>
      <c r="E25" s="420"/>
      <c r="F25" s="420"/>
      <c r="G25" s="420"/>
      <c r="H25" s="421"/>
    </row>
    <row r="26" spans="1:10" ht="15.75" customHeight="1" thickBot="1" x14ac:dyDescent="0.3">
      <c r="A26" s="460"/>
      <c r="B26" s="441" t="s">
        <v>170</v>
      </c>
      <c r="C26" s="460"/>
      <c r="D26" s="461"/>
      <c r="E26" s="577">
        <f>SUM(E19:E25)</f>
        <v>0</v>
      </c>
      <c r="F26" s="577">
        <f t="shared" ref="F26" si="1">SUM(F19:F25)</f>
        <v>0</v>
      </c>
      <c r="G26" s="577">
        <f t="shared" ref="G26" si="2">SUM(G19:G25)</f>
        <v>0</v>
      </c>
      <c r="H26" s="577">
        <f t="shared" ref="H26" si="3">SUM(H19:H25)</f>
        <v>0</v>
      </c>
    </row>
    <row r="27" spans="1:10" ht="15" customHeight="1" x14ac:dyDescent="0.25">
      <c r="A27" s="447"/>
      <c r="B27" s="451" t="s">
        <v>171</v>
      </c>
      <c r="C27" s="451"/>
      <c r="D27" s="729" t="s">
        <v>172</v>
      </c>
      <c r="E27" s="380"/>
      <c r="F27" s="380"/>
      <c r="G27" s="380"/>
      <c r="H27" s="381"/>
      <c r="J27" s="8" t="s">
        <v>888</v>
      </c>
    </row>
    <row r="28" spans="1:10" x14ac:dyDescent="0.25">
      <c r="A28" s="447"/>
      <c r="B28" s="447"/>
      <c r="C28" s="447" t="s">
        <v>78</v>
      </c>
      <c r="D28" s="450" t="s">
        <v>79</v>
      </c>
      <c r="E28" s="420"/>
      <c r="F28" s="420"/>
      <c r="G28" s="420">
        <v>120000</v>
      </c>
      <c r="H28" s="421">
        <v>120000</v>
      </c>
    </row>
    <row r="29" spans="1:10" x14ac:dyDescent="0.25">
      <c r="A29" s="447"/>
      <c r="B29" s="447"/>
      <c r="C29" s="447" t="s">
        <v>80</v>
      </c>
      <c r="D29" s="450" t="s">
        <v>81</v>
      </c>
      <c r="E29" s="420"/>
      <c r="F29" s="420"/>
      <c r="G29" s="420">
        <v>55367</v>
      </c>
      <c r="H29" s="421">
        <v>55366</v>
      </c>
    </row>
    <row r="30" spans="1:10" x14ac:dyDescent="0.25">
      <c r="A30" s="447"/>
      <c r="B30" s="447"/>
      <c r="C30" s="447" t="s">
        <v>141</v>
      </c>
      <c r="D30" s="450"/>
      <c r="E30" s="420"/>
      <c r="F30" s="420"/>
      <c r="G30" s="420">
        <v>11825</v>
      </c>
      <c r="H30" s="421">
        <v>40662</v>
      </c>
      <c r="J30" s="480" t="s">
        <v>889</v>
      </c>
    </row>
    <row r="31" spans="1:10" x14ac:dyDescent="0.25">
      <c r="A31" s="447"/>
      <c r="B31" s="447"/>
      <c r="C31" s="447" t="s">
        <v>84</v>
      </c>
      <c r="D31" s="450" t="s">
        <v>85</v>
      </c>
      <c r="E31" s="420"/>
      <c r="F31" s="420"/>
      <c r="G31" s="420">
        <v>0</v>
      </c>
      <c r="H31" s="421">
        <v>0</v>
      </c>
    </row>
    <row r="32" spans="1:10" x14ac:dyDescent="0.25">
      <c r="A32" s="447"/>
      <c r="B32" s="447"/>
      <c r="C32" s="447" t="s">
        <v>88</v>
      </c>
      <c r="D32" s="450" t="s">
        <v>142</v>
      </c>
      <c r="E32" s="420"/>
      <c r="F32" s="420"/>
      <c r="G32" s="420">
        <v>0</v>
      </c>
      <c r="H32" s="421">
        <v>0</v>
      </c>
    </row>
    <row r="33" spans="1:10" x14ac:dyDescent="0.25">
      <c r="A33" s="447"/>
      <c r="B33" s="447"/>
      <c r="C33" s="447" t="s">
        <v>559</v>
      </c>
      <c r="D33" s="450"/>
      <c r="E33" s="420"/>
      <c r="F33" s="420"/>
      <c r="G33" s="420">
        <v>1200</v>
      </c>
      <c r="H33" s="421">
        <v>1200</v>
      </c>
    </row>
    <row r="34" spans="1:10" ht="17.25" customHeight="1" thickBot="1" x14ac:dyDescent="0.3">
      <c r="A34" s="460"/>
      <c r="B34" s="441" t="s">
        <v>173</v>
      </c>
      <c r="C34" s="460"/>
      <c r="D34" s="461"/>
      <c r="E34" s="577">
        <f>SUM(E27:E33)</f>
        <v>0</v>
      </c>
      <c r="F34" s="577">
        <f t="shared" ref="F34" si="4">SUM(F27:F33)</f>
        <v>0</v>
      </c>
      <c r="G34" s="577">
        <f t="shared" ref="G34" si="5">SUM(G27:G33)</f>
        <v>188392</v>
      </c>
      <c r="H34" s="577">
        <f t="shared" ref="H34" si="6">SUM(H27:H33)</f>
        <v>217228</v>
      </c>
    </row>
    <row r="35" spans="1:10" ht="15" customHeight="1" x14ac:dyDescent="0.25">
      <c r="A35" s="447"/>
      <c r="B35" s="451" t="s">
        <v>174</v>
      </c>
      <c r="C35" s="451"/>
      <c r="D35" s="729" t="s">
        <v>175</v>
      </c>
      <c r="E35" s="380"/>
      <c r="F35" s="380"/>
      <c r="G35" s="380"/>
      <c r="H35" s="381"/>
      <c r="J35" s="8" t="s">
        <v>890</v>
      </c>
    </row>
    <row r="36" spans="1:10" x14ac:dyDescent="0.25">
      <c r="A36" s="447"/>
      <c r="B36" s="447"/>
      <c r="C36" s="447" t="s">
        <v>78</v>
      </c>
      <c r="D36" s="450" t="s">
        <v>79</v>
      </c>
      <c r="E36" s="420"/>
      <c r="F36" s="420"/>
      <c r="G36" s="420">
        <v>60742</v>
      </c>
      <c r="H36" s="421">
        <v>60000</v>
      </c>
    </row>
    <row r="37" spans="1:10" x14ac:dyDescent="0.25">
      <c r="A37" s="447"/>
      <c r="B37" s="447"/>
      <c r="C37" s="447" t="s">
        <v>80</v>
      </c>
      <c r="D37" s="450" t="s">
        <v>81</v>
      </c>
      <c r="E37" s="426"/>
      <c r="F37" s="549"/>
      <c r="G37" s="549">
        <v>30143</v>
      </c>
      <c r="H37" s="550">
        <v>30142.32</v>
      </c>
    </row>
    <row r="38" spans="1:10" x14ac:dyDescent="0.25">
      <c r="A38" s="447"/>
      <c r="B38" s="447"/>
      <c r="C38" s="447" t="s">
        <v>141</v>
      </c>
      <c r="D38" s="450"/>
      <c r="E38" s="420"/>
      <c r="F38" s="420"/>
      <c r="G38" s="420">
        <v>0</v>
      </c>
      <c r="H38" s="421">
        <v>0</v>
      </c>
    </row>
    <row r="39" spans="1:10" x14ac:dyDescent="0.25">
      <c r="A39" s="447"/>
      <c r="B39" s="447"/>
      <c r="C39" s="447" t="s">
        <v>84</v>
      </c>
      <c r="D39" s="450" t="s">
        <v>85</v>
      </c>
      <c r="E39" s="420"/>
      <c r="F39" s="420"/>
      <c r="G39" s="420">
        <v>104095</v>
      </c>
      <c r="H39" s="421">
        <v>5175</v>
      </c>
    </row>
    <row r="40" spans="1:10" x14ac:dyDescent="0.25">
      <c r="A40" s="447"/>
      <c r="B40" s="447"/>
      <c r="C40" s="447" t="s">
        <v>88</v>
      </c>
      <c r="D40" s="450" t="s">
        <v>142</v>
      </c>
      <c r="E40" s="420"/>
      <c r="F40" s="420"/>
      <c r="G40" s="420">
        <v>0</v>
      </c>
      <c r="H40" s="421">
        <v>0</v>
      </c>
    </row>
    <row r="41" spans="1:10" x14ac:dyDescent="0.25">
      <c r="A41" s="447"/>
      <c r="B41" s="447"/>
      <c r="C41" s="447" t="s">
        <v>559</v>
      </c>
      <c r="D41" s="450"/>
      <c r="E41" s="420"/>
      <c r="F41" s="420"/>
      <c r="G41" s="420">
        <v>0</v>
      </c>
      <c r="H41" s="421">
        <v>0</v>
      </c>
    </row>
    <row r="42" spans="1:10" ht="16.5" customHeight="1" thickBot="1" x14ac:dyDescent="0.3">
      <c r="A42" s="460"/>
      <c r="B42" s="441" t="s">
        <v>176</v>
      </c>
      <c r="C42" s="460"/>
      <c r="D42" s="461"/>
      <c r="E42" s="577">
        <f>SUM(E35:E41)</f>
        <v>0</v>
      </c>
      <c r="F42" s="577">
        <f t="shared" ref="F42" si="7">SUM(F35:F41)</f>
        <v>0</v>
      </c>
      <c r="G42" s="577">
        <f t="shared" ref="G42" si="8">SUM(G35:G41)</f>
        <v>194980</v>
      </c>
      <c r="H42" s="577">
        <f t="shared" ref="H42" si="9">SUM(H35:H41)</f>
        <v>95317.32</v>
      </c>
    </row>
    <row r="43" spans="1:10" ht="15" customHeight="1" x14ac:dyDescent="0.25">
      <c r="A43" s="447"/>
      <c r="B43" s="451" t="s">
        <v>574</v>
      </c>
      <c r="C43" s="451"/>
      <c r="D43" s="729" t="s">
        <v>575</v>
      </c>
      <c r="E43" s="384"/>
      <c r="F43" s="380"/>
      <c r="G43" s="380"/>
      <c r="H43" s="381"/>
      <c r="J43" s="8" t="s">
        <v>891</v>
      </c>
    </row>
    <row r="44" spans="1:10" x14ac:dyDescent="0.25">
      <c r="A44" s="447"/>
      <c r="B44" s="447"/>
      <c r="C44" s="447" t="s">
        <v>78</v>
      </c>
      <c r="D44" s="450" t="s">
        <v>79</v>
      </c>
      <c r="E44" s="420"/>
      <c r="F44" s="420"/>
      <c r="G44" s="420">
        <v>0</v>
      </c>
      <c r="H44" s="421">
        <v>0</v>
      </c>
    </row>
    <row r="45" spans="1:10" x14ac:dyDescent="0.25">
      <c r="A45" s="447"/>
      <c r="B45" s="447"/>
      <c r="C45" s="447" t="s">
        <v>80</v>
      </c>
      <c r="D45" s="450" t="s">
        <v>81</v>
      </c>
      <c r="E45" s="426"/>
      <c r="F45" s="549"/>
      <c r="G45" s="549">
        <v>0</v>
      </c>
      <c r="H45" s="550">
        <v>0</v>
      </c>
    </row>
    <row r="46" spans="1:10" x14ac:dyDescent="0.25">
      <c r="A46" s="447"/>
      <c r="B46" s="447"/>
      <c r="C46" s="447" t="s">
        <v>141</v>
      </c>
      <c r="D46" s="450"/>
      <c r="E46" s="420"/>
      <c r="F46" s="420"/>
      <c r="G46" s="420">
        <v>141468</v>
      </c>
      <c r="H46" s="421">
        <v>141469</v>
      </c>
      <c r="J46" s="480" t="s">
        <v>892</v>
      </c>
    </row>
    <row r="47" spans="1:10" x14ac:dyDescent="0.25">
      <c r="A47" s="447"/>
      <c r="B47" s="447"/>
      <c r="C47" s="447" t="s">
        <v>84</v>
      </c>
      <c r="D47" s="450" t="s">
        <v>85</v>
      </c>
      <c r="E47" s="420"/>
      <c r="F47" s="420"/>
      <c r="G47" s="420">
        <v>11878</v>
      </c>
      <c r="H47" s="421">
        <v>11879</v>
      </c>
    </row>
    <row r="48" spans="1:10" x14ac:dyDescent="0.25">
      <c r="A48" s="447"/>
      <c r="B48" s="447"/>
      <c r="C48" s="447" t="s">
        <v>88</v>
      </c>
      <c r="D48" s="450" t="s">
        <v>142</v>
      </c>
      <c r="E48" s="420"/>
      <c r="F48" s="420"/>
      <c r="G48" s="420">
        <v>5000</v>
      </c>
      <c r="H48" s="421">
        <v>5000</v>
      </c>
    </row>
    <row r="49" spans="1:10" x14ac:dyDescent="0.25">
      <c r="A49" s="447"/>
      <c r="B49" s="447"/>
      <c r="C49" s="447" t="s">
        <v>559</v>
      </c>
      <c r="D49" s="450"/>
      <c r="E49" s="420"/>
      <c r="F49" s="420"/>
      <c r="G49" s="420">
        <v>5940</v>
      </c>
      <c r="H49" s="421">
        <v>5940</v>
      </c>
    </row>
    <row r="50" spans="1:10" ht="17.25" customHeight="1" thickBot="1" x14ac:dyDescent="0.3">
      <c r="A50" s="460"/>
      <c r="B50" s="441" t="s">
        <v>177</v>
      </c>
      <c r="C50" s="460"/>
      <c r="D50" s="461"/>
      <c r="E50" s="577">
        <f>SUM(E43:E49)</f>
        <v>0</v>
      </c>
      <c r="F50" s="577">
        <f t="shared" ref="F50" si="10">SUM(F43:F49)</f>
        <v>0</v>
      </c>
      <c r="G50" s="577">
        <f t="shared" ref="G50" si="11">SUM(G43:G49)</f>
        <v>164286</v>
      </c>
      <c r="H50" s="577">
        <f t="shared" ref="H50" si="12">SUM(H43:H49)</f>
        <v>164288</v>
      </c>
    </row>
    <row r="51" spans="1:10" ht="27.6" x14ac:dyDescent="0.25">
      <c r="A51" s="451"/>
      <c r="B51" s="829" t="s">
        <v>158</v>
      </c>
      <c r="C51" s="451"/>
      <c r="D51" s="830" t="s">
        <v>159</v>
      </c>
      <c r="E51" s="380"/>
      <c r="F51" s="380"/>
      <c r="G51" s="380"/>
      <c r="H51" s="381"/>
      <c r="J51" s="8" t="s">
        <v>893</v>
      </c>
    </row>
    <row r="52" spans="1:10" x14ac:dyDescent="0.25">
      <c r="A52" s="447"/>
      <c r="B52" s="447"/>
      <c r="C52" s="447" t="s">
        <v>78</v>
      </c>
      <c r="D52" s="450" t="s">
        <v>79</v>
      </c>
      <c r="E52" s="420"/>
      <c r="F52" s="420"/>
      <c r="G52" s="420">
        <v>122250</v>
      </c>
      <c r="H52" s="421">
        <v>121277.5</v>
      </c>
    </row>
    <row r="53" spans="1:10" x14ac:dyDescent="0.25">
      <c r="A53" s="447"/>
      <c r="B53" s="447"/>
      <c r="C53" s="447" t="s">
        <v>80</v>
      </c>
      <c r="D53" s="450" t="s">
        <v>81</v>
      </c>
      <c r="E53" s="420"/>
      <c r="F53" s="420"/>
      <c r="G53" s="420">
        <v>51849</v>
      </c>
      <c r="H53" s="421">
        <v>51848.140000000007</v>
      </c>
    </row>
    <row r="54" spans="1:10" x14ac:dyDescent="0.25">
      <c r="A54" s="447"/>
      <c r="B54" s="447"/>
      <c r="C54" s="447" t="s">
        <v>141</v>
      </c>
      <c r="D54" s="450"/>
      <c r="E54" s="420"/>
      <c r="F54" s="420"/>
      <c r="G54" s="420">
        <v>26461</v>
      </c>
      <c r="H54" s="421">
        <v>26461</v>
      </c>
    </row>
    <row r="55" spans="1:10" x14ac:dyDescent="0.25">
      <c r="A55" s="447"/>
      <c r="B55" s="447"/>
      <c r="C55" s="447" t="s">
        <v>84</v>
      </c>
      <c r="D55" s="450" t="s">
        <v>85</v>
      </c>
      <c r="E55" s="420"/>
      <c r="F55" s="420"/>
      <c r="G55" s="420">
        <v>14210</v>
      </c>
      <c r="H55" s="421">
        <v>14210</v>
      </c>
    </row>
    <row r="56" spans="1:10" x14ac:dyDescent="0.25">
      <c r="A56" s="447"/>
      <c r="B56" s="447"/>
      <c r="C56" s="447" t="s">
        <v>88</v>
      </c>
      <c r="D56" s="450" t="s">
        <v>142</v>
      </c>
      <c r="E56" s="420"/>
      <c r="F56" s="420"/>
      <c r="G56" s="420">
        <v>0</v>
      </c>
      <c r="H56" s="421">
        <v>0</v>
      </c>
    </row>
    <row r="57" spans="1:10" x14ac:dyDescent="0.25">
      <c r="A57" s="447"/>
      <c r="B57" s="447"/>
      <c r="C57" s="447" t="s">
        <v>559</v>
      </c>
      <c r="D57" s="450"/>
      <c r="E57" s="420"/>
      <c r="F57" s="420"/>
      <c r="G57" s="420">
        <v>300</v>
      </c>
      <c r="H57" s="421">
        <v>300</v>
      </c>
    </row>
    <row r="58" spans="1:10" ht="15.75" customHeight="1" thickBot="1" x14ac:dyDescent="0.3">
      <c r="A58" s="460"/>
      <c r="B58" s="441" t="s">
        <v>160</v>
      </c>
      <c r="C58" s="460"/>
      <c r="D58" s="461"/>
      <c r="E58" s="577">
        <f>SUM(E52:E57)</f>
        <v>0</v>
      </c>
      <c r="F58" s="577">
        <f>SUM(F52:F57)</f>
        <v>0</v>
      </c>
      <c r="G58" s="577">
        <f>SUM(G52:G57)</f>
        <v>215070</v>
      </c>
      <c r="H58" s="577">
        <f>SUM(H52:H57)</f>
        <v>214096.64000000001</v>
      </c>
    </row>
    <row r="59" spans="1:10" ht="16.5" customHeight="1" x14ac:dyDescent="0.25">
      <c r="A59" s="447"/>
      <c r="B59" s="451" t="s">
        <v>161</v>
      </c>
      <c r="C59" s="451"/>
      <c r="D59" s="729" t="s">
        <v>162</v>
      </c>
      <c r="E59" s="380"/>
      <c r="F59" s="380"/>
      <c r="G59" s="380"/>
      <c r="H59" s="381"/>
      <c r="J59" s="8" t="s">
        <v>902</v>
      </c>
    </row>
    <row r="60" spans="1:10" x14ac:dyDescent="0.25">
      <c r="A60" s="447"/>
      <c r="B60" s="447"/>
      <c r="C60" s="447" t="s">
        <v>78</v>
      </c>
      <c r="D60" s="450" t="s">
        <v>79</v>
      </c>
      <c r="E60" s="420"/>
      <c r="F60" s="420"/>
      <c r="G60" s="420"/>
      <c r="H60" s="421"/>
      <c r="J60" s="8" t="s">
        <v>903</v>
      </c>
    </row>
    <row r="61" spans="1:10" x14ac:dyDescent="0.25">
      <c r="A61" s="447"/>
      <c r="B61" s="447"/>
      <c r="C61" s="447" t="s">
        <v>80</v>
      </c>
      <c r="D61" s="450" t="s">
        <v>81</v>
      </c>
      <c r="E61" s="420"/>
      <c r="F61" s="420"/>
      <c r="G61" s="420"/>
      <c r="H61" s="421"/>
    </row>
    <row r="62" spans="1:10" x14ac:dyDescent="0.25">
      <c r="A62" s="447"/>
      <c r="B62" s="447"/>
      <c r="C62" s="447" t="s">
        <v>141</v>
      </c>
      <c r="D62" s="450"/>
      <c r="E62" s="420"/>
      <c r="F62" s="420"/>
      <c r="G62" s="420"/>
      <c r="H62" s="421"/>
    </row>
    <row r="63" spans="1:10" x14ac:dyDescent="0.25">
      <c r="A63" s="447"/>
      <c r="B63" s="447"/>
      <c r="C63" s="447" t="s">
        <v>84</v>
      </c>
      <c r="D63" s="450" t="s">
        <v>85</v>
      </c>
      <c r="E63" s="420"/>
      <c r="F63" s="420"/>
      <c r="G63" s="420"/>
      <c r="H63" s="421"/>
    </row>
    <row r="64" spans="1:10" x14ac:dyDescent="0.25">
      <c r="A64" s="447"/>
      <c r="B64" s="447"/>
      <c r="C64" s="447" t="s">
        <v>88</v>
      </c>
      <c r="D64" s="450" t="s">
        <v>142</v>
      </c>
      <c r="E64" s="420"/>
      <c r="F64" s="420"/>
      <c r="G64" s="420"/>
      <c r="H64" s="421"/>
    </row>
    <row r="65" spans="1:12" x14ac:dyDescent="0.25">
      <c r="A65" s="447"/>
      <c r="B65" s="447"/>
      <c r="C65" s="447" t="s">
        <v>559</v>
      </c>
      <c r="D65" s="450"/>
      <c r="E65" s="420"/>
      <c r="F65" s="420"/>
      <c r="G65" s="420"/>
      <c r="H65" s="421"/>
    </row>
    <row r="66" spans="1:12" ht="15.75" customHeight="1" thickBot="1" x14ac:dyDescent="0.3">
      <c r="A66" s="460"/>
      <c r="B66" s="441" t="s">
        <v>163</v>
      </c>
      <c r="C66" s="460"/>
      <c r="D66" s="461"/>
      <c r="E66" s="577">
        <f>SUM(E60:E65)</f>
        <v>0</v>
      </c>
      <c r="F66" s="577">
        <f>SUM(F60:F65)</f>
        <v>0</v>
      </c>
      <c r="G66" s="577">
        <f>SUM(G60:G65)</f>
        <v>0</v>
      </c>
      <c r="H66" s="577">
        <f>SUM(H60:H65)</f>
        <v>0</v>
      </c>
    </row>
    <row r="67" spans="1:12" ht="20.25" customHeight="1" x14ac:dyDescent="0.25">
      <c r="A67" s="831" t="s">
        <v>900</v>
      </c>
      <c r="B67" s="831"/>
      <c r="C67" s="832"/>
      <c r="D67" s="738"/>
      <c r="E67" s="552">
        <f>E66+E58+'Sch BB-12'!E50+'Sch BB-12'!E42+'Sch BB-12'!E34+'Sch BB-12'!E26+'Sch BB-12'!E18</f>
        <v>0</v>
      </c>
      <c r="F67" s="552">
        <f>F66+F58+'Sch BB-12'!F50+'Sch BB-12'!F42+'Sch BB-12'!F34+'Sch BB-12'!F26+'Sch BB-12'!F18</f>
        <v>0</v>
      </c>
      <c r="G67" s="552">
        <f>G66+G58+'Sch BB-12'!G50+'Sch BB-12'!G42+'Sch BB-12'!G34+'Sch BB-12'!G26+'Sch BB-12'!G18</f>
        <v>762728</v>
      </c>
      <c r="H67" s="552">
        <f>H66+H58+'Sch BB-12'!H50+'Sch BB-12'!H42+'Sch BB-12'!H34+'Sch BB-12'!H26+'Sch BB-12'!H18</f>
        <v>690929.96</v>
      </c>
    </row>
    <row r="68" spans="1:12" ht="15" customHeight="1" x14ac:dyDescent="0.25">
      <c r="E68" s="25"/>
      <c r="F68" s="25"/>
      <c r="G68" s="25"/>
      <c r="H68" s="25"/>
      <c r="L68" s="25"/>
    </row>
    <row r="69" spans="1:12" ht="13.5" customHeight="1" x14ac:dyDescent="0.25">
      <c r="A69" s="8"/>
      <c r="B69" s="8"/>
      <c r="C69" s="8"/>
    </row>
    <row r="70" spans="1:12" ht="16.5" customHeight="1" x14ac:dyDescent="0.25">
      <c r="A70" s="8"/>
      <c r="B70" s="8"/>
      <c r="C70" s="8"/>
    </row>
    <row r="71" spans="1:12" ht="17.25" customHeight="1" x14ac:dyDescent="0.25">
      <c r="A71" s="8"/>
      <c r="B71" s="8"/>
      <c r="C71" s="8"/>
    </row>
    <row r="72" spans="1:12" x14ac:dyDescent="0.25">
      <c r="A72" s="8"/>
      <c r="B72" s="8"/>
      <c r="C72" s="8"/>
    </row>
    <row r="73" spans="1:12" ht="15" customHeight="1" x14ac:dyDescent="0.25">
      <c r="A73" s="8"/>
      <c r="B73" s="8"/>
      <c r="C73" s="8"/>
    </row>
    <row r="74" spans="1:12" ht="15" customHeight="1" x14ac:dyDescent="0.25">
      <c r="A74" s="476"/>
      <c r="B74" s="476"/>
      <c r="G74" s="1"/>
    </row>
    <row r="77" spans="1:12" x14ac:dyDescent="0.25">
      <c r="H77" s="7" t="s">
        <v>426</v>
      </c>
    </row>
    <row r="78" spans="1:12" ht="15.75" customHeight="1" x14ac:dyDescent="0.25">
      <c r="H78" s="183" t="s">
        <v>645</v>
      </c>
    </row>
  </sheetData>
  <sheetProtection algorithmName="SHA-512" hashValue="iVp/naLURCyxjNAoIAgD4FmjTL9PG+NW7b0/MDW+1tHi6XrcRsHo1cH6UQ8o06fABOFo6CnXAIxTOdyCEz6nLw==" saltValue="hynZCHrHJO2fQz/yK0hYmg==" spinCount="100000" sheet="1" objects="1" scenarios="1"/>
  <mergeCells count="4">
    <mergeCell ref="B9:D9"/>
    <mergeCell ref="G6:H6"/>
    <mergeCell ref="D1:H1"/>
    <mergeCell ref="D3:H3"/>
  </mergeCells>
  <phoneticPr fontId="0" type="noConversion"/>
  <printOptions horizontalCentered="1"/>
  <pageMargins left="0.25" right="0.25" top="0.75" bottom="0.75" header="0.3" footer="0.3"/>
  <pageSetup scale="69" orientation="portrait" r:id="rId1"/>
  <headerFooter alignWithMargins="0">
    <oddFooter>&amp;C&amp;8Last Revised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C977B-61D3-426A-BC64-E461B9368D38}">
  <sheetPr codeName="Sheet20">
    <tabColor rgb="FFFFFFCC"/>
    <pageSetUpPr fitToPage="1"/>
  </sheetPr>
  <dimension ref="A1:L35"/>
  <sheetViews>
    <sheetView zoomScaleNormal="100" workbookViewId="0">
      <selection activeCell="A14" sqref="A14:XFD14"/>
    </sheetView>
  </sheetViews>
  <sheetFormatPr defaultColWidth="9.109375" defaultRowHeight="13.8" x14ac:dyDescent="0.25"/>
  <cols>
    <col min="1" max="1" width="1.6640625" style="21" customWidth="1"/>
    <col min="2" max="2" width="2.44140625" style="21" customWidth="1"/>
    <col min="3" max="3" width="4.44140625" style="21" customWidth="1"/>
    <col min="4" max="4" width="33" style="8" customWidth="1"/>
    <col min="5" max="8" width="17.6640625" style="8" customWidth="1"/>
    <col min="9" max="16384" width="9.109375" style="8"/>
  </cols>
  <sheetData>
    <row r="1" spans="1:10" ht="19.2" x14ac:dyDescent="0.35">
      <c r="D1" s="977" t="s">
        <v>145</v>
      </c>
      <c r="E1" s="977"/>
      <c r="F1" s="977"/>
      <c r="G1" s="977"/>
      <c r="H1" s="977"/>
    </row>
    <row r="3" spans="1:10" x14ac:dyDescent="0.25">
      <c r="D3" s="994" t="str">
        <f>'Sch 1'!$B$7</f>
        <v>WYLEES Western Youth Leadership, Engagement, and Empowerment School</v>
      </c>
      <c r="E3" s="994"/>
      <c r="F3" s="994"/>
      <c r="G3" s="994"/>
      <c r="H3" s="994"/>
    </row>
    <row r="5" spans="1:10" x14ac:dyDescent="0.25">
      <c r="A5" s="556"/>
      <c r="B5" s="556"/>
      <c r="C5" s="556"/>
      <c r="D5" s="557"/>
      <c r="E5" s="558">
        <v>-1</v>
      </c>
      <c r="F5" s="559">
        <v>-2</v>
      </c>
      <c r="G5" s="560">
        <v>-3</v>
      </c>
      <c r="H5" s="560">
        <v>-4</v>
      </c>
    </row>
    <row r="6" spans="1:10" x14ac:dyDescent="0.25">
      <c r="A6" s="561"/>
      <c r="B6" s="561"/>
      <c r="C6" s="561"/>
      <c r="D6" s="562"/>
      <c r="E6" s="562"/>
      <c r="F6" s="563" t="s">
        <v>1</v>
      </c>
      <c r="G6" s="997" t="str">
        <f>"BUDGET YEAR ENDING "&amp;TEXT('Form 1'!$C$138,"mm/dd/yy")</f>
        <v>BUDGET YEAR ENDING 06/30/26</v>
      </c>
      <c r="H6" s="998"/>
    </row>
    <row r="7" spans="1:10" x14ac:dyDescent="0.25">
      <c r="A7" s="561"/>
      <c r="B7" s="561"/>
      <c r="C7" s="561"/>
      <c r="D7" s="562"/>
      <c r="E7" s="564" t="s">
        <v>412</v>
      </c>
      <c r="F7" s="564" t="s">
        <v>414</v>
      </c>
      <c r="G7" s="565"/>
      <c r="H7" s="566"/>
    </row>
    <row r="8" spans="1:10" ht="15.6" x14ac:dyDescent="0.3">
      <c r="A8" s="561"/>
      <c r="B8" s="567" t="s">
        <v>71</v>
      </c>
      <c r="C8" s="568"/>
      <c r="D8" s="562"/>
      <c r="E8" s="564" t="s">
        <v>413</v>
      </c>
      <c r="F8" s="564" t="s">
        <v>413</v>
      </c>
      <c r="G8" s="569" t="s">
        <v>415</v>
      </c>
      <c r="H8" s="570" t="s">
        <v>115</v>
      </c>
    </row>
    <row r="9" spans="1:10" s="24" customFormat="1" ht="18" customHeight="1" x14ac:dyDescent="0.25">
      <c r="A9" s="571"/>
      <c r="B9" s="1001"/>
      <c r="C9" s="1001"/>
      <c r="D9" s="1002"/>
      <c r="E9" s="574">
        <f>'Form 1'!$C$129</f>
        <v>45473</v>
      </c>
      <c r="F9" s="574">
        <f>'Form 1'!$C$133</f>
        <v>45838</v>
      </c>
      <c r="G9" s="575" t="s">
        <v>416</v>
      </c>
      <c r="H9" s="576" t="s">
        <v>416</v>
      </c>
    </row>
    <row r="10" spans="1:10" ht="19.5" customHeight="1" x14ac:dyDescent="0.25">
      <c r="A10" s="451"/>
      <c r="B10" s="10"/>
      <c r="C10" s="451" t="s">
        <v>583</v>
      </c>
      <c r="D10" s="729"/>
      <c r="E10" s="833"/>
      <c r="F10" s="834"/>
      <c r="G10" s="834"/>
      <c r="H10" s="835"/>
    </row>
    <row r="11" spans="1:10" ht="17.25" customHeight="1" x14ac:dyDescent="0.25">
      <c r="A11" s="764"/>
      <c r="B11" s="764" t="s">
        <v>584</v>
      </c>
      <c r="C11" s="471"/>
      <c r="D11" s="765" t="s">
        <v>585</v>
      </c>
      <c r="E11" s="377"/>
      <c r="F11" s="378"/>
      <c r="G11" s="378"/>
      <c r="H11" s="379"/>
      <c r="J11" s="8" t="s">
        <v>894</v>
      </c>
    </row>
    <row r="12" spans="1:10" x14ac:dyDescent="0.25">
      <c r="A12" s="447"/>
      <c r="B12" s="447"/>
      <c r="C12" s="447" t="s">
        <v>78</v>
      </c>
      <c r="D12" s="450" t="s">
        <v>79</v>
      </c>
      <c r="E12" s="420"/>
      <c r="F12" s="420"/>
      <c r="G12" s="420"/>
      <c r="H12" s="421"/>
      <c r="J12" s="8" t="s">
        <v>895</v>
      </c>
    </row>
    <row r="13" spans="1:10" x14ac:dyDescent="0.25">
      <c r="A13" s="447"/>
      <c r="B13" s="447"/>
      <c r="C13" s="447" t="s">
        <v>80</v>
      </c>
      <c r="D13" s="450" t="s">
        <v>81</v>
      </c>
      <c r="E13" s="426"/>
      <c r="F13" s="549"/>
      <c r="G13" s="549"/>
      <c r="H13" s="550"/>
    </row>
    <row r="14" spans="1:10" x14ac:dyDescent="0.25">
      <c r="A14" s="447"/>
      <c r="B14" s="447"/>
      <c r="C14" s="447" t="s">
        <v>141</v>
      </c>
      <c r="D14" s="450"/>
      <c r="E14" s="420"/>
      <c r="F14" s="420"/>
      <c r="G14" s="420">
        <v>263145</v>
      </c>
      <c r="H14" s="421">
        <v>263146</v>
      </c>
    </row>
    <row r="15" spans="1:10" x14ac:dyDescent="0.25">
      <c r="A15" s="447"/>
      <c r="B15" s="447"/>
      <c r="C15" s="447" t="s">
        <v>84</v>
      </c>
      <c r="D15" s="450" t="s">
        <v>85</v>
      </c>
      <c r="E15" s="420"/>
      <c r="F15" s="420"/>
      <c r="G15" s="420"/>
      <c r="H15" s="421"/>
    </row>
    <row r="16" spans="1:10" x14ac:dyDescent="0.25">
      <c r="A16" s="447"/>
      <c r="B16" s="447"/>
      <c r="C16" s="447" t="s">
        <v>88</v>
      </c>
      <c r="D16" s="450" t="s">
        <v>142</v>
      </c>
      <c r="E16" s="420"/>
      <c r="F16" s="420"/>
      <c r="G16" s="420"/>
      <c r="H16" s="421"/>
    </row>
    <row r="17" spans="1:12" x14ac:dyDescent="0.25">
      <c r="A17" s="447"/>
      <c r="B17" s="447"/>
      <c r="C17" s="447" t="s">
        <v>559</v>
      </c>
      <c r="D17" s="450"/>
      <c r="E17" s="420"/>
      <c r="F17" s="420"/>
      <c r="G17" s="420"/>
      <c r="H17" s="421"/>
    </row>
    <row r="18" spans="1:12" ht="16.5" customHeight="1" thickBot="1" x14ac:dyDescent="0.3">
      <c r="A18" s="460"/>
      <c r="B18" s="441" t="s">
        <v>586</v>
      </c>
      <c r="C18" s="460"/>
      <c r="D18" s="461"/>
      <c r="E18" s="551">
        <f>SUM(E12:E17)</f>
        <v>0</v>
      </c>
      <c r="F18" s="551">
        <f>SUM(F12:F17)</f>
        <v>0</v>
      </c>
      <c r="G18" s="551">
        <f>SUM(G12:G17)</f>
        <v>263145</v>
      </c>
      <c r="H18" s="551">
        <f>SUM(H12:H17)</f>
        <v>263146</v>
      </c>
    </row>
    <row r="19" spans="1:12" ht="17.25" customHeight="1" x14ac:dyDescent="0.25">
      <c r="A19" s="764"/>
      <c r="B19" s="764" t="s">
        <v>896</v>
      </c>
      <c r="C19" s="471"/>
      <c r="D19" s="765"/>
      <c r="E19" s="377"/>
      <c r="F19" s="378"/>
      <c r="G19" s="378"/>
      <c r="H19" s="379"/>
      <c r="J19" s="8" t="s">
        <v>898</v>
      </c>
    </row>
    <row r="20" spans="1:12" x14ac:dyDescent="0.25">
      <c r="A20" s="447"/>
      <c r="B20" s="447"/>
      <c r="C20" s="447" t="s">
        <v>78</v>
      </c>
      <c r="D20" s="450" t="s">
        <v>79</v>
      </c>
      <c r="E20" s="420"/>
      <c r="F20" s="420"/>
      <c r="G20" s="420"/>
      <c r="H20" s="421"/>
      <c r="J20" s="8" t="s">
        <v>899</v>
      </c>
    </row>
    <row r="21" spans="1:12" x14ac:dyDescent="0.25">
      <c r="A21" s="447"/>
      <c r="B21" s="447"/>
      <c r="C21" s="447" t="s">
        <v>80</v>
      </c>
      <c r="D21" s="450" t="s">
        <v>81</v>
      </c>
      <c r="E21" s="426"/>
      <c r="F21" s="549"/>
      <c r="G21" s="549"/>
      <c r="H21" s="550"/>
    </row>
    <row r="22" spans="1:12" x14ac:dyDescent="0.25">
      <c r="A22" s="447"/>
      <c r="B22" s="447"/>
      <c r="C22" s="447" t="s">
        <v>141</v>
      </c>
      <c r="D22" s="450"/>
      <c r="E22" s="420"/>
      <c r="F22" s="420"/>
      <c r="G22" s="420"/>
      <c r="H22" s="421"/>
    </row>
    <row r="23" spans="1:12" x14ac:dyDescent="0.25">
      <c r="A23" s="447"/>
      <c r="B23" s="447"/>
      <c r="C23" s="447" t="s">
        <v>84</v>
      </c>
      <c r="D23" s="450" t="s">
        <v>85</v>
      </c>
      <c r="E23" s="420"/>
      <c r="F23" s="420"/>
      <c r="G23" s="420"/>
      <c r="H23" s="421"/>
    </row>
    <row r="24" spans="1:12" x14ac:dyDescent="0.25">
      <c r="A24" s="447"/>
      <c r="B24" s="447"/>
      <c r="C24" s="447" t="s">
        <v>88</v>
      </c>
      <c r="D24" s="450" t="s">
        <v>142</v>
      </c>
      <c r="E24" s="420"/>
      <c r="F24" s="420"/>
      <c r="G24" s="420"/>
      <c r="H24" s="421"/>
    </row>
    <row r="25" spans="1:12" x14ac:dyDescent="0.25">
      <c r="A25" s="447"/>
      <c r="B25" s="447"/>
      <c r="C25" s="447" t="s">
        <v>559</v>
      </c>
      <c r="D25" s="450"/>
      <c r="E25" s="420"/>
      <c r="F25" s="420"/>
      <c r="G25" s="420"/>
      <c r="H25" s="421"/>
    </row>
    <row r="26" spans="1:12" ht="16.5" customHeight="1" thickBot="1" x14ac:dyDescent="0.3">
      <c r="A26" s="460"/>
      <c r="B26" s="441" t="s">
        <v>897</v>
      </c>
      <c r="C26" s="460"/>
      <c r="D26" s="461"/>
      <c r="E26" s="551">
        <f>SUM(E20:E25)</f>
        <v>0</v>
      </c>
      <c r="F26" s="551">
        <f>SUM(F20:F25)</f>
        <v>0</v>
      </c>
      <c r="G26" s="551">
        <f>SUM(G20:G25)</f>
        <v>0</v>
      </c>
      <c r="H26" s="551">
        <f>SUM(H20:H25)</f>
        <v>0</v>
      </c>
    </row>
    <row r="27" spans="1:12" ht="24" customHeight="1" x14ac:dyDescent="0.25">
      <c r="A27" s="831" t="s">
        <v>904</v>
      </c>
      <c r="B27" s="831"/>
      <c r="C27" s="832"/>
      <c r="D27" s="738"/>
      <c r="E27" s="552">
        <f>E26+E18</f>
        <v>0</v>
      </c>
      <c r="F27" s="552">
        <f t="shared" ref="F27:H27" si="0">F26+F18</f>
        <v>0</v>
      </c>
      <c r="G27" s="552">
        <f t="shared" si="0"/>
        <v>263145</v>
      </c>
      <c r="H27" s="552">
        <f t="shared" si="0"/>
        <v>263146</v>
      </c>
    </row>
    <row r="29" spans="1:12" ht="14.25" customHeight="1" x14ac:dyDescent="0.25">
      <c r="A29" s="8"/>
      <c r="B29" s="8"/>
      <c r="C29" s="8"/>
      <c r="L29" s="25"/>
    </row>
    <row r="30" spans="1:12" ht="13.5" customHeight="1" x14ac:dyDescent="0.25">
      <c r="A30" s="8"/>
      <c r="B30" s="8"/>
      <c r="C30" s="8"/>
    </row>
    <row r="31" spans="1:12" ht="15" customHeight="1" x14ac:dyDescent="0.25">
      <c r="A31" s="8"/>
      <c r="B31" s="8"/>
      <c r="C31" s="8"/>
    </row>
    <row r="32" spans="1:12" ht="16.5" customHeight="1" x14ac:dyDescent="0.25">
      <c r="A32" s="8"/>
      <c r="B32" s="8"/>
      <c r="C32" s="8"/>
    </row>
    <row r="34" spans="7:8" ht="15" customHeight="1" x14ac:dyDescent="0.25">
      <c r="G34" s="1"/>
      <c r="H34" s="7" t="s">
        <v>426</v>
      </c>
    </row>
    <row r="35" spans="7:8" x14ac:dyDescent="0.25">
      <c r="H35" s="183" t="s">
        <v>652</v>
      </c>
    </row>
  </sheetData>
  <sheetProtection algorithmName="SHA-512" hashValue="JSilDt9LRuHUIPMmUXHvus/FXLF83CWyHDvAKLGc1rgldgxqXRNYuyntRWs9dJkDtGBKM98EnZ2m2G9Od7MWIQ==" saltValue="4HpFikJmgS4Wb7ZtIuHMvA==" spinCount="100000" sheet="1" objects="1" scenarios="1"/>
  <mergeCells count="4">
    <mergeCell ref="B9:D9"/>
    <mergeCell ref="G6:H6"/>
    <mergeCell ref="D1:H1"/>
    <mergeCell ref="D3:H3"/>
  </mergeCells>
  <phoneticPr fontId="0" type="noConversion"/>
  <pageMargins left="0.25" right="0.25" top="0.75" bottom="0.75" header="0.3" footer="0.3"/>
  <pageSetup scale="92" orientation="portrait" r:id="rId1"/>
  <headerFooter alignWithMargins="0">
    <oddFooter>&amp;C&amp;8Last Revised &amp;D</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DE2FF-CEE8-40A9-AC7D-0D928E43FEAF}">
  <sheetPr codeName="Sheet21">
    <tabColor rgb="FFFFFFCC"/>
    <pageSetUpPr fitToPage="1"/>
  </sheetPr>
  <dimension ref="A1:J72"/>
  <sheetViews>
    <sheetView zoomScale="80" zoomScaleNormal="80" workbookViewId="0">
      <pane ySplit="9" topLeftCell="A10" activePane="bottomLeft" state="frozen"/>
      <selection pane="bottomLeft" activeCell="A10" sqref="A10:XFD10"/>
    </sheetView>
  </sheetViews>
  <sheetFormatPr defaultColWidth="9.109375" defaultRowHeight="13.8" x14ac:dyDescent="0.25"/>
  <cols>
    <col min="1" max="1" width="1.6640625" style="21" customWidth="1"/>
    <col min="2" max="2" width="2.44140625" style="21" customWidth="1"/>
    <col min="3" max="3" width="4.44140625" style="21" customWidth="1"/>
    <col min="4" max="4" width="35" style="8" customWidth="1"/>
    <col min="5" max="8" width="17.6640625" style="8" customWidth="1"/>
    <col min="9" max="16384" width="9.109375" style="8"/>
  </cols>
  <sheetData>
    <row r="1" spans="1:10" ht="19.2" x14ac:dyDescent="0.35">
      <c r="D1" s="977" t="s">
        <v>145</v>
      </c>
      <c r="E1" s="977"/>
      <c r="F1" s="977"/>
      <c r="G1" s="977"/>
      <c r="H1" s="977"/>
    </row>
    <row r="3" spans="1:10" x14ac:dyDescent="0.25">
      <c r="D3" s="994" t="str">
        <f>'Sch 1'!$B$7</f>
        <v>WYLEES Western Youth Leadership, Engagement, and Empowerment School</v>
      </c>
      <c r="E3" s="994"/>
      <c r="F3" s="994"/>
      <c r="G3" s="994"/>
      <c r="H3" s="994"/>
    </row>
    <row r="5" spans="1:10" x14ac:dyDescent="0.25">
      <c r="A5" s="556"/>
      <c r="B5" s="556"/>
      <c r="C5" s="556"/>
      <c r="D5" s="557"/>
      <c r="E5" s="558">
        <v>-1</v>
      </c>
      <c r="F5" s="559">
        <v>-2</v>
      </c>
      <c r="G5" s="560">
        <v>-3</v>
      </c>
      <c r="H5" s="560">
        <v>-4</v>
      </c>
    </row>
    <row r="6" spans="1:10" x14ac:dyDescent="0.25">
      <c r="A6" s="561"/>
      <c r="B6" s="561"/>
      <c r="C6" s="561"/>
      <c r="D6" s="562"/>
      <c r="E6" s="562"/>
      <c r="F6" s="563" t="s">
        <v>1</v>
      </c>
      <c r="G6" s="997" t="str">
        <f>"BUDGET YEAR ENDING "&amp;TEXT('Form 1'!$C$138,"mm/dd/yy")</f>
        <v>BUDGET YEAR ENDING 06/30/26</v>
      </c>
      <c r="H6" s="998"/>
    </row>
    <row r="7" spans="1:10" x14ac:dyDescent="0.25">
      <c r="A7" s="561"/>
      <c r="B7" s="561"/>
      <c r="C7" s="561"/>
      <c r="D7" s="562"/>
      <c r="E7" s="564" t="s">
        <v>412</v>
      </c>
      <c r="F7" s="564" t="s">
        <v>414</v>
      </c>
      <c r="G7" s="565"/>
      <c r="H7" s="566"/>
    </row>
    <row r="8" spans="1:10" ht="15.6" x14ac:dyDescent="0.3">
      <c r="A8" s="561"/>
      <c r="B8" s="567" t="s">
        <v>71</v>
      </c>
      <c r="C8" s="568"/>
      <c r="D8" s="562"/>
      <c r="E8" s="564" t="s">
        <v>413</v>
      </c>
      <c r="F8" s="564" t="s">
        <v>413</v>
      </c>
      <c r="G8" s="569" t="s">
        <v>415</v>
      </c>
      <c r="H8" s="570" t="s">
        <v>115</v>
      </c>
    </row>
    <row r="9" spans="1:10" s="24" customFormat="1" ht="18" customHeight="1" x14ac:dyDescent="0.25">
      <c r="A9" s="571"/>
      <c r="B9" s="1001"/>
      <c r="C9" s="1001"/>
      <c r="D9" s="1002"/>
      <c r="E9" s="574">
        <f>'Form 1'!$C$129</f>
        <v>45473</v>
      </c>
      <c r="F9" s="574">
        <f>'Form 1'!$C$133</f>
        <v>45838</v>
      </c>
      <c r="G9" s="575" t="s">
        <v>416</v>
      </c>
      <c r="H9" s="576" t="s">
        <v>416</v>
      </c>
    </row>
    <row r="10" spans="1:10" s="24" customFormat="1" ht="18" customHeight="1" x14ac:dyDescent="0.25">
      <c r="A10" s="22"/>
      <c r="B10" s="836" t="s">
        <v>901</v>
      </c>
      <c r="C10" s="36"/>
      <c r="D10" s="37"/>
      <c r="E10" s="440"/>
      <c r="F10" s="440"/>
      <c r="G10" s="445"/>
      <c r="H10" s="23"/>
    </row>
    <row r="11" spans="1:10" ht="19.5" customHeight="1" x14ac:dyDescent="0.25">
      <c r="A11" s="447"/>
      <c r="B11" s="451" t="s">
        <v>164</v>
      </c>
      <c r="C11" s="451"/>
      <c r="D11" s="729" t="s">
        <v>165</v>
      </c>
      <c r="E11" s="609"/>
      <c r="F11" s="582"/>
      <c r="G11" s="582"/>
      <c r="H11" s="583"/>
      <c r="J11" s="8" t="s">
        <v>906</v>
      </c>
    </row>
    <row r="12" spans="1:10" x14ac:dyDescent="0.25">
      <c r="A12" s="447"/>
      <c r="B12" s="447"/>
      <c r="C12" s="447" t="s">
        <v>78</v>
      </c>
      <c r="D12" s="450" t="s">
        <v>79</v>
      </c>
      <c r="E12" s="420"/>
      <c r="F12" s="420"/>
      <c r="G12" s="420"/>
      <c r="H12" s="421"/>
    </row>
    <row r="13" spans="1:10" x14ac:dyDescent="0.25">
      <c r="A13" s="447"/>
      <c r="B13" s="447"/>
      <c r="C13" s="447" t="s">
        <v>80</v>
      </c>
      <c r="D13" s="450" t="s">
        <v>81</v>
      </c>
      <c r="E13" s="420"/>
      <c r="F13" s="420"/>
      <c r="G13" s="420"/>
      <c r="H13" s="421"/>
    </row>
    <row r="14" spans="1:10" x14ac:dyDescent="0.25">
      <c r="A14" s="447"/>
      <c r="B14" s="447"/>
      <c r="C14" s="447" t="s">
        <v>141</v>
      </c>
      <c r="D14" s="450"/>
      <c r="E14" s="420"/>
      <c r="F14" s="420"/>
      <c r="G14" s="420"/>
      <c r="H14" s="421"/>
    </row>
    <row r="15" spans="1:10" x14ac:dyDescent="0.25">
      <c r="A15" s="447"/>
      <c r="B15" s="447"/>
      <c r="C15" s="447" t="s">
        <v>84</v>
      </c>
      <c r="D15" s="450" t="s">
        <v>85</v>
      </c>
      <c r="E15" s="420"/>
      <c r="F15" s="420"/>
      <c r="G15" s="420"/>
      <c r="H15" s="421"/>
    </row>
    <row r="16" spans="1:10" x14ac:dyDescent="0.25">
      <c r="A16" s="447"/>
      <c r="B16" s="447"/>
      <c r="C16" s="447" t="s">
        <v>88</v>
      </c>
      <c r="D16" s="450" t="s">
        <v>142</v>
      </c>
      <c r="E16" s="420"/>
      <c r="F16" s="420"/>
      <c r="G16" s="420"/>
      <c r="H16" s="421"/>
      <c r="J16" s="8" t="s">
        <v>911</v>
      </c>
    </row>
    <row r="17" spans="1:10" x14ac:dyDescent="0.25">
      <c r="A17" s="447"/>
      <c r="B17" s="447"/>
      <c r="C17" s="447" t="s">
        <v>559</v>
      </c>
      <c r="D17" s="450"/>
      <c r="E17" s="420"/>
      <c r="F17" s="420"/>
      <c r="G17" s="420"/>
      <c r="H17" s="421"/>
    </row>
    <row r="18" spans="1:10" ht="15.75" customHeight="1" thickBot="1" x14ac:dyDescent="0.3">
      <c r="A18" s="460"/>
      <c r="B18" s="441" t="s">
        <v>166</v>
      </c>
      <c r="C18" s="460"/>
      <c r="D18" s="461"/>
      <c r="E18" s="551">
        <f>SUM(E12:E17)</f>
        <v>0</v>
      </c>
      <c r="F18" s="551">
        <f t="shared" ref="F18:H18" si="0">SUM(F12:F17)</f>
        <v>0</v>
      </c>
      <c r="G18" s="551">
        <f t="shared" si="0"/>
        <v>0</v>
      </c>
      <c r="H18" s="551">
        <f t="shared" si="0"/>
        <v>0</v>
      </c>
    </row>
    <row r="19" spans="1:10" x14ac:dyDescent="0.25">
      <c r="A19" s="447"/>
      <c r="B19" s="451" t="s">
        <v>147</v>
      </c>
      <c r="C19" s="451"/>
      <c r="D19" s="729" t="s">
        <v>500</v>
      </c>
      <c r="E19" s="582"/>
      <c r="F19" s="582"/>
      <c r="G19" s="582"/>
      <c r="H19" s="583"/>
      <c r="J19" s="8" t="s">
        <v>907</v>
      </c>
    </row>
    <row r="20" spans="1:10" x14ac:dyDescent="0.25">
      <c r="A20" s="447"/>
      <c r="B20" s="447"/>
      <c r="C20" s="447" t="s">
        <v>78</v>
      </c>
      <c r="D20" s="450" t="s">
        <v>79</v>
      </c>
      <c r="E20" s="420"/>
      <c r="F20" s="420"/>
      <c r="G20" s="420"/>
      <c r="H20" s="421"/>
    </row>
    <row r="21" spans="1:10" x14ac:dyDescent="0.25">
      <c r="A21" s="447"/>
      <c r="B21" s="447"/>
      <c r="C21" s="447" t="s">
        <v>80</v>
      </c>
      <c r="D21" s="450" t="s">
        <v>81</v>
      </c>
      <c r="E21" s="420"/>
      <c r="F21" s="420"/>
      <c r="G21" s="420"/>
      <c r="H21" s="421"/>
    </row>
    <row r="22" spans="1:10" x14ac:dyDescent="0.25">
      <c r="A22" s="447"/>
      <c r="B22" s="447"/>
      <c r="C22" s="447" t="s">
        <v>141</v>
      </c>
      <c r="D22" s="450"/>
      <c r="E22" s="420"/>
      <c r="F22" s="420"/>
      <c r="G22" s="420"/>
      <c r="H22" s="421"/>
    </row>
    <row r="23" spans="1:10" x14ac:dyDescent="0.25">
      <c r="A23" s="447"/>
      <c r="B23" s="447"/>
      <c r="C23" s="447" t="s">
        <v>84</v>
      </c>
      <c r="D23" s="450" t="s">
        <v>85</v>
      </c>
      <c r="E23" s="420"/>
      <c r="F23" s="420"/>
      <c r="G23" s="420"/>
      <c r="H23" s="421"/>
    </row>
    <row r="24" spans="1:10" x14ac:dyDescent="0.25">
      <c r="A24" s="447"/>
      <c r="B24" s="447"/>
      <c r="C24" s="447" t="s">
        <v>88</v>
      </c>
      <c r="D24" s="450" t="s">
        <v>142</v>
      </c>
      <c r="E24" s="420"/>
      <c r="F24" s="420"/>
      <c r="G24" s="420"/>
      <c r="H24" s="421"/>
    </row>
    <row r="25" spans="1:10" x14ac:dyDescent="0.25">
      <c r="A25" s="447"/>
      <c r="B25" s="447"/>
      <c r="C25" s="447" t="s">
        <v>559</v>
      </c>
      <c r="D25" s="837"/>
      <c r="E25" s="420"/>
      <c r="F25" s="420"/>
      <c r="G25" s="420"/>
      <c r="H25" s="421"/>
    </row>
    <row r="26" spans="1:10" ht="15.75" customHeight="1" thickBot="1" x14ac:dyDescent="0.3">
      <c r="A26" s="460"/>
      <c r="B26" s="441" t="s">
        <v>149</v>
      </c>
      <c r="C26" s="460"/>
      <c r="D26" s="461"/>
      <c r="E26" s="551">
        <f>SUM(E20:E25)</f>
        <v>0</v>
      </c>
      <c r="F26" s="551">
        <f t="shared" ref="F26" si="1">SUM(F20:F25)</f>
        <v>0</v>
      </c>
      <c r="G26" s="551">
        <f t="shared" ref="G26" si="2">SUM(G20:G25)</f>
        <v>0</v>
      </c>
      <c r="H26" s="551">
        <f t="shared" ref="H26" si="3">SUM(H20:H25)</f>
        <v>0</v>
      </c>
    </row>
    <row r="27" spans="1:10" ht="16.5" customHeight="1" x14ac:dyDescent="0.25">
      <c r="A27" s="447"/>
      <c r="B27" s="451" t="s">
        <v>150</v>
      </c>
      <c r="C27" s="451"/>
      <c r="D27" s="729" t="s">
        <v>151</v>
      </c>
      <c r="E27" s="380"/>
      <c r="F27" s="380"/>
      <c r="G27" s="380"/>
      <c r="H27" s="381"/>
      <c r="J27" s="8" t="s">
        <v>908</v>
      </c>
    </row>
    <row r="28" spans="1:10" x14ac:dyDescent="0.25">
      <c r="A28" s="447"/>
      <c r="B28" s="447"/>
      <c r="C28" s="447" t="s">
        <v>78</v>
      </c>
      <c r="D28" s="450" t="s">
        <v>79</v>
      </c>
      <c r="E28" s="420"/>
      <c r="F28" s="420"/>
      <c r="G28" s="420"/>
      <c r="H28" s="421"/>
    </row>
    <row r="29" spans="1:10" x14ac:dyDescent="0.25">
      <c r="A29" s="447"/>
      <c r="B29" s="447"/>
      <c r="C29" s="447" t="s">
        <v>80</v>
      </c>
      <c r="D29" s="450" t="s">
        <v>81</v>
      </c>
      <c r="E29" s="420"/>
      <c r="F29" s="420"/>
      <c r="G29" s="420"/>
      <c r="H29" s="421"/>
    </row>
    <row r="30" spans="1:10" x14ac:dyDescent="0.25">
      <c r="A30" s="447"/>
      <c r="B30" s="447"/>
      <c r="C30" s="447" t="s">
        <v>141</v>
      </c>
      <c r="D30" s="450"/>
      <c r="E30" s="420"/>
      <c r="F30" s="420"/>
      <c r="G30" s="420"/>
      <c r="H30" s="421"/>
    </row>
    <row r="31" spans="1:10" x14ac:dyDescent="0.25">
      <c r="A31" s="447"/>
      <c r="B31" s="447"/>
      <c r="C31" s="447" t="s">
        <v>84</v>
      </c>
      <c r="D31" s="450" t="s">
        <v>85</v>
      </c>
      <c r="E31" s="420"/>
      <c r="F31" s="420"/>
      <c r="G31" s="420"/>
      <c r="H31" s="421"/>
    </row>
    <row r="32" spans="1:10" x14ac:dyDescent="0.25">
      <c r="A32" s="447"/>
      <c r="B32" s="447"/>
      <c r="C32" s="447" t="s">
        <v>88</v>
      </c>
      <c r="D32" s="450" t="s">
        <v>142</v>
      </c>
      <c r="E32" s="420"/>
      <c r="F32" s="420"/>
      <c r="G32" s="420"/>
      <c r="H32" s="421"/>
    </row>
    <row r="33" spans="1:10" x14ac:dyDescent="0.25">
      <c r="A33" s="447"/>
      <c r="B33" s="447"/>
      <c r="C33" s="447" t="s">
        <v>559</v>
      </c>
      <c r="D33" s="450"/>
      <c r="E33" s="420"/>
      <c r="F33" s="420"/>
      <c r="G33" s="420"/>
      <c r="H33" s="421"/>
    </row>
    <row r="34" spans="1:10" ht="15.75" customHeight="1" thickBot="1" x14ac:dyDescent="0.3">
      <c r="A34" s="460"/>
      <c r="B34" s="441" t="s">
        <v>152</v>
      </c>
      <c r="C34" s="460"/>
      <c r="D34" s="461"/>
      <c r="E34" s="551">
        <f>SUM(E28:E33)</f>
        <v>0</v>
      </c>
      <c r="F34" s="551">
        <f t="shared" ref="F34" si="4">SUM(F28:F33)</f>
        <v>0</v>
      </c>
      <c r="G34" s="551">
        <f t="shared" ref="G34" si="5">SUM(G28:G33)</f>
        <v>0</v>
      </c>
      <c r="H34" s="551">
        <f t="shared" ref="H34" si="6">SUM(H28:H33)</f>
        <v>0</v>
      </c>
    </row>
    <row r="35" spans="1:10" ht="18.75" customHeight="1" x14ac:dyDescent="0.25">
      <c r="A35" s="447"/>
      <c r="B35" s="451" t="s">
        <v>153</v>
      </c>
      <c r="C35" s="451"/>
      <c r="D35" s="729" t="s">
        <v>425</v>
      </c>
      <c r="E35" s="380"/>
      <c r="F35" s="380"/>
      <c r="G35" s="380"/>
      <c r="H35" s="381"/>
      <c r="J35" s="8" t="s">
        <v>909</v>
      </c>
    </row>
    <row r="36" spans="1:10" x14ac:dyDescent="0.25">
      <c r="A36" s="447"/>
      <c r="B36" s="447"/>
      <c r="C36" s="447" t="s">
        <v>78</v>
      </c>
      <c r="D36" s="450" t="s">
        <v>79</v>
      </c>
      <c r="E36" s="420"/>
      <c r="F36" s="420"/>
      <c r="G36" s="420"/>
      <c r="H36" s="421"/>
    </row>
    <row r="37" spans="1:10" x14ac:dyDescent="0.25">
      <c r="A37" s="447"/>
      <c r="B37" s="447"/>
      <c r="C37" s="447" t="s">
        <v>80</v>
      </c>
      <c r="D37" s="450" t="s">
        <v>81</v>
      </c>
      <c r="E37" s="420"/>
      <c r="F37" s="420"/>
      <c r="G37" s="420"/>
      <c r="H37" s="421"/>
    </row>
    <row r="38" spans="1:10" x14ac:dyDescent="0.25">
      <c r="A38" s="447"/>
      <c r="B38" s="447"/>
      <c r="C38" s="447" t="s">
        <v>141</v>
      </c>
      <c r="D38" s="450"/>
      <c r="E38" s="420"/>
      <c r="F38" s="420"/>
      <c r="G38" s="420"/>
      <c r="H38" s="421"/>
    </row>
    <row r="39" spans="1:10" x14ac:dyDescent="0.25">
      <c r="A39" s="447"/>
      <c r="B39" s="447"/>
      <c r="C39" s="447" t="s">
        <v>84</v>
      </c>
      <c r="D39" s="450" t="s">
        <v>85</v>
      </c>
      <c r="E39" s="420"/>
      <c r="F39" s="420"/>
      <c r="G39" s="420"/>
      <c r="H39" s="421"/>
    </row>
    <row r="40" spans="1:10" x14ac:dyDescent="0.25">
      <c r="A40" s="447"/>
      <c r="B40" s="447"/>
      <c r="C40" s="447" t="s">
        <v>88</v>
      </c>
      <c r="D40" s="450" t="s">
        <v>142</v>
      </c>
      <c r="E40" s="420"/>
      <c r="F40" s="420"/>
      <c r="G40" s="420"/>
      <c r="H40" s="421"/>
      <c r="J40" s="8" t="s">
        <v>910</v>
      </c>
    </row>
    <row r="41" spans="1:10" x14ac:dyDescent="0.25">
      <c r="A41" s="447"/>
      <c r="B41" s="447"/>
      <c r="C41" s="447" t="s">
        <v>559</v>
      </c>
      <c r="D41" s="450"/>
      <c r="E41" s="420"/>
      <c r="F41" s="420"/>
      <c r="G41" s="420"/>
      <c r="H41" s="421"/>
    </row>
    <row r="42" spans="1:10" ht="17.25" customHeight="1" thickBot="1" x14ac:dyDescent="0.3">
      <c r="A42" s="460"/>
      <c r="B42" s="441" t="s">
        <v>154</v>
      </c>
      <c r="C42" s="460"/>
      <c r="D42" s="461"/>
      <c r="E42" s="551">
        <f>SUM(E36:E41)</f>
        <v>0</v>
      </c>
      <c r="F42" s="551">
        <f t="shared" ref="F42" si="7">SUM(F36:F41)</f>
        <v>0</v>
      </c>
      <c r="G42" s="551">
        <f t="shared" ref="G42" si="8">SUM(G36:G41)</f>
        <v>0</v>
      </c>
      <c r="H42" s="551">
        <f t="shared" ref="H42" si="9">SUM(H36:H41)</f>
        <v>0</v>
      </c>
    </row>
    <row r="43" spans="1:10" ht="18" customHeight="1" x14ac:dyDescent="0.25">
      <c r="A43" s="447"/>
      <c r="B43" s="451" t="s">
        <v>155</v>
      </c>
      <c r="C43" s="451"/>
      <c r="D43" s="729" t="s">
        <v>148</v>
      </c>
      <c r="E43" s="380"/>
      <c r="F43" s="380"/>
      <c r="G43" s="380"/>
      <c r="H43" s="381"/>
      <c r="J43" s="8" t="s">
        <v>912</v>
      </c>
    </row>
    <row r="44" spans="1:10" x14ac:dyDescent="0.25">
      <c r="A44" s="447"/>
      <c r="B44" s="447"/>
      <c r="C44" s="447" t="s">
        <v>78</v>
      </c>
      <c r="D44" s="450" t="s">
        <v>79</v>
      </c>
      <c r="E44" s="420"/>
      <c r="F44" s="420"/>
      <c r="G44" s="420"/>
      <c r="H44" s="421"/>
    </row>
    <row r="45" spans="1:10" x14ac:dyDescent="0.25">
      <c r="A45" s="447"/>
      <c r="B45" s="447"/>
      <c r="C45" s="447" t="s">
        <v>80</v>
      </c>
      <c r="D45" s="450" t="s">
        <v>81</v>
      </c>
      <c r="E45" s="426"/>
      <c r="F45" s="549"/>
      <c r="G45" s="549"/>
      <c r="H45" s="550"/>
    </row>
    <row r="46" spans="1:10" x14ac:dyDescent="0.25">
      <c r="A46" s="447"/>
      <c r="B46" s="447"/>
      <c r="C46" s="447" t="s">
        <v>141</v>
      </c>
      <c r="D46" s="450"/>
      <c r="E46" s="420"/>
      <c r="F46" s="420"/>
      <c r="G46" s="420"/>
      <c r="H46" s="421"/>
    </row>
    <row r="47" spans="1:10" x14ac:dyDescent="0.25">
      <c r="A47" s="447"/>
      <c r="B47" s="447"/>
      <c r="C47" s="447" t="s">
        <v>84</v>
      </c>
      <c r="D47" s="450" t="s">
        <v>85</v>
      </c>
      <c r="E47" s="420"/>
      <c r="F47" s="420"/>
      <c r="G47" s="420"/>
      <c r="H47" s="421"/>
    </row>
    <row r="48" spans="1:10" x14ac:dyDescent="0.25">
      <c r="A48" s="447"/>
      <c r="B48" s="447"/>
      <c r="C48" s="447" t="s">
        <v>88</v>
      </c>
      <c r="D48" s="450" t="s">
        <v>142</v>
      </c>
      <c r="E48" s="420"/>
      <c r="F48" s="420"/>
      <c r="G48" s="420"/>
      <c r="H48" s="421"/>
    </row>
    <row r="49" spans="1:10" x14ac:dyDescent="0.25">
      <c r="A49" s="447"/>
      <c r="B49" s="447"/>
      <c r="C49" s="447" t="s">
        <v>559</v>
      </c>
      <c r="D49" s="450"/>
      <c r="E49" s="420"/>
      <c r="F49" s="420"/>
      <c r="G49" s="420"/>
      <c r="H49" s="421"/>
    </row>
    <row r="50" spans="1:10" ht="16.5" customHeight="1" thickBot="1" x14ac:dyDescent="0.3">
      <c r="A50" s="460"/>
      <c r="B50" s="441" t="s">
        <v>157</v>
      </c>
      <c r="C50" s="460"/>
      <c r="D50" s="461"/>
      <c r="E50" s="551">
        <f>SUM(E44:E49)</f>
        <v>0</v>
      </c>
      <c r="F50" s="551">
        <f t="shared" ref="F50" si="10">SUM(F44:F49)</f>
        <v>0</v>
      </c>
      <c r="G50" s="551">
        <f t="shared" ref="G50" si="11">SUM(G44:G49)</f>
        <v>0</v>
      </c>
      <c r="H50" s="551">
        <f t="shared" ref="H50" si="12">SUM(H44:H49)</f>
        <v>0</v>
      </c>
    </row>
    <row r="51" spans="1:10" ht="18" customHeight="1" x14ac:dyDescent="0.25">
      <c r="A51" s="447"/>
      <c r="B51" s="451" t="s">
        <v>501</v>
      </c>
      <c r="C51" s="451"/>
      <c r="D51" s="729" t="s">
        <v>156</v>
      </c>
      <c r="E51" s="380"/>
      <c r="F51" s="380"/>
      <c r="G51" s="380"/>
      <c r="H51" s="381"/>
      <c r="J51" s="8" t="s">
        <v>913</v>
      </c>
    </row>
    <row r="52" spans="1:10" x14ac:dyDescent="0.25">
      <c r="A52" s="447"/>
      <c r="B52" s="447"/>
      <c r="C52" s="447" t="s">
        <v>78</v>
      </c>
      <c r="D52" s="450" t="s">
        <v>79</v>
      </c>
      <c r="E52" s="420"/>
      <c r="F52" s="420"/>
      <c r="G52" s="420"/>
      <c r="H52" s="421"/>
    </row>
    <row r="53" spans="1:10" x14ac:dyDescent="0.25">
      <c r="A53" s="447"/>
      <c r="B53" s="447"/>
      <c r="C53" s="447" t="s">
        <v>80</v>
      </c>
      <c r="D53" s="450" t="s">
        <v>81</v>
      </c>
      <c r="E53" s="426"/>
      <c r="F53" s="549"/>
      <c r="G53" s="549"/>
      <c r="H53" s="550"/>
    </row>
    <row r="54" spans="1:10" x14ac:dyDescent="0.25">
      <c r="A54" s="447"/>
      <c r="B54" s="447"/>
      <c r="C54" s="447" t="s">
        <v>141</v>
      </c>
      <c r="D54" s="450"/>
      <c r="E54" s="420"/>
      <c r="F54" s="420"/>
      <c r="G54" s="420"/>
      <c r="H54" s="421"/>
    </row>
    <row r="55" spans="1:10" x14ac:dyDescent="0.25">
      <c r="A55" s="447"/>
      <c r="B55" s="447"/>
      <c r="C55" s="447" t="s">
        <v>84</v>
      </c>
      <c r="D55" s="450" t="s">
        <v>85</v>
      </c>
      <c r="E55" s="420"/>
      <c r="F55" s="420"/>
      <c r="G55" s="420"/>
      <c r="H55" s="421"/>
    </row>
    <row r="56" spans="1:10" x14ac:dyDescent="0.25">
      <c r="A56" s="447"/>
      <c r="B56" s="447"/>
      <c r="C56" s="447" t="s">
        <v>88</v>
      </c>
      <c r="D56" s="450" t="s">
        <v>142</v>
      </c>
      <c r="E56" s="420"/>
      <c r="F56" s="420"/>
      <c r="G56" s="420"/>
      <c r="H56" s="421"/>
    </row>
    <row r="57" spans="1:10" x14ac:dyDescent="0.25">
      <c r="A57" s="447"/>
      <c r="B57" s="447"/>
      <c r="C57" s="447" t="s">
        <v>559</v>
      </c>
      <c r="D57" s="450"/>
      <c r="E57" s="420"/>
      <c r="F57" s="420"/>
      <c r="G57" s="420"/>
      <c r="H57" s="421"/>
    </row>
    <row r="58" spans="1:10" ht="16.5" customHeight="1" thickBot="1" x14ac:dyDescent="0.3">
      <c r="A58" s="460"/>
      <c r="B58" s="441" t="s">
        <v>514</v>
      </c>
      <c r="C58" s="460"/>
      <c r="D58" s="461"/>
      <c r="E58" s="551">
        <f>SUM(E52:E57)</f>
        <v>0</v>
      </c>
      <c r="F58" s="551">
        <f t="shared" ref="F58" si="13">SUM(F52:F57)</f>
        <v>0</v>
      </c>
      <c r="G58" s="551">
        <f t="shared" ref="G58" si="14">SUM(G52:G57)</f>
        <v>0</v>
      </c>
      <c r="H58" s="551">
        <f t="shared" ref="H58" si="15">SUM(H52:H57)</f>
        <v>0</v>
      </c>
    </row>
    <row r="59" spans="1:10" ht="18" customHeight="1" thickBot="1" x14ac:dyDescent="0.3">
      <c r="A59" s="838" t="s">
        <v>905</v>
      </c>
      <c r="B59" s="838"/>
      <c r="C59" s="839"/>
      <c r="D59" s="840"/>
      <c r="E59" s="552">
        <f>E58+E50+E42+E34+E26+E18</f>
        <v>0</v>
      </c>
      <c r="F59" s="552">
        <f t="shared" ref="F59:H59" si="16">F58+F50+F42+F34+F26+F18</f>
        <v>0</v>
      </c>
      <c r="G59" s="552">
        <f t="shared" si="16"/>
        <v>0</v>
      </c>
      <c r="H59" s="552">
        <f t="shared" si="16"/>
        <v>0</v>
      </c>
    </row>
    <row r="60" spans="1:10" s="733" customFormat="1" ht="33" customHeight="1" thickTop="1" thickBot="1" x14ac:dyDescent="0.3">
      <c r="A60" s="1007" t="s">
        <v>915</v>
      </c>
      <c r="B60" s="1007"/>
      <c r="C60" s="1007"/>
      <c r="D60" s="1008"/>
      <c r="E60" s="553">
        <f>E59+'Sch BB-13'!E27+'Sch BB-12'!E67</f>
        <v>0</v>
      </c>
      <c r="F60" s="553">
        <f>F59+'Sch BB-13'!F27+'Sch BB-12'!F67</f>
        <v>0</v>
      </c>
      <c r="G60" s="553">
        <f>G59+'Sch BB-13'!G27+'Sch BB-12'!G67</f>
        <v>1025873</v>
      </c>
      <c r="H60" s="553">
        <f>H59+'Sch BB-13'!H27+'Sch BB-12'!H67</f>
        <v>954075.96</v>
      </c>
      <c r="J60" s="733" t="s">
        <v>914</v>
      </c>
    </row>
    <row r="61" spans="1:10" ht="18" customHeight="1" thickTop="1" x14ac:dyDescent="0.25">
      <c r="A61" s="476"/>
      <c r="B61" s="476"/>
      <c r="E61" s="25"/>
      <c r="F61" s="25"/>
      <c r="G61" s="25"/>
      <c r="H61" s="25"/>
    </row>
    <row r="62" spans="1:10" ht="18" customHeight="1" x14ac:dyDescent="0.25">
      <c r="A62" s="25"/>
      <c r="B62" s="25"/>
      <c r="C62" s="25"/>
      <c r="D62" s="25"/>
      <c r="E62" s="25"/>
      <c r="F62" s="25"/>
      <c r="G62" s="25"/>
      <c r="H62" s="25"/>
    </row>
    <row r="63" spans="1:10" x14ac:dyDescent="0.25">
      <c r="A63" s="8"/>
      <c r="B63" s="8"/>
      <c r="C63" s="8"/>
    </row>
    <row r="64" spans="1:10" x14ac:dyDescent="0.25">
      <c r="A64" s="8"/>
      <c r="B64" s="8"/>
      <c r="C64" s="8"/>
    </row>
    <row r="65" spans="1:8" x14ac:dyDescent="0.25">
      <c r="A65" s="8"/>
      <c r="B65" s="8"/>
      <c r="C65" s="8"/>
    </row>
    <row r="66" spans="1:8" x14ac:dyDescent="0.25">
      <c r="A66" s="8"/>
      <c r="B66" s="8"/>
      <c r="C66" s="8"/>
    </row>
    <row r="67" spans="1:8" ht="18.75" customHeight="1" x14ac:dyDescent="0.25"/>
    <row r="68" spans="1:8" ht="19.5" customHeight="1" x14ac:dyDescent="0.25"/>
    <row r="71" spans="1:8" x14ac:dyDescent="0.25">
      <c r="H71" s="7" t="s">
        <v>426</v>
      </c>
    </row>
    <row r="72" spans="1:8" x14ac:dyDescent="0.25">
      <c r="H72" s="183" t="s">
        <v>646</v>
      </c>
    </row>
  </sheetData>
  <sheetProtection algorithmName="SHA-512" hashValue="a05ZCn+6VohoV0RwZKIom+nZBbHKFhPHxSI/uWaH+9wCHj49tp8qrJEi1sMMbj6J3DWUWZ1g8m4rGrJy7BM3lA==" saltValue="645ggiY0bnmReyPeMBiWsw==" spinCount="100000" sheet="1" objects="1" scenarios="1"/>
  <mergeCells count="5">
    <mergeCell ref="B9:D9"/>
    <mergeCell ref="G6:H6"/>
    <mergeCell ref="A60:D60"/>
    <mergeCell ref="D3:H3"/>
    <mergeCell ref="D1:H1"/>
  </mergeCells>
  <phoneticPr fontId="0" type="noConversion"/>
  <pageMargins left="0.55000000000000004" right="0" top="0.5" bottom="0.25" header="0.5" footer="0"/>
  <pageSetup scale="82" orientation="portrait" r:id="rId1"/>
  <headerFooter alignWithMargins="0">
    <oddFooter>&amp;C&amp;8Last Revised &amp;D</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C920-E1F3-4F81-8E56-D08F6B7299BB}">
  <sheetPr codeName="Sheet22">
    <tabColor rgb="FFFFFFCC"/>
  </sheetPr>
  <dimension ref="A1:J45"/>
  <sheetViews>
    <sheetView zoomScale="80" zoomScaleNormal="80" workbookViewId="0">
      <selection activeCell="D35" sqref="D35"/>
    </sheetView>
  </sheetViews>
  <sheetFormatPr defaultColWidth="9.109375" defaultRowHeight="13.8" x14ac:dyDescent="0.25"/>
  <cols>
    <col min="1" max="1" width="1.6640625" style="21" customWidth="1"/>
    <col min="2" max="2" width="3.44140625" style="21" customWidth="1"/>
    <col min="3" max="3" width="4.44140625" style="21" customWidth="1"/>
    <col min="4" max="4" width="34.6640625" style="8" customWidth="1"/>
    <col min="5" max="6" width="17.6640625" style="8" customWidth="1"/>
    <col min="7" max="7" width="17" style="8" customWidth="1"/>
    <col min="8" max="8" width="17.6640625" style="8" customWidth="1"/>
    <col min="9" max="16384" width="9.109375" style="8"/>
  </cols>
  <sheetData>
    <row r="1" spans="1:10" ht="19.2" x14ac:dyDescent="0.35">
      <c r="D1" s="977" t="s">
        <v>145</v>
      </c>
      <c r="E1" s="977"/>
      <c r="F1" s="977"/>
      <c r="G1" s="977"/>
      <c r="H1" s="977"/>
    </row>
    <row r="3" spans="1:10" x14ac:dyDescent="0.25">
      <c r="D3" s="994" t="str">
        <f>'Sch 1'!$B$7</f>
        <v>WYLEES Western Youth Leadership, Engagement, and Empowerment School</v>
      </c>
      <c r="E3" s="994"/>
      <c r="F3" s="994"/>
      <c r="G3" s="994"/>
      <c r="H3" s="994"/>
    </row>
    <row r="5" spans="1:10" x14ac:dyDescent="0.25">
      <c r="A5" s="556"/>
      <c r="B5" s="556"/>
      <c r="C5" s="556"/>
      <c r="D5" s="557"/>
      <c r="E5" s="558">
        <v>-1</v>
      </c>
      <c r="F5" s="559">
        <v>-2</v>
      </c>
      <c r="G5" s="560">
        <v>-3</v>
      </c>
      <c r="H5" s="560">
        <v>-4</v>
      </c>
    </row>
    <row r="6" spans="1:10" x14ac:dyDescent="0.25">
      <c r="A6" s="561"/>
      <c r="B6" s="561"/>
      <c r="C6" s="561"/>
      <c r="D6" s="562"/>
      <c r="E6" s="562"/>
      <c r="F6" s="563" t="s">
        <v>1</v>
      </c>
      <c r="G6" s="997" t="str">
        <f>"BUDGET YEAR ENDING "&amp;TEXT('Form 1'!$C$138,"mm/dd/yy")</f>
        <v>BUDGET YEAR ENDING 06/30/26</v>
      </c>
      <c r="H6" s="998"/>
    </row>
    <row r="7" spans="1:10" x14ac:dyDescent="0.25">
      <c r="A7" s="561"/>
      <c r="B7" s="561"/>
      <c r="C7" s="561"/>
      <c r="D7" s="562"/>
      <c r="E7" s="564" t="s">
        <v>412</v>
      </c>
      <c r="F7" s="564" t="s">
        <v>414</v>
      </c>
      <c r="G7" s="565"/>
      <c r="H7" s="566"/>
    </row>
    <row r="8" spans="1:10" ht="15.6" x14ac:dyDescent="0.3">
      <c r="A8" s="561"/>
      <c r="B8" s="567" t="s">
        <v>71</v>
      </c>
      <c r="C8" s="568"/>
      <c r="D8" s="562"/>
      <c r="E8" s="564" t="s">
        <v>413</v>
      </c>
      <c r="F8" s="564" t="s">
        <v>413</v>
      </c>
      <c r="G8" s="569" t="s">
        <v>415</v>
      </c>
      <c r="H8" s="570" t="s">
        <v>115</v>
      </c>
    </row>
    <row r="9" spans="1:10" s="24" customFormat="1" ht="18" customHeight="1" x14ac:dyDescent="0.25">
      <c r="A9" s="571"/>
      <c r="B9" s="1001"/>
      <c r="C9" s="1001"/>
      <c r="D9" s="1002"/>
      <c r="E9" s="574">
        <f>'Form 1'!$C$129</f>
        <v>45473</v>
      </c>
      <c r="F9" s="574">
        <f>'Form 1'!$C$133</f>
        <v>45838</v>
      </c>
      <c r="G9" s="575" t="s">
        <v>416</v>
      </c>
      <c r="H9" s="576" t="s">
        <v>416</v>
      </c>
    </row>
    <row r="10" spans="1:10" ht="14.4" thickBot="1" x14ac:dyDescent="0.3"/>
    <row r="11" spans="1:10" ht="24" customHeight="1" thickTop="1" thickBot="1" x14ac:dyDescent="0.35">
      <c r="A11" s="477" t="s">
        <v>916</v>
      </c>
      <c r="B11" s="477"/>
      <c r="C11" s="477"/>
      <c r="D11" s="478"/>
      <c r="E11" s="415">
        <f>+'Sch BB-14'!E60+'Sch BB-11'!E69+'Sch BB-11'!E39+'Sch BB-10'!E48+'Sch BB-10'!E39+'Sch BB-9'!E69+'Sch BB-9'!E39+'Sch BB-8'!E69+'Sch BB-8'!E39+'Sch BB-7'!E69+'Sch BB-7'!E39</f>
        <v>0</v>
      </c>
      <c r="F11" s="415">
        <f>+'Sch BB-14'!F60+'Sch BB-11'!F69+'Sch BB-11'!F39+'Sch BB-10'!F48+'Sch BB-10'!F39+'Sch BB-9'!F69+'Sch BB-9'!F39+'Sch BB-8'!F69+'Sch BB-8'!F39+'Sch BB-7'!F69+'Sch BB-7'!F39</f>
        <v>0</v>
      </c>
      <c r="G11" s="415">
        <f>+'Sch BB-14'!G60+'Sch BB-11'!G69+'Sch BB-11'!G39+'Sch BB-10'!G48+'Sch BB-10'!G39+'Sch BB-9'!G69+'Sch BB-9'!G39+'Sch BB-8'!G69+'Sch BB-8'!G39+'Sch BB-7'!G69+'Sch BB-7'!G39</f>
        <v>3008777.7750000004</v>
      </c>
      <c r="H11" s="415">
        <f>+'Sch BB-14'!H60+'Sch BB-11'!H69+'Sch BB-11'!H39+'Sch BB-10'!H48+'Sch BB-10'!H39+'Sch BB-9'!H69+'Sch BB-9'!H39+'Sch BB-8'!H69+'Sch BB-8'!H39+'Sch BB-7'!H69+'Sch BB-7'!H39</f>
        <v>2938988.9175000004</v>
      </c>
      <c r="J11" s="8" t="s">
        <v>917</v>
      </c>
    </row>
    <row r="12" spans="1:10" ht="24" customHeight="1" thickTop="1" x14ac:dyDescent="0.25">
      <c r="A12" s="476"/>
      <c r="B12" s="476" t="s">
        <v>921</v>
      </c>
      <c r="D12" s="13"/>
      <c r="E12" s="495"/>
      <c r="F12" s="495"/>
      <c r="G12" s="495"/>
      <c r="H12" s="639">
        <f>'SchC-1 Debt Schdl'!N45</f>
        <v>0</v>
      </c>
      <c r="J12" s="8" t="s">
        <v>947</v>
      </c>
    </row>
    <row r="13" spans="1:10" ht="19.5" customHeight="1" x14ac:dyDescent="0.25">
      <c r="B13" s="479" t="s">
        <v>502</v>
      </c>
      <c r="C13" s="476"/>
      <c r="D13" s="480" t="s">
        <v>918</v>
      </c>
      <c r="E13" s="416"/>
      <c r="F13" s="416"/>
      <c r="G13" s="416"/>
      <c r="H13" s="589">
        <f>'Sch T'!I30</f>
        <v>202416</v>
      </c>
      <c r="J13" s="8" t="s">
        <v>919</v>
      </c>
    </row>
    <row r="14" spans="1:10" ht="32.25" customHeight="1" thickBot="1" x14ac:dyDescent="0.3">
      <c r="A14" s="481"/>
      <c r="B14" s="482" t="s">
        <v>503</v>
      </c>
      <c r="C14" s="481"/>
      <c r="D14" s="483" t="s">
        <v>146</v>
      </c>
      <c r="E14" s="418"/>
      <c r="F14" s="418"/>
      <c r="G14" s="417"/>
      <c r="H14" s="425">
        <f>MIN(G14,H11*3%)</f>
        <v>88169.667525000012</v>
      </c>
      <c r="J14" s="8" t="s">
        <v>920</v>
      </c>
    </row>
    <row r="15" spans="1:10" ht="32.25" customHeight="1" thickTop="1" thickBot="1" x14ac:dyDescent="0.3">
      <c r="A15" s="484" t="s">
        <v>922</v>
      </c>
      <c r="B15" s="485"/>
      <c r="C15" s="485"/>
      <c r="D15" s="486"/>
      <c r="E15" s="419">
        <f>SUM(E11:E14)</f>
        <v>0</v>
      </c>
      <c r="F15" s="419">
        <f>SUM(F11:F14)</f>
        <v>0</v>
      </c>
      <c r="G15" s="419">
        <f t="shared" ref="G15:H15" si="0">SUM(G11:G14)</f>
        <v>3008777.7750000004</v>
      </c>
      <c r="H15" s="419">
        <f t="shared" si="0"/>
        <v>3229574.5850250004</v>
      </c>
      <c r="J15" s="8" t="s">
        <v>923</v>
      </c>
    </row>
    <row r="16" spans="1:10" ht="24" customHeight="1" thickTop="1" x14ac:dyDescent="0.25">
      <c r="A16" s="487"/>
      <c r="B16" s="451" t="s">
        <v>537</v>
      </c>
      <c r="C16" s="447"/>
      <c r="D16" s="451" t="s">
        <v>925</v>
      </c>
      <c r="E16" s="386"/>
      <c r="F16" s="386"/>
      <c r="G16" s="386"/>
      <c r="H16" s="387"/>
    </row>
    <row r="17" spans="1:10" ht="18.75" customHeight="1" x14ac:dyDescent="0.25">
      <c r="A17" s="447"/>
      <c r="B17" s="488" t="s">
        <v>924</v>
      </c>
      <c r="C17" s="447"/>
      <c r="D17" s="450"/>
      <c r="E17" s="420"/>
      <c r="F17" s="420"/>
      <c r="G17" s="420"/>
      <c r="H17" s="426"/>
      <c r="J17" s="8" t="s">
        <v>858</v>
      </c>
    </row>
    <row r="18" spans="1:10" ht="18.75" customHeight="1" x14ac:dyDescent="0.25">
      <c r="A18" s="447"/>
      <c r="B18" s="488" t="s">
        <v>926</v>
      </c>
      <c r="C18" s="447"/>
      <c r="D18" s="450"/>
      <c r="E18" s="420"/>
      <c r="F18" s="489">
        <f>'Sch BB-6'!E25-'Sch BB-14A'!F15-'Sch BB-14A'!F17</f>
        <v>0</v>
      </c>
      <c r="G18" s="489">
        <f>'Sch BB-6'!F25-'Sch BB-14A'!G15-'Sch BB-14A'!G17</f>
        <v>303258.22499999963</v>
      </c>
      <c r="H18" s="489">
        <f>'Sch BB-6'!G25-'Sch BB-14A'!H15-'Sch BB-14A'!H17</f>
        <v>186710.41497499961</v>
      </c>
      <c r="J18" s="8" t="s">
        <v>928</v>
      </c>
    </row>
    <row r="19" spans="1:10" ht="22.5" customHeight="1" thickBot="1" x14ac:dyDescent="0.3">
      <c r="A19" s="490" t="s">
        <v>143</v>
      </c>
      <c r="B19" s="491"/>
      <c r="C19" s="491"/>
      <c r="D19" s="492"/>
      <c r="E19" s="422">
        <f>SUM(E17:E18)</f>
        <v>0</v>
      </c>
      <c r="F19" s="422">
        <f t="shared" ref="F19:H19" si="1">SUM(F17:F18)</f>
        <v>0</v>
      </c>
      <c r="G19" s="422">
        <f t="shared" si="1"/>
        <v>303258.22499999963</v>
      </c>
      <c r="H19" s="422">
        <f t="shared" si="1"/>
        <v>186710.41497499961</v>
      </c>
      <c r="J19" s="8" t="s">
        <v>927</v>
      </c>
    </row>
    <row r="20" spans="1:10" ht="26.25" customHeight="1" thickTop="1" thickBot="1" x14ac:dyDescent="0.3">
      <c r="A20" s="484" t="s">
        <v>144</v>
      </c>
      <c r="B20" s="485"/>
      <c r="C20" s="485"/>
      <c r="D20" s="486"/>
      <c r="E20" s="424">
        <f>E19+E15</f>
        <v>0</v>
      </c>
      <c r="F20" s="424">
        <f t="shared" ref="F20:H20" si="2">F19+F15</f>
        <v>0</v>
      </c>
      <c r="G20" s="424">
        <f t="shared" si="2"/>
        <v>3312036</v>
      </c>
      <c r="H20" s="424">
        <f t="shared" si="2"/>
        <v>3416285</v>
      </c>
      <c r="J20" s="8" t="s">
        <v>929</v>
      </c>
    </row>
    <row r="21" spans="1:10" ht="15" thickTop="1" x14ac:dyDescent="0.3">
      <c r="D21" s="493"/>
      <c r="E21" s="641">
        <f>'Sch BB-6'!D25-'Sch BB-14A'!E20</f>
        <v>0</v>
      </c>
      <c r="F21" s="641">
        <f>'Sch BB-6'!E25-'Sch BB-14A'!F20</f>
        <v>0</v>
      </c>
      <c r="G21" s="641">
        <f>'Sch BB-6'!F25-'Sch BB-14A'!G20</f>
        <v>0</v>
      </c>
      <c r="H21" s="641">
        <f>'Sch BB-6'!G25-'Sch BB-14A'!H20</f>
        <v>0</v>
      </c>
      <c r="I21" s="642" t="s">
        <v>972</v>
      </c>
      <c r="J21" s="8" t="s">
        <v>930</v>
      </c>
    </row>
    <row r="22" spans="1:10" x14ac:dyDescent="0.25">
      <c r="E22" s="25"/>
      <c r="F22" s="25"/>
      <c r="G22" s="25"/>
      <c r="H22" s="25"/>
    </row>
    <row r="23" spans="1:10" x14ac:dyDescent="0.25">
      <c r="E23" s="25"/>
      <c r="F23" s="25"/>
      <c r="G23" s="25"/>
      <c r="H23" s="25"/>
    </row>
    <row r="24" spans="1:10" ht="17.25" customHeight="1" x14ac:dyDescent="0.25"/>
    <row r="25" spans="1:10" ht="18" customHeight="1" x14ac:dyDescent="0.25"/>
    <row r="28" spans="1:10" x14ac:dyDescent="0.25">
      <c r="E28" s="25"/>
      <c r="F28" s="25"/>
      <c r="G28" s="25"/>
      <c r="H28" s="25"/>
    </row>
    <row r="29" spans="1:10" x14ac:dyDescent="0.25">
      <c r="E29" s="25"/>
      <c r="F29" s="25"/>
      <c r="G29" s="25"/>
      <c r="H29" s="25"/>
    </row>
    <row r="30" spans="1:10" ht="13.5" customHeight="1" x14ac:dyDescent="0.25"/>
    <row r="31" spans="1:10" ht="15.75" customHeight="1" x14ac:dyDescent="0.25"/>
    <row r="32" spans="1:10" ht="14.25" customHeight="1" x14ac:dyDescent="0.25"/>
    <row r="34" spans="1:8" ht="15" customHeight="1" x14ac:dyDescent="0.25"/>
    <row r="35" spans="1:8" ht="21" customHeight="1" x14ac:dyDescent="0.25">
      <c r="A35" s="476"/>
      <c r="B35" s="476"/>
    </row>
    <row r="39" spans="1:8" ht="18.75" customHeight="1" x14ac:dyDescent="0.25"/>
    <row r="40" spans="1:8" ht="19.5" customHeight="1" x14ac:dyDescent="0.25"/>
    <row r="44" spans="1:8" x14ac:dyDescent="0.25">
      <c r="H44" s="7" t="s">
        <v>426</v>
      </c>
    </row>
    <row r="45" spans="1:8" x14ac:dyDescent="0.25">
      <c r="H45" s="183" t="s">
        <v>647</v>
      </c>
    </row>
  </sheetData>
  <sheetProtection algorithmName="SHA-512" hashValue="ZCL5mxLHS/LxSSQlK7o7pdTdRJBanLadyZ2oGI4Gt6qwuy4MsAgBerPC7l96Jg75j3o1dR6W47CQkIkt3eVOTQ==" saltValue="w4qcSo/zbvTL4exXeGR9yQ==" spinCount="100000" sheet="1" objects="1" scenarios="1"/>
  <mergeCells count="4">
    <mergeCell ref="B9:D9"/>
    <mergeCell ref="G6:H6"/>
    <mergeCell ref="D1:H1"/>
    <mergeCell ref="D3:H3"/>
  </mergeCells>
  <phoneticPr fontId="0" type="noConversion"/>
  <pageMargins left="0.55000000000000004" right="0" top="0.5" bottom="0.25" header="0.5" footer="0"/>
  <pageSetup scale="85" orientation="portrait" r:id="rId1"/>
  <headerFooter alignWithMargins="0">
    <oddFooter>&amp;C&amp;8Last Revised &amp;D</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AD83E-DF6F-4C0F-A960-A947EF1379CF}">
  <sheetPr codeName="Sheet23">
    <tabColor rgb="FFFFCCCC"/>
  </sheetPr>
  <dimension ref="A1:L61"/>
  <sheetViews>
    <sheetView zoomScale="80" zoomScaleNormal="80" workbookViewId="0">
      <pane ySplit="9" topLeftCell="A10" activePane="bottomLeft" state="frozen"/>
      <selection pane="bottomLeft" activeCell="A10" sqref="A10:XFD10"/>
    </sheetView>
  </sheetViews>
  <sheetFormatPr defaultColWidth="9.109375" defaultRowHeight="13.8" x14ac:dyDescent="0.25"/>
  <cols>
    <col min="1" max="1" width="1.6640625" style="21" customWidth="1"/>
    <col min="2" max="2" width="2.44140625" style="21" customWidth="1"/>
    <col min="3" max="3" width="4.44140625" style="21" customWidth="1"/>
    <col min="4" max="4" width="34" style="8" customWidth="1"/>
    <col min="5" max="8" width="17.6640625" style="8" customWidth="1"/>
    <col min="9" max="16384" width="9.109375" style="8"/>
  </cols>
  <sheetData>
    <row r="1" spans="1:10" ht="19.2" x14ac:dyDescent="0.35">
      <c r="D1" s="977" t="s">
        <v>137</v>
      </c>
      <c r="E1" s="977"/>
      <c r="F1" s="977"/>
      <c r="G1" s="977"/>
      <c r="H1" s="977"/>
    </row>
    <row r="3" spans="1:10" x14ac:dyDescent="0.25">
      <c r="D3" s="994" t="str">
        <f>'Sch 1'!$B$7</f>
        <v>WYLEES Western Youth Leadership, Engagement, and Empowerment School</v>
      </c>
      <c r="E3" s="994"/>
      <c r="F3" s="994"/>
      <c r="G3" s="994"/>
      <c r="H3" s="994"/>
    </row>
    <row r="5" spans="1:10" x14ac:dyDescent="0.25">
      <c r="A5" s="556"/>
      <c r="B5" s="556"/>
      <c r="C5" s="556"/>
      <c r="D5" s="557"/>
      <c r="E5" s="558">
        <v>-1</v>
      </c>
      <c r="F5" s="559">
        <v>-2</v>
      </c>
      <c r="G5" s="560">
        <v>-3</v>
      </c>
      <c r="H5" s="560">
        <v>-4</v>
      </c>
    </row>
    <row r="6" spans="1:10" x14ac:dyDescent="0.25">
      <c r="A6" s="561"/>
      <c r="B6" s="561"/>
      <c r="C6" s="561"/>
      <c r="D6" s="562"/>
      <c r="E6" s="562"/>
      <c r="F6" s="563" t="s">
        <v>1</v>
      </c>
      <c r="G6" s="997" t="str">
        <f>"BUDGET YEAR ENDING "&amp;TEXT('Form 1'!$C$138,"mm/dd/yy")</f>
        <v>BUDGET YEAR ENDING 06/30/26</v>
      </c>
      <c r="H6" s="998"/>
    </row>
    <row r="7" spans="1:10" x14ac:dyDescent="0.25">
      <c r="A7" s="561"/>
      <c r="B7" s="561"/>
      <c r="C7" s="561"/>
      <c r="D7" s="562"/>
      <c r="E7" s="564" t="s">
        <v>412</v>
      </c>
      <c r="F7" s="564" t="s">
        <v>414</v>
      </c>
      <c r="G7" s="565"/>
      <c r="H7" s="566"/>
    </row>
    <row r="8" spans="1:10" ht="15.6" x14ac:dyDescent="0.3">
      <c r="A8" s="561"/>
      <c r="B8" s="567"/>
      <c r="C8" s="561"/>
      <c r="D8" s="617" t="s">
        <v>419</v>
      </c>
      <c r="E8" s="564" t="s">
        <v>413</v>
      </c>
      <c r="F8" s="564" t="s">
        <v>413</v>
      </c>
      <c r="G8" s="569" t="s">
        <v>415</v>
      </c>
      <c r="H8" s="570" t="s">
        <v>115</v>
      </c>
    </row>
    <row r="9" spans="1:10" s="24" customFormat="1" ht="18" customHeight="1" x14ac:dyDescent="0.25">
      <c r="A9" s="571"/>
      <c r="B9" s="1001"/>
      <c r="C9" s="1001"/>
      <c r="D9" s="1002"/>
      <c r="E9" s="574">
        <f>'Form 1'!$C$129</f>
        <v>45473</v>
      </c>
      <c r="F9" s="574">
        <f>'Sch BB-14A'!F9</f>
        <v>45838</v>
      </c>
      <c r="G9" s="575" t="s">
        <v>416</v>
      </c>
      <c r="H9" s="576" t="s">
        <v>416</v>
      </c>
    </row>
    <row r="10" spans="1:10" s="24" customFormat="1" ht="18" customHeight="1" thickBot="1" x14ac:dyDescent="0.35">
      <c r="A10" s="441" t="s">
        <v>187</v>
      </c>
      <c r="B10" s="442"/>
      <c r="C10" s="443"/>
      <c r="D10" s="444" t="s">
        <v>122</v>
      </c>
      <c r="E10" s="445"/>
      <c r="F10" s="445"/>
      <c r="G10" s="445"/>
      <c r="H10" s="23"/>
      <c r="J10" s="446" t="s">
        <v>932</v>
      </c>
    </row>
    <row r="11" spans="1:10" s="24" customFormat="1" ht="18" customHeight="1" x14ac:dyDescent="0.25">
      <c r="A11" s="22"/>
      <c r="B11" s="447" t="s">
        <v>123</v>
      </c>
      <c r="C11" s="36"/>
      <c r="D11" s="448" t="s">
        <v>124</v>
      </c>
      <c r="E11" s="428"/>
      <c r="F11" s="428"/>
      <c r="G11" s="428"/>
      <c r="H11" s="429"/>
      <c r="J11" s="449" t="s">
        <v>943</v>
      </c>
    </row>
    <row r="12" spans="1:10" x14ac:dyDescent="0.25">
      <c r="A12" s="447"/>
      <c r="B12" s="447" t="s">
        <v>125</v>
      </c>
      <c r="C12" s="447"/>
      <c r="D12" s="450" t="s">
        <v>126</v>
      </c>
      <c r="E12" s="430"/>
      <c r="F12" s="430"/>
      <c r="G12" s="430"/>
      <c r="H12" s="431"/>
    </row>
    <row r="13" spans="1:10" x14ac:dyDescent="0.25">
      <c r="A13" s="447"/>
      <c r="B13" s="447"/>
      <c r="C13" s="447"/>
      <c r="D13" s="450"/>
      <c r="E13" s="430"/>
      <c r="F13" s="430"/>
      <c r="G13" s="430"/>
      <c r="H13" s="431"/>
    </row>
    <row r="14" spans="1:10" x14ac:dyDescent="0.25">
      <c r="A14" s="447"/>
      <c r="B14" s="447"/>
      <c r="C14" s="447"/>
      <c r="D14" s="450"/>
      <c r="E14" s="430"/>
      <c r="F14" s="430"/>
      <c r="G14" s="430"/>
      <c r="H14" s="431"/>
    </row>
    <row r="15" spans="1:10" x14ac:dyDescent="0.25">
      <c r="A15" s="447"/>
      <c r="B15" s="447"/>
      <c r="C15" s="447"/>
      <c r="D15" s="450"/>
      <c r="E15" s="430"/>
      <c r="F15" s="430"/>
      <c r="G15" s="430"/>
      <c r="H15" s="431"/>
    </row>
    <row r="16" spans="1:10" x14ac:dyDescent="0.25">
      <c r="A16" s="447"/>
      <c r="B16" s="447"/>
      <c r="C16" s="447"/>
      <c r="D16" s="450"/>
      <c r="E16" s="430"/>
      <c r="F16" s="430"/>
      <c r="G16" s="430"/>
      <c r="H16" s="431"/>
    </row>
    <row r="17" spans="1:10" ht="14.4" thickBot="1" x14ac:dyDescent="0.3">
      <c r="A17" s="447"/>
      <c r="B17" s="447" t="s">
        <v>94</v>
      </c>
      <c r="C17" s="447"/>
      <c r="D17" s="450" t="s">
        <v>280</v>
      </c>
      <c r="E17" s="437"/>
      <c r="F17" s="438"/>
      <c r="G17" s="438"/>
      <c r="H17" s="439"/>
    </row>
    <row r="18" spans="1:10" ht="15" customHeight="1" thickTop="1" x14ac:dyDescent="0.25">
      <c r="A18" s="447"/>
      <c r="B18" s="447"/>
      <c r="C18" s="451" t="s">
        <v>127</v>
      </c>
      <c r="D18" s="450"/>
      <c r="E18" s="452">
        <f>SUM(E11:E17)</f>
        <v>0</v>
      </c>
      <c r="F18" s="452">
        <f t="shared" ref="F18:H18" si="0">SUM(F11:F17)</f>
        <v>0</v>
      </c>
      <c r="G18" s="452">
        <f t="shared" si="0"/>
        <v>0</v>
      </c>
      <c r="H18" s="452">
        <f t="shared" si="0"/>
        <v>0</v>
      </c>
    </row>
    <row r="19" spans="1:10" ht="15.75" customHeight="1" thickBot="1" x14ac:dyDescent="0.3">
      <c r="A19" s="447"/>
      <c r="B19" s="447" t="s">
        <v>128</v>
      </c>
      <c r="C19" s="447"/>
      <c r="D19" s="450"/>
      <c r="E19" s="437"/>
      <c r="F19" s="438"/>
      <c r="G19" s="438"/>
      <c r="H19" s="439"/>
    </row>
    <row r="20" spans="1:10" s="455" customFormat="1" ht="17.25" customHeight="1" thickTop="1" thickBot="1" x14ac:dyDescent="0.3">
      <c r="A20" s="441"/>
      <c r="B20" s="441"/>
      <c r="C20" s="441" t="s">
        <v>129</v>
      </c>
      <c r="D20" s="453"/>
      <c r="E20" s="454">
        <f>SUM(E18:E19)</f>
        <v>0</v>
      </c>
      <c r="F20" s="454">
        <f t="shared" ref="F20:H20" si="1">SUM(F18:F19)</f>
        <v>0</v>
      </c>
      <c r="G20" s="454">
        <f t="shared" si="1"/>
        <v>0</v>
      </c>
      <c r="H20" s="454">
        <f t="shared" si="1"/>
        <v>0</v>
      </c>
      <c r="J20" s="8"/>
    </row>
    <row r="21" spans="1:10" ht="21" customHeight="1" thickBot="1" x14ac:dyDescent="0.3">
      <c r="A21" s="456"/>
      <c r="B21" s="457" t="s">
        <v>130</v>
      </c>
      <c r="C21" s="456"/>
      <c r="D21" s="458"/>
      <c r="E21" s="459"/>
      <c r="F21" s="459"/>
      <c r="G21" s="459"/>
      <c r="H21" s="25"/>
    </row>
    <row r="22" spans="1:10" ht="18" customHeight="1" x14ac:dyDescent="0.25">
      <c r="A22" s="447"/>
      <c r="B22" s="447" t="s">
        <v>123</v>
      </c>
      <c r="C22" s="447"/>
      <c r="D22" s="450" t="s">
        <v>124</v>
      </c>
      <c r="E22" s="430"/>
      <c r="F22" s="430"/>
      <c r="G22" s="430"/>
      <c r="H22" s="431"/>
    </row>
    <row r="23" spans="1:10" x14ac:dyDescent="0.25">
      <c r="A23" s="447"/>
      <c r="B23" s="447" t="s">
        <v>125</v>
      </c>
      <c r="C23" s="447"/>
      <c r="D23" s="450" t="s">
        <v>126</v>
      </c>
      <c r="E23" s="430"/>
      <c r="F23" s="430"/>
      <c r="G23" s="430"/>
      <c r="H23" s="431"/>
    </row>
    <row r="24" spans="1:10" x14ac:dyDescent="0.25">
      <c r="A24" s="447"/>
      <c r="B24" s="447"/>
      <c r="C24" s="447"/>
      <c r="D24" s="450"/>
      <c r="E24" s="430"/>
      <c r="F24" s="430"/>
      <c r="G24" s="430"/>
      <c r="H24" s="431"/>
    </row>
    <row r="25" spans="1:10" x14ac:dyDescent="0.25">
      <c r="A25" s="447"/>
      <c r="B25" s="447"/>
      <c r="C25" s="447"/>
      <c r="D25" s="450"/>
      <c r="E25" s="430"/>
      <c r="F25" s="430"/>
      <c r="G25" s="430"/>
      <c r="H25" s="431"/>
    </row>
    <row r="26" spans="1:10" ht="14.25" customHeight="1" x14ac:dyDescent="0.25">
      <c r="A26" s="447"/>
      <c r="B26" s="451"/>
      <c r="C26" s="447"/>
      <c r="D26" s="450"/>
      <c r="E26" s="430"/>
      <c r="F26" s="430"/>
      <c r="G26" s="430"/>
      <c r="H26" s="432"/>
    </row>
    <row r="27" spans="1:10" ht="16.5" customHeight="1" thickBot="1" x14ac:dyDescent="0.3">
      <c r="A27" s="447"/>
      <c r="B27" s="447" t="s">
        <v>128</v>
      </c>
      <c r="C27" s="447"/>
      <c r="D27" s="450"/>
      <c r="E27" s="437"/>
      <c r="F27" s="438"/>
      <c r="G27" s="438"/>
      <c r="H27" s="439"/>
    </row>
    <row r="28" spans="1:10" ht="18.75" customHeight="1" thickTop="1" thickBot="1" x14ac:dyDescent="0.3">
      <c r="A28" s="460"/>
      <c r="B28" s="460"/>
      <c r="C28" s="441" t="s">
        <v>131</v>
      </c>
      <c r="D28" s="461"/>
      <c r="E28" s="462">
        <f>SUM(E22:E27)</f>
        <v>0</v>
      </c>
      <c r="F28" s="462">
        <f t="shared" ref="F28:H28" si="2">SUM(F22:F27)</f>
        <v>0</v>
      </c>
      <c r="G28" s="462">
        <f t="shared" si="2"/>
        <v>0</v>
      </c>
      <c r="H28" s="462">
        <f t="shared" si="2"/>
        <v>0</v>
      </c>
    </row>
    <row r="29" spans="1:10" s="455" customFormat="1" ht="22.5" customHeight="1" thickBot="1" x14ac:dyDescent="0.3">
      <c r="A29" s="463"/>
      <c r="B29" s="463" t="s">
        <v>132</v>
      </c>
      <c r="C29" s="463"/>
      <c r="D29" s="464"/>
      <c r="E29" s="465">
        <f>E20+E28</f>
        <v>0</v>
      </c>
      <c r="F29" s="465">
        <f t="shared" ref="F29:H29" si="3">F20+F28</f>
        <v>0</v>
      </c>
      <c r="G29" s="465">
        <f t="shared" si="3"/>
        <v>0</v>
      </c>
      <c r="H29" s="465">
        <f t="shared" si="3"/>
        <v>0</v>
      </c>
    </row>
    <row r="30" spans="1:10" ht="22.5" customHeight="1" thickTop="1" thickBot="1" x14ac:dyDescent="0.3">
      <c r="A30" s="466" t="s">
        <v>187</v>
      </c>
      <c r="B30" s="467"/>
      <c r="C30" s="467"/>
      <c r="D30" s="466" t="s">
        <v>133</v>
      </c>
      <c r="E30" s="468"/>
      <c r="F30" s="469"/>
      <c r="G30" s="469"/>
      <c r="H30" s="470"/>
    </row>
    <row r="31" spans="1:10" ht="18.75" customHeight="1" thickBot="1" x14ac:dyDescent="0.3">
      <c r="A31" s="456"/>
      <c r="B31" s="457" t="s">
        <v>122</v>
      </c>
      <c r="C31" s="456"/>
      <c r="D31" s="458"/>
      <c r="E31" s="459"/>
      <c r="F31" s="459"/>
      <c r="G31" s="459"/>
      <c r="H31" s="25"/>
    </row>
    <row r="32" spans="1:10" ht="16.5" customHeight="1" x14ac:dyDescent="0.25">
      <c r="A32" s="447"/>
      <c r="B32" s="447" t="s">
        <v>547</v>
      </c>
      <c r="C32" s="447"/>
      <c r="D32" s="450" t="s">
        <v>134</v>
      </c>
      <c r="E32" s="430"/>
      <c r="F32" s="430"/>
      <c r="G32" s="430"/>
      <c r="H32" s="431"/>
    </row>
    <row r="33" spans="1:8" x14ac:dyDescent="0.25">
      <c r="B33" s="471" t="s">
        <v>548</v>
      </c>
      <c r="D33" s="13" t="s">
        <v>135</v>
      </c>
      <c r="E33" s="430"/>
      <c r="F33" s="430"/>
      <c r="G33" s="430"/>
      <c r="H33" s="431"/>
    </row>
    <row r="34" spans="1:8" ht="14.25" customHeight="1" x14ac:dyDescent="0.25">
      <c r="A34" s="471"/>
      <c r="B34" s="447"/>
      <c r="C34" s="471"/>
      <c r="D34" s="472"/>
      <c r="E34" s="430"/>
      <c r="F34" s="430"/>
      <c r="G34" s="430"/>
      <c r="H34" s="431"/>
    </row>
    <row r="35" spans="1:8" ht="18" customHeight="1" thickBot="1" x14ac:dyDescent="0.3">
      <c r="A35" s="471"/>
      <c r="B35" s="447"/>
      <c r="C35" s="473" t="s">
        <v>139</v>
      </c>
      <c r="D35" s="474"/>
      <c r="E35" s="437"/>
      <c r="F35" s="438"/>
      <c r="G35" s="438"/>
      <c r="H35" s="439"/>
    </row>
    <row r="36" spans="1:8" ht="16.5" customHeight="1" thickTop="1" thickBot="1" x14ac:dyDescent="0.3">
      <c r="A36" s="460"/>
      <c r="B36" s="460"/>
      <c r="C36" s="441" t="s">
        <v>129</v>
      </c>
      <c r="D36" s="461"/>
      <c r="E36" s="462">
        <f>SUM(E32:E35)</f>
        <v>0</v>
      </c>
      <c r="F36" s="462">
        <f t="shared" ref="F36:H36" si="4">SUM(F32:F35)</f>
        <v>0</v>
      </c>
      <c r="G36" s="462">
        <f t="shared" si="4"/>
        <v>0</v>
      </c>
      <c r="H36" s="462">
        <f t="shared" si="4"/>
        <v>0</v>
      </c>
    </row>
    <row r="37" spans="1:8" ht="18.75" customHeight="1" thickBot="1" x14ac:dyDescent="0.3">
      <c r="A37" s="456"/>
      <c r="B37" s="457" t="s">
        <v>130</v>
      </c>
      <c r="C37" s="456"/>
      <c r="D37" s="458"/>
      <c r="E37" s="475"/>
      <c r="F37" s="459"/>
      <c r="G37" s="459"/>
      <c r="H37" s="25"/>
    </row>
    <row r="38" spans="1:8" ht="16.5" customHeight="1" x14ac:dyDescent="0.25">
      <c r="A38" s="447"/>
      <c r="B38" s="447" t="s">
        <v>547</v>
      </c>
      <c r="C38" s="447"/>
      <c r="D38" s="450" t="s">
        <v>134</v>
      </c>
      <c r="E38" s="433"/>
      <c r="F38" s="430"/>
      <c r="G38" s="430"/>
      <c r="H38" s="431"/>
    </row>
    <row r="39" spans="1:8" x14ac:dyDescent="0.25">
      <c r="A39" s="447"/>
      <c r="B39" s="447" t="s">
        <v>548</v>
      </c>
      <c r="C39" s="447"/>
      <c r="D39" s="472" t="s">
        <v>135</v>
      </c>
      <c r="E39" s="430"/>
      <c r="F39" s="430"/>
      <c r="G39" s="430"/>
      <c r="H39" s="431"/>
    </row>
    <row r="40" spans="1:8" x14ac:dyDescent="0.25">
      <c r="A40" s="447"/>
      <c r="B40" s="447"/>
      <c r="C40" s="447"/>
      <c r="D40" s="450"/>
      <c r="E40" s="430"/>
      <c r="F40" s="430"/>
      <c r="G40" s="430"/>
      <c r="H40" s="431"/>
    </row>
    <row r="41" spans="1:8" ht="14.4" thickBot="1" x14ac:dyDescent="0.3">
      <c r="A41" s="447"/>
      <c r="B41" s="447"/>
      <c r="C41" s="473" t="s">
        <v>139</v>
      </c>
      <c r="D41" s="474"/>
      <c r="E41" s="437"/>
      <c r="F41" s="438"/>
      <c r="G41" s="438"/>
      <c r="H41" s="439"/>
    </row>
    <row r="42" spans="1:8" ht="15.75" customHeight="1" thickTop="1" thickBot="1" x14ac:dyDescent="0.3">
      <c r="A42" s="460"/>
      <c r="B42" s="441"/>
      <c r="C42" s="441" t="s">
        <v>136</v>
      </c>
      <c r="D42" s="453"/>
      <c r="E42" s="462">
        <f>SUM(E38:E41)</f>
        <v>0</v>
      </c>
      <c r="F42" s="462">
        <f t="shared" ref="F42" si="5">SUM(F38:F41)</f>
        <v>0</v>
      </c>
      <c r="G42" s="462">
        <f t="shared" ref="G42" si="6">SUM(G38:G41)</f>
        <v>0</v>
      </c>
      <c r="H42" s="462">
        <f t="shared" ref="H42" si="7">SUM(H38:H41)</f>
        <v>0</v>
      </c>
    </row>
    <row r="43" spans="1:8" s="455" customFormat="1" ht="22.5" customHeight="1" thickBot="1" x14ac:dyDescent="0.3">
      <c r="A43" s="463"/>
      <c r="B43" s="463" t="s">
        <v>973</v>
      </c>
      <c r="C43" s="463"/>
      <c r="D43" s="464"/>
      <c r="E43" s="465">
        <f>E36+E42</f>
        <v>0</v>
      </c>
      <c r="F43" s="465">
        <f t="shared" ref="F43:H43" si="8">F36+F42</f>
        <v>0</v>
      </c>
      <c r="G43" s="465">
        <f t="shared" si="8"/>
        <v>0</v>
      </c>
      <c r="H43" s="465">
        <f t="shared" si="8"/>
        <v>0</v>
      </c>
    </row>
    <row r="44" spans="1:8" ht="14.4" thickTop="1" x14ac:dyDescent="0.25">
      <c r="E44" s="25"/>
      <c r="F44" s="25"/>
      <c r="G44" s="25"/>
      <c r="H44" s="25"/>
    </row>
    <row r="45" spans="1:8" x14ac:dyDescent="0.25">
      <c r="E45" s="25"/>
      <c r="F45" s="25"/>
      <c r="G45" s="25"/>
      <c r="H45" s="25"/>
    </row>
    <row r="46" spans="1:8" x14ac:dyDescent="0.25">
      <c r="D46" s="25"/>
      <c r="E46" s="25"/>
      <c r="F46" s="25"/>
      <c r="G46" s="25"/>
      <c r="H46" s="25"/>
    </row>
    <row r="49" spans="1:12" ht="15.75" customHeight="1" x14ac:dyDescent="0.25"/>
    <row r="50" spans="1:12" ht="15.75" customHeight="1" x14ac:dyDescent="0.25"/>
    <row r="51" spans="1:12" ht="18" customHeight="1" x14ac:dyDescent="0.25">
      <c r="E51" s="25"/>
      <c r="F51" s="25"/>
      <c r="G51" s="1"/>
      <c r="L51" s="25"/>
    </row>
    <row r="52" spans="1:12" ht="13.5" customHeight="1" x14ac:dyDescent="0.25"/>
    <row r="53" spans="1:12" ht="15" customHeight="1" x14ac:dyDescent="0.25"/>
    <row r="54" spans="1:12" ht="13.5" customHeight="1" x14ac:dyDescent="0.25"/>
    <row r="56" spans="1:12" ht="15" customHeight="1" x14ac:dyDescent="0.25"/>
    <row r="57" spans="1:12" x14ac:dyDescent="0.25">
      <c r="A57" s="476"/>
      <c r="B57" s="476"/>
    </row>
    <row r="58" spans="1:12" x14ac:dyDescent="0.25">
      <c r="H58" s="7" t="s">
        <v>426</v>
      </c>
    </row>
    <row r="59" spans="1:12" x14ac:dyDescent="0.25">
      <c r="H59" s="183" t="s">
        <v>138</v>
      </c>
    </row>
    <row r="60" spans="1:12" ht="18.75" customHeight="1" x14ac:dyDescent="0.25"/>
    <row r="61" spans="1:12" ht="19.5" customHeight="1" x14ac:dyDescent="0.25"/>
  </sheetData>
  <sheetProtection algorithmName="SHA-512" hashValue="DtBraGAVjmCGGGQXFdbXlkVxr8gPD5H+751v+dg//D7LFDA6vfQTpBONGXQ7Zy25kaKB6/K0mbIFm3PU4cLIyg==" saltValue="XtpFg0gLAvB9CYE/MNnE+Q==" spinCount="100000" sheet="1" objects="1" scenarios="1"/>
  <mergeCells count="4">
    <mergeCell ref="B9:D9"/>
    <mergeCell ref="G6:H6"/>
    <mergeCell ref="D1:H1"/>
    <mergeCell ref="D3:H3"/>
  </mergeCells>
  <phoneticPr fontId="0" type="noConversion"/>
  <pageMargins left="0.55000000000000004" right="0" top="0.5" bottom="0.25" header="0.5" footer="0"/>
  <pageSetup scale="85" orientation="portrait" r:id="rId1"/>
  <headerFooter alignWithMargins="0">
    <oddFooter>&amp;C&amp;8Last Revised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9AE44-8DDE-41DA-8BAF-016BE15E903F}">
  <sheetPr codeName="Sheet24">
    <tabColor rgb="FFFFFF00"/>
    <pageSetUpPr fitToPage="1"/>
  </sheetPr>
  <dimension ref="A1:S59"/>
  <sheetViews>
    <sheetView zoomScale="80" zoomScaleNormal="80" workbookViewId="0">
      <pane ySplit="20" topLeftCell="A21" activePane="bottomLeft" state="frozen"/>
      <selection pane="bottomLeft" activeCell="A21" sqref="A21:XFD21"/>
    </sheetView>
  </sheetViews>
  <sheetFormatPr defaultColWidth="9.109375" defaultRowHeight="13.8" x14ac:dyDescent="0.25"/>
  <cols>
    <col min="1" max="1" width="3.6640625" style="8" bestFit="1" customWidth="1"/>
    <col min="2" max="2" width="9.109375" style="8"/>
    <col min="3" max="3" width="38.109375" style="8" customWidth="1"/>
    <col min="4" max="4" width="7.109375" style="8" bestFit="1" customWidth="1"/>
    <col min="5" max="5" width="44.44140625" style="8" bestFit="1" customWidth="1"/>
    <col min="6" max="6" width="9.33203125" style="8" customWidth="1"/>
    <col min="7" max="7" width="19.6640625" style="8" customWidth="1"/>
    <col min="8" max="9" width="14.5546875" style="8" customWidth="1"/>
    <col min="10" max="10" width="12.44140625" style="8" bestFit="1" customWidth="1"/>
    <col min="11" max="11" width="18.44140625" style="8" customWidth="1"/>
    <col min="12" max="13" width="15.44140625" style="8" customWidth="1"/>
    <col min="14" max="14" width="20.5546875" style="8" customWidth="1"/>
    <col min="15" max="16384" width="9.109375" style="8"/>
  </cols>
  <sheetData>
    <row r="1" spans="2:19" ht="19.2" x14ac:dyDescent="0.35">
      <c r="B1" s="1009" t="s">
        <v>121</v>
      </c>
      <c r="C1" s="1009"/>
      <c r="D1" s="1009"/>
      <c r="E1" s="1009"/>
      <c r="F1" s="1009"/>
      <c r="G1" s="1009"/>
      <c r="H1" s="1009"/>
      <c r="I1" s="1009"/>
      <c r="J1" s="1009"/>
      <c r="K1" s="1009"/>
      <c r="L1" s="1009"/>
      <c r="M1" s="1009"/>
      <c r="N1" s="1009"/>
    </row>
    <row r="2" spans="2:19" x14ac:dyDescent="0.25">
      <c r="C2" s="449"/>
    </row>
    <row r="3" spans="2:19" x14ac:dyDescent="0.25">
      <c r="B3" s="994" t="str">
        <f>'Sch 1'!$B$7</f>
        <v>WYLEES Western Youth Leadership, Engagement, and Empowerment School</v>
      </c>
      <c r="C3" s="994"/>
      <c r="D3" s="994"/>
      <c r="E3" s="994"/>
      <c r="F3" s="994"/>
      <c r="G3" s="994"/>
      <c r="H3" s="994"/>
      <c r="I3" s="994"/>
      <c r="J3" s="994"/>
      <c r="K3" s="994"/>
      <c r="L3" s="994"/>
      <c r="M3" s="994"/>
      <c r="N3" s="994"/>
      <c r="S3" s="11"/>
    </row>
    <row r="4" spans="2:19" ht="14.25" customHeight="1" x14ac:dyDescent="0.25">
      <c r="D4" s="841"/>
      <c r="E4" s="841"/>
      <c r="F4" s="841"/>
      <c r="G4" s="841"/>
      <c r="S4" s="11"/>
    </row>
    <row r="5" spans="2:19" s="733" customFormat="1" ht="52.8" x14ac:dyDescent="0.25">
      <c r="B5" s="1015" t="s">
        <v>995</v>
      </c>
      <c r="C5" s="1015"/>
      <c r="E5" s="843" t="s">
        <v>997</v>
      </c>
      <c r="G5" s="844" t="s">
        <v>948</v>
      </c>
      <c r="H5" s="845" t="s">
        <v>1002</v>
      </c>
      <c r="I5" s="845" t="s">
        <v>1003</v>
      </c>
      <c r="J5" s="846" t="str">
        <f>G19</f>
        <v>ORIGINAL AMOUNT OF ISSUE</v>
      </c>
      <c r="K5" s="846" t="str">
        <f>K19</f>
        <v>BEGINNING OUTSTANDING BALANCE AS OF: Jul 1, 2025</v>
      </c>
      <c r="L5" s="846" t="str">
        <f>L20</f>
        <v>PRINCIPAL PAYABLE</v>
      </c>
      <c r="M5" s="846" t="str">
        <f>M20</f>
        <v>INTEREST PAYABLE</v>
      </c>
      <c r="N5" s="847" t="str">
        <f>N19</f>
        <v>TOTAL
(PRINCIPAL &amp; INTEREST)</v>
      </c>
    </row>
    <row r="6" spans="2:19" ht="14.25" customHeight="1" x14ac:dyDescent="0.25">
      <c r="B6" s="1015"/>
      <c r="C6" s="1015"/>
      <c r="D6" s="848">
        <v>1</v>
      </c>
      <c r="E6" s="11" t="s">
        <v>982</v>
      </c>
      <c r="F6" s="849" t="s">
        <v>1005</v>
      </c>
      <c r="G6" s="850">
        <v>100</v>
      </c>
      <c r="H6" s="873" t="s">
        <v>1006</v>
      </c>
      <c r="I6" s="873" t="s">
        <v>1007</v>
      </c>
      <c r="J6" s="851">
        <v>478000</v>
      </c>
      <c r="K6" s="851">
        <v>321542.67</v>
      </c>
      <c r="L6" s="851">
        <v>27846.23</v>
      </c>
      <c r="M6" s="851">
        <v>79462.38</v>
      </c>
      <c r="N6" s="852">
        <v>11496.27</v>
      </c>
      <c r="P6" s="733" t="s">
        <v>1008</v>
      </c>
    </row>
    <row r="7" spans="2:19" ht="14.25" customHeight="1" x14ac:dyDescent="0.3">
      <c r="B7" s="1015"/>
      <c r="C7" s="1015"/>
      <c r="D7" s="848">
        <v>2</v>
      </c>
      <c r="E7" s="11" t="s">
        <v>983</v>
      </c>
      <c r="F7" s="848">
        <v>1</v>
      </c>
      <c r="G7" s="874"/>
      <c r="H7" s="875"/>
      <c r="I7" s="875"/>
      <c r="J7" s="853">
        <f>SUMIFS(G$21:G$44,$B$21:$B$44,$G7)</f>
        <v>0</v>
      </c>
      <c r="K7" s="853">
        <f>SUMIFS(K$21:K$44,$B$21:$B$44,$G7)</f>
        <v>0</v>
      </c>
      <c r="L7" s="853">
        <f>SUMIFS(L$21:L$44,$B$21:$B$44,$G7)</f>
        <v>0</v>
      </c>
      <c r="M7" s="853">
        <f>SUMIFS(M$21:M$44,$B$21:$B$44,$G7)</f>
        <v>0</v>
      </c>
      <c r="N7" s="854">
        <f>SUMIFS(N$21:N$44,$B$21:$B$44,G7)</f>
        <v>0</v>
      </c>
    </row>
    <row r="8" spans="2:19" ht="14.25" customHeight="1" x14ac:dyDescent="0.3">
      <c r="B8" s="1015"/>
      <c r="C8" s="1015"/>
      <c r="D8" s="848">
        <v>3</v>
      </c>
      <c r="E8" s="11" t="s">
        <v>984</v>
      </c>
      <c r="F8" s="848">
        <v>2</v>
      </c>
      <c r="G8" s="876"/>
      <c r="H8" s="877"/>
      <c r="I8" s="877"/>
      <c r="J8" s="855">
        <f t="shared" ref="J8:J16" si="0">SUMIFS(G$21:G$44,$B$21:$B$44,G8)</f>
        <v>0</v>
      </c>
      <c r="K8" s="855">
        <f t="shared" ref="K8:M16" si="1">SUMIFS(K$21:K$44,$B$21:$B$44,$G8)</f>
        <v>0</v>
      </c>
      <c r="L8" s="855">
        <f t="shared" si="1"/>
        <v>0</v>
      </c>
      <c r="M8" s="855">
        <f t="shared" si="1"/>
        <v>0</v>
      </c>
      <c r="N8" s="856">
        <f t="shared" ref="N8:N16" si="2">SUMIFS($N$21:$N$44,$B$21:$B$44,G8)</f>
        <v>0</v>
      </c>
    </row>
    <row r="9" spans="2:19" ht="14.25" customHeight="1" x14ac:dyDescent="0.3">
      <c r="B9" s="1015"/>
      <c r="C9" s="1015"/>
      <c r="D9" s="848">
        <v>4</v>
      </c>
      <c r="E9" s="11" t="s">
        <v>985</v>
      </c>
      <c r="F9" s="848">
        <v>3</v>
      </c>
      <c r="G9" s="876"/>
      <c r="H9" s="877"/>
      <c r="I9" s="877"/>
      <c r="J9" s="855">
        <f t="shared" si="0"/>
        <v>0</v>
      </c>
      <c r="K9" s="855">
        <f t="shared" si="1"/>
        <v>0</v>
      </c>
      <c r="L9" s="855">
        <f t="shared" si="1"/>
        <v>0</v>
      </c>
      <c r="M9" s="855">
        <f t="shared" si="1"/>
        <v>0</v>
      </c>
      <c r="N9" s="856">
        <f t="shared" si="2"/>
        <v>0</v>
      </c>
    </row>
    <row r="10" spans="2:19" ht="14.25" customHeight="1" x14ac:dyDescent="0.3">
      <c r="B10" s="1015"/>
      <c r="C10" s="1015"/>
      <c r="D10" s="848">
        <v>5</v>
      </c>
      <c r="E10" s="11" t="s">
        <v>986</v>
      </c>
      <c r="F10" s="848">
        <v>4</v>
      </c>
      <c r="G10" s="876"/>
      <c r="H10" s="877"/>
      <c r="I10" s="877"/>
      <c r="J10" s="855">
        <f t="shared" si="0"/>
        <v>0</v>
      </c>
      <c r="K10" s="855">
        <f t="shared" si="1"/>
        <v>0</v>
      </c>
      <c r="L10" s="855">
        <f t="shared" si="1"/>
        <v>0</v>
      </c>
      <c r="M10" s="855">
        <f t="shared" si="1"/>
        <v>0</v>
      </c>
      <c r="N10" s="856">
        <f t="shared" si="2"/>
        <v>0</v>
      </c>
    </row>
    <row r="11" spans="2:19" ht="14.25" customHeight="1" x14ac:dyDescent="0.3">
      <c r="B11" s="857"/>
      <c r="C11" s="857"/>
      <c r="D11" s="848">
        <v>6</v>
      </c>
      <c r="E11" s="11" t="s">
        <v>987</v>
      </c>
      <c r="F11" s="848">
        <v>5</v>
      </c>
      <c r="G11" s="878"/>
      <c r="H11" s="877"/>
      <c r="I11" s="877"/>
      <c r="J11" s="855">
        <f t="shared" si="0"/>
        <v>0</v>
      </c>
      <c r="K11" s="855">
        <f t="shared" si="1"/>
        <v>0</v>
      </c>
      <c r="L11" s="855">
        <f t="shared" si="1"/>
        <v>0</v>
      </c>
      <c r="M11" s="855">
        <f t="shared" si="1"/>
        <v>0</v>
      </c>
      <c r="N11" s="856">
        <f t="shared" si="2"/>
        <v>0</v>
      </c>
    </row>
    <row r="12" spans="2:19" ht="14.4" x14ac:dyDescent="0.3">
      <c r="B12" s="857"/>
      <c r="C12" s="857"/>
      <c r="D12" s="848">
        <v>7</v>
      </c>
      <c r="E12" s="11" t="s">
        <v>988</v>
      </c>
      <c r="F12" s="848">
        <v>6</v>
      </c>
      <c r="G12" s="878"/>
      <c r="H12" s="877"/>
      <c r="I12" s="877"/>
      <c r="J12" s="855">
        <f t="shared" si="0"/>
        <v>0</v>
      </c>
      <c r="K12" s="855">
        <f t="shared" si="1"/>
        <v>0</v>
      </c>
      <c r="L12" s="855">
        <f t="shared" si="1"/>
        <v>0</v>
      </c>
      <c r="M12" s="855">
        <f t="shared" si="1"/>
        <v>0</v>
      </c>
      <c r="N12" s="856">
        <f t="shared" si="2"/>
        <v>0</v>
      </c>
    </row>
    <row r="13" spans="2:19" ht="14.4" x14ac:dyDescent="0.3">
      <c r="C13" s="857"/>
      <c r="D13" s="848">
        <v>8</v>
      </c>
      <c r="E13" s="11" t="s">
        <v>989</v>
      </c>
      <c r="F13" s="848">
        <v>7</v>
      </c>
      <c r="G13" s="878"/>
      <c r="H13" s="877"/>
      <c r="I13" s="877"/>
      <c r="J13" s="855">
        <f t="shared" si="0"/>
        <v>0</v>
      </c>
      <c r="K13" s="855">
        <f t="shared" si="1"/>
        <v>0</v>
      </c>
      <c r="L13" s="855">
        <f t="shared" si="1"/>
        <v>0</v>
      </c>
      <c r="M13" s="855">
        <f t="shared" si="1"/>
        <v>0</v>
      </c>
      <c r="N13" s="856">
        <f t="shared" si="2"/>
        <v>0</v>
      </c>
    </row>
    <row r="14" spans="2:19" ht="14.4" x14ac:dyDescent="0.3">
      <c r="C14" s="857"/>
      <c r="D14" s="848">
        <v>9</v>
      </c>
      <c r="E14" s="11" t="s">
        <v>990</v>
      </c>
      <c r="F14" s="848">
        <v>8</v>
      </c>
      <c r="G14" s="878"/>
      <c r="H14" s="877"/>
      <c r="I14" s="877"/>
      <c r="J14" s="855">
        <f t="shared" si="0"/>
        <v>0</v>
      </c>
      <c r="K14" s="855">
        <f t="shared" si="1"/>
        <v>0</v>
      </c>
      <c r="L14" s="855">
        <f t="shared" si="1"/>
        <v>0</v>
      </c>
      <c r="M14" s="855">
        <f t="shared" si="1"/>
        <v>0</v>
      </c>
      <c r="N14" s="856">
        <f t="shared" si="2"/>
        <v>0</v>
      </c>
    </row>
    <row r="15" spans="2:19" ht="14.4" x14ac:dyDescent="0.3">
      <c r="C15" s="857"/>
      <c r="D15" s="848">
        <v>10</v>
      </c>
      <c r="E15" s="21" t="s">
        <v>991</v>
      </c>
      <c r="F15" s="848">
        <v>9</v>
      </c>
      <c r="G15" s="878"/>
      <c r="H15" s="877"/>
      <c r="I15" s="877"/>
      <c r="J15" s="855">
        <f t="shared" si="0"/>
        <v>0</v>
      </c>
      <c r="K15" s="855">
        <f t="shared" si="1"/>
        <v>0</v>
      </c>
      <c r="L15" s="855">
        <f t="shared" si="1"/>
        <v>0</v>
      </c>
      <c r="M15" s="855">
        <f t="shared" si="1"/>
        <v>0</v>
      </c>
      <c r="N15" s="856">
        <f t="shared" si="2"/>
        <v>0</v>
      </c>
    </row>
    <row r="16" spans="2:19" ht="14.4" x14ac:dyDescent="0.3">
      <c r="C16" s="857"/>
      <c r="D16" s="848">
        <v>11</v>
      </c>
      <c r="E16" s="11" t="s">
        <v>992</v>
      </c>
      <c r="F16" s="848">
        <v>10</v>
      </c>
      <c r="G16" s="879"/>
      <c r="H16" s="880"/>
      <c r="I16" s="880"/>
      <c r="J16" s="858">
        <f t="shared" si="0"/>
        <v>0</v>
      </c>
      <c r="K16" s="858">
        <f t="shared" si="1"/>
        <v>0</v>
      </c>
      <c r="L16" s="858">
        <f t="shared" si="1"/>
        <v>0</v>
      </c>
      <c r="M16" s="858">
        <f t="shared" si="1"/>
        <v>0</v>
      </c>
      <c r="N16" s="859">
        <f t="shared" si="2"/>
        <v>0</v>
      </c>
    </row>
    <row r="17" spans="1:19" s="733" customFormat="1" ht="22.5" customHeight="1" x14ac:dyDescent="0.25">
      <c r="C17" s="857"/>
      <c r="M17" s="860" t="s">
        <v>119</v>
      </c>
      <c r="N17" s="861">
        <f>SUM(N7:N16)</f>
        <v>0</v>
      </c>
    </row>
    <row r="18" spans="1:19" x14ac:dyDescent="0.25">
      <c r="M18" s="11"/>
      <c r="S18" s="11"/>
    </row>
    <row r="19" spans="1:19" s="547" customFormat="1" ht="48" customHeight="1" x14ac:dyDescent="0.25">
      <c r="B19" s="1013" t="s">
        <v>999</v>
      </c>
      <c r="C19" s="1016" t="s">
        <v>116</v>
      </c>
      <c r="D19" s="1013" t="s">
        <v>998</v>
      </c>
      <c r="E19" s="1013" t="s">
        <v>1000</v>
      </c>
      <c r="F19" s="1013" t="s">
        <v>1001</v>
      </c>
      <c r="G19" s="1013" t="s">
        <v>981</v>
      </c>
      <c r="H19" s="1013" t="s">
        <v>980</v>
      </c>
      <c r="I19" s="1013" t="s">
        <v>978</v>
      </c>
      <c r="J19" s="1013" t="s">
        <v>979</v>
      </c>
      <c r="K19" s="1010" t="str">
        <f>"BEGINNING OUTSTANDING BALANCE AS OF: "&amp;TEXT('Form 1'!C144,"MMM D, YYYY")</f>
        <v>BEGINNING OUTSTANDING BALANCE AS OF: Jul 1, 2025</v>
      </c>
      <c r="L19" s="1010" t="str">
        <f>"REQUIREMENTS FOR FISCALYEAR ENDING "&amp;TEXT('Form 1'!C138, "M/D/YY")</f>
        <v>REQUIREMENTS FOR FISCALYEAR ENDING 6/30/26</v>
      </c>
      <c r="M19" s="1011"/>
      <c r="N19" s="1013" t="s">
        <v>1004</v>
      </c>
    </row>
    <row r="20" spans="1:19" s="842" customFormat="1" ht="26.4" x14ac:dyDescent="0.25">
      <c r="B20" s="1014"/>
      <c r="C20" s="1017"/>
      <c r="D20" s="1014"/>
      <c r="E20" s="1014"/>
      <c r="F20" s="1014"/>
      <c r="G20" s="1014"/>
      <c r="H20" s="1014"/>
      <c r="I20" s="1014"/>
      <c r="J20" s="1014"/>
      <c r="K20" s="1012"/>
      <c r="L20" s="862" t="s">
        <v>994</v>
      </c>
      <c r="M20" s="862" t="s">
        <v>993</v>
      </c>
      <c r="N20" s="1014"/>
    </row>
    <row r="21" spans="1:19" s="733" customFormat="1" ht="18" customHeight="1" x14ac:dyDescent="0.25">
      <c r="A21" s="863">
        <v>1</v>
      </c>
      <c r="B21" s="520"/>
      <c r="C21" s="525"/>
      <c r="D21" s="521"/>
      <c r="E21" s="864" t="str">
        <f t="shared" ref="E21:E44" si="3">IFERROR(VLOOKUP(D21,$D$6:$E$16,2,FALSE),"")</f>
        <v/>
      </c>
      <c r="F21" s="528"/>
      <c r="G21" s="529"/>
      <c r="H21" s="530"/>
      <c r="I21" s="530"/>
      <c r="J21" s="531"/>
      <c r="K21" s="544"/>
      <c r="L21" s="541"/>
      <c r="M21" s="541"/>
      <c r="N21" s="865">
        <f t="shared" ref="N21:N44" si="4">+L21+M21</f>
        <v>0</v>
      </c>
    </row>
    <row r="22" spans="1:19" s="733" customFormat="1" ht="18" customHeight="1" x14ac:dyDescent="0.25">
      <c r="A22" s="863">
        <v>2</v>
      </c>
      <c r="B22" s="522"/>
      <c r="C22" s="526"/>
      <c r="D22" s="521"/>
      <c r="E22" s="866" t="str">
        <f t="shared" si="3"/>
        <v/>
      </c>
      <c r="F22" s="532"/>
      <c r="G22" s="533"/>
      <c r="H22" s="534"/>
      <c r="I22" s="534"/>
      <c r="J22" s="535"/>
      <c r="K22" s="544"/>
      <c r="L22" s="541"/>
      <c r="M22" s="541"/>
      <c r="N22" s="865">
        <f t="shared" si="4"/>
        <v>0</v>
      </c>
    </row>
    <row r="23" spans="1:19" s="733" customFormat="1" ht="18" customHeight="1" x14ac:dyDescent="0.25">
      <c r="A23" s="863">
        <v>3</v>
      </c>
      <c r="B23" s="520"/>
      <c r="C23" s="526"/>
      <c r="D23" s="521"/>
      <c r="E23" s="866" t="str">
        <f t="shared" si="3"/>
        <v/>
      </c>
      <c r="F23" s="532"/>
      <c r="G23" s="533"/>
      <c r="H23" s="534"/>
      <c r="I23" s="534"/>
      <c r="J23" s="535"/>
      <c r="K23" s="544"/>
      <c r="L23" s="541"/>
      <c r="M23" s="541"/>
      <c r="N23" s="865">
        <f t="shared" si="4"/>
        <v>0</v>
      </c>
    </row>
    <row r="24" spans="1:19" s="733" customFormat="1" ht="18" customHeight="1" x14ac:dyDescent="0.25">
      <c r="A24" s="863">
        <v>4</v>
      </c>
      <c r="B24" s="520"/>
      <c r="C24" s="526"/>
      <c r="D24" s="521"/>
      <c r="E24" s="866" t="str">
        <f t="shared" si="3"/>
        <v/>
      </c>
      <c r="F24" s="532"/>
      <c r="G24" s="533"/>
      <c r="H24" s="534"/>
      <c r="I24" s="534"/>
      <c r="J24" s="535"/>
      <c r="K24" s="544"/>
      <c r="L24" s="541"/>
      <c r="M24" s="541"/>
      <c r="N24" s="865">
        <f t="shared" si="4"/>
        <v>0</v>
      </c>
    </row>
    <row r="25" spans="1:19" s="733" customFormat="1" ht="18" customHeight="1" x14ac:dyDescent="0.25">
      <c r="A25" s="863">
        <v>5</v>
      </c>
      <c r="B25" s="520"/>
      <c r="C25" s="526"/>
      <c r="D25" s="521"/>
      <c r="E25" s="866" t="str">
        <f t="shared" si="3"/>
        <v/>
      </c>
      <c r="F25" s="532"/>
      <c r="G25" s="533"/>
      <c r="H25" s="534"/>
      <c r="I25" s="534"/>
      <c r="J25" s="535"/>
      <c r="K25" s="544"/>
      <c r="L25" s="541"/>
      <c r="M25" s="541"/>
      <c r="N25" s="865">
        <f t="shared" si="4"/>
        <v>0</v>
      </c>
    </row>
    <row r="26" spans="1:19" s="733" customFormat="1" ht="18" customHeight="1" x14ac:dyDescent="0.25">
      <c r="A26" s="863">
        <v>6</v>
      </c>
      <c r="B26" s="520"/>
      <c r="C26" s="526"/>
      <c r="D26" s="521"/>
      <c r="E26" s="866" t="str">
        <f t="shared" si="3"/>
        <v/>
      </c>
      <c r="F26" s="532"/>
      <c r="G26" s="533"/>
      <c r="H26" s="534"/>
      <c r="I26" s="534"/>
      <c r="J26" s="535"/>
      <c r="K26" s="544"/>
      <c r="L26" s="541"/>
      <c r="M26" s="541"/>
      <c r="N26" s="865">
        <f t="shared" si="4"/>
        <v>0</v>
      </c>
    </row>
    <row r="27" spans="1:19" s="733" customFormat="1" ht="18" customHeight="1" x14ac:dyDescent="0.25">
      <c r="A27" s="863">
        <v>7</v>
      </c>
      <c r="B27" s="520"/>
      <c r="C27" s="526"/>
      <c r="D27" s="521"/>
      <c r="E27" s="866" t="str">
        <f t="shared" si="3"/>
        <v/>
      </c>
      <c r="F27" s="532"/>
      <c r="G27" s="533"/>
      <c r="H27" s="534"/>
      <c r="I27" s="534"/>
      <c r="J27" s="535"/>
      <c r="K27" s="544"/>
      <c r="L27" s="541"/>
      <c r="M27" s="541"/>
      <c r="N27" s="865">
        <f t="shared" si="4"/>
        <v>0</v>
      </c>
    </row>
    <row r="28" spans="1:19" s="733" customFormat="1" ht="18" customHeight="1" x14ac:dyDescent="0.25">
      <c r="A28" s="863">
        <v>8</v>
      </c>
      <c r="B28" s="520"/>
      <c r="C28" s="526"/>
      <c r="D28" s="521"/>
      <c r="E28" s="866" t="str">
        <f t="shared" si="3"/>
        <v/>
      </c>
      <c r="F28" s="532"/>
      <c r="G28" s="533"/>
      <c r="H28" s="534"/>
      <c r="I28" s="534"/>
      <c r="J28" s="535"/>
      <c r="K28" s="544"/>
      <c r="L28" s="541"/>
      <c r="M28" s="541"/>
      <c r="N28" s="865">
        <f t="shared" si="4"/>
        <v>0</v>
      </c>
    </row>
    <row r="29" spans="1:19" s="733" customFormat="1" ht="18" customHeight="1" x14ac:dyDescent="0.25">
      <c r="A29" s="863">
        <v>9</v>
      </c>
      <c r="B29" s="520"/>
      <c r="C29" s="526"/>
      <c r="D29" s="521"/>
      <c r="E29" s="866" t="str">
        <f t="shared" si="3"/>
        <v/>
      </c>
      <c r="F29" s="532"/>
      <c r="G29" s="533"/>
      <c r="H29" s="534"/>
      <c r="I29" s="534"/>
      <c r="J29" s="535"/>
      <c r="K29" s="544"/>
      <c r="L29" s="541"/>
      <c r="M29" s="541"/>
      <c r="N29" s="865">
        <f t="shared" si="4"/>
        <v>0</v>
      </c>
    </row>
    <row r="30" spans="1:19" s="733" customFormat="1" ht="18" customHeight="1" x14ac:dyDescent="0.25">
      <c r="A30" s="863">
        <v>10</v>
      </c>
      <c r="B30" s="520"/>
      <c r="C30" s="526"/>
      <c r="D30" s="521"/>
      <c r="E30" s="866" t="str">
        <f t="shared" si="3"/>
        <v/>
      </c>
      <c r="F30" s="532"/>
      <c r="G30" s="533"/>
      <c r="H30" s="534"/>
      <c r="I30" s="534"/>
      <c r="J30" s="535"/>
      <c r="K30" s="544"/>
      <c r="L30" s="541"/>
      <c r="M30" s="541"/>
      <c r="N30" s="865">
        <f t="shared" si="4"/>
        <v>0</v>
      </c>
    </row>
    <row r="31" spans="1:19" s="733" customFormat="1" ht="18" customHeight="1" x14ac:dyDescent="0.25">
      <c r="A31" s="863">
        <v>11</v>
      </c>
      <c r="B31" s="520"/>
      <c r="C31" s="526"/>
      <c r="D31" s="521"/>
      <c r="E31" s="866" t="str">
        <f t="shared" si="3"/>
        <v/>
      </c>
      <c r="F31" s="532"/>
      <c r="G31" s="533"/>
      <c r="H31" s="534"/>
      <c r="I31" s="534"/>
      <c r="J31" s="535"/>
      <c r="K31" s="544"/>
      <c r="L31" s="541"/>
      <c r="M31" s="541"/>
      <c r="N31" s="865">
        <f t="shared" si="4"/>
        <v>0</v>
      </c>
    </row>
    <row r="32" spans="1:19" s="733" customFormat="1" ht="18" customHeight="1" x14ac:dyDescent="0.25">
      <c r="A32" s="863">
        <v>12</v>
      </c>
      <c r="B32" s="520"/>
      <c r="C32" s="526"/>
      <c r="D32" s="521"/>
      <c r="E32" s="866" t="str">
        <f t="shared" si="3"/>
        <v/>
      </c>
      <c r="F32" s="532"/>
      <c r="G32" s="533"/>
      <c r="H32" s="534"/>
      <c r="I32" s="534"/>
      <c r="J32" s="535"/>
      <c r="K32" s="544"/>
      <c r="L32" s="541"/>
      <c r="M32" s="541"/>
      <c r="N32" s="865">
        <f t="shared" si="4"/>
        <v>0</v>
      </c>
    </row>
    <row r="33" spans="1:15" s="733" customFormat="1" ht="18" customHeight="1" x14ac:dyDescent="0.25">
      <c r="A33" s="863">
        <v>13</v>
      </c>
      <c r="B33" s="520"/>
      <c r="C33" s="526"/>
      <c r="D33" s="521"/>
      <c r="E33" s="866" t="str">
        <f t="shared" si="3"/>
        <v/>
      </c>
      <c r="F33" s="532"/>
      <c r="G33" s="533"/>
      <c r="H33" s="534"/>
      <c r="I33" s="534"/>
      <c r="J33" s="535"/>
      <c r="K33" s="544"/>
      <c r="L33" s="541"/>
      <c r="M33" s="541"/>
      <c r="N33" s="865">
        <f t="shared" si="4"/>
        <v>0</v>
      </c>
    </row>
    <row r="34" spans="1:15" s="733" customFormat="1" ht="18" customHeight="1" x14ac:dyDescent="0.25">
      <c r="A34" s="863">
        <v>14</v>
      </c>
      <c r="B34" s="520"/>
      <c r="C34" s="526"/>
      <c r="D34" s="521"/>
      <c r="E34" s="866" t="str">
        <f t="shared" si="3"/>
        <v/>
      </c>
      <c r="F34" s="532"/>
      <c r="G34" s="533"/>
      <c r="H34" s="534"/>
      <c r="I34" s="534"/>
      <c r="J34" s="535"/>
      <c r="K34" s="544"/>
      <c r="L34" s="541"/>
      <c r="M34" s="541"/>
      <c r="N34" s="865">
        <f t="shared" si="4"/>
        <v>0</v>
      </c>
    </row>
    <row r="35" spans="1:15" s="733" customFormat="1" ht="18" customHeight="1" x14ac:dyDescent="0.25">
      <c r="A35" s="863">
        <v>15</v>
      </c>
      <c r="B35" s="520"/>
      <c r="C35" s="526"/>
      <c r="D35" s="521"/>
      <c r="E35" s="866" t="str">
        <f t="shared" si="3"/>
        <v/>
      </c>
      <c r="F35" s="532"/>
      <c r="G35" s="533"/>
      <c r="H35" s="534"/>
      <c r="I35" s="534"/>
      <c r="J35" s="535"/>
      <c r="K35" s="544"/>
      <c r="L35" s="541"/>
      <c r="M35" s="541"/>
      <c r="N35" s="865">
        <f t="shared" si="4"/>
        <v>0</v>
      </c>
    </row>
    <row r="36" spans="1:15" s="733" customFormat="1" ht="18" customHeight="1" x14ac:dyDescent="0.25">
      <c r="A36" s="863">
        <v>16</v>
      </c>
      <c r="B36" s="520"/>
      <c r="C36" s="526"/>
      <c r="D36" s="521"/>
      <c r="E36" s="866" t="str">
        <f t="shared" si="3"/>
        <v/>
      </c>
      <c r="F36" s="532"/>
      <c r="G36" s="533"/>
      <c r="H36" s="534"/>
      <c r="I36" s="534"/>
      <c r="J36" s="535"/>
      <c r="K36" s="544"/>
      <c r="L36" s="541"/>
      <c r="M36" s="541"/>
      <c r="N36" s="865">
        <f t="shared" si="4"/>
        <v>0</v>
      </c>
    </row>
    <row r="37" spans="1:15" s="733" customFormat="1" ht="18" customHeight="1" x14ac:dyDescent="0.25">
      <c r="A37" s="863">
        <v>17</v>
      </c>
      <c r="B37" s="520"/>
      <c r="C37" s="526"/>
      <c r="D37" s="521"/>
      <c r="E37" s="866" t="str">
        <f t="shared" si="3"/>
        <v/>
      </c>
      <c r="F37" s="532"/>
      <c r="G37" s="533"/>
      <c r="H37" s="534"/>
      <c r="I37" s="534"/>
      <c r="J37" s="535"/>
      <c r="K37" s="544"/>
      <c r="L37" s="541"/>
      <c r="M37" s="541"/>
      <c r="N37" s="865">
        <f t="shared" si="4"/>
        <v>0</v>
      </c>
    </row>
    <row r="38" spans="1:15" s="733" customFormat="1" ht="18" customHeight="1" x14ac:dyDescent="0.25">
      <c r="A38" s="863">
        <v>18</v>
      </c>
      <c r="B38" s="520"/>
      <c r="C38" s="526"/>
      <c r="D38" s="521"/>
      <c r="E38" s="866" t="str">
        <f t="shared" si="3"/>
        <v/>
      </c>
      <c r="F38" s="532"/>
      <c r="G38" s="533"/>
      <c r="H38" s="534"/>
      <c r="I38" s="534"/>
      <c r="J38" s="535"/>
      <c r="K38" s="544"/>
      <c r="L38" s="541"/>
      <c r="M38" s="541"/>
      <c r="N38" s="865">
        <f t="shared" si="4"/>
        <v>0</v>
      </c>
    </row>
    <row r="39" spans="1:15" s="733" customFormat="1" ht="18" customHeight="1" x14ac:dyDescent="0.25">
      <c r="A39" s="863">
        <v>19</v>
      </c>
      <c r="B39" s="520"/>
      <c r="C39" s="526"/>
      <c r="D39" s="521"/>
      <c r="E39" s="866" t="str">
        <f t="shared" si="3"/>
        <v/>
      </c>
      <c r="F39" s="532"/>
      <c r="G39" s="533"/>
      <c r="H39" s="534"/>
      <c r="I39" s="534"/>
      <c r="J39" s="535"/>
      <c r="K39" s="544"/>
      <c r="L39" s="541"/>
      <c r="M39" s="541"/>
      <c r="N39" s="865">
        <f t="shared" si="4"/>
        <v>0</v>
      </c>
    </row>
    <row r="40" spans="1:15" s="733" customFormat="1" ht="18" customHeight="1" x14ac:dyDescent="0.25">
      <c r="A40" s="863">
        <v>20</v>
      </c>
      <c r="B40" s="520"/>
      <c r="C40" s="526"/>
      <c r="D40" s="521"/>
      <c r="E40" s="866" t="str">
        <f t="shared" si="3"/>
        <v/>
      </c>
      <c r="F40" s="532"/>
      <c r="G40" s="533"/>
      <c r="H40" s="534"/>
      <c r="I40" s="534"/>
      <c r="J40" s="535"/>
      <c r="K40" s="544"/>
      <c r="L40" s="541"/>
      <c r="M40" s="541"/>
      <c r="N40" s="865">
        <f t="shared" si="4"/>
        <v>0</v>
      </c>
    </row>
    <row r="41" spans="1:15" s="733" customFormat="1" ht="18" customHeight="1" x14ac:dyDescent="0.25">
      <c r="A41" s="863">
        <v>21</v>
      </c>
      <c r="B41" s="520"/>
      <c r="C41" s="526"/>
      <c r="D41" s="521"/>
      <c r="E41" s="866" t="str">
        <f t="shared" si="3"/>
        <v/>
      </c>
      <c r="F41" s="532"/>
      <c r="G41" s="533"/>
      <c r="H41" s="534"/>
      <c r="I41" s="534"/>
      <c r="J41" s="535"/>
      <c r="K41" s="544"/>
      <c r="L41" s="541"/>
      <c r="M41" s="541"/>
      <c r="N41" s="865">
        <f t="shared" si="4"/>
        <v>0</v>
      </c>
    </row>
    <row r="42" spans="1:15" s="733" customFormat="1" ht="18" customHeight="1" x14ac:dyDescent="0.25">
      <c r="A42" s="863">
        <v>22</v>
      </c>
      <c r="B42" s="520"/>
      <c r="C42" s="526"/>
      <c r="D42" s="521"/>
      <c r="E42" s="866" t="str">
        <f t="shared" si="3"/>
        <v/>
      </c>
      <c r="F42" s="532"/>
      <c r="G42" s="533"/>
      <c r="H42" s="534"/>
      <c r="I42" s="534"/>
      <c r="J42" s="535"/>
      <c r="K42" s="544"/>
      <c r="L42" s="541"/>
      <c r="M42" s="541"/>
      <c r="N42" s="865">
        <f t="shared" si="4"/>
        <v>0</v>
      </c>
    </row>
    <row r="43" spans="1:15" s="733" customFormat="1" ht="18" customHeight="1" x14ac:dyDescent="0.25">
      <c r="A43" s="863">
        <v>23</v>
      </c>
      <c r="B43" s="520"/>
      <c r="C43" s="526"/>
      <c r="D43" s="523"/>
      <c r="E43" s="866" t="str">
        <f t="shared" si="3"/>
        <v/>
      </c>
      <c r="F43" s="532"/>
      <c r="G43" s="533"/>
      <c r="H43" s="534"/>
      <c r="I43" s="534"/>
      <c r="J43" s="535"/>
      <c r="K43" s="545"/>
      <c r="L43" s="542"/>
      <c r="M43" s="542"/>
      <c r="N43" s="867">
        <f t="shared" si="4"/>
        <v>0</v>
      </c>
    </row>
    <row r="44" spans="1:15" s="733" customFormat="1" ht="18" customHeight="1" thickBot="1" x14ac:dyDescent="0.3">
      <c r="A44" s="863">
        <v>24</v>
      </c>
      <c r="B44" s="540"/>
      <c r="C44" s="527"/>
      <c r="D44" s="524"/>
      <c r="E44" s="868" t="str">
        <f t="shared" si="3"/>
        <v/>
      </c>
      <c r="F44" s="536"/>
      <c r="G44" s="537"/>
      <c r="H44" s="538"/>
      <c r="I44" s="538"/>
      <c r="J44" s="539"/>
      <c r="K44" s="546"/>
      <c r="L44" s="543"/>
      <c r="M44" s="543"/>
      <c r="N44" s="869">
        <f t="shared" si="4"/>
        <v>0</v>
      </c>
    </row>
    <row r="45" spans="1:15" s="455" customFormat="1" ht="25.5" customHeight="1" thickTop="1" x14ac:dyDescent="0.25">
      <c r="A45" s="8"/>
      <c r="C45" s="455" t="s">
        <v>120</v>
      </c>
      <c r="G45" s="870">
        <f>SUM(G21:G44)</f>
        <v>0</v>
      </c>
      <c r="K45" s="870">
        <f t="shared" ref="K45:N45" si="5">SUM(K21:K44)</f>
        <v>0</v>
      </c>
      <c r="L45" s="871">
        <f t="shared" si="5"/>
        <v>0</v>
      </c>
      <c r="M45" s="871">
        <f t="shared" si="5"/>
        <v>0</v>
      </c>
      <c r="N45" s="871">
        <f t="shared" si="5"/>
        <v>0</v>
      </c>
    </row>
    <row r="46" spans="1:15" ht="21.75" customHeight="1" x14ac:dyDescent="0.3">
      <c r="D46" s="547"/>
      <c r="E46" s="547"/>
      <c r="F46" s="547"/>
      <c r="G46" s="547"/>
      <c r="H46" s="547"/>
      <c r="I46" s="547"/>
      <c r="K46" s="547"/>
      <c r="L46" s="547"/>
      <c r="M46" s="547"/>
      <c r="N46" s="872">
        <f>N45-N17</f>
        <v>0</v>
      </c>
      <c r="O46" s="734" t="s">
        <v>972</v>
      </c>
    </row>
    <row r="50" spans="3:14" ht="21.75" customHeight="1" x14ac:dyDescent="0.25"/>
    <row r="52" spans="3:14" x14ac:dyDescent="0.25">
      <c r="C52" s="11"/>
    </row>
    <row r="58" spans="3:14" x14ac:dyDescent="0.25">
      <c r="N58" s="7" t="s">
        <v>426</v>
      </c>
    </row>
    <row r="59" spans="3:14" x14ac:dyDescent="0.25">
      <c r="N59" s="7" t="s">
        <v>648</v>
      </c>
    </row>
  </sheetData>
  <sheetProtection algorithmName="SHA-512" hashValue="K4hFxQNzSt28eoVG+4Dr56o5Xblqnk5l8DIKCjUi6tZ5twbrHOZG4S5IhsXjYb2rlY5PkaVRDJA0Oe/uUbZ8Wg==" saltValue="OubsOL7AR7yeR+cfR9igEw==" spinCount="100000" sheet="1" objects="1" scenarios="1"/>
  <mergeCells count="15">
    <mergeCell ref="B1:N1"/>
    <mergeCell ref="L19:M19"/>
    <mergeCell ref="K19:K20"/>
    <mergeCell ref="N19:N20"/>
    <mergeCell ref="D19:D20"/>
    <mergeCell ref="E19:E20"/>
    <mergeCell ref="G19:G20"/>
    <mergeCell ref="H19:H20"/>
    <mergeCell ref="I19:I20"/>
    <mergeCell ref="J19:J20"/>
    <mergeCell ref="B5:C10"/>
    <mergeCell ref="C19:C20"/>
    <mergeCell ref="B19:B20"/>
    <mergeCell ref="B3:N3"/>
    <mergeCell ref="F19:F20"/>
  </mergeCells>
  <phoneticPr fontId="0" type="noConversion"/>
  <dataValidations count="2">
    <dataValidation type="list" allowBlank="1" showInputMessage="1" showErrorMessage="1" sqref="B21:B44" xr:uid="{7925FD35-7D16-40C1-8314-4090883CF803}">
      <formula1>$G$7:$G$16</formula1>
    </dataValidation>
    <dataValidation type="list" allowBlank="1" showInputMessage="1" showErrorMessage="1" sqref="D21:D44" xr:uid="{C141E62F-4FC4-4F2D-B44E-23E602CDBBD6}">
      <formula1>$D$6:$D$16</formula1>
    </dataValidation>
  </dataValidations>
  <pageMargins left="0.25" right="0.25" top="0.75" bottom="0.75" header="0.3" footer="0.3"/>
  <pageSetup scale="56" orientation="landscape" r:id="rId1"/>
  <headerFooter alignWithMargins="0">
    <oddFooter>&amp;C&amp;8Last Revised &amp;D</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62F53-3985-4CE9-8886-CA530B6C8718}">
  <sheetPr codeName="Sheet25">
    <tabColor rgb="FFFFCCCC"/>
    <pageSetUpPr fitToPage="1"/>
  </sheetPr>
  <dimension ref="A1:L58"/>
  <sheetViews>
    <sheetView zoomScale="80" zoomScaleNormal="80" workbookViewId="0">
      <pane ySplit="9" topLeftCell="A10" activePane="bottomLeft" state="frozen"/>
      <selection pane="bottomLeft" activeCell="A10" sqref="A10:XFD10"/>
    </sheetView>
  </sheetViews>
  <sheetFormatPr defaultColWidth="9.109375" defaultRowHeight="13.8" x14ac:dyDescent="0.25"/>
  <cols>
    <col min="1" max="1" width="1.6640625" style="21" customWidth="1"/>
    <col min="2" max="2" width="2.6640625" style="21" customWidth="1"/>
    <col min="3" max="3" width="5.88671875" style="21" customWidth="1"/>
    <col min="4" max="4" width="33" style="8" customWidth="1"/>
    <col min="5" max="8" width="17.6640625" style="8" customWidth="1"/>
    <col min="9" max="16384" width="9.109375" style="8"/>
  </cols>
  <sheetData>
    <row r="1" spans="1:10" ht="19.2" x14ac:dyDescent="0.35">
      <c r="D1" s="1009" t="s">
        <v>70</v>
      </c>
      <c r="E1" s="1009"/>
      <c r="F1" s="1009"/>
      <c r="G1" s="1009"/>
      <c r="H1" s="1009"/>
      <c r="I1" s="881"/>
    </row>
    <row r="3" spans="1:10" x14ac:dyDescent="0.25">
      <c r="D3" s="1018" t="str">
        <f>'Sch 1'!$B$7</f>
        <v>WYLEES Western Youth Leadership, Engagement, and Empowerment School</v>
      </c>
      <c r="E3" s="1018"/>
      <c r="F3" s="1018"/>
      <c r="G3" s="1018"/>
      <c r="H3" s="1018"/>
    </row>
    <row r="5" spans="1:10" x14ac:dyDescent="0.25">
      <c r="A5" s="556"/>
      <c r="B5" s="556"/>
      <c r="C5" s="556"/>
      <c r="D5" s="557"/>
      <c r="E5" s="558">
        <v>-1</v>
      </c>
      <c r="F5" s="559">
        <v>-2</v>
      </c>
      <c r="G5" s="560">
        <v>-3</v>
      </c>
      <c r="H5" s="560">
        <v>-4</v>
      </c>
    </row>
    <row r="6" spans="1:10" x14ac:dyDescent="0.25">
      <c r="A6" s="561"/>
      <c r="B6" s="561"/>
      <c r="C6" s="561"/>
      <c r="D6" s="562"/>
      <c r="E6" s="562"/>
      <c r="F6" s="563" t="s">
        <v>1</v>
      </c>
      <c r="G6" s="997" t="str">
        <f>"BUDGET YEAR ENDING "&amp;TEXT('Form 1'!$C$138,"mm/dd/yy")</f>
        <v>BUDGET YEAR ENDING 06/30/26</v>
      </c>
      <c r="H6" s="998"/>
    </row>
    <row r="7" spans="1:10" x14ac:dyDescent="0.25">
      <c r="A7" s="561"/>
      <c r="B7" s="561"/>
      <c r="C7" s="561"/>
      <c r="D7" s="562"/>
      <c r="E7" s="564" t="s">
        <v>412</v>
      </c>
      <c r="F7" s="564" t="s">
        <v>414</v>
      </c>
      <c r="G7" s="565"/>
      <c r="H7" s="566"/>
    </row>
    <row r="8" spans="1:10" ht="15.6" x14ac:dyDescent="0.3">
      <c r="A8" s="882" t="s">
        <v>933</v>
      </c>
      <c r="B8" s="567"/>
      <c r="C8" s="568"/>
      <c r="D8" s="568"/>
      <c r="E8" s="564" t="s">
        <v>413</v>
      </c>
      <c r="F8" s="564" t="s">
        <v>413</v>
      </c>
      <c r="G8" s="569" t="s">
        <v>415</v>
      </c>
      <c r="H8" s="570" t="s">
        <v>115</v>
      </c>
    </row>
    <row r="9" spans="1:10" s="24" customFormat="1" ht="18" customHeight="1" x14ac:dyDescent="0.25">
      <c r="A9" s="571"/>
      <c r="B9" s="1001"/>
      <c r="C9" s="1001"/>
      <c r="D9" s="1002"/>
      <c r="E9" s="574">
        <f>'Form 1'!$C$129</f>
        <v>45473</v>
      </c>
      <c r="F9" s="574">
        <f>'Form 1'!$C$133</f>
        <v>45838</v>
      </c>
      <c r="G9" s="575" t="s">
        <v>416</v>
      </c>
      <c r="H9" s="576" t="s">
        <v>416</v>
      </c>
    </row>
    <row r="10" spans="1:10" ht="18.75" customHeight="1" x14ac:dyDescent="0.3">
      <c r="A10" s="764"/>
      <c r="B10" s="451" t="s">
        <v>72</v>
      </c>
      <c r="C10" s="765"/>
      <c r="D10" s="787"/>
      <c r="E10" s="459"/>
      <c r="F10" s="459"/>
      <c r="G10" s="459"/>
      <c r="H10" s="25"/>
      <c r="J10" s="446" t="s">
        <v>934</v>
      </c>
    </row>
    <row r="11" spans="1:10" ht="15.75" customHeight="1" x14ac:dyDescent="0.25">
      <c r="A11" s="447"/>
      <c r="B11" s="447"/>
      <c r="C11" s="447" t="s">
        <v>73</v>
      </c>
      <c r="D11" s="450"/>
      <c r="E11" s="834"/>
      <c r="F11" s="834"/>
      <c r="G11" s="834"/>
      <c r="H11" s="835"/>
      <c r="J11" s="640" t="s">
        <v>935</v>
      </c>
    </row>
    <row r="12" spans="1:10" x14ac:dyDescent="0.25">
      <c r="B12" s="21" t="s">
        <v>74</v>
      </c>
      <c r="C12" s="447"/>
      <c r="D12" s="450" t="s">
        <v>75</v>
      </c>
      <c r="E12" s="430"/>
      <c r="F12" s="430"/>
      <c r="G12" s="430"/>
      <c r="H12" s="431"/>
      <c r="J12" s="640" t="s">
        <v>936</v>
      </c>
    </row>
    <row r="13" spans="1:10" x14ac:dyDescent="0.25">
      <c r="A13" s="16"/>
      <c r="B13" s="16"/>
      <c r="C13" s="622"/>
      <c r="D13" s="592"/>
      <c r="E13" s="430"/>
      <c r="F13" s="430"/>
      <c r="G13" s="430"/>
      <c r="H13" s="431"/>
      <c r="J13" s="640" t="s">
        <v>937</v>
      </c>
    </row>
    <row r="14" spans="1:10" x14ac:dyDescent="0.25">
      <c r="C14" s="622"/>
      <c r="D14" s="592"/>
      <c r="E14" s="430"/>
      <c r="F14" s="430"/>
      <c r="G14" s="430"/>
      <c r="H14" s="431"/>
    </row>
    <row r="15" spans="1:10" x14ac:dyDescent="0.25">
      <c r="A15" s="447"/>
      <c r="B15" s="447"/>
      <c r="C15" s="622"/>
      <c r="D15" s="592"/>
      <c r="E15" s="430"/>
      <c r="F15" s="430"/>
      <c r="G15" s="430"/>
      <c r="H15" s="431"/>
    </row>
    <row r="16" spans="1:10" s="455" customFormat="1" ht="18.75" customHeight="1" x14ac:dyDescent="0.25">
      <c r="A16" s="451"/>
      <c r="B16" s="451"/>
      <c r="C16" s="451" t="s">
        <v>76</v>
      </c>
      <c r="D16" s="729" t="s">
        <v>77</v>
      </c>
      <c r="E16" s="883">
        <f>SUM(E12:E15)</f>
        <v>0</v>
      </c>
      <c r="F16" s="883">
        <f t="shared" ref="F16:H16" si="0">SUM(F12:F15)</f>
        <v>0</v>
      </c>
      <c r="G16" s="883">
        <f t="shared" si="0"/>
        <v>0</v>
      </c>
      <c r="H16" s="883">
        <f t="shared" si="0"/>
        <v>0</v>
      </c>
    </row>
    <row r="17" spans="1:8" ht="18" customHeight="1" x14ac:dyDescent="0.25">
      <c r="A17" s="447"/>
      <c r="B17" s="451" t="s">
        <v>561</v>
      </c>
      <c r="D17" s="765"/>
      <c r="E17" s="884"/>
      <c r="F17" s="884"/>
      <c r="G17" s="884"/>
      <c r="H17" s="25"/>
    </row>
    <row r="18" spans="1:8" ht="15.75" customHeight="1" x14ac:dyDescent="0.25">
      <c r="A18" s="447"/>
      <c r="B18" s="447" t="s">
        <v>78</v>
      </c>
      <c r="C18" s="471"/>
      <c r="D18" s="450" t="s">
        <v>79</v>
      </c>
      <c r="E18" s="430"/>
      <c r="F18" s="430"/>
      <c r="G18" s="430"/>
      <c r="H18" s="431"/>
    </row>
    <row r="19" spans="1:8" x14ac:dyDescent="0.25">
      <c r="A19" s="447"/>
      <c r="B19" s="447" t="s">
        <v>80</v>
      </c>
      <c r="C19" s="471"/>
      <c r="D19" s="450" t="s">
        <v>81</v>
      </c>
      <c r="E19" s="430"/>
      <c r="F19" s="430"/>
      <c r="G19" s="430"/>
      <c r="H19" s="431"/>
    </row>
    <row r="20" spans="1:8" x14ac:dyDescent="0.25">
      <c r="A20" s="447"/>
      <c r="B20" s="447" t="s">
        <v>82</v>
      </c>
      <c r="C20" s="447"/>
      <c r="D20" s="450" t="s">
        <v>83</v>
      </c>
      <c r="E20" s="430"/>
      <c r="F20" s="430"/>
      <c r="G20" s="430"/>
      <c r="H20" s="431"/>
    </row>
    <row r="21" spans="1:8" x14ac:dyDescent="0.25">
      <c r="A21" s="447"/>
      <c r="B21" s="447" t="s">
        <v>84</v>
      </c>
      <c r="C21" s="447"/>
      <c r="D21" s="450" t="s">
        <v>85</v>
      </c>
      <c r="E21" s="430"/>
      <c r="F21" s="430"/>
      <c r="G21" s="430"/>
      <c r="H21" s="431"/>
    </row>
    <row r="22" spans="1:8" x14ac:dyDescent="0.25">
      <c r="A22" s="447"/>
      <c r="B22" s="447" t="s">
        <v>546</v>
      </c>
      <c r="C22" s="447"/>
      <c r="D22" s="450" t="s">
        <v>89</v>
      </c>
      <c r="E22" s="430"/>
      <c r="F22" s="430"/>
      <c r="G22" s="430"/>
      <c r="H22" s="431"/>
    </row>
    <row r="23" spans="1:8" x14ac:dyDescent="0.25">
      <c r="A23" s="447"/>
      <c r="B23" s="447" t="s">
        <v>499</v>
      </c>
      <c r="C23" s="447"/>
      <c r="D23" s="450" t="s">
        <v>87</v>
      </c>
      <c r="E23" s="430"/>
      <c r="F23" s="430"/>
      <c r="G23" s="430"/>
      <c r="H23" s="431"/>
    </row>
    <row r="24" spans="1:8" s="455" customFormat="1" ht="18.75" customHeight="1" x14ac:dyDescent="0.25">
      <c r="A24" s="451"/>
      <c r="B24" s="451"/>
      <c r="C24" s="451" t="s">
        <v>90</v>
      </c>
      <c r="D24" s="729" t="s">
        <v>91</v>
      </c>
      <c r="E24" s="883">
        <f>SUM(E18:E23)</f>
        <v>0</v>
      </c>
      <c r="F24" s="883">
        <f t="shared" ref="F24:H24" si="1">SUM(F18:F23)</f>
        <v>0</v>
      </c>
      <c r="G24" s="883">
        <f t="shared" si="1"/>
        <v>0</v>
      </c>
      <c r="H24" s="883">
        <f t="shared" si="1"/>
        <v>0</v>
      </c>
    </row>
    <row r="25" spans="1:8" x14ac:dyDescent="0.25">
      <c r="A25" s="447"/>
      <c r="B25" s="447"/>
      <c r="C25" s="447"/>
      <c r="D25" s="450"/>
      <c r="E25" s="834"/>
      <c r="F25" s="834"/>
      <c r="G25" s="834"/>
      <c r="H25" s="835"/>
    </row>
    <row r="26" spans="1:8" s="455" customFormat="1" ht="20.25" customHeight="1" thickBot="1" x14ac:dyDescent="0.3">
      <c r="A26" s="441"/>
      <c r="B26" s="441" t="s">
        <v>92</v>
      </c>
      <c r="C26" s="441"/>
      <c r="D26" s="453"/>
      <c r="E26" s="885">
        <f>-E16-E24</f>
        <v>0</v>
      </c>
      <c r="F26" s="885">
        <f t="shared" ref="F26:H26" si="2">-F16-F24</f>
        <v>0</v>
      </c>
      <c r="G26" s="885">
        <f t="shared" si="2"/>
        <v>0</v>
      </c>
      <c r="H26" s="885">
        <f t="shared" si="2"/>
        <v>0</v>
      </c>
    </row>
    <row r="27" spans="1:8" ht="18.75" customHeight="1" x14ac:dyDescent="0.25">
      <c r="A27" s="451"/>
      <c r="B27" s="831" t="s">
        <v>93</v>
      </c>
      <c r="C27" s="886"/>
      <c r="D27" s="887"/>
      <c r="E27" s="459"/>
      <c r="F27" s="459"/>
      <c r="G27" s="459"/>
      <c r="H27" s="25"/>
    </row>
    <row r="28" spans="1:8" ht="15.75" customHeight="1" x14ac:dyDescent="0.25">
      <c r="A28" s="471"/>
      <c r="B28" s="447" t="s">
        <v>556</v>
      </c>
      <c r="C28" s="451"/>
      <c r="D28" s="450" t="s">
        <v>95</v>
      </c>
      <c r="E28" s="430"/>
      <c r="F28" s="430"/>
      <c r="G28" s="430"/>
      <c r="H28" s="431"/>
    </row>
    <row r="29" spans="1:8" x14ac:dyDescent="0.25">
      <c r="A29" s="447"/>
      <c r="B29" s="447"/>
      <c r="C29" s="447" t="s">
        <v>96</v>
      </c>
      <c r="D29" s="450"/>
      <c r="E29" s="430"/>
      <c r="F29" s="430"/>
      <c r="G29" s="430"/>
      <c r="H29" s="431"/>
    </row>
    <row r="30" spans="1:8" x14ac:dyDescent="0.25">
      <c r="A30" s="447"/>
      <c r="B30" s="447" t="s">
        <v>302</v>
      </c>
      <c r="C30" s="447"/>
      <c r="D30" s="450" t="s">
        <v>557</v>
      </c>
      <c r="E30" s="434"/>
      <c r="F30" s="435"/>
      <c r="G30" s="435"/>
      <c r="H30" s="436"/>
    </row>
    <row r="31" spans="1:8" x14ac:dyDescent="0.25">
      <c r="A31" s="447"/>
      <c r="B31" s="447" t="s">
        <v>97</v>
      </c>
      <c r="C31" s="447"/>
      <c r="D31" s="450" t="s">
        <v>98</v>
      </c>
      <c r="E31" s="430"/>
      <c r="F31" s="430"/>
      <c r="G31" s="430"/>
      <c r="H31" s="431"/>
    </row>
    <row r="32" spans="1:8" s="455" customFormat="1" ht="16.5" customHeight="1" x14ac:dyDescent="0.25">
      <c r="A32" s="764"/>
      <c r="B32" s="451"/>
      <c r="C32" s="451" t="s">
        <v>100</v>
      </c>
      <c r="D32" s="729" t="s">
        <v>101</v>
      </c>
      <c r="E32" s="888">
        <f>SUM(E28:E31)</f>
        <v>0</v>
      </c>
      <c r="F32" s="888">
        <f t="shared" ref="F32:H32" si="3">SUM(F28:F31)</f>
        <v>0</v>
      </c>
      <c r="G32" s="888">
        <f t="shared" si="3"/>
        <v>0</v>
      </c>
      <c r="H32" s="888">
        <f t="shared" si="3"/>
        <v>0</v>
      </c>
    </row>
    <row r="33" spans="1:12" ht="16.5" customHeight="1" x14ac:dyDescent="0.25">
      <c r="A33" s="447"/>
      <c r="B33" s="451" t="s">
        <v>102</v>
      </c>
      <c r="C33" s="471"/>
      <c r="D33" s="729"/>
      <c r="E33" s="459"/>
      <c r="F33" s="459"/>
      <c r="G33" s="459"/>
      <c r="H33" s="25"/>
    </row>
    <row r="34" spans="1:12" ht="16.5" customHeight="1" x14ac:dyDescent="0.25">
      <c r="A34" s="447"/>
      <c r="B34" s="447" t="s">
        <v>548</v>
      </c>
      <c r="C34" s="447"/>
      <c r="D34" s="450" t="s">
        <v>103</v>
      </c>
      <c r="E34" s="430"/>
      <c r="F34" s="430"/>
      <c r="G34" s="430"/>
      <c r="H34" s="431"/>
    </row>
    <row r="35" spans="1:12" x14ac:dyDescent="0.25">
      <c r="A35" s="447"/>
      <c r="B35" s="447"/>
      <c r="C35" s="447" t="s">
        <v>104</v>
      </c>
      <c r="D35" s="450"/>
      <c r="E35" s="430"/>
      <c r="F35" s="430"/>
      <c r="G35" s="430"/>
      <c r="H35" s="431"/>
    </row>
    <row r="36" spans="1:12" s="455" customFormat="1" ht="18.75" customHeight="1" x14ac:dyDescent="0.25">
      <c r="A36" s="451"/>
      <c r="B36" s="451"/>
      <c r="C36" s="451" t="s">
        <v>105</v>
      </c>
      <c r="D36" s="729" t="s">
        <v>106</v>
      </c>
      <c r="E36" s="883">
        <f>SUM(E34:E35)</f>
        <v>0</v>
      </c>
      <c r="F36" s="883">
        <f t="shared" ref="F36:H36" si="4">SUM(F34:F35)</f>
        <v>0</v>
      </c>
      <c r="G36" s="883">
        <f t="shared" si="4"/>
        <v>0</v>
      </c>
      <c r="H36" s="883">
        <f t="shared" si="4"/>
        <v>0</v>
      </c>
    </row>
    <row r="37" spans="1:12" ht="16.5" customHeight="1" x14ac:dyDescent="0.25">
      <c r="A37" s="447"/>
      <c r="B37" s="451" t="s">
        <v>749</v>
      </c>
      <c r="C37" s="447"/>
      <c r="D37" s="450"/>
      <c r="E37" s="459"/>
      <c r="F37" s="459"/>
      <c r="G37" s="459"/>
      <c r="H37" s="25"/>
    </row>
    <row r="38" spans="1:12" x14ac:dyDescent="0.25">
      <c r="A38" s="447"/>
      <c r="B38" s="447" t="s">
        <v>504</v>
      </c>
      <c r="C38" s="447"/>
      <c r="D38" s="450" t="s">
        <v>108</v>
      </c>
      <c r="E38" s="430"/>
      <c r="F38" s="430"/>
      <c r="G38" s="430"/>
      <c r="H38" s="431"/>
    </row>
    <row r="39" spans="1:12" x14ac:dyDescent="0.25">
      <c r="A39" s="447"/>
      <c r="B39" s="447" t="s">
        <v>183</v>
      </c>
      <c r="C39" s="447"/>
      <c r="D39" s="450" t="s">
        <v>109</v>
      </c>
      <c r="E39" s="430"/>
      <c r="F39" s="430"/>
      <c r="G39" s="430"/>
      <c r="H39" s="431"/>
      <c r="L39" s="25"/>
    </row>
    <row r="40" spans="1:12" s="455" customFormat="1" ht="16.5" customHeight="1" thickBot="1" x14ac:dyDescent="0.3">
      <c r="A40" s="490"/>
      <c r="B40" s="490"/>
      <c r="C40" s="490" t="s">
        <v>110</v>
      </c>
      <c r="D40" s="797" t="s">
        <v>111</v>
      </c>
      <c r="E40" s="889">
        <f>E38-E39</f>
        <v>0</v>
      </c>
      <c r="F40" s="889">
        <f t="shared" ref="F40:H40" si="5">F38-F39</f>
        <v>0</v>
      </c>
      <c r="G40" s="889">
        <f t="shared" si="5"/>
        <v>0</v>
      </c>
      <c r="H40" s="889">
        <f t="shared" si="5"/>
        <v>0</v>
      </c>
    </row>
    <row r="41" spans="1:12" s="455" customFormat="1" ht="24.75" customHeight="1" thickTop="1" thickBot="1" x14ac:dyDescent="0.3">
      <c r="A41" s="463"/>
      <c r="B41" s="463"/>
      <c r="C41" s="463" t="s">
        <v>112</v>
      </c>
      <c r="D41" s="464" t="s">
        <v>113</v>
      </c>
      <c r="E41" s="890">
        <f>E26+E32-E36+E40</f>
        <v>0</v>
      </c>
      <c r="F41" s="890">
        <f t="shared" ref="F41:H41" si="6">F26+F32-F36+F40</f>
        <v>0</v>
      </c>
      <c r="G41" s="890">
        <f t="shared" si="6"/>
        <v>0</v>
      </c>
      <c r="H41" s="890">
        <f t="shared" si="6"/>
        <v>0</v>
      </c>
    </row>
    <row r="42" spans="1:12" ht="21.75" customHeight="1" thickTop="1" x14ac:dyDescent="0.25">
      <c r="A42" s="447"/>
      <c r="B42" s="451" t="s">
        <v>114</v>
      </c>
      <c r="C42" s="447"/>
      <c r="D42" s="450"/>
      <c r="E42" s="891"/>
      <c r="F42" s="13"/>
      <c r="G42" s="13"/>
    </row>
    <row r="43" spans="1:12" ht="18.75" customHeight="1" x14ac:dyDescent="0.25">
      <c r="A43" s="447"/>
      <c r="B43" s="447"/>
      <c r="C43" s="447" t="s">
        <v>576</v>
      </c>
      <c r="D43" s="450"/>
      <c r="E43" s="618"/>
      <c r="F43" s="618"/>
      <c r="G43" s="618"/>
      <c r="H43" s="412"/>
    </row>
    <row r="44" spans="1:12" ht="21" customHeight="1" thickBot="1" x14ac:dyDescent="0.3">
      <c r="A44" s="490"/>
      <c r="B44" s="491"/>
      <c r="C44" s="491" t="s">
        <v>577</v>
      </c>
      <c r="D44" s="492"/>
      <c r="E44" s="619"/>
      <c r="F44" s="620"/>
      <c r="G44" s="620"/>
      <c r="H44" s="621"/>
    </row>
    <row r="45" spans="1:12" ht="14.4" thickTop="1" x14ac:dyDescent="0.25"/>
    <row r="46" spans="1:12" x14ac:dyDescent="0.25">
      <c r="A46" s="8"/>
      <c r="B46" s="8"/>
      <c r="C46" s="8"/>
    </row>
    <row r="47" spans="1:12" x14ac:dyDescent="0.25">
      <c r="A47" s="8"/>
      <c r="B47" s="8"/>
      <c r="C47" s="8"/>
    </row>
    <row r="48" spans="1:12" ht="13.5" customHeight="1" x14ac:dyDescent="0.25">
      <c r="A48" s="8"/>
      <c r="B48" s="8"/>
      <c r="C48" s="8"/>
    </row>
    <row r="49" spans="1:8" ht="15" customHeight="1" x14ac:dyDescent="0.25">
      <c r="A49" s="8"/>
      <c r="B49" s="8"/>
      <c r="C49" s="8"/>
    </row>
    <row r="50" spans="1:8" x14ac:dyDescent="0.25">
      <c r="A50" s="15" t="s">
        <v>653</v>
      </c>
    </row>
    <row r="57" spans="1:8" x14ac:dyDescent="0.25">
      <c r="H57" s="7" t="s">
        <v>426</v>
      </c>
    </row>
    <row r="58" spans="1:8" x14ac:dyDescent="0.25">
      <c r="H58" s="183" t="s">
        <v>631</v>
      </c>
    </row>
  </sheetData>
  <sheetProtection algorithmName="SHA-512" hashValue="uniB6+SfNfFhB7RVqSF3p5J5udIfBQc/4HnpcLv2GI9beUw+q7LhBxyD0IpYvRCxLDELmd6z/aTaiCtv4TyblQ==" saltValue="XxEv6G2C3cQmu5v27zR0LA==" spinCount="100000" sheet="1" objects="1" scenarios="1"/>
  <mergeCells count="4">
    <mergeCell ref="B9:D9"/>
    <mergeCell ref="G6:H6"/>
    <mergeCell ref="D3:H3"/>
    <mergeCell ref="D1:H1"/>
  </mergeCells>
  <phoneticPr fontId="0" type="noConversion"/>
  <pageMargins left="0.25" right="0.25" top="0.75" bottom="0.75" header="0.3" footer="0.3"/>
  <pageSetup scale="91" orientation="portrait" r:id="rId1"/>
  <headerFooter alignWithMargins="0">
    <oddFooter>&amp;C&amp;8Last Revised &amp;D</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83795-79DB-4525-9095-01197095153D}">
  <sheetPr codeName="Sheet26">
    <tabColor rgb="FFFFCCCC"/>
    <pageSetUpPr fitToPage="1"/>
  </sheetPr>
  <dimension ref="A1:L59"/>
  <sheetViews>
    <sheetView zoomScale="80" zoomScaleNormal="80" workbookViewId="0">
      <pane ySplit="9" topLeftCell="A10" activePane="bottomLeft" state="frozen"/>
      <selection pane="bottomLeft" activeCell="A10" sqref="A10:XFD10"/>
    </sheetView>
  </sheetViews>
  <sheetFormatPr defaultColWidth="9.109375" defaultRowHeight="13.2" x14ac:dyDescent="0.25"/>
  <cols>
    <col min="1" max="1" width="3.33203125" style="15" customWidth="1"/>
    <col min="2" max="2" width="2.6640625" style="15" customWidth="1"/>
    <col min="3" max="3" width="4.6640625" style="15" customWidth="1"/>
    <col min="4" max="4" width="31" style="14" customWidth="1"/>
    <col min="5" max="8" width="17.6640625" style="14" customWidth="1"/>
    <col min="9" max="16384" width="9.109375" style="14"/>
  </cols>
  <sheetData>
    <row r="1" spans="1:11" ht="19.2" x14ac:dyDescent="0.35">
      <c r="D1" s="1009" t="s">
        <v>70</v>
      </c>
      <c r="E1" s="1009"/>
      <c r="F1" s="1009"/>
      <c r="G1" s="1009"/>
      <c r="H1" s="1009"/>
    </row>
    <row r="2" spans="1:11" ht="13.8" x14ac:dyDescent="0.25">
      <c r="D2" s="8"/>
      <c r="E2" s="8"/>
      <c r="F2" s="8"/>
      <c r="G2" s="8"/>
      <c r="H2" s="8"/>
    </row>
    <row r="3" spans="1:11" ht="13.8" x14ac:dyDescent="0.25">
      <c r="D3" s="1018" t="str">
        <f>'Sch 1'!$B$7</f>
        <v>WYLEES Western Youth Leadership, Engagement, and Empowerment School</v>
      </c>
      <c r="E3" s="1018"/>
      <c r="F3" s="1018"/>
      <c r="G3" s="1018"/>
      <c r="H3" s="1018"/>
    </row>
    <row r="5" spans="1:11" x14ac:dyDescent="0.25">
      <c r="A5" s="892"/>
      <c r="B5" s="892"/>
      <c r="C5" s="892"/>
      <c r="D5" s="893"/>
      <c r="E5" s="894">
        <v>-1</v>
      </c>
      <c r="F5" s="895">
        <v>-2</v>
      </c>
      <c r="G5" s="896">
        <v>-3</v>
      </c>
      <c r="H5" s="896">
        <v>-4</v>
      </c>
    </row>
    <row r="6" spans="1:11" s="8" customFormat="1" ht="13.8" x14ac:dyDescent="0.25">
      <c r="A6" s="897"/>
      <c r="B6" s="897"/>
      <c r="C6" s="897"/>
      <c r="D6" s="898"/>
      <c r="E6" s="562"/>
      <c r="F6" s="563" t="s">
        <v>1</v>
      </c>
      <c r="G6" s="997" t="str">
        <f>"BUDGET YEAR ENDING "&amp;TEXT('Form 1'!$C$138,"mm/dd/yy")</f>
        <v>BUDGET YEAR ENDING 06/30/26</v>
      </c>
      <c r="H6" s="998"/>
    </row>
    <row r="7" spans="1:11" s="8" customFormat="1" ht="13.8" x14ac:dyDescent="0.25">
      <c r="A7" s="897"/>
      <c r="B7" s="897"/>
      <c r="C7" s="897"/>
      <c r="D7" s="898"/>
      <c r="E7" s="564" t="s">
        <v>412</v>
      </c>
      <c r="F7" s="564" t="s">
        <v>414</v>
      </c>
      <c r="G7" s="565"/>
      <c r="H7" s="566"/>
    </row>
    <row r="8" spans="1:11" s="8" customFormat="1" ht="15.6" x14ac:dyDescent="0.3">
      <c r="A8" s="882" t="s">
        <v>933</v>
      </c>
      <c r="B8" s="899"/>
      <c r="C8" s="900"/>
      <c r="D8" s="901"/>
      <c r="E8" s="564" t="s">
        <v>413</v>
      </c>
      <c r="F8" s="564" t="s">
        <v>413</v>
      </c>
      <c r="G8" s="569" t="s">
        <v>415</v>
      </c>
      <c r="H8" s="570" t="s">
        <v>115</v>
      </c>
    </row>
    <row r="9" spans="1:11" s="24" customFormat="1" ht="18" customHeight="1" x14ac:dyDescent="0.25">
      <c r="A9" s="902"/>
      <c r="B9" s="1033"/>
      <c r="C9" s="1033"/>
      <c r="D9" s="1034"/>
      <c r="E9" s="574">
        <f>'Form 1'!$C$129</f>
        <v>45473</v>
      </c>
      <c r="F9" s="574">
        <f>'Form 1'!$C$133</f>
        <v>45838</v>
      </c>
      <c r="G9" s="575" t="s">
        <v>416</v>
      </c>
      <c r="H9" s="576" t="s">
        <v>416</v>
      </c>
    </row>
    <row r="10" spans="1:11" ht="25.5" customHeight="1" x14ac:dyDescent="0.3">
      <c r="A10" s="903" t="s">
        <v>53</v>
      </c>
      <c r="B10" s="1025" t="s">
        <v>54</v>
      </c>
      <c r="C10" s="1026"/>
      <c r="D10" s="1027"/>
      <c r="E10" s="904"/>
      <c r="F10" s="904"/>
      <c r="G10" s="904"/>
      <c r="H10" s="905"/>
      <c r="K10" s="446" t="s">
        <v>938</v>
      </c>
    </row>
    <row r="11" spans="1:11" ht="13.8" x14ac:dyDescent="0.25">
      <c r="A11" s="906"/>
      <c r="B11" s="906"/>
      <c r="C11" s="624"/>
      <c r="D11" s="625"/>
      <c r="E11" s="626"/>
      <c r="F11" s="626"/>
      <c r="G11" s="626"/>
      <c r="H11" s="627"/>
      <c r="K11" s="640" t="s">
        <v>935</v>
      </c>
    </row>
    <row r="12" spans="1:11" ht="13.8" x14ac:dyDescent="0.25">
      <c r="C12" s="623"/>
      <c r="D12" s="625"/>
      <c r="E12" s="626"/>
      <c r="F12" s="626"/>
      <c r="G12" s="626"/>
      <c r="H12" s="627"/>
      <c r="K12" s="640" t="s">
        <v>936</v>
      </c>
    </row>
    <row r="13" spans="1:11" ht="13.8" x14ac:dyDescent="0.25">
      <c r="C13" s="623"/>
      <c r="D13" s="625"/>
      <c r="E13" s="626"/>
      <c r="F13" s="626"/>
      <c r="G13" s="626"/>
      <c r="H13" s="627"/>
      <c r="K13" s="640" t="s">
        <v>937</v>
      </c>
    </row>
    <row r="14" spans="1:11" x14ac:dyDescent="0.25">
      <c r="C14" s="623"/>
      <c r="D14" s="625"/>
      <c r="E14" s="626"/>
      <c r="F14" s="626"/>
      <c r="G14" s="626"/>
      <c r="H14" s="627"/>
    </row>
    <row r="15" spans="1:11" x14ac:dyDescent="0.25">
      <c r="C15" s="623"/>
      <c r="D15" s="625"/>
      <c r="E15" s="626"/>
      <c r="F15" s="626"/>
      <c r="G15" s="626"/>
      <c r="H15" s="627"/>
    </row>
    <row r="16" spans="1:11" x14ac:dyDescent="0.25">
      <c r="A16" s="907"/>
      <c r="B16" s="907"/>
      <c r="C16" s="623"/>
      <c r="D16" s="625"/>
      <c r="E16" s="626"/>
      <c r="F16" s="626"/>
      <c r="G16" s="626"/>
      <c r="H16" s="627"/>
    </row>
    <row r="17" spans="1:8" s="12" customFormat="1" ht="27" customHeight="1" thickBot="1" x14ac:dyDescent="0.3">
      <c r="A17" s="908"/>
      <c r="B17" s="909" t="s">
        <v>55</v>
      </c>
      <c r="C17" s="1028" t="s">
        <v>56</v>
      </c>
      <c r="D17" s="1029"/>
      <c r="E17" s="910">
        <f>SUM(E11:E16)</f>
        <v>0</v>
      </c>
      <c r="F17" s="910">
        <f t="shared" ref="F17:H17" si="0">SUM(F11:F16)</f>
        <v>0</v>
      </c>
      <c r="G17" s="910">
        <f t="shared" si="0"/>
        <v>0</v>
      </c>
      <c r="H17" s="910">
        <f t="shared" si="0"/>
        <v>0</v>
      </c>
    </row>
    <row r="18" spans="1:8" ht="24.75" customHeight="1" x14ac:dyDescent="0.25">
      <c r="A18" s="911" t="s">
        <v>57</v>
      </c>
      <c r="B18" s="1030" t="s">
        <v>58</v>
      </c>
      <c r="C18" s="1031"/>
      <c r="D18" s="1032"/>
      <c r="E18" s="912"/>
      <c r="F18" s="904"/>
      <c r="G18" s="904"/>
      <c r="H18" s="905"/>
    </row>
    <row r="19" spans="1:8" x14ac:dyDescent="0.25">
      <c r="A19" s="906"/>
      <c r="B19" s="906"/>
      <c r="C19" s="624"/>
      <c r="D19" s="625"/>
      <c r="E19" s="626"/>
      <c r="F19" s="626"/>
      <c r="G19" s="626"/>
      <c r="H19" s="627"/>
    </row>
    <row r="20" spans="1:8" x14ac:dyDescent="0.25">
      <c r="C20" s="623"/>
      <c r="D20" s="625"/>
      <c r="E20" s="626"/>
      <c r="F20" s="626"/>
      <c r="G20" s="626"/>
      <c r="H20" s="627"/>
    </row>
    <row r="21" spans="1:8" x14ac:dyDescent="0.25">
      <c r="C21" s="623"/>
      <c r="D21" s="625"/>
      <c r="E21" s="626"/>
      <c r="F21" s="626"/>
      <c r="G21" s="626"/>
      <c r="H21" s="627"/>
    </row>
    <row r="22" spans="1:8" x14ac:dyDescent="0.25">
      <c r="C22" s="623"/>
      <c r="D22" s="625"/>
      <c r="E22" s="626"/>
      <c r="F22" s="626"/>
      <c r="G22" s="626"/>
      <c r="H22" s="627"/>
    </row>
    <row r="23" spans="1:8" x14ac:dyDescent="0.25">
      <c r="C23" s="623"/>
      <c r="D23" s="625"/>
      <c r="E23" s="626"/>
      <c r="F23" s="626"/>
      <c r="G23" s="626"/>
      <c r="H23" s="627"/>
    </row>
    <row r="24" spans="1:8" x14ac:dyDescent="0.25">
      <c r="A24" s="907"/>
      <c r="B24" s="907"/>
      <c r="C24" s="623"/>
      <c r="D24" s="625"/>
      <c r="E24" s="626"/>
      <c r="F24" s="626"/>
      <c r="G24" s="626"/>
      <c r="H24" s="627"/>
    </row>
    <row r="25" spans="1:8" ht="26.25" customHeight="1" thickBot="1" x14ac:dyDescent="0.3">
      <c r="A25" s="913"/>
      <c r="B25" s="914" t="s">
        <v>59</v>
      </c>
      <c r="C25" s="1028" t="s">
        <v>60</v>
      </c>
      <c r="D25" s="1029"/>
      <c r="E25" s="910">
        <f>SUM(E19:E24)</f>
        <v>0</v>
      </c>
      <c r="F25" s="910">
        <f t="shared" ref="F25" si="1">SUM(F19:F24)</f>
        <v>0</v>
      </c>
      <c r="G25" s="910">
        <f t="shared" ref="G25" si="2">SUM(G19:G24)</f>
        <v>0</v>
      </c>
      <c r="H25" s="910">
        <f t="shared" ref="H25" si="3">SUM(H19:H24)</f>
        <v>0</v>
      </c>
    </row>
    <row r="26" spans="1:8" s="12" customFormat="1" ht="24.75" customHeight="1" x14ac:dyDescent="0.25">
      <c r="A26" s="911" t="s">
        <v>61</v>
      </c>
      <c r="B26" s="1022" t="s">
        <v>62</v>
      </c>
      <c r="C26" s="1023"/>
      <c r="D26" s="1024"/>
      <c r="E26" s="915"/>
      <c r="F26" s="915"/>
      <c r="G26" s="915"/>
      <c r="H26" s="916"/>
    </row>
    <row r="27" spans="1:8" x14ac:dyDescent="0.25">
      <c r="A27" s="906"/>
      <c r="B27" s="906"/>
      <c r="C27" s="624"/>
      <c r="D27" s="625"/>
      <c r="E27" s="626"/>
      <c r="F27" s="626"/>
      <c r="G27" s="626"/>
      <c r="H27" s="627"/>
    </row>
    <row r="28" spans="1:8" x14ac:dyDescent="0.25">
      <c r="C28" s="623"/>
      <c r="D28" s="625"/>
      <c r="E28" s="626"/>
      <c r="F28" s="626"/>
      <c r="G28" s="626"/>
      <c r="H28" s="627"/>
    </row>
    <row r="29" spans="1:8" x14ac:dyDescent="0.25">
      <c r="C29" s="623"/>
      <c r="D29" s="625"/>
      <c r="E29" s="626"/>
      <c r="F29" s="626"/>
      <c r="G29" s="626"/>
      <c r="H29" s="627"/>
    </row>
    <row r="30" spans="1:8" x14ac:dyDescent="0.25">
      <c r="C30" s="623"/>
      <c r="D30" s="625"/>
      <c r="E30" s="626"/>
      <c r="F30" s="626"/>
      <c r="G30" s="626"/>
      <c r="H30" s="627"/>
    </row>
    <row r="31" spans="1:8" x14ac:dyDescent="0.25">
      <c r="C31" s="623"/>
      <c r="D31" s="625"/>
      <c r="E31" s="626"/>
      <c r="F31" s="626"/>
      <c r="G31" s="626"/>
      <c r="H31" s="627"/>
    </row>
    <row r="32" spans="1:8" x14ac:dyDescent="0.25">
      <c r="A32" s="907"/>
      <c r="B32" s="907"/>
      <c r="C32" s="623"/>
      <c r="D32" s="625"/>
      <c r="E32" s="626"/>
      <c r="F32" s="626"/>
      <c r="G32" s="626"/>
      <c r="H32" s="627"/>
    </row>
    <row r="33" spans="1:8" s="12" customFormat="1" ht="27" customHeight="1" thickBot="1" x14ac:dyDescent="0.3">
      <c r="A33" s="917"/>
      <c r="B33" s="914" t="s">
        <v>63</v>
      </c>
      <c r="C33" s="1028" t="s">
        <v>64</v>
      </c>
      <c r="D33" s="1029"/>
      <c r="E33" s="910">
        <f>SUM(E27:E32)</f>
        <v>0</v>
      </c>
      <c r="F33" s="910">
        <f t="shared" ref="F33" si="4">SUM(F27:F32)</f>
        <v>0</v>
      </c>
      <c r="G33" s="910">
        <f t="shared" ref="G33" si="5">SUM(G27:G32)</f>
        <v>0</v>
      </c>
      <c r="H33" s="910">
        <f t="shared" ref="H33" si="6">SUM(H27:H32)</f>
        <v>0</v>
      </c>
    </row>
    <row r="34" spans="1:8" ht="24.75" customHeight="1" x14ac:dyDescent="0.25">
      <c r="A34" s="911" t="s">
        <v>65</v>
      </c>
      <c r="B34" s="1022" t="s">
        <v>66</v>
      </c>
      <c r="C34" s="1023"/>
      <c r="D34" s="1024"/>
      <c r="E34" s="904"/>
      <c r="F34" s="904"/>
      <c r="G34" s="904"/>
      <c r="H34" s="905"/>
    </row>
    <row r="35" spans="1:8" x14ac:dyDescent="0.25">
      <c r="A35" s="906"/>
      <c r="B35" s="906"/>
      <c r="C35" s="624"/>
      <c r="D35" s="625"/>
      <c r="E35" s="626"/>
      <c r="F35" s="626"/>
      <c r="G35" s="626"/>
      <c r="H35" s="627"/>
    </row>
    <row r="36" spans="1:8" x14ac:dyDescent="0.25">
      <c r="C36" s="623"/>
      <c r="D36" s="625"/>
      <c r="E36" s="626"/>
      <c r="F36" s="626"/>
      <c r="G36" s="626"/>
      <c r="H36" s="627"/>
    </row>
    <row r="37" spans="1:8" x14ac:dyDescent="0.25">
      <c r="C37" s="623"/>
      <c r="D37" s="625"/>
      <c r="E37" s="626"/>
      <c r="F37" s="626"/>
      <c r="G37" s="626"/>
      <c r="H37" s="627"/>
    </row>
    <row r="38" spans="1:8" x14ac:dyDescent="0.25">
      <c r="C38" s="623"/>
      <c r="D38" s="625"/>
      <c r="E38" s="626"/>
      <c r="F38" s="626"/>
      <c r="G38" s="626"/>
      <c r="H38" s="627"/>
    </row>
    <row r="39" spans="1:8" x14ac:dyDescent="0.25">
      <c r="C39" s="623"/>
      <c r="D39" s="625"/>
      <c r="E39" s="626"/>
      <c r="F39" s="626"/>
      <c r="G39" s="626"/>
      <c r="H39" s="627"/>
    </row>
    <row r="40" spans="1:8" x14ac:dyDescent="0.25">
      <c r="A40" s="907"/>
      <c r="B40" s="907"/>
      <c r="C40" s="623"/>
      <c r="D40" s="625"/>
      <c r="E40" s="626"/>
      <c r="F40" s="626"/>
      <c r="G40" s="626"/>
      <c r="H40" s="627"/>
    </row>
    <row r="41" spans="1:8" ht="25.5" customHeight="1" thickBot="1" x14ac:dyDescent="0.3">
      <c r="A41" s="913"/>
      <c r="B41" s="914" t="s">
        <v>67</v>
      </c>
      <c r="C41" s="1028" t="s">
        <v>68</v>
      </c>
      <c r="D41" s="1029"/>
      <c r="E41" s="910">
        <f>SUM(E35:E40)</f>
        <v>0</v>
      </c>
      <c r="F41" s="910">
        <f t="shared" ref="F41" si="7">SUM(F35:F40)</f>
        <v>0</v>
      </c>
      <c r="G41" s="910">
        <f t="shared" ref="G41" si="8">SUM(G35:G40)</f>
        <v>0</v>
      </c>
      <c r="H41" s="910">
        <f t="shared" ref="H41" si="9">SUM(H35:H40)</f>
        <v>0</v>
      </c>
    </row>
    <row r="42" spans="1:8" s="12" customFormat="1" ht="31.5" customHeight="1" x14ac:dyDescent="0.25">
      <c r="A42" s="1022" t="s">
        <v>69</v>
      </c>
      <c r="B42" s="1023"/>
      <c r="C42" s="1023"/>
      <c r="D42" s="1024"/>
      <c r="E42" s="918">
        <f>E17+E25+E33+E41</f>
        <v>0</v>
      </c>
      <c r="F42" s="918">
        <f t="shared" ref="F42:H42" si="10">F17+F25+F33+F41</f>
        <v>0</v>
      </c>
      <c r="G42" s="918">
        <f t="shared" si="10"/>
        <v>0</v>
      </c>
      <c r="H42" s="918">
        <f t="shared" si="10"/>
        <v>0</v>
      </c>
    </row>
    <row r="43" spans="1:8" ht="31.5" customHeight="1" x14ac:dyDescent="0.25">
      <c r="A43" s="1035" t="s">
        <v>578</v>
      </c>
      <c r="B43" s="1036"/>
      <c r="C43" s="1036"/>
      <c r="D43" s="1037"/>
      <c r="E43" s="628"/>
      <c r="F43" s="629"/>
      <c r="G43" s="629"/>
      <c r="H43" s="630"/>
    </row>
    <row r="44" spans="1:8" ht="30" customHeight="1" thickBot="1" x14ac:dyDescent="0.3">
      <c r="A44" s="1019" t="s">
        <v>579</v>
      </c>
      <c r="B44" s="1020"/>
      <c r="C44" s="1020"/>
      <c r="D44" s="1021"/>
      <c r="E44" s="631"/>
      <c r="F44" s="631"/>
      <c r="G44" s="631"/>
      <c r="H44" s="632"/>
    </row>
    <row r="45" spans="1:8" ht="13.8" thickTop="1" x14ac:dyDescent="0.25">
      <c r="E45" s="905"/>
      <c r="F45" s="905"/>
      <c r="G45" s="905"/>
      <c r="H45" s="905"/>
    </row>
    <row r="46" spans="1:8" s="12" customFormat="1" ht="18.75" customHeight="1" x14ac:dyDescent="0.25">
      <c r="A46" s="916"/>
      <c r="B46" s="916"/>
      <c r="C46" s="916"/>
      <c r="D46" s="916"/>
      <c r="E46" s="916"/>
      <c r="F46" s="916"/>
      <c r="G46" s="916"/>
      <c r="H46" s="916"/>
    </row>
    <row r="47" spans="1:8" ht="15" customHeight="1" x14ac:dyDescent="0.25">
      <c r="A47" s="14"/>
      <c r="B47" s="14"/>
      <c r="C47" s="14"/>
    </row>
    <row r="48" spans="1:8" ht="16.5" customHeight="1" x14ac:dyDescent="0.25">
      <c r="A48" s="14"/>
      <c r="B48" s="14"/>
      <c r="C48" s="14"/>
    </row>
    <row r="49" spans="1:12" x14ac:dyDescent="0.25">
      <c r="A49" s="14"/>
      <c r="B49" s="14"/>
      <c r="C49" s="14"/>
      <c r="L49" s="905"/>
    </row>
    <row r="50" spans="1:12" s="12" customFormat="1" ht="16.5" customHeight="1" x14ac:dyDescent="0.25">
      <c r="A50" s="15" t="s">
        <v>632</v>
      </c>
      <c r="B50" s="919"/>
      <c r="C50" s="919"/>
      <c r="E50" s="916"/>
      <c r="F50" s="916"/>
      <c r="G50" s="1"/>
    </row>
    <row r="51" spans="1:12" ht="13.5" customHeight="1" x14ac:dyDescent="0.25">
      <c r="E51" s="905"/>
      <c r="F51" s="905"/>
      <c r="G51" s="905"/>
      <c r="H51" s="905"/>
    </row>
    <row r="52" spans="1:12" s="12" customFormat="1" ht="14.25" customHeight="1" x14ac:dyDescent="0.25">
      <c r="A52" s="919"/>
      <c r="B52" s="919"/>
      <c r="C52" s="919"/>
    </row>
    <row r="53" spans="1:12" ht="15" customHeight="1" x14ac:dyDescent="0.25">
      <c r="B53" s="919"/>
    </row>
    <row r="54" spans="1:12" x14ac:dyDescent="0.25">
      <c r="H54" s="7" t="s">
        <v>426</v>
      </c>
    </row>
    <row r="55" spans="1:12" x14ac:dyDescent="0.25">
      <c r="H55" s="920" t="s">
        <v>633</v>
      </c>
    </row>
    <row r="58" spans="1:12" ht="18.75" customHeight="1" x14ac:dyDescent="0.25"/>
    <row r="59" spans="1:12" ht="19.5" customHeight="1" x14ac:dyDescent="0.25"/>
  </sheetData>
  <sheetProtection algorithmName="SHA-512" hashValue="lS1cA3zzqAp277ZC6PngnR/EqYRFUvAbNIeAeWFpUqJWDYDw5Dku03/YR5HzDQeLA/ny63QvSRMi5Td8/Rw+wA==" saltValue="axZTsSLrO8bHlSdHqCWq2g==" spinCount="100000" sheet="1" objects="1" scenarios="1"/>
  <mergeCells count="15">
    <mergeCell ref="D1:H1"/>
    <mergeCell ref="D3:H3"/>
    <mergeCell ref="A44:D44"/>
    <mergeCell ref="A42:D42"/>
    <mergeCell ref="B10:D10"/>
    <mergeCell ref="C17:D17"/>
    <mergeCell ref="B26:D26"/>
    <mergeCell ref="C33:D33"/>
    <mergeCell ref="B34:D34"/>
    <mergeCell ref="C41:D41"/>
    <mergeCell ref="G6:H6"/>
    <mergeCell ref="B18:D18"/>
    <mergeCell ref="C25:D25"/>
    <mergeCell ref="B9:D9"/>
    <mergeCell ref="A43:D43"/>
  </mergeCells>
  <phoneticPr fontId="0" type="noConversion"/>
  <pageMargins left="0.25" right="0.25" top="0.75" bottom="0.75" header="0.3" footer="0.3"/>
  <pageSetup scale="92" orientation="portrait" r:id="rId1"/>
  <headerFooter alignWithMargins="0">
    <oddFooter>&amp;C&amp;8Last Revised &amp;D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D9248-BA74-4B45-9BE0-9AEA6E8A20B8}">
  <sheetPr codeName="Sheet28">
    <tabColor rgb="FFFFFF00"/>
    <pageSetUpPr fitToPage="1"/>
  </sheetPr>
  <dimension ref="A1:K60"/>
  <sheetViews>
    <sheetView zoomScale="80" zoomScaleNormal="80" workbookViewId="0">
      <pane ySplit="8" topLeftCell="A9" activePane="bottomLeft" state="frozen"/>
      <selection pane="bottomLeft" activeCell="O23" sqref="O23"/>
    </sheetView>
  </sheetViews>
  <sheetFormatPr defaultColWidth="9.109375" defaultRowHeight="13.8" x14ac:dyDescent="0.25"/>
  <cols>
    <col min="1" max="1" width="3.6640625" style="848" bestFit="1" customWidth="1"/>
    <col min="2" max="2" width="42" style="8" customWidth="1"/>
    <col min="3" max="3" width="17.6640625" style="8" customWidth="1"/>
    <col min="4" max="4" width="9.109375" style="8"/>
    <col min="5" max="5" width="17.6640625" style="8" customWidth="1"/>
    <col min="6" max="6" width="3" style="8" customWidth="1"/>
    <col min="7" max="7" width="17.6640625" style="8" customWidth="1"/>
    <col min="8" max="8" width="9.109375" style="8"/>
    <col min="9" max="9" width="17.6640625" style="8" customWidth="1"/>
    <col min="10" max="16384" width="9.109375" style="8"/>
  </cols>
  <sheetData>
    <row r="1" spans="1:11" ht="21.75" customHeight="1" x14ac:dyDescent="0.35">
      <c r="B1" s="1009" t="s">
        <v>635</v>
      </c>
      <c r="C1" s="1009"/>
      <c r="D1" s="1009"/>
      <c r="E1" s="1009"/>
      <c r="F1" s="1009"/>
      <c r="G1" s="1009"/>
      <c r="H1" s="1009"/>
      <c r="I1" s="1009"/>
    </row>
    <row r="3" spans="1:11" x14ac:dyDescent="0.25">
      <c r="B3" s="1018" t="str">
        <f>'Sch 1'!$B$7</f>
        <v>WYLEES Western Youth Leadership, Engagement, and Empowerment School</v>
      </c>
      <c r="C3" s="1018"/>
      <c r="D3" s="1018"/>
      <c r="E3" s="1018"/>
      <c r="F3" s="1018"/>
      <c r="G3" s="1018"/>
      <c r="H3" s="1018"/>
      <c r="I3" s="1018"/>
    </row>
    <row r="5" spans="1:11" ht="15.6" x14ac:dyDescent="0.3">
      <c r="B5" s="921"/>
      <c r="C5" s="1038" t="s">
        <v>42</v>
      </c>
      <c r="D5" s="1038"/>
      <c r="E5" s="1039"/>
      <c r="F5" s="554"/>
      <c r="G5" s="1038" t="s">
        <v>43</v>
      </c>
      <c r="H5" s="1038"/>
      <c r="I5" s="1039"/>
    </row>
    <row r="6" spans="1:11" x14ac:dyDescent="0.25">
      <c r="B6" s="891"/>
      <c r="C6" s="922"/>
      <c r="D6" s="494"/>
      <c r="E6" s="923"/>
      <c r="F6" s="13"/>
      <c r="G6" s="922"/>
      <c r="H6" s="494"/>
      <c r="I6" s="923"/>
    </row>
    <row r="7" spans="1:11" x14ac:dyDescent="0.25">
      <c r="B7" s="924">
        <f>-1</f>
        <v>-1</v>
      </c>
      <c r="C7" s="925">
        <f>B7-1</f>
        <v>-2</v>
      </c>
      <c r="D7" s="925">
        <f>C7-1</f>
        <v>-3</v>
      </c>
      <c r="E7" s="925">
        <f>D7-1</f>
        <v>-4</v>
      </c>
      <c r="F7" s="925"/>
      <c r="G7" s="925">
        <f>E7-1</f>
        <v>-5</v>
      </c>
      <c r="H7" s="925">
        <f>G7-1</f>
        <v>-6</v>
      </c>
      <c r="I7" s="925">
        <f>H7-1</f>
        <v>-7</v>
      </c>
    </row>
    <row r="8" spans="1:11" ht="18" customHeight="1" thickBot="1" x14ac:dyDescent="0.3">
      <c r="B8" s="926" t="s">
        <v>44</v>
      </c>
      <c r="C8" s="927" t="s">
        <v>45</v>
      </c>
      <c r="D8" s="928" t="s">
        <v>46</v>
      </c>
      <c r="E8" s="928" t="s">
        <v>47</v>
      </c>
      <c r="F8" s="929"/>
      <c r="G8" s="927" t="s">
        <v>48</v>
      </c>
      <c r="H8" s="928" t="s">
        <v>46</v>
      </c>
      <c r="I8" s="928" t="s">
        <v>47</v>
      </c>
    </row>
    <row r="9" spans="1:11" ht="21.75" customHeight="1" x14ac:dyDescent="0.25">
      <c r="B9" s="930" t="s">
        <v>49</v>
      </c>
      <c r="C9" s="931"/>
      <c r="D9" s="931"/>
      <c r="E9" s="931"/>
      <c r="G9" s="931"/>
      <c r="H9" s="931"/>
      <c r="I9" s="931"/>
      <c r="K9" s="8" t="s">
        <v>944</v>
      </c>
    </row>
    <row r="10" spans="1:11" x14ac:dyDescent="0.25">
      <c r="A10" s="848">
        <v>1</v>
      </c>
      <c r="C10" s="932"/>
      <c r="D10" s="932"/>
      <c r="E10" s="933"/>
      <c r="G10" s="427">
        <v>100</v>
      </c>
      <c r="H10" s="427"/>
      <c r="I10" s="426">
        <v>202416</v>
      </c>
      <c r="K10" s="8" t="s">
        <v>945</v>
      </c>
    </row>
    <row r="11" spans="1:11" x14ac:dyDescent="0.25">
      <c r="A11" s="848">
        <v>2</v>
      </c>
      <c r="C11" s="932"/>
      <c r="D11" s="932"/>
      <c r="E11" s="933"/>
      <c r="G11" s="427"/>
      <c r="H11" s="427"/>
      <c r="I11" s="426"/>
    </row>
    <row r="12" spans="1:11" x14ac:dyDescent="0.25">
      <c r="A12" s="848">
        <v>3</v>
      </c>
      <c r="C12" s="932"/>
      <c r="D12" s="932"/>
      <c r="E12" s="933"/>
      <c r="G12" s="427"/>
      <c r="H12" s="427"/>
      <c r="I12" s="426"/>
    </row>
    <row r="13" spans="1:11" x14ac:dyDescent="0.25">
      <c r="A13" s="848">
        <v>4</v>
      </c>
      <c r="C13" s="932"/>
      <c r="D13" s="932"/>
      <c r="E13" s="933"/>
      <c r="G13" s="427"/>
      <c r="H13" s="427"/>
      <c r="I13" s="426"/>
    </row>
    <row r="14" spans="1:11" x14ac:dyDescent="0.25">
      <c r="A14" s="848">
        <v>5</v>
      </c>
      <c r="C14" s="932"/>
      <c r="D14" s="932"/>
      <c r="E14" s="933"/>
      <c r="G14" s="427"/>
      <c r="H14" s="427"/>
      <c r="I14" s="426"/>
    </row>
    <row r="15" spans="1:11" x14ac:dyDescent="0.25">
      <c r="A15" s="848">
        <v>6</v>
      </c>
      <c r="C15" s="932"/>
      <c r="D15" s="932"/>
      <c r="E15" s="933"/>
      <c r="G15" s="427"/>
      <c r="H15" s="427"/>
      <c r="I15" s="426"/>
    </row>
    <row r="16" spans="1:11" x14ac:dyDescent="0.25">
      <c r="A16" s="848">
        <v>7</v>
      </c>
      <c r="C16" s="932"/>
      <c r="D16" s="932"/>
      <c r="E16" s="933"/>
      <c r="G16" s="427"/>
      <c r="H16" s="427"/>
      <c r="I16" s="426"/>
    </row>
    <row r="17" spans="1:9" x14ac:dyDescent="0.25">
      <c r="A17" s="848">
        <v>8</v>
      </c>
      <c r="C17" s="932"/>
      <c r="D17" s="932"/>
      <c r="E17" s="933"/>
      <c r="G17" s="427"/>
      <c r="H17" s="427"/>
      <c r="I17" s="426"/>
    </row>
    <row r="18" spans="1:9" x14ac:dyDescent="0.25">
      <c r="A18" s="848">
        <v>9</v>
      </c>
      <c r="C18" s="932"/>
      <c r="D18" s="932"/>
      <c r="E18" s="933"/>
      <c r="G18" s="427"/>
      <c r="H18" s="427"/>
      <c r="I18" s="426"/>
    </row>
    <row r="19" spans="1:9" x14ac:dyDescent="0.25">
      <c r="A19" s="848">
        <v>10</v>
      </c>
      <c r="C19" s="932"/>
      <c r="D19" s="932"/>
      <c r="E19" s="933"/>
      <c r="G19" s="427"/>
      <c r="H19" s="427"/>
      <c r="I19" s="426"/>
    </row>
    <row r="20" spans="1:9" x14ac:dyDescent="0.25">
      <c r="A20" s="848">
        <v>11</v>
      </c>
      <c r="C20" s="932"/>
      <c r="D20" s="932"/>
      <c r="E20" s="933"/>
      <c r="G20" s="427"/>
      <c r="H20" s="427"/>
      <c r="I20" s="426"/>
    </row>
    <row r="21" spans="1:9" x14ac:dyDescent="0.25">
      <c r="A21" s="848">
        <v>12</v>
      </c>
      <c r="C21" s="932"/>
      <c r="D21" s="932"/>
      <c r="E21" s="933"/>
      <c r="G21" s="427"/>
      <c r="H21" s="427"/>
      <c r="I21" s="426"/>
    </row>
    <row r="22" spans="1:9" x14ac:dyDescent="0.25">
      <c r="A22" s="848">
        <v>13</v>
      </c>
      <c r="C22" s="932"/>
      <c r="D22" s="932"/>
      <c r="E22" s="933"/>
      <c r="G22" s="427"/>
      <c r="H22" s="427"/>
      <c r="I22" s="426"/>
    </row>
    <row r="23" spans="1:9" x14ac:dyDescent="0.25">
      <c r="A23" s="848">
        <v>14</v>
      </c>
      <c r="C23" s="932"/>
      <c r="D23" s="932"/>
      <c r="E23" s="933"/>
      <c r="G23" s="427"/>
      <c r="H23" s="427"/>
      <c r="I23" s="426"/>
    </row>
    <row r="24" spans="1:9" x14ac:dyDescent="0.25">
      <c r="A24" s="848">
        <v>15</v>
      </c>
      <c r="C24" s="932"/>
      <c r="D24" s="932"/>
      <c r="E24" s="933"/>
      <c r="G24" s="427"/>
      <c r="H24" s="427"/>
      <c r="I24" s="426"/>
    </row>
    <row r="25" spans="1:9" x14ac:dyDescent="0.25">
      <c r="A25" s="848">
        <v>16</v>
      </c>
      <c r="C25" s="932"/>
      <c r="D25" s="932"/>
      <c r="E25" s="933"/>
      <c r="G25" s="427"/>
      <c r="H25" s="427"/>
      <c r="I25" s="426"/>
    </row>
    <row r="26" spans="1:9" x14ac:dyDescent="0.25">
      <c r="A26" s="848">
        <v>17</v>
      </c>
      <c r="C26" s="932"/>
      <c r="D26" s="932"/>
      <c r="E26" s="933"/>
      <c r="G26" s="427"/>
      <c r="H26" s="427"/>
      <c r="I26" s="426"/>
    </row>
    <row r="27" spans="1:9" x14ac:dyDescent="0.25">
      <c r="A27" s="848">
        <v>18</v>
      </c>
      <c r="C27" s="932"/>
      <c r="D27" s="932"/>
      <c r="E27" s="933"/>
      <c r="G27" s="427"/>
      <c r="H27" s="427"/>
      <c r="I27" s="426"/>
    </row>
    <row r="28" spans="1:9" x14ac:dyDescent="0.25">
      <c r="A28" s="848">
        <v>19</v>
      </c>
      <c r="C28" s="932"/>
      <c r="D28" s="932"/>
      <c r="E28" s="933"/>
      <c r="G28" s="427"/>
      <c r="H28" s="427"/>
      <c r="I28" s="426"/>
    </row>
    <row r="29" spans="1:9" ht="14.4" thickBot="1" x14ac:dyDescent="0.3">
      <c r="A29" s="848">
        <v>20</v>
      </c>
      <c r="C29" s="932"/>
      <c r="D29" s="932"/>
      <c r="E29" s="933"/>
      <c r="G29" s="518"/>
      <c r="H29" s="518"/>
      <c r="I29" s="519"/>
    </row>
    <row r="30" spans="1:9" ht="18" customHeight="1" thickTop="1" thickBot="1" x14ac:dyDescent="0.3">
      <c r="B30" s="712" t="s">
        <v>50</v>
      </c>
      <c r="C30" s="934"/>
      <c r="D30" s="934"/>
      <c r="E30" s="935"/>
      <c r="F30" s="724"/>
      <c r="G30" s="936"/>
      <c r="H30" s="936"/>
      <c r="I30" s="937">
        <f>SUM(I10:I29)</f>
        <v>202416</v>
      </c>
    </row>
    <row r="31" spans="1:9" ht="20.25" customHeight="1" x14ac:dyDescent="0.25">
      <c r="B31" s="930" t="s">
        <v>51</v>
      </c>
      <c r="C31" s="931"/>
      <c r="D31" s="931"/>
      <c r="E31" s="938"/>
      <c r="G31" s="931"/>
      <c r="H31" s="931"/>
      <c r="I31" s="938"/>
    </row>
    <row r="32" spans="1:9" x14ac:dyDescent="0.25">
      <c r="A32" s="848">
        <v>1</v>
      </c>
      <c r="C32" s="427">
        <v>100</v>
      </c>
      <c r="D32" s="427"/>
      <c r="E32" s="426">
        <v>202416</v>
      </c>
      <c r="G32" s="932"/>
      <c r="H32" s="932"/>
      <c r="I32" s="933"/>
    </row>
    <row r="33" spans="1:9" x14ac:dyDescent="0.25">
      <c r="A33" s="848">
        <v>2</v>
      </c>
      <c r="C33" s="427"/>
      <c r="D33" s="427"/>
      <c r="E33" s="426"/>
      <c r="G33" s="932"/>
      <c r="H33" s="932"/>
      <c r="I33" s="933"/>
    </row>
    <row r="34" spans="1:9" x14ac:dyDescent="0.25">
      <c r="A34" s="848">
        <v>3</v>
      </c>
      <c r="C34" s="427"/>
      <c r="D34" s="427"/>
      <c r="E34" s="426"/>
      <c r="G34" s="932"/>
      <c r="H34" s="932"/>
      <c r="I34" s="933"/>
    </row>
    <row r="35" spans="1:9" x14ac:dyDescent="0.25">
      <c r="A35" s="848">
        <v>4</v>
      </c>
      <c r="C35" s="427"/>
      <c r="D35" s="427"/>
      <c r="E35" s="426"/>
      <c r="G35" s="932"/>
      <c r="H35" s="932"/>
      <c r="I35" s="933"/>
    </row>
    <row r="36" spans="1:9" x14ac:dyDescent="0.25">
      <c r="A36" s="848">
        <v>5</v>
      </c>
      <c r="C36" s="427"/>
      <c r="D36" s="427"/>
      <c r="E36" s="426"/>
      <c r="G36" s="932"/>
      <c r="H36" s="932"/>
      <c r="I36" s="933"/>
    </row>
    <row r="37" spans="1:9" x14ac:dyDescent="0.25">
      <c r="A37" s="848">
        <v>6</v>
      </c>
      <c r="C37" s="427"/>
      <c r="D37" s="427"/>
      <c r="E37" s="426"/>
      <c r="G37" s="932"/>
      <c r="H37" s="932"/>
      <c r="I37" s="933"/>
    </row>
    <row r="38" spans="1:9" x14ac:dyDescent="0.25">
      <c r="A38" s="848">
        <v>7</v>
      </c>
      <c r="C38" s="427"/>
      <c r="D38" s="427"/>
      <c r="E38" s="426"/>
      <c r="G38" s="932"/>
      <c r="H38" s="932"/>
      <c r="I38" s="933"/>
    </row>
    <row r="39" spans="1:9" x14ac:dyDescent="0.25">
      <c r="A39" s="848">
        <v>8</v>
      </c>
      <c r="C39" s="427"/>
      <c r="D39" s="427"/>
      <c r="E39" s="426"/>
      <c r="G39" s="932"/>
      <c r="H39" s="932"/>
      <c r="I39" s="933"/>
    </row>
    <row r="40" spans="1:9" x14ac:dyDescent="0.25">
      <c r="A40" s="848">
        <v>9</v>
      </c>
      <c r="C40" s="427"/>
      <c r="D40" s="427"/>
      <c r="E40" s="426"/>
      <c r="G40" s="932"/>
      <c r="H40" s="932"/>
      <c r="I40" s="933"/>
    </row>
    <row r="41" spans="1:9" x14ac:dyDescent="0.25">
      <c r="A41" s="848">
        <v>10</v>
      </c>
      <c r="C41" s="427"/>
      <c r="D41" s="427"/>
      <c r="E41" s="426"/>
      <c r="G41" s="932"/>
      <c r="H41" s="932"/>
      <c r="I41" s="933"/>
    </row>
    <row r="42" spans="1:9" x14ac:dyDescent="0.25">
      <c r="A42" s="848">
        <v>11</v>
      </c>
      <c r="C42" s="427"/>
      <c r="D42" s="427"/>
      <c r="E42" s="426"/>
      <c r="G42" s="932"/>
      <c r="H42" s="932"/>
      <c r="I42" s="933"/>
    </row>
    <row r="43" spans="1:9" x14ac:dyDescent="0.25">
      <c r="A43" s="848">
        <v>12</v>
      </c>
      <c r="C43" s="427"/>
      <c r="D43" s="427"/>
      <c r="E43" s="426"/>
      <c r="G43" s="932"/>
      <c r="H43" s="932"/>
      <c r="I43" s="933"/>
    </row>
    <row r="44" spans="1:9" x14ac:dyDescent="0.25">
      <c r="A44" s="848">
        <v>13</v>
      </c>
      <c r="C44" s="427"/>
      <c r="D44" s="427"/>
      <c r="E44" s="426"/>
      <c r="G44" s="932"/>
      <c r="H44" s="932"/>
      <c r="I44" s="933"/>
    </row>
    <row r="45" spans="1:9" x14ac:dyDescent="0.25">
      <c r="A45" s="848">
        <v>14</v>
      </c>
      <c r="C45" s="427"/>
      <c r="D45" s="427"/>
      <c r="E45" s="426"/>
      <c r="G45" s="932"/>
      <c r="H45" s="932"/>
      <c r="I45" s="933"/>
    </row>
    <row r="46" spans="1:9" x14ac:dyDescent="0.25">
      <c r="A46" s="848">
        <v>15</v>
      </c>
      <c r="C46" s="427"/>
      <c r="D46" s="427"/>
      <c r="E46" s="426"/>
      <c r="G46" s="932"/>
      <c r="H46" s="932"/>
      <c r="I46" s="933"/>
    </row>
    <row r="47" spans="1:9" x14ac:dyDescent="0.25">
      <c r="A47" s="848">
        <v>16</v>
      </c>
      <c r="C47" s="427"/>
      <c r="D47" s="427"/>
      <c r="E47" s="426"/>
      <c r="G47" s="932"/>
      <c r="H47" s="932"/>
      <c r="I47" s="933"/>
    </row>
    <row r="48" spans="1:9" x14ac:dyDescent="0.25">
      <c r="A48" s="848">
        <v>17</v>
      </c>
      <c r="C48" s="427"/>
      <c r="D48" s="427"/>
      <c r="E48" s="426"/>
      <c r="G48" s="932"/>
      <c r="H48" s="932"/>
      <c r="I48" s="933"/>
    </row>
    <row r="49" spans="1:9" x14ac:dyDescent="0.25">
      <c r="A49" s="848">
        <v>18</v>
      </c>
      <c r="C49" s="427"/>
      <c r="D49" s="427"/>
      <c r="E49" s="426"/>
      <c r="G49" s="932"/>
      <c r="H49" s="932"/>
      <c r="I49" s="933"/>
    </row>
    <row r="50" spans="1:9" x14ac:dyDescent="0.25">
      <c r="A50" s="848">
        <v>19</v>
      </c>
      <c r="C50" s="427"/>
      <c r="D50" s="427"/>
      <c r="E50" s="426"/>
      <c r="G50" s="932"/>
      <c r="H50" s="932"/>
      <c r="I50" s="933"/>
    </row>
    <row r="51" spans="1:9" ht="14.4" thickBot="1" x14ac:dyDescent="0.3">
      <c r="A51" s="848">
        <v>20</v>
      </c>
      <c r="C51" s="518"/>
      <c r="D51" s="518"/>
      <c r="E51" s="519"/>
      <c r="G51" s="932"/>
      <c r="H51" s="932"/>
      <c r="I51" s="933"/>
    </row>
    <row r="52" spans="1:9" ht="18" customHeight="1" thickTop="1" thickBot="1" x14ac:dyDescent="0.3">
      <c r="B52" s="712" t="s">
        <v>50</v>
      </c>
      <c r="C52" s="936"/>
      <c r="D52" s="936"/>
      <c r="E52" s="937">
        <f>SUM(E32:E51)</f>
        <v>202416</v>
      </c>
      <c r="F52" s="724"/>
      <c r="G52" s="934"/>
      <c r="H52" s="934"/>
      <c r="I52" s="935"/>
    </row>
    <row r="53" spans="1:9" ht="21.75" customHeight="1" thickBot="1" x14ac:dyDescent="0.3">
      <c r="B53" s="939" t="s">
        <v>971</v>
      </c>
      <c r="C53" s="940"/>
      <c r="D53" s="940"/>
      <c r="E53" s="941">
        <f>E52-I30</f>
        <v>0</v>
      </c>
      <c r="F53" s="942"/>
      <c r="G53" s="940"/>
      <c r="H53" s="940"/>
      <c r="I53" s="943"/>
    </row>
    <row r="54" spans="1:9" ht="14.4" thickTop="1" x14ac:dyDescent="0.25"/>
    <row r="57" spans="1:9" ht="13.5" customHeight="1" x14ac:dyDescent="0.25"/>
    <row r="58" spans="1:9" x14ac:dyDescent="0.25">
      <c r="H58" s="1"/>
    </row>
    <row r="59" spans="1:9" x14ac:dyDescent="0.25">
      <c r="I59" s="7" t="s">
        <v>426</v>
      </c>
    </row>
    <row r="60" spans="1:9" x14ac:dyDescent="0.25">
      <c r="I60" s="7" t="s">
        <v>634</v>
      </c>
    </row>
  </sheetData>
  <sheetProtection algorithmName="SHA-512" hashValue="eKieJGf7kQ1Ab1nRptPTwml3Fgff6Gwn2DU6Plt2HEBOl7arUoAxhM6yjGzfeTcOrvBU5I4EByQm2xSSyMLWQA==" saltValue="J5uZR6ZzXbbKOwkq9A1LgQ==" spinCount="100000" sheet="1" objects="1" scenarios="1"/>
  <mergeCells count="4">
    <mergeCell ref="C5:E5"/>
    <mergeCell ref="G5:I5"/>
    <mergeCell ref="B1:I1"/>
    <mergeCell ref="B3:I3"/>
  </mergeCells>
  <phoneticPr fontId="0" type="noConversion"/>
  <pageMargins left="0.25" right="0.25" top="0.75" bottom="0.75" header="0.3" footer="0.3"/>
  <pageSetup scale="75" orientation="portrait" r:id="rId1"/>
  <headerFooter alignWithMargins="0">
    <oddFooter>&amp;C&amp;8Last Revised &amp;D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DB82-1D1E-45A8-9757-865DD7EB9455}">
  <sheetPr codeName="Sheet29"/>
  <dimension ref="A1:J46"/>
  <sheetViews>
    <sheetView zoomScaleNormal="100" workbookViewId="0">
      <selection activeCell="P9" sqref="P9"/>
    </sheetView>
  </sheetViews>
  <sheetFormatPr defaultRowHeight="13.2" x14ac:dyDescent="0.25"/>
  <cols>
    <col min="1" max="1" width="10.33203125" customWidth="1"/>
    <col min="3" max="3" width="10.44140625" customWidth="1"/>
    <col min="4" max="4" width="4.88671875" customWidth="1"/>
    <col min="5" max="5" width="3" customWidth="1"/>
    <col min="6" max="6" width="4.88671875" customWidth="1"/>
    <col min="7" max="7" width="16" customWidth="1"/>
    <col min="8" max="8" width="10.44140625" customWidth="1"/>
    <col min="9" max="9" width="2.6640625" customWidth="1"/>
    <col min="10" max="10" width="18.5546875" customWidth="1"/>
  </cols>
  <sheetData>
    <row r="1" spans="1:10" ht="24.75" customHeight="1" thickBot="1" x14ac:dyDescent="0.35">
      <c r="A1" s="1040" t="s">
        <v>395</v>
      </c>
      <c r="B1" s="1040"/>
      <c r="C1" s="1040"/>
      <c r="D1" s="1040"/>
      <c r="E1" s="1040"/>
      <c r="F1" s="1040"/>
      <c r="G1" s="1040"/>
      <c r="H1" s="1040"/>
      <c r="I1" s="1040"/>
      <c r="J1" s="1040"/>
    </row>
    <row r="2" spans="1:10" ht="18" customHeight="1" thickTop="1" x14ac:dyDescent="0.25"/>
    <row r="3" spans="1:10" ht="18" customHeight="1" x14ac:dyDescent="0.25">
      <c r="A3" t="s">
        <v>405</v>
      </c>
    </row>
    <row r="4" spans="1:10" ht="18" customHeight="1" x14ac:dyDescent="0.25">
      <c r="A4" t="s">
        <v>396</v>
      </c>
    </row>
    <row r="5" spans="1:10" ht="18" customHeight="1" x14ac:dyDescent="0.25">
      <c r="A5" t="s">
        <v>397</v>
      </c>
    </row>
    <row r="6" spans="1:10" ht="18" customHeight="1" x14ac:dyDescent="0.25"/>
    <row r="7" spans="1:10" ht="18" customHeight="1" x14ac:dyDescent="0.25">
      <c r="A7" s="1041" t="s">
        <v>793</v>
      </c>
      <c r="B7" s="1041"/>
      <c r="C7" s="1041"/>
      <c r="D7" s="1041"/>
      <c r="E7" s="1041"/>
      <c r="F7" s="1041"/>
      <c r="G7" s="1041"/>
      <c r="H7" s="1041"/>
      <c r="I7" s="1041"/>
      <c r="J7" s="1041"/>
    </row>
    <row r="8" spans="1:10" ht="18" customHeight="1" x14ac:dyDescent="0.25"/>
    <row r="9" spans="1:10" ht="18" customHeight="1" x14ac:dyDescent="0.25">
      <c r="A9" t="s">
        <v>398</v>
      </c>
      <c r="B9" s="30"/>
      <c r="C9" s="30"/>
      <c r="D9" s="30"/>
      <c r="E9" s="30"/>
      <c r="F9" s="30"/>
      <c r="G9" s="30"/>
      <c r="H9" s="30"/>
      <c r="I9" s="30"/>
      <c r="J9" s="30"/>
    </row>
    <row r="10" spans="1:10" ht="18" customHeight="1" x14ac:dyDescent="0.25"/>
    <row r="11" spans="1:10" ht="18" customHeight="1" x14ac:dyDescent="0.25">
      <c r="A11" t="s">
        <v>399</v>
      </c>
      <c r="C11" s="30"/>
      <c r="D11" s="30"/>
      <c r="E11" s="30"/>
      <c r="F11" s="30"/>
      <c r="G11" s="30"/>
      <c r="H11" s="30"/>
      <c r="I11" s="30"/>
      <c r="J11" s="30"/>
    </row>
    <row r="12" spans="1:10" ht="18" customHeight="1" x14ac:dyDescent="0.25"/>
    <row r="13" spans="1:10" ht="18" customHeight="1" x14ac:dyDescent="0.25">
      <c r="A13" t="s">
        <v>400</v>
      </c>
      <c r="I13" s="31" t="s">
        <v>15</v>
      </c>
      <c r="J13" s="32"/>
    </row>
    <row r="14" spans="1:10" ht="18" customHeight="1" x14ac:dyDescent="0.25">
      <c r="J14" s="33"/>
    </row>
    <row r="15" spans="1:10" ht="18" customHeight="1" x14ac:dyDescent="0.25">
      <c r="A15" t="s">
        <v>409</v>
      </c>
      <c r="I15" s="31" t="s">
        <v>15</v>
      </c>
      <c r="J15" s="32"/>
    </row>
    <row r="16" spans="1:10" ht="18" customHeight="1" x14ac:dyDescent="0.25">
      <c r="J16" s="33"/>
    </row>
    <row r="17" spans="1:10" ht="18" customHeight="1" x14ac:dyDescent="0.25">
      <c r="A17" t="s">
        <v>401</v>
      </c>
      <c r="I17" s="31" t="s">
        <v>15</v>
      </c>
      <c r="J17" s="32"/>
    </row>
    <row r="18" spans="1:10" ht="18" customHeight="1" x14ac:dyDescent="0.25">
      <c r="J18" s="33"/>
    </row>
    <row r="19" spans="1:10" ht="18" customHeight="1" x14ac:dyDescent="0.25">
      <c r="A19" t="s">
        <v>410</v>
      </c>
      <c r="I19" s="31" t="s">
        <v>15</v>
      </c>
      <c r="J19" s="32"/>
    </row>
    <row r="20" spans="1:10" ht="18" customHeight="1" x14ac:dyDescent="0.25">
      <c r="J20" s="33"/>
    </row>
    <row r="21" spans="1:10" ht="18" customHeight="1" x14ac:dyDescent="0.25">
      <c r="A21" t="s">
        <v>411</v>
      </c>
      <c r="I21" s="31" t="s">
        <v>15</v>
      </c>
      <c r="J21" s="32"/>
    </row>
    <row r="22" spans="1:10" ht="18" customHeight="1" x14ac:dyDescent="0.25">
      <c r="J22" s="33"/>
    </row>
    <row r="23" spans="1:10" ht="18" customHeight="1" x14ac:dyDescent="0.25">
      <c r="A23" t="s">
        <v>402</v>
      </c>
      <c r="I23" s="31" t="s">
        <v>15</v>
      </c>
      <c r="J23" s="32"/>
    </row>
    <row r="24" spans="1:10" ht="18" customHeight="1" x14ac:dyDescent="0.25">
      <c r="A24" t="s">
        <v>403</v>
      </c>
      <c r="J24" s="33"/>
    </row>
    <row r="25" spans="1:10" ht="18" customHeight="1" x14ac:dyDescent="0.25"/>
    <row r="26" spans="1:10" ht="18" customHeight="1" thickBot="1" x14ac:dyDescent="0.3">
      <c r="A26" s="35" t="s">
        <v>404</v>
      </c>
      <c r="I26" s="31" t="s">
        <v>15</v>
      </c>
      <c r="J26" s="34">
        <f>SUM(J13,J15,J17,J19,J21,J23)</f>
        <v>0</v>
      </c>
    </row>
    <row r="27" spans="1:10" ht="18" customHeight="1" thickTop="1" x14ac:dyDescent="0.25"/>
    <row r="28" spans="1:10" ht="18" customHeight="1" x14ac:dyDescent="0.25"/>
    <row r="29" spans="1:10" ht="18" customHeight="1" x14ac:dyDescent="0.25"/>
    <row r="30" spans="1:10" ht="18" customHeight="1" x14ac:dyDescent="0.25"/>
    <row r="31" spans="1:10" ht="18" customHeight="1" x14ac:dyDescent="0.25">
      <c r="A31" t="s">
        <v>369</v>
      </c>
      <c r="B31" s="30"/>
      <c r="C31" s="30"/>
      <c r="D31" s="30"/>
      <c r="E31" s="30"/>
      <c r="F31" s="30"/>
      <c r="G31" s="30"/>
      <c r="J31" s="185"/>
    </row>
    <row r="32" spans="1:10" ht="18" customHeight="1" x14ac:dyDescent="0.25"/>
    <row r="33" spans="1:10" ht="18" customHeight="1" x14ac:dyDescent="0.25">
      <c r="A33" s="14" t="s">
        <v>637</v>
      </c>
    </row>
    <row r="35" spans="1:10" x14ac:dyDescent="0.25">
      <c r="I35" s="1"/>
    </row>
    <row r="44" spans="1:10" x14ac:dyDescent="0.25">
      <c r="J44" s="7" t="s">
        <v>636</v>
      </c>
    </row>
    <row r="45" spans="1:10" x14ac:dyDescent="0.25">
      <c r="J45" s="7" t="str">
        <f>"Budget Fiscal Year "&amp;TEXT('Form 1'!$C$136,"yyyy-yyyy")</f>
        <v>Budget Fiscal Year 2025-2026</v>
      </c>
    </row>
    <row r="46" spans="1:10" x14ac:dyDescent="0.25">
      <c r="J46" s="186" t="s">
        <v>592</v>
      </c>
    </row>
  </sheetData>
  <mergeCells count="2">
    <mergeCell ref="A1:J1"/>
    <mergeCell ref="A7:J7"/>
  </mergeCells>
  <phoneticPr fontId="12" type="noConversion"/>
  <pageMargins left="0.55000000000000004" right="0" top="0.5" bottom="0.25" header="0.5" footer="0"/>
  <pageSetup scale="97" orientation="portrait" r:id="rId1"/>
  <headerFooter alignWithMargins="0">
    <oddFooter>&amp;C&amp;8FORM 4405LGF
Last Revised &amp;D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87E7-179F-4625-917A-2EDD500629DD}">
  <sheetPr codeName="Sheet30">
    <tabColor rgb="FFFFFF00"/>
    <pageSetUpPr fitToPage="1"/>
  </sheetPr>
  <dimension ref="A1:K70"/>
  <sheetViews>
    <sheetView topLeftCell="A3" zoomScaleNormal="100" workbookViewId="0">
      <selection activeCell="C7" sqref="C1:C1048576"/>
    </sheetView>
  </sheetViews>
  <sheetFormatPr defaultRowHeight="13.2" x14ac:dyDescent="0.25"/>
  <cols>
    <col min="1" max="1" width="4.44140625" customWidth="1"/>
    <col min="2" max="2" width="36" customWidth="1"/>
    <col min="4" max="4" width="12.109375" customWidth="1"/>
    <col min="5" max="6" width="16.44140625" customWidth="1"/>
    <col min="7" max="7" width="48.44140625" customWidth="1"/>
  </cols>
  <sheetData>
    <row r="1" spans="1:11" ht="19.8" x14ac:dyDescent="0.4">
      <c r="A1" s="1043" t="s">
        <v>621</v>
      </c>
      <c r="B1" s="1043"/>
      <c r="C1" s="1043"/>
      <c r="D1" s="1043"/>
      <c r="E1" s="1043"/>
      <c r="F1" s="1043"/>
      <c r="G1" s="1043"/>
      <c r="H1" s="390"/>
      <c r="I1" s="390"/>
      <c r="J1" s="390"/>
      <c r="K1" s="390"/>
    </row>
    <row r="2" spans="1:11" ht="14.4" x14ac:dyDescent="0.3">
      <c r="A2" s="1044"/>
      <c r="B2" s="1044"/>
      <c r="C2" s="1044"/>
      <c r="D2" s="1044"/>
      <c r="E2" s="1044"/>
      <c r="F2" s="1044"/>
      <c r="G2" s="1044"/>
      <c r="H2" s="390"/>
      <c r="I2" s="390"/>
      <c r="J2" s="390"/>
      <c r="K2" s="390"/>
    </row>
    <row r="3" spans="1:11" ht="16.5" customHeight="1" x14ac:dyDescent="0.25">
      <c r="A3" s="391"/>
      <c r="B3" s="392" t="s">
        <v>974</v>
      </c>
      <c r="C3" s="1045" t="str">
        <f>'Sch 1'!$B$7</f>
        <v>WYLEES Western Youth Leadership, Engagement, and Empowerment School</v>
      </c>
      <c r="D3" s="1045"/>
      <c r="E3" s="1045"/>
      <c r="F3" s="1045"/>
      <c r="G3" s="1045"/>
      <c r="H3" s="393"/>
      <c r="I3" s="393"/>
    </row>
    <row r="4" spans="1:11" ht="13.8" x14ac:dyDescent="0.25">
      <c r="A4" s="391"/>
      <c r="B4" s="394" t="s">
        <v>603</v>
      </c>
      <c r="C4" s="1046" t="s">
        <v>1052</v>
      </c>
      <c r="D4" s="1046"/>
      <c r="E4" s="1046"/>
      <c r="F4" s="391"/>
      <c r="G4" s="391"/>
      <c r="H4" s="393"/>
      <c r="I4" s="393"/>
    </row>
    <row r="5" spans="1:11" ht="15" x14ac:dyDescent="0.35">
      <c r="A5" s="393"/>
      <c r="B5" s="392" t="s">
        <v>604</v>
      </c>
      <c r="C5" s="1082" t="s">
        <v>1055</v>
      </c>
      <c r="D5" s="1047"/>
      <c r="E5" s="1047"/>
      <c r="F5" s="395"/>
      <c r="G5" s="392" t="s">
        <v>970</v>
      </c>
      <c r="H5" s="393"/>
      <c r="I5" s="393"/>
    </row>
    <row r="6" spans="1:11" ht="13.8" x14ac:dyDescent="0.25">
      <c r="A6" s="393"/>
      <c r="B6" s="392" t="s">
        <v>605</v>
      </c>
      <c r="C6" s="1083" t="s">
        <v>1054</v>
      </c>
      <c r="D6" s="1042"/>
      <c r="E6" s="1042"/>
      <c r="G6" s="944">
        <f>COUNTIF(E9:E48,"&gt;0")</f>
        <v>7</v>
      </c>
      <c r="H6" s="393"/>
      <c r="I6" s="393"/>
    </row>
    <row r="8" spans="1:11" ht="39.6" x14ac:dyDescent="0.25">
      <c r="A8" s="512"/>
      <c r="B8" s="514" t="s">
        <v>591</v>
      </c>
      <c r="C8" s="515" t="s">
        <v>595</v>
      </c>
      <c r="D8" s="515" t="s">
        <v>596</v>
      </c>
      <c r="E8" s="515" t="s">
        <v>975</v>
      </c>
      <c r="F8" s="515" t="s">
        <v>977</v>
      </c>
      <c r="G8" s="516" t="s">
        <v>1009</v>
      </c>
      <c r="H8" s="393"/>
    </row>
    <row r="9" spans="1:11" ht="14.4" x14ac:dyDescent="0.35">
      <c r="A9" s="513">
        <v>1</v>
      </c>
      <c r="B9" s="405" t="s">
        <v>1058</v>
      </c>
      <c r="C9" s="406">
        <v>45330</v>
      </c>
      <c r="D9" s="406">
        <v>46568</v>
      </c>
      <c r="E9" s="503">
        <v>5000</v>
      </c>
      <c r="F9" s="408">
        <v>5000</v>
      </c>
      <c r="G9" s="409" t="s">
        <v>1059</v>
      </c>
      <c r="H9" s="396"/>
      <c r="I9" s="397" t="s">
        <v>941</v>
      </c>
    </row>
    <row r="10" spans="1:11" x14ac:dyDescent="0.25">
      <c r="A10" s="513">
        <v>2</v>
      </c>
      <c r="B10" s="405"/>
      <c r="C10" s="406"/>
      <c r="D10" s="406"/>
      <c r="E10" s="503"/>
      <c r="F10" s="407"/>
      <c r="G10" s="409"/>
      <c r="H10" s="396"/>
      <c r="I10" s="396" t="s">
        <v>939</v>
      </c>
    </row>
    <row r="11" spans="1:11" x14ac:dyDescent="0.25">
      <c r="A11" s="513">
        <v>3</v>
      </c>
      <c r="B11" s="405" t="s">
        <v>1060</v>
      </c>
      <c r="C11" s="406">
        <v>45610</v>
      </c>
      <c r="D11" s="406"/>
      <c r="E11" s="503">
        <v>5222.7700000000004</v>
      </c>
      <c r="F11" s="407">
        <v>5222.7700000000004</v>
      </c>
      <c r="G11" s="409" t="s">
        <v>1061</v>
      </c>
      <c r="H11" s="396"/>
      <c r="I11" s="396"/>
    </row>
    <row r="12" spans="1:11" x14ac:dyDescent="0.25">
      <c r="A12" s="513">
        <v>4</v>
      </c>
      <c r="B12" s="405"/>
      <c r="C12" s="409"/>
      <c r="D12" s="409"/>
      <c r="E12" s="503"/>
      <c r="F12" s="407"/>
      <c r="G12" s="409"/>
      <c r="H12" s="396"/>
      <c r="I12" s="396"/>
    </row>
    <row r="13" spans="1:11" x14ac:dyDescent="0.25">
      <c r="A13" s="513">
        <v>5</v>
      </c>
      <c r="B13" s="405" t="s">
        <v>1062</v>
      </c>
      <c r="C13" s="409">
        <v>45860</v>
      </c>
      <c r="D13" s="409">
        <v>45862</v>
      </c>
      <c r="E13" s="503">
        <v>15000</v>
      </c>
      <c r="F13" s="407">
        <v>15000</v>
      </c>
      <c r="G13" s="409" t="s">
        <v>1063</v>
      </c>
      <c r="H13" s="396"/>
      <c r="I13" s="396"/>
    </row>
    <row r="14" spans="1:11" x14ac:dyDescent="0.25">
      <c r="A14" s="513">
        <v>6</v>
      </c>
      <c r="B14" s="410"/>
      <c r="C14" s="409"/>
      <c r="D14" s="409"/>
      <c r="E14" s="503"/>
      <c r="F14" s="407"/>
      <c r="G14" s="409"/>
      <c r="H14" s="396"/>
      <c r="I14" s="396"/>
    </row>
    <row r="15" spans="1:11" x14ac:dyDescent="0.25">
      <c r="A15" s="513">
        <v>7</v>
      </c>
      <c r="B15" s="405" t="s">
        <v>1064</v>
      </c>
      <c r="C15" s="409">
        <v>45566</v>
      </c>
      <c r="D15" s="409">
        <v>45989</v>
      </c>
      <c r="E15" s="503">
        <v>97500</v>
      </c>
      <c r="F15" s="407"/>
      <c r="G15" s="409" t="s">
        <v>1065</v>
      </c>
      <c r="H15" s="396"/>
      <c r="I15" s="396"/>
    </row>
    <row r="16" spans="1:11" x14ac:dyDescent="0.25">
      <c r="A16" s="513">
        <v>8</v>
      </c>
      <c r="B16" s="410"/>
      <c r="C16" s="409"/>
      <c r="D16" s="409"/>
      <c r="E16" s="503"/>
      <c r="F16" s="407"/>
      <c r="G16" s="409"/>
      <c r="H16" s="396"/>
      <c r="I16" s="396"/>
    </row>
    <row r="17" spans="1:9" x14ac:dyDescent="0.25">
      <c r="A17" s="513">
        <v>9</v>
      </c>
      <c r="B17" s="405" t="s">
        <v>1066</v>
      </c>
      <c r="C17" s="409">
        <v>45839</v>
      </c>
      <c r="D17" s="409">
        <v>46203</v>
      </c>
      <c r="E17" s="503">
        <v>26700</v>
      </c>
      <c r="F17" s="407">
        <v>4031</v>
      </c>
      <c r="G17" s="409" t="s">
        <v>1067</v>
      </c>
      <c r="H17" s="396"/>
      <c r="I17" s="396"/>
    </row>
    <row r="18" spans="1:9" x14ac:dyDescent="0.25">
      <c r="A18" s="513">
        <v>10</v>
      </c>
      <c r="B18" s="410"/>
      <c r="C18" s="409"/>
      <c r="D18" s="409"/>
      <c r="E18" s="503"/>
      <c r="F18" s="407"/>
      <c r="G18" s="409"/>
      <c r="H18" s="396"/>
      <c r="I18" s="396"/>
    </row>
    <row r="19" spans="1:9" x14ac:dyDescent="0.25">
      <c r="A19" s="513">
        <v>11</v>
      </c>
      <c r="B19" s="405" t="s">
        <v>1068</v>
      </c>
      <c r="C19" s="409">
        <v>45740</v>
      </c>
      <c r="D19" s="409">
        <v>46104</v>
      </c>
      <c r="E19" s="503">
        <v>4200</v>
      </c>
      <c r="F19" s="407">
        <v>3500</v>
      </c>
      <c r="G19" s="409" t="s">
        <v>1069</v>
      </c>
    </row>
    <row r="20" spans="1:9" x14ac:dyDescent="0.25">
      <c r="A20" s="513">
        <v>12</v>
      </c>
      <c r="B20" s="410"/>
      <c r="C20" s="409"/>
      <c r="D20" s="409"/>
      <c r="E20" s="503"/>
      <c r="F20" s="407"/>
      <c r="G20" s="409"/>
    </row>
    <row r="21" spans="1:9" x14ac:dyDescent="0.25">
      <c r="A21" s="513">
        <v>13</v>
      </c>
      <c r="B21" s="405" t="s">
        <v>1070</v>
      </c>
      <c r="C21" s="409">
        <v>45870</v>
      </c>
      <c r="D21" s="409">
        <v>46234</v>
      </c>
      <c r="E21" s="503">
        <v>7380</v>
      </c>
      <c r="F21" s="407">
        <v>7380</v>
      </c>
      <c r="G21" s="409" t="s">
        <v>1071</v>
      </c>
    </row>
    <row r="22" spans="1:9" x14ac:dyDescent="0.25">
      <c r="A22" s="513">
        <v>14</v>
      </c>
      <c r="B22" s="410"/>
      <c r="C22" s="409"/>
      <c r="D22" s="409"/>
      <c r="E22" s="503"/>
      <c r="F22" s="407"/>
      <c r="G22" s="409"/>
    </row>
    <row r="23" spans="1:9" x14ac:dyDescent="0.25">
      <c r="A23" s="513">
        <v>15</v>
      </c>
      <c r="B23" s="405"/>
      <c r="C23" s="409"/>
      <c r="D23" s="409"/>
      <c r="E23" s="503"/>
      <c r="F23" s="407"/>
      <c r="G23" s="409"/>
    </row>
    <row r="24" spans="1:9" x14ac:dyDescent="0.25">
      <c r="A24" s="513">
        <v>16</v>
      </c>
      <c r="B24" s="410"/>
      <c r="C24" s="409"/>
      <c r="D24" s="409"/>
      <c r="E24" s="503"/>
      <c r="F24" s="407"/>
      <c r="G24" s="409"/>
    </row>
    <row r="25" spans="1:9" x14ac:dyDescent="0.25">
      <c r="A25" s="513">
        <v>17</v>
      </c>
      <c r="B25" s="410"/>
      <c r="C25" s="409"/>
      <c r="D25" s="409"/>
      <c r="E25" s="503"/>
      <c r="F25" s="407"/>
      <c r="G25" s="409"/>
    </row>
    <row r="26" spans="1:9" x14ac:dyDescent="0.25">
      <c r="A26" s="513">
        <v>18</v>
      </c>
      <c r="B26" s="405"/>
      <c r="C26" s="409"/>
      <c r="D26" s="409"/>
      <c r="E26" s="503"/>
      <c r="F26" s="407"/>
      <c r="G26" s="409"/>
    </row>
    <row r="27" spans="1:9" x14ac:dyDescent="0.25">
      <c r="A27" s="513">
        <v>19</v>
      </c>
      <c r="B27" s="405"/>
      <c r="C27" s="409"/>
      <c r="D27" s="409"/>
      <c r="E27" s="503"/>
      <c r="F27" s="407"/>
      <c r="G27" s="409"/>
    </row>
    <row r="28" spans="1:9" x14ac:dyDescent="0.25">
      <c r="A28" s="513">
        <v>20</v>
      </c>
      <c r="B28" s="405"/>
      <c r="C28" s="409"/>
      <c r="D28" s="409"/>
      <c r="E28" s="503"/>
      <c r="F28" s="407"/>
      <c r="G28" s="409"/>
      <c r="H28" s="396"/>
      <c r="I28" s="397"/>
    </row>
    <row r="29" spans="1:9" x14ac:dyDescent="0.25">
      <c r="A29" s="513">
        <v>21</v>
      </c>
      <c r="B29" s="405"/>
      <c r="C29" s="409"/>
      <c r="D29" s="409"/>
      <c r="E29" s="503"/>
      <c r="F29" s="407"/>
      <c r="G29" s="409"/>
      <c r="H29" s="396"/>
      <c r="I29" s="396"/>
    </row>
    <row r="30" spans="1:9" x14ac:dyDescent="0.25">
      <c r="A30" s="513">
        <v>22</v>
      </c>
      <c r="B30" s="405"/>
      <c r="C30" s="409"/>
      <c r="D30" s="409"/>
      <c r="E30" s="503"/>
      <c r="F30" s="407"/>
      <c r="G30" s="409"/>
      <c r="H30" s="396"/>
      <c r="I30" s="396"/>
    </row>
    <row r="31" spans="1:9" x14ac:dyDescent="0.25">
      <c r="A31" s="513">
        <v>23</v>
      </c>
      <c r="B31" s="405"/>
      <c r="C31" s="409"/>
      <c r="D31" s="409"/>
      <c r="E31" s="503"/>
      <c r="F31" s="407"/>
      <c r="G31" s="409"/>
      <c r="H31" s="396"/>
      <c r="I31" s="396"/>
    </row>
    <row r="32" spans="1:9" x14ac:dyDescent="0.25">
      <c r="A32" s="513">
        <v>24</v>
      </c>
      <c r="B32" s="405"/>
      <c r="C32" s="409"/>
      <c r="D32" s="409"/>
      <c r="E32" s="503"/>
      <c r="F32" s="407"/>
      <c r="G32" s="409"/>
      <c r="H32" s="396"/>
      <c r="I32" s="396"/>
    </row>
    <row r="33" spans="1:9" x14ac:dyDescent="0.25">
      <c r="A33" s="513">
        <v>25</v>
      </c>
      <c r="B33" s="410"/>
      <c r="C33" s="409"/>
      <c r="D33" s="409"/>
      <c r="E33" s="503"/>
      <c r="F33" s="407"/>
      <c r="G33" s="409"/>
      <c r="H33" s="396"/>
      <c r="I33" s="396"/>
    </row>
    <row r="34" spans="1:9" x14ac:dyDescent="0.25">
      <c r="A34" s="513">
        <v>26</v>
      </c>
      <c r="B34" s="405"/>
      <c r="C34" s="409"/>
      <c r="D34" s="409"/>
      <c r="E34" s="503"/>
      <c r="F34" s="407"/>
      <c r="G34" s="409"/>
      <c r="H34" s="396"/>
      <c r="I34" s="396"/>
    </row>
    <row r="35" spans="1:9" x14ac:dyDescent="0.25">
      <c r="A35" s="513">
        <v>27</v>
      </c>
      <c r="B35" s="410"/>
      <c r="C35" s="409"/>
      <c r="D35" s="409"/>
      <c r="E35" s="503"/>
      <c r="F35" s="407"/>
      <c r="G35" s="409"/>
      <c r="H35" s="396"/>
      <c r="I35" s="396"/>
    </row>
    <row r="36" spans="1:9" x14ac:dyDescent="0.25">
      <c r="A36" s="513">
        <v>28</v>
      </c>
      <c r="B36" s="405"/>
      <c r="C36" s="409"/>
      <c r="D36" s="409"/>
      <c r="E36" s="503"/>
      <c r="F36" s="407"/>
      <c r="G36" s="409"/>
      <c r="H36" s="396"/>
      <c r="I36" s="396"/>
    </row>
    <row r="37" spans="1:9" x14ac:dyDescent="0.25">
      <c r="A37" s="513">
        <v>29</v>
      </c>
      <c r="B37" s="410"/>
      <c r="C37" s="409"/>
      <c r="D37" s="409"/>
      <c r="E37" s="503"/>
      <c r="F37" s="407"/>
      <c r="G37" s="409"/>
      <c r="H37" s="396"/>
      <c r="I37" s="396"/>
    </row>
    <row r="38" spans="1:9" x14ac:dyDescent="0.25">
      <c r="A38" s="513">
        <v>30</v>
      </c>
      <c r="B38" s="405"/>
      <c r="C38" s="409"/>
      <c r="D38" s="409"/>
      <c r="E38" s="503"/>
      <c r="F38" s="407"/>
      <c r="G38" s="409"/>
    </row>
    <row r="39" spans="1:9" x14ac:dyDescent="0.25">
      <c r="A39" s="513">
        <v>31</v>
      </c>
      <c r="B39" s="410"/>
      <c r="C39" s="409"/>
      <c r="D39" s="409"/>
      <c r="E39" s="503"/>
      <c r="F39" s="407"/>
      <c r="G39" s="409"/>
    </row>
    <row r="40" spans="1:9" x14ac:dyDescent="0.25">
      <c r="A40" s="513">
        <v>32</v>
      </c>
      <c r="B40" s="405"/>
      <c r="C40" s="409"/>
      <c r="D40" s="409"/>
      <c r="E40" s="503"/>
      <c r="F40" s="407"/>
      <c r="G40" s="409"/>
    </row>
    <row r="41" spans="1:9" x14ac:dyDescent="0.25">
      <c r="A41" s="513">
        <v>33</v>
      </c>
      <c r="B41" s="410"/>
      <c r="C41" s="409"/>
      <c r="D41" s="409"/>
      <c r="E41" s="503"/>
      <c r="F41" s="407"/>
      <c r="G41" s="409"/>
    </row>
    <row r="42" spans="1:9" x14ac:dyDescent="0.25">
      <c r="A42" s="513">
        <v>34</v>
      </c>
      <c r="B42" s="405"/>
      <c r="C42" s="409"/>
      <c r="D42" s="409"/>
      <c r="E42" s="503"/>
      <c r="F42" s="407"/>
      <c r="G42" s="409"/>
    </row>
    <row r="43" spans="1:9" x14ac:dyDescent="0.25">
      <c r="A43" s="513">
        <v>35</v>
      </c>
      <c r="B43" s="410"/>
      <c r="C43" s="409"/>
      <c r="D43" s="409"/>
      <c r="E43" s="503"/>
      <c r="F43" s="407"/>
      <c r="G43" s="409"/>
    </row>
    <row r="44" spans="1:9" x14ac:dyDescent="0.25">
      <c r="A44" s="513">
        <v>36</v>
      </c>
      <c r="B44" s="410"/>
      <c r="C44" s="409"/>
      <c r="D44" s="409"/>
      <c r="E44" s="503"/>
      <c r="F44" s="407"/>
      <c r="G44" s="409"/>
    </row>
    <row r="45" spans="1:9" x14ac:dyDescent="0.25">
      <c r="A45" s="513">
        <v>37</v>
      </c>
      <c r="B45" s="410"/>
      <c r="C45" s="409"/>
      <c r="D45" s="409"/>
      <c r="E45" s="503"/>
      <c r="F45" s="407"/>
      <c r="G45" s="409"/>
      <c r="H45" s="396"/>
      <c r="I45" s="396"/>
    </row>
    <row r="46" spans="1:9" x14ac:dyDescent="0.25">
      <c r="A46" s="513">
        <v>38</v>
      </c>
      <c r="B46" s="405"/>
      <c r="C46" s="409"/>
      <c r="D46" s="409"/>
      <c r="E46" s="503"/>
      <c r="F46" s="407"/>
      <c r="G46" s="409"/>
    </row>
    <row r="47" spans="1:9" x14ac:dyDescent="0.25">
      <c r="A47" s="513">
        <v>39</v>
      </c>
      <c r="B47" s="410"/>
      <c r="C47" s="409"/>
      <c r="D47" s="409"/>
      <c r="E47" s="503"/>
      <c r="F47" s="407"/>
      <c r="G47" s="409"/>
    </row>
    <row r="48" spans="1:9" ht="13.8" thickBot="1" x14ac:dyDescent="0.3">
      <c r="A48" s="513">
        <v>40</v>
      </c>
      <c r="B48" s="511"/>
      <c r="C48" s="501"/>
      <c r="D48" s="501"/>
      <c r="E48" s="504"/>
      <c r="F48" s="502"/>
      <c r="G48" s="501"/>
    </row>
    <row r="49" spans="1:7" s="499" customFormat="1" ht="25.5" customHeight="1" thickTop="1" x14ac:dyDescent="0.25">
      <c r="A49" s="496"/>
      <c r="B49" s="497" t="s">
        <v>597</v>
      </c>
      <c r="C49" s="497"/>
      <c r="D49" s="497"/>
      <c r="E49" s="498">
        <f>SUM(E9:E48)</f>
        <v>161002.77000000002</v>
      </c>
      <c r="F49" s="498">
        <f>SUM(F9:F48)</f>
        <v>40133.770000000004</v>
      </c>
      <c r="G49" s="497"/>
    </row>
    <row r="50" spans="1:7" ht="14.4" x14ac:dyDescent="0.35">
      <c r="A50" s="398"/>
      <c r="B50" s="399"/>
      <c r="C50" s="395"/>
      <c r="D50" s="395"/>
      <c r="E50" s="400"/>
      <c r="F50" s="400"/>
      <c r="G50" s="393"/>
    </row>
    <row r="51" spans="1:7" x14ac:dyDescent="0.25">
      <c r="A51" s="393"/>
      <c r="B51" s="393" t="s">
        <v>598</v>
      </c>
      <c r="C51" s="393"/>
      <c r="D51" s="393"/>
      <c r="E51" s="393"/>
      <c r="F51" s="393"/>
      <c r="G51" s="393"/>
    </row>
    <row r="52" spans="1:7" x14ac:dyDescent="0.25">
      <c r="A52" s="393"/>
      <c r="B52" s="403"/>
      <c r="C52" s="403"/>
      <c r="D52" s="403"/>
      <c r="E52" s="403"/>
      <c r="F52" s="404"/>
      <c r="G52" s="403"/>
    </row>
    <row r="53" spans="1:7" x14ac:dyDescent="0.25">
      <c r="A53" s="393"/>
      <c r="B53" s="403"/>
      <c r="C53" s="403"/>
      <c r="D53" s="403"/>
      <c r="E53" s="403"/>
      <c r="F53" s="404"/>
      <c r="G53" s="403"/>
    </row>
    <row r="54" spans="1:7" x14ac:dyDescent="0.25">
      <c r="A54" s="393"/>
      <c r="B54" s="403"/>
      <c r="C54" s="403"/>
      <c r="D54" s="403"/>
      <c r="E54" s="403"/>
      <c r="F54" s="404"/>
      <c r="G54" s="403"/>
    </row>
    <row r="55" spans="1:7" x14ac:dyDescent="0.25">
      <c r="A55" s="393"/>
      <c r="B55" s="403"/>
      <c r="C55" s="403"/>
      <c r="D55" s="403"/>
      <c r="E55" s="403"/>
      <c r="F55" s="404"/>
      <c r="G55" s="403"/>
    </row>
    <row r="56" spans="1:7" x14ac:dyDescent="0.25">
      <c r="A56" s="393"/>
      <c r="B56" s="403"/>
      <c r="C56" s="403"/>
      <c r="D56" s="403"/>
      <c r="E56" s="403"/>
      <c r="F56" s="404"/>
      <c r="G56" s="403"/>
    </row>
    <row r="57" spans="1:7" x14ac:dyDescent="0.25">
      <c r="A57" s="393"/>
      <c r="B57" s="403"/>
      <c r="C57" s="403"/>
      <c r="D57" s="403"/>
      <c r="E57" s="403"/>
      <c r="F57" s="404"/>
      <c r="G57" s="403"/>
    </row>
    <row r="58" spans="1:7" x14ac:dyDescent="0.25">
      <c r="A58" s="393"/>
      <c r="B58" s="403"/>
      <c r="C58" s="403"/>
      <c r="D58" s="403"/>
      <c r="E58" s="403"/>
      <c r="F58" s="404"/>
      <c r="G58" s="403"/>
    </row>
    <row r="59" spans="1:7" x14ac:dyDescent="0.25">
      <c r="A59" s="393"/>
      <c r="B59" s="403"/>
      <c r="C59" s="403"/>
      <c r="D59" s="403"/>
      <c r="E59" s="403"/>
      <c r="F59" s="404"/>
      <c r="G59" s="403"/>
    </row>
    <row r="60" spans="1:7" x14ac:dyDescent="0.25">
      <c r="A60" s="393"/>
      <c r="B60" s="403"/>
      <c r="C60" s="403"/>
      <c r="D60" s="403"/>
      <c r="E60" s="403"/>
      <c r="F60" s="404"/>
      <c r="G60" s="403"/>
    </row>
    <row r="61" spans="1:7" x14ac:dyDescent="0.25">
      <c r="A61" s="393"/>
      <c r="B61" s="403"/>
      <c r="C61" s="403"/>
      <c r="D61" s="403"/>
      <c r="E61" s="403"/>
      <c r="F61" s="404"/>
      <c r="G61" s="403"/>
    </row>
    <row r="62" spans="1:7" x14ac:dyDescent="0.25">
      <c r="A62" s="393"/>
      <c r="B62" s="393"/>
      <c r="C62" s="393"/>
      <c r="D62" s="393"/>
      <c r="E62" s="393"/>
      <c r="F62" s="401"/>
      <c r="G62" s="393"/>
    </row>
    <row r="69" spans="7:7" x14ac:dyDescent="0.25">
      <c r="G69" s="402" t="s">
        <v>620</v>
      </c>
    </row>
    <row r="70" spans="7:7" x14ac:dyDescent="0.25">
      <c r="G70" s="401" t="s">
        <v>623</v>
      </c>
    </row>
  </sheetData>
  <sheetProtection algorithmName="SHA-512" hashValue="BeZVU9dAmOgKi2f+51cywXa8J0X+uQXjKNp4y65aQpM4zgZTylMhR7DAEAQt3honIQAk629BNXUV0CDZkkHJxA==" saltValue="LL2DJVWwzMDmcq5in/IONw==" spinCount="100000" sheet="1" objects="1" scenarios="1"/>
  <mergeCells count="6">
    <mergeCell ref="C6:E6"/>
    <mergeCell ref="A1:G1"/>
    <mergeCell ref="A2:G2"/>
    <mergeCell ref="C3:G3"/>
    <mergeCell ref="C4:E4"/>
    <mergeCell ref="C5:E5"/>
  </mergeCells>
  <phoneticPr fontId="12" type="noConversion"/>
  <pageMargins left="0.25" right="0.25" top="0.75" bottom="0.75" header="0.3" footer="0.3"/>
  <pageSetup scale="72" orientation="portrait" r:id="rId1"/>
  <headerFooter alignWithMargins="0">
    <oddFooter>&amp;C&amp;8Last Revised &amp;D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DE114-F7D7-4DE1-969B-2A27EB3D26F5}">
  <sheetPr codeName="Sheet31">
    <tabColor rgb="FFFFFF00"/>
    <pageSetUpPr fitToPage="1"/>
  </sheetPr>
  <dimension ref="A1:M66"/>
  <sheetViews>
    <sheetView zoomScaleNormal="100" workbookViewId="0">
      <selection activeCell="F21" sqref="F21"/>
    </sheetView>
  </sheetViews>
  <sheetFormatPr defaultRowHeight="13.2" x14ac:dyDescent="0.25"/>
  <cols>
    <col min="1" max="1" width="4" customWidth="1"/>
    <col min="2" max="2" width="35.109375" customWidth="1"/>
    <col min="3" max="4" width="11" customWidth="1"/>
    <col min="5" max="5" width="8.88671875" customWidth="1"/>
    <col min="6" max="7" width="15.44140625" customWidth="1"/>
    <col min="8" max="8" width="7.88671875" bestFit="1" customWidth="1"/>
    <col min="9" max="9" width="10.33203125" customWidth="1"/>
    <col min="10" max="10" width="13.6640625" customWidth="1"/>
    <col min="11" max="11" width="49.88671875" customWidth="1"/>
  </cols>
  <sheetData>
    <row r="1" spans="1:13" ht="19.8" x14ac:dyDescent="0.4">
      <c r="A1" s="1043" t="s">
        <v>618</v>
      </c>
      <c r="B1" s="1043"/>
      <c r="C1" s="1043"/>
      <c r="D1" s="1043"/>
      <c r="E1" s="1043"/>
      <c r="F1" s="1043"/>
      <c r="G1" s="1043"/>
      <c r="H1" s="1043"/>
      <c r="I1" s="1043"/>
      <c r="J1" s="1043"/>
      <c r="K1" s="1043"/>
    </row>
    <row r="2" spans="1:13" ht="14.4" x14ac:dyDescent="0.3">
      <c r="A2" s="1044"/>
      <c r="B2" s="1044"/>
      <c r="C2" s="1044"/>
      <c r="D2" s="1044"/>
      <c r="E2" s="1044"/>
      <c r="F2" s="1044"/>
      <c r="G2" s="1044"/>
      <c r="H2" s="1044"/>
      <c r="I2" s="1044"/>
      <c r="J2" s="1044"/>
      <c r="K2" s="1044"/>
    </row>
    <row r="3" spans="1:13" ht="13.8" x14ac:dyDescent="0.25">
      <c r="A3" s="391"/>
      <c r="B3" s="392" t="s">
        <v>974</v>
      </c>
      <c r="C3" s="1045" t="str">
        <f>'Sch 1'!$B$7</f>
        <v>WYLEES Western Youth Leadership, Engagement, and Empowerment School</v>
      </c>
      <c r="D3" s="1045"/>
      <c r="E3" s="1045"/>
      <c r="F3" s="1045"/>
      <c r="G3" s="1045"/>
      <c r="H3" s="1045"/>
      <c r="I3" s="1045"/>
      <c r="J3" s="1045"/>
      <c r="K3" s="1045"/>
    </row>
    <row r="4" spans="1:13" ht="13.8" x14ac:dyDescent="0.25">
      <c r="A4" s="391"/>
      <c r="B4" s="394" t="s">
        <v>603</v>
      </c>
      <c r="C4" s="1046" t="str" cm="1">
        <f t="array" ref="C4">'Sch 31'!C4:C4</f>
        <v>Michael Taack</v>
      </c>
      <c r="D4" s="1046"/>
      <c r="E4" s="1046"/>
      <c r="F4" s="1046"/>
      <c r="G4" s="393"/>
      <c r="H4" s="391"/>
      <c r="I4" s="391"/>
      <c r="J4" s="391"/>
      <c r="K4" s="391"/>
    </row>
    <row r="5" spans="1:13" ht="15" x14ac:dyDescent="0.35">
      <c r="A5" s="393"/>
      <c r="B5" s="392" t="s">
        <v>604</v>
      </c>
      <c r="C5" s="1047" t="str" cm="1">
        <f t="array" ref="C5">'Sch 31'!C5:C5</f>
        <v>mike@wylees.org</v>
      </c>
      <c r="D5" s="1047"/>
      <c r="E5" s="1047"/>
      <c r="F5" s="1047"/>
      <c r="G5" s="395"/>
      <c r="H5" s="395"/>
      <c r="I5" s="395"/>
      <c r="J5" s="395"/>
      <c r="K5" s="392" t="s">
        <v>619</v>
      </c>
    </row>
    <row r="6" spans="1:13" ht="13.8" x14ac:dyDescent="0.25">
      <c r="A6" s="393"/>
      <c r="B6" s="392" t="s">
        <v>605</v>
      </c>
      <c r="C6" s="1047" t="str" cm="1">
        <f t="array" ref="C6">'Sch 31'!C6:C6</f>
        <v>702-323-4524</v>
      </c>
      <c r="D6" s="1047"/>
      <c r="E6" s="1047"/>
      <c r="F6" s="1047"/>
      <c r="I6" s="393"/>
      <c r="K6" s="944">
        <f>COUNTIF(F9:F48,"&gt;0")</f>
        <v>1</v>
      </c>
    </row>
    <row r="7" spans="1:13" x14ac:dyDescent="0.25">
      <c r="A7" s="393"/>
    </row>
    <row r="8" spans="1:13" ht="76.5" customHeight="1" x14ac:dyDescent="0.25">
      <c r="A8" s="393"/>
      <c r="B8" s="508" t="s">
        <v>591</v>
      </c>
      <c r="C8" s="509" t="s">
        <v>595</v>
      </c>
      <c r="D8" s="509" t="s">
        <v>596</v>
      </c>
      <c r="E8" s="510" t="s">
        <v>599</v>
      </c>
      <c r="F8" s="509" t="s">
        <v>975</v>
      </c>
      <c r="G8" s="509" t="s">
        <v>976</v>
      </c>
      <c r="H8" s="509" t="s">
        <v>600</v>
      </c>
      <c r="I8" s="509" t="s">
        <v>601</v>
      </c>
      <c r="J8" s="509" t="s">
        <v>602</v>
      </c>
      <c r="K8" s="516" t="s">
        <v>1009</v>
      </c>
    </row>
    <row r="9" spans="1:13" x14ac:dyDescent="0.25">
      <c r="A9" s="507">
        <v>1</v>
      </c>
      <c r="B9" s="409" t="s">
        <v>1072</v>
      </c>
      <c r="C9" s="945">
        <v>44378</v>
      </c>
      <c r="D9" s="945">
        <v>45838</v>
      </c>
      <c r="E9" s="946">
        <v>48</v>
      </c>
      <c r="F9" s="503">
        <v>197791</v>
      </c>
      <c r="G9" s="503">
        <v>197791</v>
      </c>
      <c r="H9" s="409"/>
      <c r="I9" s="414">
        <v>1</v>
      </c>
      <c r="J9" s="948">
        <v>150000</v>
      </c>
      <c r="K9" s="407" t="s">
        <v>1073</v>
      </c>
      <c r="M9" s="397" t="s">
        <v>942</v>
      </c>
    </row>
    <row r="10" spans="1:13" x14ac:dyDescent="0.25">
      <c r="A10" s="507">
        <v>2</v>
      </c>
      <c r="B10" s="409"/>
      <c r="C10" s="945"/>
      <c r="D10" s="945"/>
      <c r="E10" s="946"/>
      <c r="F10" s="503"/>
      <c r="G10" s="503"/>
      <c r="H10" s="409"/>
      <c r="I10" s="414">
        <v>1</v>
      </c>
      <c r="J10" s="948">
        <v>75000</v>
      </c>
      <c r="K10" s="407" t="s">
        <v>1074</v>
      </c>
      <c r="M10" s="396" t="s">
        <v>940</v>
      </c>
    </row>
    <row r="11" spans="1:13" x14ac:dyDescent="0.25">
      <c r="A11" s="507">
        <v>3</v>
      </c>
      <c r="B11" s="409"/>
      <c r="C11" s="945"/>
      <c r="D11" s="945"/>
      <c r="E11" s="946"/>
      <c r="F11" s="503"/>
      <c r="G11" s="503"/>
      <c r="H11" s="409"/>
      <c r="I11" s="414">
        <v>1</v>
      </c>
      <c r="J11" s="948">
        <v>75000</v>
      </c>
      <c r="K11" s="407" t="s">
        <v>1075</v>
      </c>
    </row>
    <row r="12" spans="1:13" x14ac:dyDescent="0.25">
      <c r="A12" s="507">
        <v>4</v>
      </c>
      <c r="B12" s="409"/>
      <c r="C12" s="945"/>
      <c r="D12" s="945"/>
      <c r="E12" s="946"/>
      <c r="F12" s="503"/>
      <c r="G12" s="503"/>
      <c r="H12" s="409"/>
      <c r="I12" s="414">
        <v>1</v>
      </c>
      <c r="J12" s="948">
        <v>75000</v>
      </c>
      <c r="K12" s="409" t="s">
        <v>1076</v>
      </c>
    </row>
    <row r="13" spans="1:13" x14ac:dyDescent="0.25">
      <c r="A13" s="507">
        <v>5</v>
      </c>
      <c r="B13" s="409"/>
      <c r="C13" s="945"/>
      <c r="D13" s="945"/>
      <c r="E13" s="946"/>
      <c r="F13" s="503"/>
      <c r="G13" s="503"/>
      <c r="H13" s="409"/>
      <c r="I13" s="414"/>
      <c r="J13" s="948"/>
      <c r="K13" s="409"/>
    </row>
    <row r="14" spans="1:13" x14ac:dyDescent="0.25">
      <c r="A14" s="507">
        <v>6</v>
      </c>
      <c r="B14" s="409"/>
      <c r="C14" s="945"/>
      <c r="D14" s="945"/>
      <c r="E14" s="946"/>
      <c r="F14" s="503"/>
      <c r="G14" s="503"/>
      <c r="H14" s="409"/>
      <c r="I14" s="414"/>
      <c r="J14" s="948"/>
      <c r="K14" s="409"/>
    </row>
    <row r="15" spans="1:13" x14ac:dyDescent="0.25">
      <c r="A15" s="507">
        <v>7</v>
      </c>
      <c r="B15" s="409"/>
      <c r="C15" s="945"/>
      <c r="D15" s="945"/>
      <c r="E15" s="946"/>
      <c r="F15" s="503"/>
      <c r="G15" s="503"/>
      <c r="H15" s="409"/>
      <c r="I15" s="414"/>
      <c r="J15" s="948"/>
      <c r="K15" s="409"/>
    </row>
    <row r="16" spans="1:13" x14ac:dyDescent="0.25">
      <c r="A16" s="507">
        <v>8</v>
      </c>
      <c r="B16" s="409"/>
      <c r="C16" s="945"/>
      <c r="D16" s="945"/>
      <c r="E16" s="946"/>
      <c r="F16" s="503"/>
      <c r="G16" s="503"/>
      <c r="H16" s="409"/>
      <c r="I16" s="414"/>
      <c r="J16" s="948"/>
      <c r="K16" s="409"/>
    </row>
    <row r="17" spans="1:11" x14ac:dyDescent="0.25">
      <c r="A17" s="507">
        <v>9</v>
      </c>
      <c r="B17" s="409"/>
      <c r="C17" s="945"/>
      <c r="D17" s="945"/>
      <c r="E17" s="946"/>
      <c r="F17" s="503"/>
      <c r="G17" s="503"/>
      <c r="H17" s="409"/>
      <c r="I17" s="414"/>
      <c r="J17" s="948"/>
      <c r="K17" s="409"/>
    </row>
    <row r="18" spans="1:11" x14ac:dyDescent="0.25">
      <c r="A18" s="507">
        <v>10</v>
      </c>
      <c r="B18" s="500"/>
      <c r="C18" s="945"/>
      <c r="D18" s="945"/>
      <c r="E18" s="946"/>
      <c r="F18" s="503"/>
      <c r="G18" s="503"/>
      <c r="H18" s="409"/>
      <c r="I18" s="414"/>
      <c r="J18" s="948"/>
      <c r="K18" s="409"/>
    </row>
    <row r="19" spans="1:11" x14ac:dyDescent="0.25">
      <c r="A19" s="507">
        <v>11</v>
      </c>
      <c r="B19" s="409"/>
      <c r="C19" s="945"/>
      <c r="D19" s="945"/>
      <c r="E19" s="946"/>
      <c r="F19" s="503"/>
      <c r="G19" s="503"/>
      <c r="H19" s="409"/>
      <c r="I19" s="414"/>
      <c r="J19" s="948"/>
      <c r="K19" s="409"/>
    </row>
    <row r="20" spans="1:11" x14ac:dyDescent="0.25">
      <c r="A20" s="507">
        <v>12</v>
      </c>
      <c r="B20" s="500"/>
      <c r="C20" s="945"/>
      <c r="D20" s="945"/>
      <c r="E20" s="946"/>
      <c r="F20" s="503"/>
      <c r="G20" s="503"/>
      <c r="H20" s="409"/>
      <c r="I20" s="414"/>
      <c r="J20" s="948"/>
      <c r="K20" s="409"/>
    </row>
    <row r="21" spans="1:11" x14ac:dyDescent="0.25">
      <c r="A21" s="507">
        <v>13</v>
      </c>
      <c r="B21" s="409"/>
      <c r="C21" s="945"/>
      <c r="D21" s="945"/>
      <c r="E21" s="946"/>
      <c r="F21" s="503"/>
      <c r="G21" s="503"/>
      <c r="H21" s="409"/>
      <c r="I21" s="414"/>
      <c r="J21" s="948"/>
      <c r="K21" s="409"/>
    </row>
    <row r="22" spans="1:11" x14ac:dyDescent="0.25">
      <c r="A22" s="507">
        <v>14</v>
      </c>
      <c r="B22" s="500"/>
      <c r="C22" s="945"/>
      <c r="D22" s="945"/>
      <c r="E22" s="946"/>
      <c r="F22" s="503"/>
      <c r="G22" s="503"/>
      <c r="H22" s="409"/>
      <c r="I22" s="414"/>
      <c r="J22" s="948"/>
      <c r="K22" s="409"/>
    </row>
    <row r="23" spans="1:11" x14ac:dyDescent="0.25">
      <c r="A23" s="507">
        <v>15</v>
      </c>
      <c r="B23" s="409"/>
      <c r="C23" s="945"/>
      <c r="D23" s="945"/>
      <c r="E23" s="946"/>
      <c r="F23" s="503"/>
      <c r="G23" s="503"/>
      <c r="H23" s="409"/>
      <c r="I23" s="414"/>
      <c r="J23" s="948"/>
      <c r="K23" s="409"/>
    </row>
    <row r="24" spans="1:11" x14ac:dyDescent="0.25">
      <c r="A24" s="507">
        <v>16</v>
      </c>
      <c r="B24" s="500"/>
      <c r="C24" s="945"/>
      <c r="D24" s="945"/>
      <c r="E24" s="946"/>
      <c r="F24" s="503"/>
      <c r="G24" s="503"/>
      <c r="H24" s="409"/>
      <c r="I24" s="414"/>
      <c r="J24" s="948"/>
      <c r="K24" s="409"/>
    </row>
    <row r="25" spans="1:11" x14ac:dyDescent="0.25">
      <c r="A25" s="507">
        <v>17</v>
      </c>
      <c r="B25" s="409"/>
      <c r="C25" s="945"/>
      <c r="D25" s="945"/>
      <c r="E25" s="946"/>
      <c r="F25" s="503"/>
      <c r="G25" s="503"/>
      <c r="H25" s="409"/>
      <c r="I25" s="414"/>
      <c r="J25" s="948"/>
      <c r="K25" s="409"/>
    </row>
    <row r="26" spans="1:11" x14ac:dyDescent="0.25">
      <c r="A26" s="507">
        <v>18</v>
      </c>
      <c r="B26" s="500"/>
      <c r="C26" s="945"/>
      <c r="D26" s="945"/>
      <c r="E26" s="946"/>
      <c r="F26" s="503"/>
      <c r="G26" s="503"/>
      <c r="H26" s="409"/>
      <c r="I26" s="414"/>
      <c r="J26" s="948"/>
      <c r="K26" s="409"/>
    </row>
    <row r="27" spans="1:11" x14ac:dyDescent="0.25">
      <c r="A27" s="507">
        <v>19</v>
      </c>
      <c r="B27" s="409"/>
      <c r="C27" s="945"/>
      <c r="D27" s="945"/>
      <c r="E27" s="946"/>
      <c r="F27" s="503"/>
      <c r="G27" s="503"/>
      <c r="H27" s="409"/>
      <c r="I27" s="414"/>
      <c r="J27" s="948"/>
      <c r="K27" s="409"/>
    </row>
    <row r="28" spans="1:11" x14ac:dyDescent="0.25">
      <c r="A28" s="507">
        <v>20</v>
      </c>
      <c r="B28" s="500"/>
      <c r="C28" s="945"/>
      <c r="D28" s="945"/>
      <c r="E28" s="946"/>
      <c r="F28" s="503"/>
      <c r="G28" s="503"/>
      <c r="H28" s="409"/>
      <c r="I28" s="414"/>
      <c r="J28" s="948"/>
      <c r="K28" s="409"/>
    </row>
    <row r="29" spans="1:11" x14ac:dyDescent="0.25">
      <c r="A29" s="507">
        <v>21</v>
      </c>
      <c r="B29" s="500"/>
      <c r="C29" s="945"/>
      <c r="D29" s="945"/>
      <c r="E29" s="946"/>
      <c r="F29" s="503"/>
      <c r="G29" s="503"/>
      <c r="H29" s="409"/>
      <c r="I29" s="414"/>
      <c r="J29" s="948"/>
      <c r="K29" s="409"/>
    </row>
    <row r="30" spans="1:11" x14ac:dyDescent="0.25">
      <c r="A30" s="507">
        <v>22</v>
      </c>
      <c r="B30" s="409"/>
      <c r="C30" s="945"/>
      <c r="D30" s="945"/>
      <c r="E30" s="946"/>
      <c r="F30" s="503"/>
      <c r="G30" s="503"/>
      <c r="H30" s="409"/>
      <c r="I30" s="414"/>
      <c r="J30" s="948"/>
      <c r="K30" s="407"/>
    </row>
    <row r="31" spans="1:11" x14ac:dyDescent="0.25">
      <c r="A31" s="507">
        <v>23</v>
      </c>
      <c r="B31" s="409"/>
      <c r="C31" s="945"/>
      <c r="D31" s="945"/>
      <c r="E31" s="946"/>
      <c r="F31" s="503"/>
      <c r="G31" s="503"/>
      <c r="H31" s="409"/>
      <c r="I31" s="414"/>
      <c r="J31" s="948"/>
      <c r="K31" s="409"/>
    </row>
    <row r="32" spans="1:11" x14ac:dyDescent="0.25">
      <c r="A32" s="507">
        <v>24</v>
      </c>
      <c r="B32" s="409"/>
      <c r="C32" s="945"/>
      <c r="D32" s="945"/>
      <c r="E32" s="946"/>
      <c r="F32" s="503"/>
      <c r="G32" s="503"/>
      <c r="H32" s="409"/>
      <c r="I32" s="414"/>
      <c r="J32" s="948"/>
      <c r="K32" s="409"/>
    </row>
    <row r="33" spans="1:11" x14ac:dyDescent="0.25">
      <c r="A33" s="507">
        <v>25</v>
      </c>
      <c r="B33" s="409"/>
      <c r="C33" s="945"/>
      <c r="D33" s="945"/>
      <c r="E33" s="946"/>
      <c r="F33" s="503"/>
      <c r="G33" s="503"/>
      <c r="H33" s="409"/>
      <c r="I33" s="414"/>
      <c r="J33" s="948"/>
      <c r="K33" s="409"/>
    </row>
    <row r="34" spans="1:11" x14ac:dyDescent="0.25">
      <c r="A34" s="507">
        <v>26</v>
      </c>
      <c r="B34" s="409"/>
      <c r="C34" s="945"/>
      <c r="D34" s="945"/>
      <c r="E34" s="946"/>
      <c r="F34" s="503"/>
      <c r="G34" s="503"/>
      <c r="H34" s="409"/>
      <c r="I34" s="414"/>
      <c r="J34" s="948"/>
      <c r="K34" s="409"/>
    </row>
    <row r="35" spans="1:11" x14ac:dyDescent="0.25">
      <c r="A35" s="507">
        <v>27</v>
      </c>
      <c r="B35" s="409"/>
      <c r="C35" s="945"/>
      <c r="D35" s="945"/>
      <c r="E35" s="946"/>
      <c r="F35" s="503"/>
      <c r="G35" s="503"/>
      <c r="H35" s="409"/>
      <c r="I35" s="414"/>
      <c r="J35" s="948"/>
      <c r="K35" s="409"/>
    </row>
    <row r="36" spans="1:11" x14ac:dyDescent="0.25">
      <c r="A36" s="507">
        <v>28</v>
      </c>
      <c r="B36" s="500"/>
      <c r="C36" s="945"/>
      <c r="D36" s="945"/>
      <c r="E36" s="946"/>
      <c r="F36" s="503"/>
      <c r="G36" s="503"/>
      <c r="H36" s="409"/>
      <c r="I36" s="414"/>
      <c r="J36" s="948"/>
      <c r="K36" s="409"/>
    </row>
    <row r="37" spans="1:11" x14ac:dyDescent="0.25">
      <c r="A37" s="507">
        <v>29</v>
      </c>
      <c r="B37" s="409"/>
      <c r="C37" s="945"/>
      <c r="D37" s="945"/>
      <c r="E37" s="946"/>
      <c r="F37" s="503"/>
      <c r="G37" s="503"/>
      <c r="H37" s="409"/>
      <c r="I37" s="414"/>
      <c r="J37" s="948"/>
      <c r="K37" s="409"/>
    </row>
    <row r="38" spans="1:11" x14ac:dyDescent="0.25">
      <c r="A38" s="507">
        <v>30</v>
      </c>
      <c r="B38" s="500"/>
      <c r="C38" s="945"/>
      <c r="D38" s="945"/>
      <c r="E38" s="946"/>
      <c r="F38" s="503"/>
      <c r="G38" s="503"/>
      <c r="H38" s="409"/>
      <c r="I38" s="414"/>
      <c r="J38" s="948"/>
      <c r="K38" s="409"/>
    </row>
    <row r="39" spans="1:11" x14ac:dyDescent="0.25">
      <c r="A39" s="507">
        <v>31</v>
      </c>
      <c r="B39" s="409"/>
      <c r="C39" s="945"/>
      <c r="D39" s="945"/>
      <c r="E39" s="946"/>
      <c r="F39" s="503"/>
      <c r="G39" s="503"/>
      <c r="H39" s="409"/>
      <c r="I39" s="414"/>
      <c r="J39" s="948"/>
      <c r="K39" s="409"/>
    </row>
    <row r="40" spans="1:11" x14ac:dyDescent="0.25">
      <c r="A40" s="507">
        <v>32</v>
      </c>
      <c r="B40" s="500"/>
      <c r="C40" s="945"/>
      <c r="D40" s="945"/>
      <c r="E40" s="946"/>
      <c r="F40" s="503"/>
      <c r="G40" s="503"/>
      <c r="H40" s="409"/>
      <c r="I40" s="414"/>
      <c r="J40" s="948"/>
      <c r="K40" s="409"/>
    </row>
    <row r="41" spans="1:11" x14ac:dyDescent="0.25">
      <c r="A41" s="507">
        <v>33</v>
      </c>
      <c r="B41" s="409"/>
      <c r="C41" s="945"/>
      <c r="D41" s="945"/>
      <c r="E41" s="946"/>
      <c r="F41" s="503"/>
      <c r="G41" s="503"/>
      <c r="H41" s="409"/>
      <c r="I41" s="414"/>
      <c r="J41" s="948"/>
      <c r="K41" s="409"/>
    </row>
    <row r="42" spans="1:11" x14ac:dyDescent="0.25">
      <c r="A42" s="507">
        <v>34</v>
      </c>
      <c r="B42" s="500"/>
      <c r="C42" s="945"/>
      <c r="D42" s="945"/>
      <c r="E42" s="946"/>
      <c r="F42" s="503"/>
      <c r="G42" s="503"/>
      <c r="H42" s="409"/>
      <c r="I42" s="414"/>
      <c r="J42" s="948"/>
      <c r="K42" s="409"/>
    </row>
    <row r="43" spans="1:11" x14ac:dyDescent="0.25">
      <c r="A43" s="507">
        <v>35</v>
      </c>
      <c r="B43" s="409"/>
      <c r="C43" s="945"/>
      <c r="D43" s="945"/>
      <c r="E43" s="946"/>
      <c r="F43" s="503"/>
      <c r="G43" s="503"/>
      <c r="H43" s="409"/>
      <c r="I43" s="414"/>
      <c r="J43" s="948"/>
      <c r="K43" s="409"/>
    </row>
    <row r="44" spans="1:11" x14ac:dyDescent="0.25">
      <c r="A44" s="507">
        <v>36</v>
      </c>
      <c r="B44" s="500"/>
      <c r="C44" s="945"/>
      <c r="D44" s="945"/>
      <c r="E44" s="946"/>
      <c r="F44" s="503"/>
      <c r="G44" s="503"/>
      <c r="H44" s="409"/>
      <c r="I44" s="414"/>
      <c r="J44" s="948"/>
      <c r="K44" s="409"/>
    </row>
    <row r="45" spans="1:11" x14ac:dyDescent="0.25">
      <c r="A45" s="507">
        <v>37</v>
      </c>
      <c r="B45" s="409"/>
      <c r="C45" s="945"/>
      <c r="D45" s="945"/>
      <c r="E45" s="946"/>
      <c r="F45" s="503"/>
      <c r="G45" s="503"/>
      <c r="H45" s="409"/>
      <c r="I45" s="414"/>
      <c r="J45" s="948"/>
      <c r="K45" s="409"/>
    </row>
    <row r="46" spans="1:11" x14ac:dyDescent="0.25">
      <c r="A46" s="507">
        <v>38</v>
      </c>
      <c r="B46" s="500"/>
      <c r="C46" s="945"/>
      <c r="D46" s="945"/>
      <c r="E46" s="946"/>
      <c r="F46" s="503"/>
      <c r="G46" s="503"/>
      <c r="H46" s="409"/>
      <c r="I46" s="414"/>
      <c r="J46" s="948"/>
      <c r="K46" s="409"/>
    </row>
    <row r="47" spans="1:11" x14ac:dyDescent="0.25">
      <c r="A47" s="507">
        <v>39</v>
      </c>
      <c r="B47" s="500"/>
      <c r="C47" s="945"/>
      <c r="D47" s="945"/>
      <c r="E47" s="946"/>
      <c r="F47" s="503"/>
      <c r="G47" s="503"/>
      <c r="H47" s="409"/>
      <c r="I47" s="414"/>
      <c r="J47" s="948"/>
      <c r="K47" s="409"/>
    </row>
    <row r="48" spans="1:11" ht="13.8" thickBot="1" x14ac:dyDescent="0.3">
      <c r="A48" s="507">
        <v>40</v>
      </c>
      <c r="B48" s="517"/>
      <c r="C48" s="947"/>
      <c r="D48" s="947"/>
      <c r="E48" s="947"/>
      <c r="F48" s="504"/>
      <c r="G48" s="504"/>
      <c r="H48" s="501"/>
      <c r="I48" s="506"/>
      <c r="J48" s="949"/>
      <c r="K48" s="501"/>
    </row>
    <row r="49" spans="1:11" s="499" customFormat="1" ht="26.25" customHeight="1" thickTop="1" x14ac:dyDescent="0.25">
      <c r="A49" s="497"/>
      <c r="B49" s="497" t="s">
        <v>597</v>
      </c>
      <c r="C49" s="497"/>
      <c r="D49" s="497"/>
      <c r="E49" s="497"/>
      <c r="F49" s="498">
        <f>SUM(F9:F48)</f>
        <v>197791</v>
      </c>
      <c r="G49" s="498">
        <f>SUM(G9:G48)</f>
        <v>197791</v>
      </c>
      <c r="H49" s="497"/>
      <c r="I49" s="505">
        <f>SUM(I9:I48)</f>
        <v>4</v>
      </c>
      <c r="J49" s="497"/>
      <c r="K49" s="497"/>
    </row>
    <row r="50" spans="1:11" ht="14.4" x14ac:dyDescent="0.35">
      <c r="A50" s="398"/>
      <c r="B50" s="399"/>
      <c r="C50" s="395"/>
      <c r="D50" s="395"/>
      <c r="E50" s="395"/>
      <c r="F50" s="400"/>
      <c r="G50" s="400"/>
      <c r="H50" s="400"/>
      <c r="I50" s="400"/>
      <c r="J50" s="400"/>
    </row>
    <row r="51" spans="1:11" x14ac:dyDescent="0.25">
      <c r="A51" s="393"/>
      <c r="B51" s="393" t="s">
        <v>598</v>
      </c>
      <c r="C51" s="393"/>
      <c r="D51" s="393"/>
      <c r="E51" s="393"/>
      <c r="F51" s="393"/>
      <c r="G51" s="393"/>
      <c r="H51" s="393"/>
      <c r="I51" s="393"/>
      <c r="J51" s="393"/>
    </row>
    <row r="52" spans="1:11" x14ac:dyDescent="0.25">
      <c r="A52" s="393"/>
      <c r="B52" s="403"/>
      <c r="C52" s="403"/>
      <c r="D52" s="403"/>
      <c r="E52" s="403"/>
      <c r="F52" s="403"/>
      <c r="G52" s="403"/>
      <c r="H52" s="403"/>
      <c r="I52" s="403"/>
      <c r="J52" s="403"/>
      <c r="K52" s="411"/>
    </row>
    <row r="53" spans="1:11" x14ac:dyDescent="0.25">
      <c r="A53" s="393"/>
      <c r="B53" s="403"/>
      <c r="C53" s="403"/>
      <c r="D53" s="403"/>
      <c r="E53" s="403"/>
      <c r="F53" s="403"/>
      <c r="G53" s="403"/>
      <c r="H53" s="403"/>
      <c r="I53" s="403"/>
      <c r="J53" s="403"/>
      <c r="K53" s="411"/>
    </row>
    <row r="54" spans="1:11" x14ac:dyDescent="0.25">
      <c r="A54" s="393"/>
      <c r="B54" s="403"/>
      <c r="C54" s="403"/>
      <c r="D54" s="403"/>
      <c r="E54" s="403"/>
      <c r="F54" s="403"/>
      <c r="G54" s="403"/>
      <c r="H54" s="403"/>
      <c r="I54" s="403"/>
      <c r="J54" s="403"/>
      <c r="K54" s="411"/>
    </row>
    <row r="55" spans="1:11" x14ac:dyDescent="0.25">
      <c r="A55" s="393"/>
      <c r="B55" s="403"/>
      <c r="C55" s="403"/>
      <c r="D55" s="403"/>
      <c r="E55" s="403"/>
      <c r="F55" s="403"/>
      <c r="G55" s="403"/>
      <c r="H55" s="403"/>
      <c r="I55" s="403"/>
      <c r="J55" s="403"/>
      <c r="K55" s="411"/>
    </row>
    <row r="56" spans="1:11" x14ac:dyDescent="0.25">
      <c r="A56" s="393"/>
      <c r="B56" s="403"/>
      <c r="C56" s="403"/>
      <c r="D56" s="403"/>
      <c r="E56" s="403"/>
      <c r="F56" s="403"/>
      <c r="G56" s="403"/>
      <c r="H56" s="403"/>
      <c r="I56" s="403"/>
      <c r="J56" s="403"/>
      <c r="K56" s="411"/>
    </row>
    <row r="57" spans="1:11" x14ac:dyDescent="0.25">
      <c r="A57" s="393"/>
      <c r="B57" s="403"/>
      <c r="C57" s="403"/>
      <c r="D57" s="403"/>
      <c r="E57" s="403"/>
      <c r="F57" s="403"/>
      <c r="G57" s="403"/>
      <c r="H57" s="403"/>
      <c r="I57" s="403"/>
      <c r="J57" s="403"/>
      <c r="K57" s="411"/>
    </row>
    <row r="58" spans="1:11" x14ac:dyDescent="0.25">
      <c r="A58" s="393"/>
      <c r="B58" s="403"/>
      <c r="C58" s="403"/>
      <c r="D58" s="403"/>
      <c r="E58" s="403"/>
      <c r="F58" s="403"/>
      <c r="G58" s="403"/>
      <c r="H58" s="403"/>
      <c r="I58" s="403"/>
      <c r="J58" s="403"/>
      <c r="K58" s="411"/>
    </row>
    <row r="59" spans="1:11" x14ac:dyDescent="0.25">
      <c r="A59" s="393"/>
      <c r="B59" s="403"/>
      <c r="C59" s="403"/>
      <c r="D59" s="403"/>
      <c r="E59" s="403"/>
      <c r="F59" s="403"/>
      <c r="G59" s="403"/>
      <c r="H59" s="403"/>
      <c r="I59" s="403"/>
      <c r="J59" s="403"/>
      <c r="K59" s="411"/>
    </row>
    <row r="60" spans="1:11" x14ac:dyDescent="0.25">
      <c r="A60" s="393"/>
      <c r="B60" s="403"/>
      <c r="C60" s="403"/>
      <c r="D60" s="403"/>
      <c r="E60" s="403"/>
      <c r="F60" s="403"/>
      <c r="G60" s="403"/>
      <c r="H60" s="403"/>
      <c r="I60" s="403"/>
      <c r="J60" s="403"/>
      <c r="K60" s="411"/>
    </row>
    <row r="61" spans="1:11" x14ac:dyDescent="0.25">
      <c r="A61" s="393"/>
      <c r="B61" s="403"/>
      <c r="C61" s="403"/>
      <c r="D61" s="403"/>
      <c r="E61" s="403"/>
      <c r="F61" s="403"/>
      <c r="G61" s="403"/>
      <c r="H61" s="403"/>
      <c r="I61" s="403"/>
      <c r="J61" s="403"/>
      <c r="K61" s="411"/>
    </row>
    <row r="62" spans="1:11" x14ac:dyDescent="0.25">
      <c r="A62" s="393"/>
      <c r="B62" s="393"/>
      <c r="C62" s="393"/>
      <c r="D62" s="393"/>
      <c r="E62" s="393"/>
      <c r="F62" s="393"/>
      <c r="G62" s="401"/>
      <c r="H62" s="401"/>
      <c r="I62" s="401"/>
      <c r="J62" s="401"/>
    </row>
    <row r="63" spans="1:11" x14ac:dyDescent="0.25">
      <c r="A63" s="393"/>
      <c r="B63" s="393"/>
      <c r="C63" s="393"/>
      <c r="D63" s="393"/>
      <c r="E63" s="393"/>
      <c r="F63" s="393"/>
      <c r="G63" s="413"/>
      <c r="H63" s="413"/>
      <c r="I63" s="413"/>
      <c r="J63" s="413"/>
    </row>
    <row r="65" spans="11:11" x14ac:dyDescent="0.25">
      <c r="K65" s="402" t="s">
        <v>620</v>
      </c>
    </row>
    <row r="66" spans="11:11" x14ac:dyDescent="0.25">
      <c r="K66" s="401" t="s">
        <v>622</v>
      </c>
    </row>
  </sheetData>
  <sheetProtection algorithmName="SHA-512" hashValue="uR5PCMbT0oWiHeMWTCGfsrP5gOctkWOx6Y0B78HKG2V4vXgixYFd2CBBcfYnWQn54RAhI0zW2B0dPCsTiqDNKw==" saltValue="XLSzMRns9r+e4kLb5X/swQ==" spinCount="100000" sheet="1" objects="1" scenarios="1"/>
  <mergeCells count="6">
    <mergeCell ref="A1:K1"/>
    <mergeCell ref="A2:K2"/>
    <mergeCell ref="C3:K3"/>
    <mergeCell ref="C6:F6"/>
    <mergeCell ref="C5:F5"/>
    <mergeCell ref="C4:F4"/>
  </mergeCells>
  <phoneticPr fontId="12" type="noConversion"/>
  <pageMargins left="0.25" right="0.25" top="0.75" bottom="0.75" header="0.3" footer="0.3"/>
  <pageSetup scale="57" orientation="portrait" r:id="rId1"/>
  <headerFooter alignWithMargins="0">
    <oddFooter>&amp;C&amp;8Last Revised &amp;D</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A2A6-D58A-49E3-ADDB-E6EB1E168498}">
  <dimension ref="A1:M331"/>
  <sheetViews>
    <sheetView defaultGridColor="0" topLeftCell="A31" colorId="38" zoomScaleNormal="100" zoomScaleSheetLayoutView="100" workbookViewId="0">
      <selection activeCell="A48" sqref="A48"/>
    </sheetView>
  </sheetViews>
  <sheetFormatPr defaultColWidth="9.109375" defaultRowHeight="13.2" x14ac:dyDescent="0.25"/>
  <cols>
    <col min="1" max="1" width="9.109375" style="204"/>
    <col min="2" max="8" width="9.109375" style="14"/>
    <col min="9" max="9" width="3.6640625" style="14" customWidth="1"/>
    <col min="10" max="10" width="9.109375" style="14"/>
    <col min="11" max="11" width="3.6640625" style="14" customWidth="1"/>
    <col min="12" max="12" width="9.109375" style="14"/>
    <col min="13" max="13" width="3.6640625" style="14" customWidth="1"/>
    <col min="14" max="16384" width="9.109375" style="14"/>
  </cols>
  <sheetData>
    <row r="1" spans="1:13" x14ac:dyDescent="0.25">
      <c r="A1" s="198" t="s">
        <v>368</v>
      </c>
      <c r="I1" s="1072" t="s">
        <v>656</v>
      </c>
      <c r="J1" s="1073"/>
      <c r="K1" s="1073"/>
      <c r="L1" s="1073"/>
      <c r="M1" s="1074"/>
    </row>
    <row r="2" spans="1:13" x14ac:dyDescent="0.25">
      <c r="A2" s="198" t="s">
        <v>657</v>
      </c>
      <c r="I2" s="1066"/>
      <c r="J2" s="1067"/>
      <c r="K2" s="1067"/>
      <c r="L2" s="1067"/>
      <c r="M2" s="1068"/>
    </row>
    <row r="3" spans="1:13" x14ac:dyDescent="0.25">
      <c r="A3" s="199"/>
      <c r="I3" s="1057" t="s">
        <v>658</v>
      </c>
      <c r="J3" s="1058"/>
      <c r="K3" s="200"/>
      <c r="L3" s="1075">
        <v>0</v>
      </c>
      <c r="M3" s="1076"/>
    </row>
    <row r="4" spans="1:13" x14ac:dyDescent="0.25">
      <c r="A4" s="198" t="s">
        <v>659</v>
      </c>
      <c r="I4" s="1057" t="s">
        <v>660</v>
      </c>
      <c r="J4" s="1058"/>
      <c r="K4" s="200"/>
      <c r="L4" s="1059">
        <v>0</v>
      </c>
      <c r="M4" s="1060"/>
    </row>
    <row r="5" spans="1:13" x14ac:dyDescent="0.25">
      <c r="A5" s="198" t="s">
        <v>661</v>
      </c>
      <c r="I5" s="1057" t="s">
        <v>662</v>
      </c>
      <c r="J5" s="1058"/>
      <c r="K5" s="200"/>
      <c r="L5" s="1059">
        <v>0</v>
      </c>
      <c r="M5" s="1060"/>
    </row>
    <row r="6" spans="1:13" x14ac:dyDescent="0.25">
      <c r="A6" s="199"/>
      <c r="I6" s="1057" t="s">
        <v>663</v>
      </c>
      <c r="J6" s="1058"/>
      <c r="K6" s="200"/>
      <c r="L6" s="1059">
        <v>0</v>
      </c>
      <c r="M6" s="1060"/>
    </row>
    <row r="7" spans="1:13" x14ac:dyDescent="0.25">
      <c r="A7" s="198" t="s">
        <v>369</v>
      </c>
      <c r="B7" s="1061"/>
      <c r="C7" s="1061"/>
      <c r="D7" s="1061"/>
      <c r="E7" s="1061"/>
      <c r="F7" s="1061"/>
      <c r="G7" s="1061"/>
      <c r="I7" s="1062"/>
      <c r="J7" s="1063"/>
      <c r="K7" s="200"/>
      <c r="L7" s="1064"/>
      <c r="M7" s="1065"/>
    </row>
    <row r="8" spans="1:13" x14ac:dyDescent="0.25">
      <c r="A8" s="199"/>
      <c r="I8" s="1066"/>
      <c r="J8" s="1067"/>
      <c r="K8" s="1067"/>
      <c r="L8" s="1067"/>
      <c r="M8" s="1068"/>
    </row>
    <row r="9" spans="1:13" x14ac:dyDescent="0.25">
      <c r="A9" s="198" t="s">
        <v>664</v>
      </c>
      <c r="C9" s="1061"/>
      <c r="D9" s="1061"/>
      <c r="E9" s="1061"/>
      <c r="F9" s="1061"/>
      <c r="G9" s="1061"/>
      <c r="I9" s="201" t="s">
        <v>119</v>
      </c>
      <c r="J9" s="202"/>
      <c r="K9" s="202"/>
      <c r="L9" s="1069">
        <f>SUM(L3:L6)</f>
        <v>0</v>
      </c>
      <c r="M9" s="1070"/>
    </row>
    <row r="10" spans="1:13" x14ac:dyDescent="0.25">
      <c r="A10" s="199"/>
      <c r="I10" s="200"/>
      <c r="J10" s="200"/>
      <c r="K10" s="200"/>
      <c r="L10" s="200"/>
      <c r="M10" s="200"/>
    </row>
    <row r="11" spans="1:13" x14ac:dyDescent="0.25">
      <c r="A11" s="198" t="s">
        <v>665</v>
      </c>
      <c r="B11" s="1071"/>
      <c r="C11" s="1071"/>
      <c r="D11" s="1071"/>
    </row>
    <row r="13" spans="1:13" x14ac:dyDescent="0.25">
      <c r="A13" s="12" t="s">
        <v>666</v>
      </c>
      <c r="I13" s="203" t="s">
        <v>667</v>
      </c>
      <c r="K13" s="203" t="s">
        <v>668</v>
      </c>
      <c r="M13" s="203" t="s">
        <v>669</v>
      </c>
    </row>
    <row r="14" spans="1:13" x14ac:dyDescent="0.25">
      <c r="A14" s="199"/>
    </row>
    <row r="15" spans="1:13" x14ac:dyDescent="0.25">
      <c r="A15" s="14" t="s">
        <v>670</v>
      </c>
    </row>
    <row r="16" spans="1:13" x14ac:dyDescent="0.25">
      <c r="A16" s="199"/>
    </row>
    <row r="17" spans="1:2" x14ac:dyDescent="0.25">
      <c r="A17" s="199" t="s">
        <v>671</v>
      </c>
    </row>
    <row r="18" spans="1:2" x14ac:dyDescent="0.25">
      <c r="A18" s="199"/>
      <c r="B18" s="14" t="s">
        <v>672</v>
      </c>
    </row>
    <row r="19" spans="1:2" x14ac:dyDescent="0.25">
      <c r="A19" s="199"/>
      <c r="B19" s="199" t="s">
        <v>673</v>
      </c>
    </row>
    <row r="20" spans="1:2" x14ac:dyDescent="0.25">
      <c r="A20" s="199"/>
    </row>
    <row r="21" spans="1:2" x14ac:dyDescent="0.25">
      <c r="A21" s="199" t="s">
        <v>674</v>
      </c>
    </row>
    <row r="22" spans="1:2" x14ac:dyDescent="0.25">
      <c r="A22" s="199" t="s">
        <v>675</v>
      </c>
    </row>
    <row r="23" spans="1:2" x14ac:dyDescent="0.25">
      <c r="A23" s="199"/>
    </row>
    <row r="24" spans="1:2" x14ac:dyDescent="0.25">
      <c r="A24" s="199" t="s">
        <v>676</v>
      </c>
    </row>
    <row r="25" spans="1:2" x14ac:dyDescent="0.25">
      <c r="A25" s="199" t="s">
        <v>677</v>
      </c>
    </row>
    <row r="26" spans="1:2" x14ac:dyDescent="0.25">
      <c r="A26" s="199"/>
    </row>
    <row r="27" spans="1:2" x14ac:dyDescent="0.25">
      <c r="A27" s="199" t="s">
        <v>678</v>
      </c>
    </row>
    <row r="28" spans="1:2" x14ac:dyDescent="0.25">
      <c r="A28" s="199" t="s">
        <v>679</v>
      </c>
    </row>
    <row r="29" spans="1:2" x14ac:dyDescent="0.25">
      <c r="A29" s="199"/>
    </row>
    <row r="30" spans="1:2" x14ac:dyDescent="0.25">
      <c r="A30" s="199" t="s">
        <v>680</v>
      </c>
    </row>
    <row r="31" spans="1:2" x14ac:dyDescent="0.25">
      <c r="A31" s="199" t="s">
        <v>681</v>
      </c>
    </row>
    <row r="32" spans="1:2" x14ac:dyDescent="0.25">
      <c r="A32" s="199"/>
    </row>
    <row r="33" spans="1:13" x14ac:dyDescent="0.25">
      <c r="A33" s="199" t="s">
        <v>682</v>
      </c>
    </row>
    <row r="34" spans="1:13" x14ac:dyDescent="0.25">
      <c r="A34" s="199" t="s">
        <v>683</v>
      </c>
    </row>
    <row r="35" spans="1:13" x14ac:dyDescent="0.25">
      <c r="A35" s="198"/>
    </row>
    <row r="36" spans="1:13" x14ac:dyDescent="0.25">
      <c r="A36" s="199" t="s">
        <v>684</v>
      </c>
    </row>
    <row r="37" spans="1:13" x14ac:dyDescent="0.25">
      <c r="A37" s="198" t="s">
        <v>685</v>
      </c>
      <c r="F37" s="12"/>
    </row>
    <row r="39" spans="1:13" x14ac:dyDescent="0.25">
      <c r="A39" s="199" t="s">
        <v>686</v>
      </c>
    </row>
    <row r="40" spans="1:13" x14ac:dyDescent="0.25">
      <c r="A40" s="199"/>
    </row>
    <row r="41" spans="1:13" x14ac:dyDescent="0.25">
      <c r="A41" s="199" t="s">
        <v>687</v>
      </c>
    </row>
    <row r="42" spans="1:13" x14ac:dyDescent="0.25">
      <c r="A42" s="1048"/>
      <c r="B42" s="1049"/>
      <c r="C42" s="1049"/>
      <c r="D42" s="1049"/>
      <c r="E42" s="1049"/>
      <c r="F42" s="1049"/>
      <c r="G42" s="1049"/>
      <c r="H42" s="1049"/>
      <c r="I42" s="1049"/>
      <c r="J42" s="1049"/>
      <c r="K42" s="1049"/>
      <c r="L42" s="1049"/>
      <c r="M42" s="1050"/>
    </row>
    <row r="43" spans="1:13" x14ac:dyDescent="0.25">
      <c r="A43" s="1051"/>
      <c r="B43" s="1052"/>
      <c r="C43" s="1052"/>
      <c r="D43" s="1052"/>
      <c r="E43" s="1052"/>
      <c r="F43" s="1052"/>
      <c r="G43" s="1052"/>
      <c r="H43" s="1052"/>
      <c r="I43" s="1052"/>
      <c r="J43" s="1052"/>
      <c r="K43" s="1052"/>
      <c r="L43" s="1052"/>
      <c r="M43" s="1053"/>
    </row>
    <row r="44" spans="1:13" x14ac:dyDescent="0.25">
      <c r="A44" s="1054"/>
      <c r="B44" s="1055"/>
      <c r="C44" s="1055"/>
      <c r="D44" s="1055"/>
      <c r="E44" s="1055"/>
      <c r="F44" s="1055"/>
      <c r="G44" s="1055"/>
      <c r="H44" s="1055"/>
      <c r="I44" s="1055"/>
      <c r="J44" s="1055"/>
      <c r="K44" s="1055"/>
      <c r="L44" s="1055"/>
      <c r="M44" s="1056"/>
    </row>
    <row r="45" spans="1:13" x14ac:dyDescent="0.25">
      <c r="A45" s="199"/>
    </row>
    <row r="46" spans="1:13" x14ac:dyDescent="0.25">
      <c r="A46" s="198" t="s">
        <v>688</v>
      </c>
      <c r="I46" s="203" t="s">
        <v>667</v>
      </c>
      <c r="K46" s="203" t="s">
        <v>668</v>
      </c>
      <c r="M46" s="203" t="s">
        <v>669</v>
      </c>
    </row>
    <row r="47" spans="1:13" x14ac:dyDescent="0.25">
      <c r="A47" s="199"/>
    </row>
    <row r="48" spans="1:13" x14ac:dyDescent="0.25">
      <c r="A48" s="199" t="s">
        <v>689</v>
      </c>
    </row>
    <row r="49" spans="1:13" x14ac:dyDescent="0.25">
      <c r="A49" s="199" t="s">
        <v>690</v>
      </c>
    </row>
    <row r="50" spans="1:13" x14ac:dyDescent="0.25">
      <c r="A50" s="199"/>
    </row>
    <row r="51" spans="1:13" x14ac:dyDescent="0.25">
      <c r="A51" s="199" t="s">
        <v>691</v>
      </c>
    </row>
    <row r="52" spans="1:13" x14ac:dyDescent="0.25">
      <c r="A52" s="199"/>
    </row>
    <row r="53" spans="1:13" x14ac:dyDescent="0.25">
      <c r="A53" s="199" t="s">
        <v>692</v>
      </c>
    </row>
    <row r="54" spans="1:13" x14ac:dyDescent="0.25">
      <c r="A54" s="199"/>
    </row>
    <row r="55" spans="1:13" x14ac:dyDescent="0.25">
      <c r="A55" s="199" t="s">
        <v>693</v>
      </c>
    </row>
    <row r="56" spans="1:13" x14ac:dyDescent="0.25">
      <c r="A56" s="199"/>
    </row>
    <row r="57" spans="1:13" x14ac:dyDescent="0.25">
      <c r="A57" s="199" t="s">
        <v>687</v>
      </c>
    </row>
    <row r="58" spans="1:13" x14ac:dyDescent="0.25">
      <c r="A58" s="1048"/>
      <c r="B58" s="1049"/>
      <c r="C58" s="1049"/>
      <c r="D58" s="1049"/>
      <c r="E58" s="1049"/>
      <c r="F58" s="1049"/>
      <c r="G58" s="1049"/>
      <c r="H58" s="1049"/>
      <c r="I58" s="1049"/>
      <c r="J58" s="1049"/>
      <c r="K58" s="1049"/>
      <c r="L58" s="1049"/>
      <c r="M58" s="1050"/>
    </row>
    <row r="59" spans="1:13" x14ac:dyDescent="0.25">
      <c r="A59" s="1051"/>
      <c r="B59" s="1052"/>
      <c r="C59" s="1052"/>
      <c r="D59" s="1052"/>
      <c r="E59" s="1052"/>
      <c r="F59" s="1052"/>
      <c r="G59" s="1052"/>
      <c r="H59" s="1052"/>
      <c r="I59" s="1052"/>
      <c r="J59" s="1052"/>
      <c r="K59" s="1052"/>
      <c r="L59" s="1052"/>
      <c r="M59" s="1053"/>
    </row>
    <row r="60" spans="1:13" x14ac:dyDescent="0.25">
      <c r="A60" s="1054"/>
      <c r="B60" s="1055"/>
      <c r="C60" s="1055"/>
      <c r="D60" s="1055"/>
      <c r="E60" s="1055"/>
      <c r="F60" s="1055"/>
      <c r="G60" s="1055"/>
      <c r="H60" s="1055"/>
      <c r="I60" s="1055"/>
      <c r="J60" s="1055"/>
      <c r="K60" s="1055"/>
      <c r="L60" s="1055"/>
      <c r="M60" s="1056"/>
    </row>
    <row r="61" spans="1:13" x14ac:dyDescent="0.25">
      <c r="A61" s="199"/>
    </row>
    <row r="62" spans="1:13" x14ac:dyDescent="0.25">
      <c r="A62" s="12" t="s">
        <v>694</v>
      </c>
    </row>
    <row r="63" spans="1:13" x14ac:dyDescent="0.25">
      <c r="A63" s="198" t="s">
        <v>695</v>
      </c>
      <c r="I63" s="203" t="s">
        <v>667</v>
      </c>
      <c r="K63" s="203" t="s">
        <v>668</v>
      </c>
      <c r="M63" s="203" t="s">
        <v>669</v>
      </c>
    </row>
    <row r="64" spans="1:13" x14ac:dyDescent="0.25">
      <c r="A64" s="198"/>
      <c r="I64" s="203"/>
      <c r="K64" s="203"/>
      <c r="M64" s="203"/>
    </row>
    <row r="65" spans="1:2" x14ac:dyDescent="0.25">
      <c r="A65" s="199" t="s">
        <v>696</v>
      </c>
    </row>
    <row r="66" spans="1:2" x14ac:dyDescent="0.25">
      <c r="A66" s="199" t="s">
        <v>697</v>
      </c>
    </row>
    <row r="67" spans="1:2" x14ac:dyDescent="0.25">
      <c r="A67" s="14"/>
    </row>
    <row r="68" spans="1:2" x14ac:dyDescent="0.25">
      <c r="A68" s="199" t="s">
        <v>698</v>
      </c>
    </row>
    <row r="69" spans="1:2" x14ac:dyDescent="0.25">
      <c r="A69" s="199"/>
    </row>
    <row r="70" spans="1:2" x14ac:dyDescent="0.25">
      <c r="A70" s="199" t="s">
        <v>699</v>
      </c>
    </row>
    <row r="71" spans="1:2" x14ac:dyDescent="0.25">
      <c r="A71" s="199"/>
    </row>
    <row r="72" spans="1:2" x14ac:dyDescent="0.25">
      <c r="A72" s="199" t="s">
        <v>700</v>
      </c>
    </row>
    <row r="73" spans="1:2" x14ac:dyDescent="0.25">
      <c r="A73" s="199" t="s">
        <v>701</v>
      </c>
    </row>
    <row r="74" spans="1:2" x14ac:dyDescent="0.25">
      <c r="A74" s="199"/>
    </row>
    <row r="75" spans="1:2" x14ac:dyDescent="0.25">
      <c r="A75" s="199" t="s">
        <v>702</v>
      </c>
    </row>
    <row r="76" spans="1:2" x14ac:dyDescent="0.25">
      <c r="A76" s="199"/>
    </row>
    <row r="77" spans="1:2" x14ac:dyDescent="0.25">
      <c r="A77" s="199"/>
      <c r="B77" s="14" t="s">
        <v>703</v>
      </c>
    </row>
    <row r="78" spans="1:2" x14ac:dyDescent="0.25">
      <c r="A78" s="199"/>
    </row>
    <row r="79" spans="1:2" x14ac:dyDescent="0.25">
      <c r="A79" s="199" t="s">
        <v>704</v>
      </c>
    </row>
    <row r="80" spans="1:2" x14ac:dyDescent="0.25">
      <c r="A80" s="199"/>
    </row>
    <row r="81" spans="1:3" x14ac:dyDescent="0.25">
      <c r="A81" s="199"/>
      <c r="B81" s="14" t="s">
        <v>705</v>
      </c>
    </row>
    <row r="82" spans="1:3" x14ac:dyDescent="0.25">
      <c r="A82" s="199"/>
    </row>
    <row r="83" spans="1:3" x14ac:dyDescent="0.25">
      <c r="A83" s="199" t="s">
        <v>706</v>
      </c>
    </row>
    <row r="84" spans="1:3" x14ac:dyDescent="0.25">
      <c r="A84" s="199"/>
    </row>
    <row r="85" spans="1:3" x14ac:dyDescent="0.25">
      <c r="A85" s="199" t="s">
        <v>707</v>
      </c>
    </row>
    <row r="86" spans="1:3" x14ac:dyDescent="0.25">
      <c r="A86" s="199"/>
    </row>
    <row r="87" spans="1:3" x14ac:dyDescent="0.25">
      <c r="A87" s="199"/>
      <c r="B87" s="14" t="s">
        <v>708</v>
      </c>
    </row>
    <row r="88" spans="1:3" x14ac:dyDescent="0.25">
      <c r="A88" s="199"/>
      <c r="B88" s="14" t="s">
        <v>709</v>
      </c>
    </row>
    <row r="89" spans="1:3" x14ac:dyDescent="0.25">
      <c r="A89" s="199"/>
    </row>
    <row r="90" spans="1:3" x14ac:dyDescent="0.25">
      <c r="A90" s="199"/>
      <c r="B90" s="14" t="s">
        <v>710</v>
      </c>
    </row>
    <row r="91" spans="1:3" x14ac:dyDescent="0.25">
      <c r="A91" s="199"/>
    </row>
    <row r="92" spans="1:3" x14ac:dyDescent="0.25">
      <c r="A92" s="199" t="s">
        <v>711</v>
      </c>
    </row>
    <row r="93" spans="1:3" x14ac:dyDescent="0.25">
      <c r="A93" s="199"/>
    </row>
    <row r="94" spans="1:3" x14ac:dyDescent="0.25">
      <c r="A94" s="199"/>
      <c r="B94" s="14" t="s">
        <v>712</v>
      </c>
    </row>
    <row r="95" spans="1:3" x14ac:dyDescent="0.25">
      <c r="A95" s="199"/>
    </row>
    <row r="96" spans="1:3" x14ac:dyDescent="0.25">
      <c r="A96" s="199"/>
      <c r="C96" s="14" t="s">
        <v>713</v>
      </c>
    </row>
    <row r="97" spans="1:13" x14ac:dyDescent="0.25">
      <c r="A97" s="199"/>
    </row>
    <row r="98" spans="1:13" x14ac:dyDescent="0.25">
      <c r="A98" s="199"/>
      <c r="C98" s="14" t="s">
        <v>714</v>
      </c>
    </row>
    <row r="99" spans="1:13" x14ac:dyDescent="0.25">
      <c r="A99" s="199"/>
    </row>
    <row r="100" spans="1:13" x14ac:dyDescent="0.25">
      <c r="A100" s="199" t="s">
        <v>715</v>
      </c>
    </row>
    <row r="101" spans="1:13" x14ac:dyDescent="0.25">
      <c r="A101" s="199"/>
    </row>
    <row r="102" spans="1:13" x14ac:dyDescent="0.25">
      <c r="A102" s="199"/>
      <c r="B102" s="14" t="s">
        <v>716</v>
      </c>
    </row>
    <row r="103" spans="1:13" x14ac:dyDescent="0.25">
      <c r="A103" s="199"/>
    </row>
    <row r="104" spans="1:13" x14ac:dyDescent="0.25">
      <c r="A104" s="199" t="s">
        <v>717</v>
      </c>
    </row>
    <row r="105" spans="1:13" x14ac:dyDescent="0.25">
      <c r="A105" s="199"/>
    </row>
    <row r="106" spans="1:13" x14ac:dyDescent="0.25">
      <c r="A106" s="199" t="s">
        <v>718</v>
      </c>
    </row>
    <row r="107" spans="1:13" x14ac:dyDescent="0.25">
      <c r="A107" s="199"/>
    </row>
    <row r="108" spans="1:13" x14ac:dyDescent="0.25">
      <c r="A108" s="199" t="s">
        <v>687</v>
      </c>
    </row>
    <row r="109" spans="1:13" x14ac:dyDescent="0.25">
      <c r="A109" s="1048"/>
      <c r="B109" s="1049"/>
      <c r="C109" s="1049"/>
      <c r="D109" s="1049"/>
      <c r="E109" s="1049"/>
      <c r="F109" s="1049"/>
      <c r="G109" s="1049"/>
      <c r="H109" s="1049"/>
      <c r="I109" s="1049"/>
      <c r="J109" s="1049"/>
      <c r="K109" s="1049"/>
      <c r="L109" s="1049"/>
      <c r="M109" s="1050"/>
    </row>
    <row r="110" spans="1:13" x14ac:dyDescent="0.25">
      <c r="A110" s="1051"/>
      <c r="B110" s="1052"/>
      <c r="C110" s="1052"/>
      <c r="D110" s="1052"/>
      <c r="E110" s="1052"/>
      <c r="F110" s="1052"/>
      <c r="G110" s="1052"/>
      <c r="H110" s="1052"/>
      <c r="I110" s="1052"/>
      <c r="J110" s="1052"/>
      <c r="K110" s="1052"/>
      <c r="L110" s="1052"/>
      <c r="M110" s="1053"/>
    </row>
    <row r="111" spans="1:13" x14ac:dyDescent="0.25">
      <c r="A111" s="1054"/>
      <c r="B111" s="1055"/>
      <c r="C111" s="1055"/>
      <c r="D111" s="1055"/>
      <c r="E111" s="1055"/>
      <c r="F111" s="1055"/>
      <c r="G111" s="1055"/>
      <c r="H111" s="1055"/>
      <c r="I111" s="1055"/>
      <c r="J111" s="1055"/>
      <c r="K111" s="1055"/>
      <c r="L111" s="1055"/>
      <c r="M111" s="1056"/>
    </row>
    <row r="112" spans="1:13" x14ac:dyDescent="0.25">
      <c r="A112" s="198" t="s">
        <v>719</v>
      </c>
      <c r="I112" s="203" t="s">
        <v>667</v>
      </c>
      <c r="K112" s="203" t="s">
        <v>668</v>
      </c>
      <c r="M112" s="203" t="s">
        <v>669</v>
      </c>
    </row>
    <row r="113" spans="1:13" x14ac:dyDescent="0.25">
      <c r="A113" s="198"/>
      <c r="I113" s="203"/>
      <c r="K113" s="203"/>
      <c r="M113" s="203"/>
    </row>
    <row r="114" spans="1:13" x14ac:dyDescent="0.25">
      <c r="A114" s="199" t="s">
        <v>720</v>
      </c>
    </row>
    <row r="115" spans="1:13" x14ac:dyDescent="0.25">
      <c r="A115" s="199"/>
    </row>
    <row r="116" spans="1:13" x14ac:dyDescent="0.25">
      <c r="A116" s="199" t="s">
        <v>721</v>
      </c>
    </row>
    <row r="117" spans="1:13" x14ac:dyDescent="0.25">
      <c r="A117" s="199"/>
    </row>
    <row r="118" spans="1:13" x14ac:dyDescent="0.25">
      <c r="A118" s="199" t="s">
        <v>722</v>
      </c>
    </row>
    <row r="119" spans="1:13" x14ac:dyDescent="0.25">
      <c r="A119" s="199" t="s">
        <v>723</v>
      </c>
    </row>
    <row r="120" spans="1:13" x14ac:dyDescent="0.25">
      <c r="A120" s="199"/>
    </row>
    <row r="121" spans="1:13" x14ac:dyDescent="0.25">
      <c r="A121" s="199" t="s">
        <v>724</v>
      </c>
    </row>
    <row r="122" spans="1:13" x14ac:dyDescent="0.25">
      <c r="A122" s="199"/>
    </row>
    <row r="123" spans="1:13" x14ac:dyDescent="0.25">
      <c r="A123" s="199"/>
      <c r="B123" s="14" t="s">
        <v>725</v>
      </c>
    </row>
    <row r="124" spans="1:13" x14ac:dyDescent="0.25">
      <c r="A124" s="199"/>
    </row>
    <row r="125" spans="1:13" x14ac:dyDescent="0.25">
      <c r="A125" s="199"/>
      <c r="B125" s="14" t="s">
        <v>726</v>
      </c>
    </row>
    <row r="126" spans="1:13" x14ac:dyDescent="0.25">
      <c r="A126" s="199"/>
      <c r="B126" s="14" t="s">
        <v>727</v>
      </c>
    </row>
    <row r="127" spans="1:13" x14ac:dyDescent="0.25">
      <c r="A127" s="199"/>
    </row>
    <row r="128" spans="1:13" x14ac:dyDescent="0.25">
      <c r="A128" s="199"/>
      <c r="B128" s="14" t="s">
        <v>728</v>
      </c>
    </row>
    <row r="129" spans="1:13" x14ac:dyDescent="0.25">
      <c r="A129" s="199"/>
      <c r="B129" s="14" t="s">
        <v>729</v>
      </c>
    </row>
    <row r="130" spans="1:13" x14ac:dyDescent="0.25">
      <c r="A130" s="199"/>
      <c r="B130" s="14" t="s">
        <v>730</v>
      </c>
    </row>
    <row r="131" spans="1:13" x14ac:dyDescent="0.25">
      <c r="A131" s="199"/>
    </row>
    <row r="132" spans="1:13" x14ac:dyDescent="0.25">
      <c r="A132" s="199" t="s">
        <v>731</v>
      </c>
    </row>
    <row r="133" spans="1:13" x14ac:dyDescent="0.25">
      <c r="A133" s="199" t="s">
        <v>732</v>
      </c>
    </row>
    <row r="134" spans="1:13" x14ac:dyDescent="0.25">
      <c r="A134" s="199"/>
    </row>
    <row r="135" spans="1:13" x14ac:dyDescent="0.25">
      <c r="A135" s="199" t="s">
        <v>733</v>
      </c>
    </row>
    <row r="136" spans="1:13" x14ac:dyDescent="0.25">
      <c r="A136" s="199" t="s">
        <v>734</v>
      </c>
    </row>
    <row r="137" spans="1:13" x14ac:dyDescent="0.25">
      <c r="A137" s="199"/>
    </row>
    <row r="138" spans="1:13" x14ac:dyDescent="0.25">
      <c r="A138" s="14" t="s">
        <v>687</v>
      </c>
    </row>
    <row r="139" spans="1:13" x14ac:dyDescent="0.25">
      <c r="A139" s="1048"/>
      <c r="B139" s="1049"/>
      <c r="C139" s="1049"/>
      <c r="D139" s="1049"/>
      <c r="E139" s="1049"/>
      <c r="F139" s="1049"/>
      <c r="G139" s="1049"/>
      <c r="H139" s="1049"/>
      <c r="I139" s="1049"/>
      <c r="J139" s="1049"/>
      <c r="K139" s="1049"/>
      <c r="L139" s="1049"/>
      <c r="M139" s="1050"/>
    </row>
    <row r="140" spans="1:13" x14ac:dyDescent="0.25">
      <c r="A140" s="1051"/>
      <c r="B140" s="1052"/>
      <c r="C140" s="1052"/>
      <c r="D140" s="1052"/>
      <c r="E140" s="1052"/>
      <c r="F140" s="1052"/>
      <c r="G140" s="1052"/>
      <c r="H140" s="1052"/>
      <c r="I140" s="1052"/>
      <c r="J140" s="1052"/>
      <c r="K140" s="1052"/>
      <c r="L140" s="1052"/>
      <c r="M140" s="1053"/>
    </row>
    <row r="141" spans="1:13" x14ac:dyDescent="0.25">
      <c r="A141" s="1054"/>
      <c r="B141" s="1055"/>
      <c r="C141" s="1055"/>
      <c r="D141" s="1055"/>
      <c r="E141" s="1055"/>
      <c r="F141" s="1055"/>
      <c r="G141" s="1055"/>
      <c r="H141" s="1055"/>
      <c r="I141" s="1055"/>
      <c r="J141" s="1055"/>
      <c r="K141" s="1055"/>
      <c r="L141" s="1055"/>
      <c r="M141" s="1056"/>
    </row>
    <row r="142" spans="1:13" x14ac:dyDescent="0.25">
      <c r="A142" s="199"/>
    </row>
    <row r="143" spans="1:13" x14ac:dyDescent="0.25">
      <c r="A143" s="198" t="s">
        <v>735</v>
      </c>
      <c r="I143" s="203" t="s">
        <v>667</v>
      </c>
      <c r="K143" s="203" t="s">
        <v>668</v>
      </c>
      <c r="M143" s="203" t="s">
        <v>669</v>
      </c>
    </row>
    <row r="144" spans="1:13" x14ac:dyDescent="0.25">
      <c r="A144" s="199"/>
    </row>
    <row r="145" spans="1:13" x14ac:dyDescent="0.25">
      <c r="A145" s="199" t="s">
        <v>736</v>
      </c>
    </row>
    <row r="146" spans="1:13" x14ac:dyDescent="0.25">
      <c r="A146" s="199"/>
    </row>
    <row r="147" spans="1:13" x14ac:dyDescent="0.25">
      <c r="A147" s="199"/>
      <c r="B147" s="14" t="s">
        <v>737</v>
      </c>
    </row>
    <row r="148" spans="1:13" x14ac:dyDescent="0.25">
      <c r="A148" s="199"/>
    </row>
    <row r="149" spans="1:13" x14ac:dyDescent="0.25">
      <c r="A149" s="199" t="s">
        <v>687</v>
      </c>
    </row>
    <row r="150" spans="1:13" x14ac:dyDescent="0.25">
      <c r="A150" s="1048"/>
      <c r="B150" s="1049"/>
      <c r="C150" s="1049"/>
      <c r="D150" s="1049"/>
      <c r="E150" s="1049"/>
      <c r="F150" s="1049"/>
      <c r="G150" s="1049"/>
      <c r="H150" s="1049"/>
      <c r="I150" s="1049"/>
      <c r="J150" s="1049"/>
      <c r="K150" s="1049"/>
      <c r="L150" s="1049"/>
      <c r="M150" s="1050"/>
    </row>
    <row r="151" spans="1:13" x14ac:dyDescent="0.25">
      <c r="A151" s="1051"/>
      <c r="B151" s="1052"/>
      <c r="C151" s="1052"/>
      <c r="D151" s="1052"/>
      <c r="E151" s="1052"/>
      <c r="F151" s="1052"/>
      <c r="G151" s="1052"/>
      <c r="H151" s="1052"/>
      <c r="I151" s="1052"/>
      <c r="J151" s="1052"/>
      <c r="K151" s="1052"/>
      <c r="L151" s="1052"/>
      <c r="M151" s="1053"/>
    </row>
    <row r="152" spans="1:13" x14ac:dyDescent="0.25">
      <c r="A152" s="1054"/>
      <c r="B152" s="1055"/>
      <c r="C152" s="1055"/>
      <c r="D152" s="1055"/>
      <c r="E152" s="1055"/>
      <c r="F152" s="1055"/>
      <c r="G152" s="1055"/>
      <c r="H152" s="1055"/>
      <c r="I152" s="1055"/>
      <c r="J152" s="1055"/>
      <c r="K152" s="1055"/>
      <c r="L152" s="1055"/>
      <c r="M152" s="1056"/>
    </row>
    <row r="153" spans="1:13" x14ac:dyDescent="0.25">
      <c r="A153" s="199"/>
    </row>
    <row r="154" spans="1:13" x14ac:dyDescent="0.25">
      <c r="A154" s="198" t="s">
        <v>738</v>
      </c>
      <c r="I154" s="203" t="s">
        <v>667</v>
      </c>
      <c r="K154" s="203" t="s">
        <v>668</v>
      </c>
      <c r="M154" s="203" t="s">
        <v>669</v>
      </c>
    </row>
    <row r="155" spans="1:13" x14ac:dyDescent="0.25">
      <c r="A155" s="198"/>
      <c r="I155" s="203"/>
      <c r="K155" s="203"/>
      <c r="M155" s="203"/>
    </row>
    <row r="156" spans="1:13" x14ac:dyDescent="0.25">
      <c r="A156" s="199" t="s">
        <v>739</v>
      </c>
    </row>
    <row r="157" spans="1:13" x14ac:dyDescent="0.25">
      <c r="A157" s="14" t="s">
        <v>740</v>
      </c>
    </row>
    <row r="158" spans="1:13" x14ac:dyDescent="0.25">
      <c r="A158" s="199"/>
    </row>
    <row r="159" spans="1:13" x14ac:dyDescent="0.25">
      <c r="A159" s="199" t="s">
        <v>741</v>
      </c>
    </row>
    <row r="160" spans="1:13" x14ac:dyDescent="0.25">
      <c r="A160" s="199"/>
    </row>
    <row r="161" spans="1:13" x14ac:dyDescent="0.25">
      <c r="A161" s="14" t="s">
        <v>742</v>
      </c>
    </row>
    <row r="162" spans="1:13" x14ac:dyDescent="0.25">
      <c r="A162" s="199"/>
    </row>
    <row r="163" spans="1:13" x14ac:dyDescent="0.25">
      <c r="A163" s="199" t="s">
        <v>743</v>
      </c>
    </row>
    <row r="164" spans="1:13" x14ac:dyDescent="0.25">
      <c r="A164" s="199"/>
    </row>
    <row r="165" spans="1:13" x14ac:dyDescent="0.25">
      <c r="A165" s="199"/>
      <c r="B165" s="14" t="s">
        <v>744</v>
      </c>
    </row>
    <row r="166" spans="1:13" x14ac:dyDescent="0.25">
      <c r="A166" s="199"/>
    </row>
    <row r="167" spans="1:13" x14ac:dyDescent="0.25">
      <c r="A167" s="199"/>
      <c r="B167" s="14" t="s">
        <v>745</v>
      </c>
    </row>
    <row r="168" spans="1:13" x14ac:dyDescent="0.25">
      <c r="A168" s="199" t="s">
        <v>687</v>
      </c>
    </row>
    <row r="169" spans="1:13" x14ac:dyDescent="0.25">
      <c r="A169" s="1048"/>
      <c r="B169" s="1049"/>
      <c r="C169" s="1049"/>
      <c r="D169" s="1049"/>
      <c r="E169" s="1049"/>
      <c r="F169" s="1049"/>
      <c r="G169" s="1049"/>
      <c r="H169" s="1049"/>
      <c r="I169" s="1049"/>
      <c r="J169" s="1049"/>
      <c r="K169" s="1049"/>
      <c r="L169" s="1049"/>
      <c r="M169" s="1050"/>
    </row>
    <row r="170" spans="1:13" x14ac:dyDescent="0.25">
      <c r="A170" s="1051"/>
      <c r="B170" s="1052"/>
      <c r="C170" s="1052"/>
      <c r="D170" s="1052"/>
      <c r="E170" s="1052"/>
      <c r="F170" s="1052"/>
      <c r="G170" s="1052"/>
      <c r="H170" s="1052"/>
      <c r="I170" s="1052"/>
      <c r="J170" s="1052"/>
      <c r="K170" s="1052"/>
      <c r="L170" s="1052"/>
      <c r="M170" s="1053"/>
    </row>
    <row r="171" spans="1:13" x14ac:dyDescent="0.25">
      <c r="A171" s="1054"/>
      <c r="B171" s="1055"/>
      <c r="C171" s="1055"/>
      <c r="D171" s="1055"/>
      <c r="E171" s="1055"/>
      <c r="F171" s="1055"/>
      <c r="G171" s="1055"/>
      <c r="H171" s="1055"/>
      <c r="I171" s="1055"/>
      <c r="J171" s="1055"/>
      <c r="K171" s="1055"/>
      <c r="L171" s="1055"/>
      <c r="M171" s="1056"/>
    </row>
    <row r="172" spans="1:13" x14ac:dyDescent="0.25">
      <c r="A172" s="199"/>
    </row>
    <row r="173" spans="1:13" x14ac:dyDescent="0.25">
      <c r="A173" s="198" t="s">
        <v>746</v>
      </c>
      <c r="I173" s="203" t="s">
        <v>667</v>
      </c>
      <c r="K173" s="203" t="s">
        <v>668</v>
      </c>
      <c r="M173" s="203" t="s">
        <v>669</v>
      </c>
    </row>
    <row r="174" spans="1:13" x14ac:dyDescent="0.25">
      <c r="A174" s="199"/>
    </row>
    <row r="175" spans="1:13" x14ac:dyDescent="0.25">
      <c r="A175" s="199" t="s">
        <v>747</v>
      </c>
    </row>
    <row r="176" spans="1:13" x14ac:dyDescent="0.25">
      <c r="A176" s="199"/>
    </row>
    <row r="177" spans="1:13" x14ac:dyDescent="0.25">
      <c r="A177" s="14" t="s">
        <v>742</v>
      </c>
    </row>
    <row r="178" spans="1:13" x14ac:dyDescent="0.25">
      <c r="A178" s="199"/>
    </row>
    <row r="179" spans="1:13" x14ac:dyDescent="0.25">
      <c r="A179" s="14" t="s">
        <v>748</v>
      </c>
    </row>
    <row r="180" spans="1:13" x14ac:dyDescent="0.25">
      <c r="A180" s="199"/>
    </row>
    <row r="181" spans="1:13" x14ac:dyDescent="0.25">
      <c r="A181" s="199" t="s">
        <v>687</v>
      </c>
    </row>
    <row r="182" spans="1:13" x14ac:dyDescent="0.25">
      <c r="A182" s="1048"/>
      <c r="B182" s="1049"/>
      <c r="C182" s="1049"/>
      <c r="D182" s="1049"/>
      <c r="E182" s="1049"/>
      <c r="F182" s="1049"/>
      <c r="G182" s="1049"/>
      <c r="H182" s="1049"/>
      <c r="I182" s="1049"/>
      <c r="J182" s="1049"/>
      <c r="K182" s="1049"/>
      <c r="L182" s="1049"/>
      <c r="M182" s="1050"/>
    </row>
    <row r="183" spans="1:13" x14ac:dyDescent="0.25">
      <c r="A183" s="1051"/>
      <c r="B183" s="1052"/>
      <c r="C183" s="1052"/>
      <c r="D183" s="1052"/>
      <c r="E183" s="1052"/>
      <c r="F183" s="1052"/>
      <c r="G183" s="1052"/>
      <c r="H183" s="1052"/>
      <c r="I183" s="1052"/>
      <c r="J183" s="1052"/>
      <c r="K183" s="1052"/>
      <c r="L183" s="1052"/>
      <c r="M183" s="1053"/>
    </row>
    <row r="184" spans="1:13" x14ac:dyDescent="0.25">
      <c r="A184" s="1054"/>
      <c r="B184" s="1055"/>
      <c r="C184" s="1055"/>
      <c r="D184" s="1055"/>
      <c r="E184" s="1055"/>
      <c r="F184" s="1055"/>
      <c r="G184" s="1055"/>
      <c r="H184" s="1055"/>
      <c r="I184" s="1055"/>
      <c r="J184" s="1055"/>
      <c r="K184" s="1055"/>
      <c r="L184" s="1055"/>
      <c r="M184" s="1056"/>
    </row>
    <row r="185" spans="1:13" x14ac:dyDescent="0.25">
      <c r="A185" s="199"/>
    </row>
    <row r="186" spans="1:13" x14ac:dyDescent="0.25">
      <c r="A186" s="199"/>
    </row>
    <row r="187" spans="1:13" x14ac:dyDescent="0.25">
      <c r="A187" s="199"/>
    </row>
    <row r="188" spans="1:13" x14ac:dyDescent="0.25">
      <c r="A188" s="199"/>
    </row>
    <row r="189" spans="1:13" x14ac:dyDescent="0.25">
      <c r="A189" s="199"/>
    </row>
    <row r="190" spans="1:13" x14ac:dyDescent="0.25">
      <c r="A190" s="199"/>
    </row>
    <row r="191" spans="1:13" x14ac:dyDescent="0.25">
      <c r="A191" s="199"/>
    </row>
    <row r="192" spans="1:13" x14ac:dyDescent="0.25">
      <c r="A192" s="199"/>
    </row>
    <row r="193" spans="1:1" x14ac:dyDescent="0.25">
      <c r="A193" s="199"/>
    </row>
    <row r="194" spans="1:1" x14ac:dyDescent="0.25">
      <c r="A194" s="199"/>
    </row>
    <row r="195" spans="1:1" x14ac:dyDescent="0.25">
      <c r="A195" s="199"/>
    </row>
    <row r="196" spans="1:1" x14ac:dyDescent="0.25">
      <c r="A196" s="199"/>
    </row>
    <row r="197" spans="1:1" x14ac:dyDescent="0.25">
      <c r="A197" s="199"/>
    </row>
    <row r="198" spans="1:1" x14ac:dyDescent="0.25">
      <c r="A198" s="199"/>
    </row>
    <row r="199" spans="1:1" x14ac:dyDescent="0.25">
      <c r="A199" s="199"/>
    </row>
    <row r="200" spans="1:1" x14ac:dyDescent="0.25">
      <c r="A200" s="199"/>
    </row>
    <row r="201" spans="1:1" x14ac:dyDescent="0.25">
      <c r="A201" s="199"/>
    </row>
    <row r="202" spans="1:1" x14ac:dyDescent="0.25">
      <c r="A202" s="199"/>
    </row>
    <row r="203" spans="1:1" x14ac:dyDescent="0.25">
      <c r="A203" s="199"/>
    </row>
    <row r="204" spans="1:1" x14ac:dyDescent="0.25">
      <c r="A204" s="199"/>
    </row>
    <row r="205" spans="1:1" x14ac:dyDescent="0.25">
      <c r="A205" s="199"/>
    </row>
    <row r="206" spans="1:1" x14ac:dyDescent="0.25">
      <c r="A206" s="199"/>
    </row>
    <row r="207" spans="1:1" x14ac:dyDescent="0.25">
      <c r="A207" s="199"/>
    </row>
    <row r="208" spans="1:1" x14ac:dyDescent="0.25">
      <c r="A208" s="199"/>
    </row>
    <row r="209" spans="1:1" x14ac:dyDescent="0.25">
      <c r="A209" s="199"/>
    </row>
    <row r="210" spans="1:1" x14ac:dyDescent="0.25">
      <c r="A210" s="199"/>
    </row>
    <row r="211" spans="1:1" x14ac:dyDescent="0.25">
      <c r="A211" s="199"/>
    </row>
    <row r="212" spans="1:1" x14ac:dyDescent="0.25">
      <c r="A212" s="199"/>
    </row>
    <row r="213" spans="1:1" x14ac:dyDescent="0.25">
      <c r="A213" s="199"/>
    </row>
    <row r="214" spans="1:1" x14ac:dyDescent="0.25">
      <c r="A214" s="199"/>
    </row>
    <row r="215" spans="1:1" x14ac:dyDescent="0.25">
      <c r="A215" s="199"/>
    </row>
    <row r="216" spans="1:1" x14ac:dyDescent="0.25">
      <c r="A216" s="199"/>
    </row>
    <row r="217" spans="1:1" x14ac:dyDescent="0.25">
      <c r="A217" s="199"/>
    </row>
    <row r="218" spans="1:1" x14ac:dyDescent="0.25">
      <c r="A218" s="199"/>
    </row>
    <row r="219" spans="1:1" x14ac:dyDescent="0.25">
      <c r="A219" s="199"/>
    </row>
    <row r="220" spans="1:1" x14ac:dyDescent="0.25">
      <c r="A220" s="199"/>
    </row>
    <row r="221" spans="1:1" x14ac:dyDescent="0.25">
      <c r="A221" s="199"/>
    </row>
    <row r="222" spans="1:1" x14ac:dyDescent="0.25">
      <c r="A222" s="199"/>
    </row>
    <row r="223" spans="1:1" x14ac:dyDescent="0.25">
      <c r="A223" s="199"/>
    </row>
    <row r="224" spans="1:1" x14ac:dyDescent="0.25">
      <c r="A224" s="199"/>
    </row>
    <row r="225" spans="1:1" x14ac:dyDescent="0.25">
      <c r="A225" s="199"/>
    </row>
    <row r="226" spans="1:1" x14ac:dyDescent="0.25">
      <c r="A226" s="199"/>
    </row>
    <row r="227" spans="1:1" x14ac:dyDescent="0.25">
      <c r="A227" s="199"/>
    </row>
    <row r="228" spans="1:1" x14ac:dyDescent="0.25">
      <c r="A228" s="199"/>
    </row>
    <row r="229" spans="1:1" x14ac:dyDescent="0.25">
      <c r="A229" s="199"/>
    </row>
    <row r="230" spans="1:1" x14ac:dyDescent="0.25">
      <c r="A230" s="199"/>
    </row>
    <row r="231" spans="1:1" x14ac:dyDescent="0.25">
      <c r="A231" s="199"/>
    </row>
    <row r="232" spans="1:1" x14ac:dyDescent="0.25">
      <c r="A232" s="199"/>
    </row>
    <row r="233" spans="1:1" x14ac:dyDescent="0.25">
      <c r="A233" s="199"/>
    </row>
    <row r="234" spans="1:1" x14ac:dyDescent="0.25">
      <c r="A234" s="199"/>
    </row>
    <row r="235" spans="1:1" x14ac:dyDescent="0.25">
      <c r="A235" s="199"/>
    </row>
    <row r="236" spans="1:1" x14ac:dyDescent="0.25">
      <c r="A236" s="199"/>
    </row>
    <row r="237" spans="1:1" x14ac:dyDescent="0.25">
      <c r="A237" s="199"/>
    </row>
    <row r="238" spans="1:1" x14ac:dyDescent="0.25">
      <c r="A238" s="199"/>
    </row>
    <row r="239" spans="1:1" x14ac:dyDescent="0.25">
      <c r="A239" s="199"/>
    </row>
    <row r="240" spans="1:1" x14ac:dyDescent="0.25">
      <c r="A240" s="199"/>
    </row>
    <row r="241" spans="1:1" x14ac:dyDescent="0.25">
      <c r="A241" s="199"/>
    </row>
    <row r="242" spans="1:1" x14ac:dyDescent="0.25">
      <c r="A242" s="199"/>
    </row>
    <row r="243" spans="1:1" x14ac:dyDescent="0.25">
      <c r="A243" s="199"/>
    </row>
    <row r="244" spans="1:1" x14ac:dyDescent="0.25">
      <c r="A244" s="199"/>
    </row>
    <row r="245" spans="1:1" x14ac:dyDescent="0.25">
      <c r="A245" s="199"/>
    </row>
    <row r="246" spans="1:1" x14ac:dyDescent="0.25">
      <c r="A246" s="199"/>
    </row>
    <row r="247" spans="1:1" x14ac:dyDescent="0.25">
      <c r="A247" s="199"/>
    </row>
    <row r="248" spans="1:1" x14ac:dyDescent="0.25">
      <c r="A248" s="199"/>
    </row>
    <row r="249" spans="1:1" x14ac:dyDescent="0.25">
      <c r="A249" s="199"/>
    </row>
    <row r="250" spans="1:1" x14ac:dyDescent="0.25">
      <c r="A250" s="199"/>
    </row>
    <row r="251" spans="1:1" x14ac:dyDescent="0.25">
      <c r="A251" s="199"/>
    </row>
    <row r="252" spans="1:1" x14ac:dyDescent="0.25">
      <c r="A252" s="199"/>
    </row>
    <row r="253" spans="1:1" x14ac:dyDescent="0.25">
      <c r="A253" s="199"/>
    </row>
    <row r="254" spans="1:1" x14ac:dyDescent="0.25">
      <c r="A254" s="199"/>
    </row>
    <row r="255" spans="1:1" x14ac:dyDescent="0.25">
      <c r="A255" s="199"/>
    </row>
    <row r="256" spans="1:1" x14ac:dyDescent="0.25">
      <c r="A256" s="199"/>
    </row>
    <row r="257" spans="1:1" x14ac:dyDescent="0.25">
      <c r="A257" s="199"/>
    </row>
    <row r="258" spans="1:1" x14ac:dyDescent="0.25">
      <c r="A258" s="199"/>
    </row>
    <row r="259" spans="1:1" x14ac:dyDescent="0.25">
      <c r="A259" s="199"/>
    </row>
    <row r="260" spans="1:1" x14ac:dyDescent="0.25">
      <c r="A260" s="199"/>
    </row>
    <row r="261" spans="1:1" x14ac:dyDescent="0.25">
      <c r="A261" s="199"/>
    </row>
    <row r="262" spans="1:1" x14ac:dyDescent="0.25">
      <c r="A262" s="199"/>
    </row>
    <row r="263" spans="1:1" x14ac:dyDescent="0.25">
      <c r="A263" s="199"/>
    </row>
    <row r="264" spans="1:1" x14ac:dyDescent="0.25">
      <c r="A264" s="199"/>
    </row>
    <row r="265" spans="1:1" x14ac:dyDescent="0.25">
      <c r="A265" s="199"/>
    </row>
    <row r="266" spans="1:1" x14ac:dyDescent="0.25">
      <c r="A266" s="199"/>
    </row>
    <row r="267" spans="1:1" x14ac:dyDescent="0.25">
      <c r="A267" s="199"/>
    </row>
    <row r="268" spans="1:1" x14ac:dyDescent="0.25">
      <c r="A268" s="199"/>
    </row>
    <row r="269" spans="1:1" x14ac:dyDescent="0.25">
      <c r="A269" s="199"/>
    </row>
    <row r="270" spans="1:1" x14ac:dyDescent="0.25">
      <c r="A270" s="199"/>
    </row>
    <row r="271" spans="1:1" x14ac:dyDescent="0.25">
      <c r="A271" s="199"/>
    </row>
    <row r="272" spans="1:1" x14ac:dyDescent="0.25">
      <c r="A272" s="199"/>
    </row>
    <row r="273" spans="1:1" x14ac:dyDescent="0.25">
      <c r="A273" s="199"/>
    </row>
    <row r="274" spans="1:1" x14ac:dyDescent="0.25">
      <c r="A274" s="199"/>
    </row>
    <row r="275" spans="1:1" x14ac:dyDescent="0.25">
      <c r="A275" s="199"/>
    </row>
    <row r="276" spans="1:1" x14ac:dyDescent="0.25">
      <c r="A276" s="199"/>
    </row>
    <row r="277" spans="1:1" x14ac:dyDescent="0.25">
      <c r="A277" s="199"/>
    </row>
    <row r="278" spans="1:1" x14ac:dyDescent="0.25">
      <c r="A278" s="199"/>
    </row>
    <row r="279" spans="1:1" x14ac:dyDescent="0.25">
      <c r="A279" s="199"/>
    </row>
    <row r="280" spans="1:1" x14ac:dyDescent="0.25">
      <c r="A280" s="199"/>
    </row>
    <row r="281" spans="1:1" x14ac:dyDescent="0.25">
      <c r="A281" s="199"/>
    </row>
    <row r="282" spans="1:1" x14ac:dyDescent="0.25">
      <c r="A282" s="199"/>
    </row>
    <row r="283" spans="1:1" x14ac:dyDescent="0.25">
      <c r="A283" s="199"/>
    </row>
    <row r="284" spans="1:1" x14ac:dyDescent="0.25">
      <c r="A284" s="199"/>
    </row>
    <row r="285" spans="1:1" x14ac:dyDescent="0.25">
      <c r="A285" s="199"/>
    </row>
    <row r="286" spans="1:1" x14ac:dyDescent="0.25">
      <c r="A286" s="199"/>
    </row>
    <row r="287" spans="1:1" x14ac:dyDescent="0.25">
      <c r="A287" s="199"/>
    </row>
    <row r="288" spans="1:1" x14ac:dyDescent="0.25">
      <c r="A288" s="199"/>
    </row>
    <row r="289" spans="1:1" x14ac:dyDescent="0.25">
      <c r="A289" s="199"/>
    </row>
    <row r="290" spans="1:1" x14ac:dyDescent="0.25">
      <c r="A290" s="199"/>
    </row>
    <row r="291" spans="1:1" x14ac:dyDescent="0.25">
      <c r="A291" s="199"/>
    </row>
    <row r="292" spans="1:1" x14ac:dyDescent="0.25">
      <c r="A292" s="199"/>
    </row>
    <row r="293" spans="1:1" x14ac:dyDescent="0.25">
      <c r="A293" s="199"/>
    </row>
    <row r="294" spans="1:1" x14ac:dyDescent="0.25">
      <c r="A294" s="199"/>
    </row>
    <row r="295" spans="1:1" x14ac:dyDescent="0.25">
      <c r="A295" s="199"/>
    </row>
    <row r="296" spans="1:1" x14ac:dyDescent="0.25">
      <c r="A296" s="199"/>
    </row>
    <row r="297" spans="1:1" x14ac:dyDescent="0.25">
      <c r="A297" s="199"/>
    </row>
    <row r="298" spans="1:1" x14ac:dyDescent="0.25">
      <c r="A298" s="199"/>
    </row>
    <row r="299" spans="1:1" x14ac:dyDescent="0.25">
      <c r="A299" s="199"/>
    </row>
    <row r="300" spans="1:1" x14ac:dyDescent="0.25">
      <c r="A300" s="199"/>
    </row>
    <row r="301" spans="1:1" x14ac:dyDescent="0.25">
      <c r="A301" s="199"/>
    </row>
    <row r="302" spans="1:1" x14ac:dyDescent="0.25">
      <c r="A302" s="199"/>
    </row>
    <row r="303" spans="1:1" x14ac:dyDescent="0.25">
      <c r="A303" s="199"/>
    </row>
    <row r="304" spans="1:1" x14ac:dyDescent="0.25">
      <c r="A304" s="199"/>
    </row>
    <row r="305" spans="1:1" x14ac:dyDescent="0.25">
      <c r="A305" s="199"/>
    </row>
    <row r="306" spans="1:1" x14ac:dyDescent="0.25">
      <c r="A306" s="199"/>
    </row>
    <row r="307" spans="1:1" x14ac:dyDescent="0.25">
      <c r="A307" s="199"/>
    </row>
    <row r="308" spans="1:1" x14ac:dyDescent="0.25">
      <c r="A308" s="199"/>
    </row>
    <row r="309" spans="1:1" x14ac:dyDescent="0.25">
      <c r="A309" s="199"/>
    </row>
    <row r="310" spans="1:1" x14ac:dyDescent="0.25">
      <c r="A310" s="199"/>
    </row>
    <row r="311" spans="1:1" x14ac:dyDescent="0.25">
      <c r="A311" s="199"/>
    </row>
    <row r="312" spans="1:1" x14ac:dyDescent="0.25">
      <c r="A312" s="199"/>
    </row>
    <row r="313" spans="1:1" x14ac:dyDescent="0.25">
      <c r="A313" s="199"/>
    </row>
    <row r="314" spans="1:1" x14ac:dyDescent="0.25">
      <c r="A314" s="199"/>
    </row>
    <row r="315" spans="1:1" x14ac:dyDescent="0.25">
      <c r="A315" s="199"/>
    </row>
    <row r="316" spans="1:1" x14ac:dyDescent="0.25">
      <c r="A316" s="199"/>
    </row>
    <row r="317" spans="1:1" x14ac:dyDescent="0.25">
      <c r="A317" s="199"/>
    </row>
    <row r="318" spans="1:1" x14ac:dyDescent="0.25">
      <c r="A318" s="199"/>
    </row>
    <row r="319" spans="1:1" x14ac:dyDescent="0.25">
      <c r="A319" s="199"/>
    </row>
    <row r="320" spans="1:1" x14ac:dyDescent="0.25">
      <c r="A320" s="199"/>
    </row>
    <row r="321" spans="1:1" x14ac:dyDescent="0.25">
      <c r="A321" s="199"/>
    </row>
    <row r="322" spans="1:1" x14ac:dyDescent="0.25">
      <c r="A322" s="199"/>
    </row>
    <row r="323" spans="1:1" x14ac:dyDescent="0.25">
      <c r="A323" s="199"/>
    </row>
    <row r="324" spans="1:1" x14ac:dyDescent="0.25">
      <c r="A324" s="199"/>
    </row>
    <row r="325" spans="1:1" x14ac:dyDescent="0.25">
      <c r="A325" s="199"/>
    </row>
    <row r="326" spans="1:1" x14ac:dyDescent="0.25">
      <c r="A326" s="199"/>
    </row>
    <row r="327" spans="1:1" x14ac:dyDescent="0.25">
      <c r="A327" s="199"/>
    </row>
    <row r="328" spans="1:1" x14ac:dyDescent="0.25">
      <c r="A328" s="199"/>
    </row>
    <row r="329" spans="1:1" x14ac:dyDescent="0.25">
      <c r="A329" s="199"/>
    </row>
    <row r="330" spans="1:1" x14ac:dyDescent="0.25">
      <c r="A330" s="199"/>
    </row>
    <row r="331" spans="1:1" x14ac:dyDescent="0.25">
      <c r="A331" s="199"/>
    </row>
  </sheetData>
  <mergeCells count="24">
    <mergeCell ref="I1:M1"/>
    <mergeCell ref="I2:M2"/>
    <mergeCell ref="I3:J3"/>
    <mergeCell ref="L3:M3"/>
    <mergeCell ref="I4:J4"/>
    <mergeCell ref="L4:M4"/>
    <mergeCell ref="A58:M60"/>
    <mergeCell ref="I5:J5"/>
    <mergeCell ref="L5:M5"/>
    <mergeCell ref="I6:J6"/>
    <mergeCell ref="L6:M6"/>
    <mergeCell ref="B7:G7"/>
    <mergeCell ref="I7:J7"/>
    <mergeCell ref="L7:M7"/>
    <mergeCell ref="I8:M8"/>
    <mergeCell ref="C9:G9"/>
    <mergeCell ref="L9:M9"/>
    <mergeCell ref="B11:D11"/>
    <mergeCell ref="A42:M44"/>
    <mergeCell ref="A109:M111"/>
    <mergeCell ref="A139:M141"/>
    <mergeCell ref="A150:M152"/>
    <mergeCell ref="A169:M171"/>
    <mergeCell ref="A182:M184"/>
  </mergeCells>
  <printOptions horizontalCentered="1"/>
  <pageMargins left="0.2" right="0.2" top="0.5" bottom="0.5" header="0.25" footer="0.25"/>
  <pageSetup scale="85" orientation="portrait" r:id="rId1"/>
  <headerFooter alignWithMargins="0">
    <oddFooter>&amp;R&amp;8Revised &amp;D sml</oddFooter>
  </headerFooter>
  <rowBreaks count="3" manualBreakCount="3">
    <brk id="61" max="12" man="1"/>
    <brk id="111" max="12" man="1"/>
    <brk id="17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8</xdr:col>
                    <xdr:colOff>22860</xdr:colOff>
                    <xdr:row>13</xdr:row>
                    <xdr:rowOff>137160</xdr:rowOff>
                  </from>
                  <to>
                    <xdr:col>9</xdr:col>
                    <xdr:colOff>76200</xdr:colOff>
                    <xdr:row>15</xdr:row>
                    <xdr:rowOff>22860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10</xdr:col>
                    <xdr:colOff>22860</xdr:colOff>
                    <xdr:row>13</xdr:row>
                    <xdr:rowOff>137160</xdr:rowOff>
                  </from>
                  <to>
                    <xdr:col>11</xdr:col>
                    <xdr:colOff>76200</xdr:colOff>
                    <xdr:row>15</xdr:row>
                    <xdr:rowOff>22860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12</xdr:col>
                    <xdr:colOff>22860</xdr:colOff>
                    <xdr:row>13</xdr:row>
                    <xdr:rowOff>137160</xdr:rowOff>
                  </from>
                  <to>
                    <xdr:col>13</xdr:col>
                    <xdr:colOff>76200</xdr:colOff>
                    <xdr:row>15</xdr:row>
                    <xdr:rowOff>22860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8</xdr:col>
                    <xdr:colOff>22860</xdr:colOff>
                    <xdr:row>15</xdr:row>
                    <xdr:rowOff>137160</xdr:rowOff>
                  </from>
                  <to>
                    <xdr:col>9</xdr:col>
                    <xdr:colOff>76200</xdr:colOff>
                    <xdr:row>17</xdr:row>
                    <xdr:rowOff>30480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10</xdr:col>
                    <xdr:colOff>22860</xdr:colOff>
                    <xdr:row>15</xdr:row>
                    <xdr:rowOff>137160</xdr:rowOff>
                  </from>
                  <to>
                    <xdr:col>11</xdr:col>
                    <xdr:colOff>76200</xdr:colOff>
                    <xdr:row>17</xdr:row>
                    <xdr:rowOff>30480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12</xdr:col>
                    <xdr:colOff>22860</xdr:colOff>
                    <xdr:row>15</xdr:row>
                    <xdr:rowOff>137160</xdr:rowOff>
                  </from>
                  <to>
                    <xdr:col>13</xdr:col>
                    <xdr:colOff>76200</xdr:colOff>
                    <xdr:row>17</xdr:row>
                    <xdr:rowOff>30480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8</xdr:col>
                    <xdr:colOff>22860</xdr:colOff>
                    <xdr:row>17</xdr:row>
                    <xdr:rowOff>137160</xdr:rowOff>
                  </from>
                  <to>
                    <xdr:col>9</xdr:col>
                    <xdr:colOff>76200</xdr:colOff>
                    <xdr:row>19</xdr:row>
                    <xdr:rowOff>30480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10</xdr:col>
                    <xdr:colOff>22860</xdr:colOff>
                    <xdr:row>17</xdr:row>
                    <xdr:rowOff>137160</xdr:rowOff>
                  </from>
                  <to>
                    <xdr:col>11</xdr:col>
                    <xdr:colOff>76200</xdr:colOff>
                    <xdr:row>19</xdr:row>
                    <xdr:rowOff>30480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12</xdr:col>
                    <xdr:colOff>22860</xdr:colOff>
                    <xdr:row>17</xdr:row>
                    <xdr:rowOff>137160</xdr:rowOff>
                  </from>
                  <to>
                    <xdr:col>13</xdr:col>
                    <xdr:colOff>76200</xdr:colOff>
                    <xdr:row>19</xdr:row>
                    <xdr:rowOff>30480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8</xdr:col>
                    <xdr:colOff>22860</xdr:colOff>
                    <xdr:row>20</xdr:row>
                    <xdr:rowOff>137160</xdr:rowOff>
                  </from>
                  <to>
                    <xdr:col>9</xdr:col>
                    <xdr:colOff>76200</xdr:colOff>
                    <xdr:row>22</xdr:row>
                    <xdr:rowOff>30480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10</xdr:col>
                    <xdr:colOff>22860</xdr:colOff>
                    <xdr:row>20</xdr:row>
                    <xdr:rowOff>137160</xdr:rowOff>
                  </from>
                  <to>
                    <xdr:col>11</xdr:col>
                    <xdr:colOff>76200</xdr:colOff>
                    <xdr:row>22</xdr:row>
                    <xdr:rowOff>30480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12</xdr:col>
                    <xdr:colOff>22860</xdr:colOff>
                    <xdr:row>20</xdr:row>
                    <xdr:rowOff>137160</xdr:rowOff>
                  </from>
                  <to>
                    <xdr:col>13</xdr:col>
                    <xdr:colOff>76200</xdr:colOff>
                    <xdr:row>22</xdr:row>
                    <xdr:rowOff>30480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8</xdr:col>
                    <xdr:colOff>22860</xdr:colOff>
                    <xdr:row>23</xdr:row>
                    <xdr:rowOff>137160</xdr:rowOff>
                  </from>
                  <to>
                    <xdr:col>9</xdr:col>
                    <xdr:colOff>76200</xdr:colOff>
                    <xdr:row>25</xdr:row>
                    <xdr:rowOff>30480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10</xdr:col>
                    <xdr:colOff>22860</xdr:colOff>
                    <xdr:row>23</xdr:row>
                    <xdr:rowOff>137160</xdr:rowOff>
                  </from>
                  <to>
                    <xdr:col>11</xdr:col>
                    <xdr:colOff>76200</xdr:colOff>
                    <xdr:row>25</xdr:row>
                    <xdr:rowOff>30480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12</xdr:col>
                    <xdr:colOff>22860</xdr:colOff>
                    <xdr:row>23</xdr:row>
                    <xdr:rowOff>137160</xdr:rowOff>
                  </from>
                  <to>
                    <xdr:col>13</xdr:col>
                    <xdr:colOff>76200</xdr:colOff>
                    <xdr:row>25</xdr:row>
                    <xdr:rowOff>30480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8</xdr:col>
                    <xdr:colOff>22860</xdr:colOff>
                    <xdr:row>26</xdr:row>
                    <xdr:rowOff>137160</xdr:rowOff>
                  </from>
                  <to>
                    <xdr:col>9</xdr:col>
                    <xdr:colOff>76200</xdr:colOff>
                    <xdr:row>28</xdr:row>
                    <xdr:rowOff>30480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10</xdr:col>
                    <xdr:colOff>22860</xdr:colOff>
                    <xdr:row>26</xdr:row>
                    <xdr:rowOff>137160</xdr:rowOff>
                  </from>
                  <to>
                    <xdr:col>11</xdr:col>
                    <xdr:colOff>76200</xdr:colOff>
                    <xdr:row>28</xdr:row>
                    <xdr:rowOff>30480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12</xdr:col>
                    <xdr:colOff>22860</xdr:colOff>
                    <xdr:row>26</xdr:row>
                    <xdr:rowOff>137160</xdr:rowOff>
                  </from>
                  <to>
                    <xdr:col>13</xdr:col>
                    <xdr:colOff>76200</xdr:colOff>
                    <xdr:row>28</xdr:row>
                    <xdr:rowOff>30480</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8</xdr:col>
                    <xdr:colOff>22860</xdr:colOff>
                    <xdr:row>28</xdr:row>
                    <xdr:rowOff>137160</xdr:rowOff>
                  </from>
                  <to>
                    <xdr:col>9</xdr:col>
                    <xdr:colOff>76200</xdr:colOff>
                    <xdr:row>30</xdr:row>
                    <xdr:rowOff>30480</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10</xdr:col>
                    <xdr:colOff>22860</xdr:colOff>
                    <xdr:row>28</xdr:row>
                    <xdr:rowOff>137160</xdr:rowOff>
                  </from>
                  <to>
                    <xdr:col>11</xdr:col>
                    <xdr:colOff>76200</xdr:colOff>
                    <xdr:row>30</xdr:row>
                    <xdr:rowOff>30480</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12</xdr:col>
                    <xdr:colOff>22860</xdr:colOff>
                    <xdr:row>28</xdr:row>
                    <xdr:rowOff>137160</xdr:rowOff>
                  </from>
                  <to>
                    <xdr:col>13</xdr:col>
                    <xdr:colOff>76200</xdr:colOff>
                    <xdr:row>30</xdr:row>
                    <xdr:rowOff>30480</xdr:rowOff>
                  </to>
                </anchor>
              </controlPr>
            </control>
          </mc:Choice>
        </mc:AlternateContent>
        <mc:AlternateContent xmlns:mc="http://schemas.openxmlformats.org/markup-compatibility/2006">
          <mc:Choice Requires="x14">
            <control shapeId="42006" r:id="rId25" name="Check Box 22">
              <controlPr defaultSize="0" autoFill="0" autoLine="0" autoPict="0">
                <anchor moveWithCells="1">
                  <from>
                    <xdr:col>8</xdr:col>
                    <xdr:colOff>22860</xdr:colOff>
                    <xdr:row>32</xdr:row>
                    <xdr:rowOff>137160</xdr:rowOff>
                  </from>
                  <to>
                    <xdr:col>9</xdr:col>
                    <xdr:colOff>76200</xdr:colOff>
                    <xdr:row>34</xdr:row>
                    <xdr:rowOff>22860</xdr:rowOff>
                  </to>
                </anchor>
              </controlPr>
            </control>
          </mc:Choice>
        </mc:AlternateContent>
        <mc:AlternateContent xmlns:mc="http://schemas.openxmlformats.org/markup-compatibility/2006">
          <mc:Choice Requires="x14">
            <control shapeId="42007" r:id="rId26" name="Check Box 23">
              <controlPr defaultSize="0" autoFill="0" autoLine="0" autoPict="0">
                <anchor moveWithCells="1">
                  <from>
                    <xdr:col>10</xdr:col>
                    <xdr:colOff>7620</xdr:colOff>
                    <xdr:row>32</xdr:row>
                    <xdr:rowOff>137160</xdr:rowOff>
                  </from>
                  <to>
                    <xdr:col>11</xdr:col>
                    <xdr:colOff>68580</xdr:colOff>
                    <xdr:row>34</xdr:row>
                    <xdr:rowOff>22860</xdr:rowOff>
                  </to>
                </anchor>
              </controlPr>
            </control>
          </mc:Choice>
        </mc:AlternateContent>
        <mc:AlternateContent xmlns:mc="http://schemas.openxmlformats.org/markup-compatibility/2006">
          <mc:Choice Requires="x14">
            <control shapeId="42008" r:id="rId27" name="Check Box 24">
              <controlPr defaultSize="0" autoFill="0" autoLine="0" autoPict="0">
                <anchor moveWithCells="1">
                  <from>
                    <xdr:col>12</xdr:col>
                    <xdr:colOff>22860</xdr:colOff>
                    <xdr:row>32</xdr:row>
                    <xdr:rowOff>137160</xdr:rowOff>
                  </from>
                  <to>
                    <xdr:col>13</xdr:col>
                    <xdr:colOff>76200</xdr:colOff>
                    <xdr:row>34</xdr:row>
                    <xdr:rowOff>30480</xdr:rowOff>
                  </to>
                </anchor>
              </controlPr>
            </control>
          </mc:Choice>
        </mc:AlternateContent>
        <mc:AlternateContent xmlns:mc="http://schemas.openxmlformats.org/markup-compatibility/2006">
          <mc:Choice Requires="x14">
            <control shapeId="42009" r:id="rId28" name="Check Box 25">
              <controlPr defaultSize="0" autoFill="0" autoLine="0" autoPict="0">
                <anchor moveWithCells="1">
                  <from>
                    <xdr:col>8</xdr:col>
                    <xdr:colOff>22860</xdr:colOff>
                    <xdr:row>37</xdr:row>
                    <xdr:rowOff>137160</xdr:rowOff>
                  </from>
                  <to>
                    <xdr:col>9</xdr:col>
                    <xdr:colOff>76200</xdr:colOff>
                    <xdr:row>39</xdr:row>
                    <xdr:rowOff>30480</xdr:rowOff>
                  </to>
                </anchor>
              </controlPr>
            </control>
          </mc:Choice>
        </mc:AlternateContent>
        <mc:AlternateContent xmlns:mc="http://schemas.openxmlformats.org/markup-compatibility/2006">
          <mc:Choice Requires="x14">
            <control shapeId="42010" r:id="rId29" name="Check Box 26">
              <controlPr defaultSize="0" autoFill="0" autoLine="0" autoPict="0">
                <anchor moveWithCells="1">
                  <from>
                    <xdr:col>10</xdr:col>
                    <xdr:colOff>22860</xdr:colOff>
                    <xdr:row>37</xdr:row>
                    <xdr:rowOff>137160</xdr:rowOff>
                  </from>
                  <to>
                    <xdr:col>11</xdr:col>
                    <xdr:colOff>76200</xdr:colOff>
                    <xdr:row>39</xdr:row>
                    <xdr:rowOff>30480</xdr:rowOff>
                  </to>
                </anchor>
              </controlPr>
            </control>
          </mc:Choice>
        </mc:AlternateContent>
        <mc:AlternateContent xmlns:mc="http://schemas.openxmlformats.org/markup-compatibility/2006">
          <mc:Choice Requires="x14">
            <control shapeId="42011" r:id="rId30" name="Check Box 27">
              <controlPr defaultSize="0" autoFill="0" autoLine="0" autoPict="0">
                <anchor moveWithCells="1">
                  <from>
                    <xdr:col>12</xdr:col>
                    <xdr:colOff>7620</xdr:colOff>
                    <xdr:row>37</xdr:row>
                    <xdr:rowOff>137160</xdr:rowOff>
                  </from>
                  <to>
                    <xdr:col>13</xdr:col>
                    <xdr:colOff>68580</xdr:colOff>
                    <xdr:row>39</xdr:row>
                    <xdr:rowOff>30480</xdr:rowOff>
                  </to>
                </anchor>
              </controlPr>
            </control>
          </mc:Choice>
        </mc:AlternateContent>
        <mc:AlternateContent xmlns:mc="http://schemas.openxmlformats.org/markup-compatibility/2006">
          <mc:Choice Requires="x14">
            <control shapeId="42012" r:id="rId31" name="Check Box 28">
              <controlPr defaultSize="0" autoFill="0" autoLine="0" autoPict="0">
                <anchor moveWithCells="1">
                  <from>
                    <xdr:col>8</xdr:col>
                    <xdr:colOff>22860</xdr:colOff>
                    <xdr:row>47</xdr:row>
                    <xdr:rowOff>137160</xdr:rowOff>
                  </from>
                  <to>
                    <xdr:col>9</xdr:col>
                    <xdr:colOff>76200</xdr:colOff>
                    <xdr:row>49</xdr:row>
                    <xdr:rowOff>30480</xdr:rowOff>
                  </to>
                </anchor>
              </controlPr>
            </control>
          </mc:Choice>
        </mc:AlternateContent>
        <mc:AlternateContent xmlns:mc="http://schemas.openxmlformats.org/markup-compatibility/2006">
          <mc:Choice Requires="x14">
            <control shapeId="42013" r:id="rId32" name="Check Box 29">
              <controlPr defaultSize="0" autoFill="0" autoLine="0" autoPict="0">
                <anchor moveWithCells="1">
                  <from>
                    <xdr:col>10</xdr:col>
                    <xdr:colOff>22860</xdr:colOff>
                    <xdr:row>47</xdr:row>
                    <xdr:rowOff>137160</xdr:rowOff>
                  </from>
                  <to>
                    <xdr:col>11</xdr:col>
                    <xdr:colOff>76200</xdr:colOff>
                    <xdr:row>49</xdr:row>
                    <xdr:rowOff>30480</xdr:rowOff>
                  </to>
                </anchor>
              </controlPr>
            </control>
          </mc:Choice>
        </mc:AlternateContent>
        <mc:AlternateContent xmlns:mc="http://schemas.openxmlformats.org/markup-compatibility/2006">
          <mc:Choice Requires="x14">
            <control shapeId="42014" r:id="rId33" name="Check Box 30">
              <controlPr defaultSize="0" autoFill="0" autoLine="0" autoPict="0">
                <anchor moveWithCells="1">
                  <from>
                    <xdr:col>12</xdr:col>
                    <xdr:colOff>22860</xdr:colOff>
                    <xdr:row>47</xdr:row>
                    <xdr:rowOff>137160</xdr:rowOff>
                  </from>
                  <to>
                    <xdr:col>13</xdr:col>
                    <xdr:colOff>76200</xdr:colOff>
                    <xdr:row>49</xdr:row>
                    <xdr:rowOff>30480</xdr:rowOff>
                  </to>
                </anchor>
              </controlPr>
            </control>
          </mc:Choice>
        </mc:AlternateContent>
        <mc:AlternateContent xmlns:mc="http://schemas.openxmlformats.org/markup-compatibility/2006">
          <mc:Choice Requires="x14">
            <control shapeId="42015" r:id="rId34" name="Check Box 31">
              <controlPr defaultSize="0" autoFill="0" autoLine="0" autoPict="0">
                <anchor moveWithCells="1">
                  <from>
                    <xdr:col>8</xdr:col>
                    <xdr:colOff>22860</xdr:colOff>
                    <xdr:row>49</xdr:row>
                    <xdr:rowOff>137160</xdr:rowOff>
                  </from>
                  <to>
                    <xdr:col>9</xdr:col>
                    <xdr:colOff>76200</xdr:colOff>
                    <xdr:row>51</xdr:row>
                    <xdr:rowOff>30480</xdr:rowOff>
                  </to>
                </anchor>
              </controlPr>
            </control>
          </mc:Choice>
        </mc:AlternateContent>
        <mc:AlternateContent xmlns:mc="http://schemas.openxmlformats.org/markup-compatibility/2006">
          <mc:Choice Requires="x14">
            <control shapeId="42016" r:id="rId35" name="Check Box 32">
              <controlPr defaultSize="0" autoFill="0" autoLine="0" autoPict="0">
                <anchor moveWithCells="1">
                  <from>
                    <xdr:col>10</xdr:col>
                    <xdr:colOff>22860</xdr:colOff>
                    <xdr:row>49</xdr:row>
                    <xdr:rowOff>137160</xdr:rowOff>
                  </from>
                  <to>
                    <xdr:col>11</xdr:col>
                    <xdr:colOff>76200</xdr:colOff>
                    <xdr:row>51</xdr:row>
                    <xdr:rowOff>30480</xdr:rowOff>
                  </to>
                </anchor>
              </controlPr>
            </control>
          </mc:Choice>
        </mc:AlternateContent>
        <mc:AlternateContent xmlns:mc="http://schemas.openxmlformats.org/markup-compatibility/2006">
          <mc:Choice Requires="x14">
            <control shapeId="42017" r:id="rId36" name="Check Box 33">
              <controlPr defaultSize="0" autoFill="0" autoLine="0" autoPict="0">
                <anchor moveWithCells="1">
                  <from>
                    <xdr:col>12</xdr:col>
                    <xdr:colOff>22860</xdr:colOff>
                    <xdr:row>49</xdr:row>
                    <xdr:rowOff>137160</xdr:rowOff>
                  </from>
                  <to>
                    <xdr:col>13</xdr:col>
                    <xdr:colOff>76200</xdr:colOff>
                    <xdr:row>51</xdr:row>
                    <xdr:rowOff>30480</xdr:rowOff>
                  </to>
                </anchor>
              </controlPr>
            </control>
          </mc:Choice>
        </mc:AlternateContent>
        <mc:AlternateContent xmlns:mc="http://schemas.openxmlformats.org/markup-compatibility/2006">
          <mc:Choice Requires="x14">
            <control shapeId="42018" r:id="rId37" name="Check Box 34">
              <controlPr defaultSize="0" autoFill="0" autoLine="0" autoPict="0">
                <anchor moveWithCells="1">
                  <from>
                    <xdr:col>8</xdr:col>
                    <xdr:colOff>22860</xdr:colOff>
                    <xdr:row>53</xdr:row>
                    <xdr:rowOff>137160</xdr:rowOff>
                  </from>
                  <to>
                    <xdr:col>9</xdr:col>
                    <xdr:colOff>76200</xdr:colOff>
                    <xdr:row>55</xdr:row>
                    <xdr:rowOff>30480</xdr:rowOff>
                  </to>
                </anchor>
              </controlPr>
            </control>
          </mc:Choice>
        </mc:AlternateContent>
        <mc:AlternateContent xmlns:mc="http://schemas.openxmlformats.org/markup-compatibility/2006">
          <mc:Choice Requires="x14">
            <control shapeId="42019" r:id="rId38" name="Check Box 35">
              <controlPr defaultSize="0" autoFill="0" autoLine="0" autoPict="0">
                <anchor moveWithCells="1">
                  <from>
                    <xdr:col>10</xdr:col>
                    <xdr:colOff>22860</xdr:colOff>
                    <xdr:row>53</xdr:row>
                    <xdr:rowOff>137160</xdr:rowOff>
                  </from>
                  <to>
                    <xdr:col>11</xdr:col>
                    <xdr:colOff>76200</xdr:colOff>
                    <xdr:row>55</xdr:row>
                    <xdr:rowOff>30480</xdr:rowOff>
                  </to>
                </anchor>
              </controlPr>
            </control>
          </mc:Choice>
        </mc:AlternateContent>
        <mc:AlternateContent xmlns:mc="http://schemas.openxmlformats.org/markup-compatibility/2006">
          <mc:Choice Requires="x14">
            <control shapeId="42020" r:id="rId39" name="Check Box 36">
              <controlPr defaultSize="0" autoFill="0" autoLine="0" autoPict="0">
                <anchor moveWithCells="1">
                  <from>
                    <xdr:col>12</xdr:col>
                    <xdr:colOff>22860</xdr:colOff>
                    <xdr:row>53</xdr:row>
                    <xdr:rowOff>137160</xdr:rowOff>
                  </from>
                  <to>
                    <xdr:col>13</xdr:col>
                    <xdr:colOff>76200</xdr:colOff>
                    <xdr:row>55</xdr:row>
                    <xdr:rowOff>30480</xdr:rowOff>
                  </to>
                </anchor>
              </controlPr>
            </control>
          </mc:Choice>
        </mc:AlternateContent>
        <mc:AlternateContent xmlns:mc="http://schemas.openxmlformats.org/markup-compatibility/2006">
          <mc:Choice Requires="x14">
            <control shapeId="42021" r:id="rId40" name="Check Box 37">
              <controlPr defaultSize="0" autoFill="0" autoLine="0" autoPict="0">
                <anchor moveWithCells="1">
                  <from>
                    <xdr:col>8</xdr:col>
                    <xdr:colOff>22860</xdr:colOff>
                    <xdr:row>64</xdr:row>
                    <xdr:rowOff>137160</xdr:rowOff>
                  </from>
                  <to>
                    <xdr:col>9</xdr:col>
                    <xdr:colOff>76200</xdr:colOff>
                    <xdr:row>66</xdr:row>
                    <xdr:rowOff>30480</xdr:rowOff>
                  </to>
                </anchor>
              </controlPr>
            </control>
          </mc:Choice>
        </mc:AlternateContent>
        <mc:AlternateContent xmlns:mc="http://schemas.openxmlformats.org/markup-compatibility/2006">
          <mc:Choice Requires="x14">
            <control shapeId="42022" r:id="rId41" name="Check Box 38">
              <controlPr defaultSize="0" autoFill="0" autoLine="0" autoPict="0">
                <anchor moveWithCells="1">
                  <from>
                    <xdr:col>10</xdr:col>
                    <xdr:colOff>22860</xdr:colOff>
                    <xdr:row>64</xdr:row>
                    <xdr:rowOff>137160</xdr:rowOff>
                  </from>
                  <to>
                    <xdr:col>11</xdr:col>
                    <xdr:colOff>76200</xdr:colOff>
                    <xdr:row>66</xdr:row>
                    <xdr:rowOff>30480</xdr:rowOff>
                  </to>
                </anchor>
              </controlPr>
            </control>
          </mc:Choice>
        </mc:AlternateContent>
        <mc:AlternateContent xmlns:mc="http://schemas.openxmlformats.org/markup-compatibility/2006">
          <mc:Choice Requires="x14">
            <control shapeId="42023" r:id="rId42" name="Check Box 39">
              <controlPr defaultSize="0" autoFill="0" autoLine="0" autoPict="0">
                <anchor moveWithCells="1">
                  <from>
                    <xdr:col>12</xdr:col>
                    <xdr:colOff>22860</xdr:colOff>
                    <xdr:row>64</xdr:row>
                    <xdr:rowOff>137160</xdr:rowOff>
                  </from>
                  <to>
                    <xdr:col>13</xdr:col>
                    <xdr:colOff>76200</xdr:colOff>
                    <xdr:row>66</xdr:row>
                    <xdr:rowOff>30480</xdr:rowOff>
                  </to>
                </anchor>
              </controlPr>
            </control>
          </mc:Choice>
        </mc:AlternateContent>
        <mc:AlternateContent xmlns:mc="http://schemas.openxmlformats.org/markup-compatibility/2006">
          <mc:Choice Requires="x14">
            <control shapeId="42024" r:id="rId43" name="Check Box 40">
              <controlPr defaultSize="0" autoFill="0" autoLine="0" autoPict="0">
                <anchor moveWithCells="1">
                  <from>
                    <xdr:col>8</xdr:col>
                    <xdr:colOff>22860</xdr:colOff>
                    <xdr:row>66</xdr:row>
                    <xdr:rowOff>137160</xdr:rowOff>
                  </from>
                  <to>
                    <xdr:col>9</xdr:col>
                    <xdr:colOff>76200</xdr:colOff>
                    <xdr:row>68</xdr:row>
                    <xdr:rowOff>30480</xdr:rowOff>
                  </to>
                </anchor>
              </controlPr>
            </control>
          </mc:Choice>
        </mc:AlternateContent>
        <mc:AlternateContent xmlns:mc="http://schemas.openxmlformats.org/markup-compatibility/2006">
          <mc:Choice Requires="x14">
            <control shapeId="42025" r:id="rId44" name="Check Box 41">
              <controlPr defaultSize="0" autoFill="0" autoLine="0" autoPict="0">
                <anchor moveWithCells="1">
                  <from>
                    <xdr:col>10</xdr:col>
                    <xdr:colOff>22860</xdr:colOff>
                    <xdr:row>66</xdr:row>
                    <xdr:rowOff>137160</xdr:rowOff>
                  </from>
                  <to>
                    <xdr:col>11</xdr:col>
                    <xdr:colOff>76200</xdr:colOff>
                    <xdr:row>68</xdr:row>
                    <xdr:rowOff>30480</xdr:rowOff>
                  </to>
                </anchor>
              </controlPr>
            </control>
          </mc:Choice>
        </mc:AlternateContent>
        <mc:AlternateContent xmlns:mc="http://schemas.openxmlformats.org/markup-compatibility/2006">
          <mc:Choice Requires="x14">
            <control shapeId="42026" r:id="rId45" name="Check Box 42">
              <controlPr defaultSize="0" autoFill="0" autoLine="0" autoPict="0">
                <anchor moveWithCells="1">
                  <from>
                    <xdr:col>12</xdr:col>
                    <xdr:colOff>22860</xdr:colOff>
                    <xdr:row>66</xdr:row>
                    <xdr:rowOff>137160</xdr:rowOff>
                  </from>
                  <to>
                    <xdr:col>13</xdr:col>
                    <xdr:colOff>76200</xdr:colOff>
                    <xdr:row>68</xdr:row>
                    <xdr:rowOff>30480</xdr:rowOff>
                  </to>
                </anchor>
              </controlPr>
            </control>
          </mc:Choice>
        </mc:AlternateContent>
        <mc:AlternateContent xmlns:mc="http://schemas.openxmlformats.org/markup-compatibility/2006">
          <mc:Choice Requires="x14">
            <control shapeId="42027" r:id="rId46" name="Check Box 43">
              <controlPr defaultSize="0" autoFill="0" autoLine="0" autoPict="0">
                <anchor moveWithCells="1">
                  <from>
                    <xdr:col>8</xdr:col>
                    <xdr:colOff>22860</xdr:colOff>
                    <xdr:row>68</xdr:row>
                    <xdr:rowOff>7620</xdr:rowOff>
                  </from>
                  <to>
                    <xdr:col>9</xdr:col>
                    <xdr:colOff>76200</xdr:colOff>
                    <xdr:row>70</xdr:row>
                    <xdr:rowOff>137160</xdr:rowOff>
                  </to>
                </anchor>
              </controlPr>
            </control>
          </mc:Choice>
        </mc:AlternateContent>
        <mc:AlternateContent xmlns:mc="http://schemas.openxmlformats.org/markup-compatibility/2006">
          <mc:Choice Requires="x14">
            <control shapeId="42028" r:id="rId47" name="Check Box 44">
              <controlPr defaultSize="0" autoFill="0" autoLine="0" autoPict="0">
                <anchor moveWithCells="1">
                  <from>
                    <xdr:col>10</xdr:col>
                    <xdr:colOff>22860</xdr:colOff>
                    <xdr:row>68</xdr:row>
                    <xdr:rowOff>68580</xdr:rowOff>
                  </from>
                  <to>
                    <xdr:col>11</xdr:col>
                    <xdr:colOff>76200</xdr:colOff>
                    <xdr:row>70</xdr:row>
                    <xdr:rowOff>99060</xdr:rowOff>
                  </to>
                </anchor>
              </controlPr>
            </control>
          </mc:Choice>
        </mc:AlternateContent>
        <mc:AlternateContent xmlns:mc="http://schemas.openxmlformats.org/markup-compatibility/2006">
          <mc:Choice Requires="x14">
            <control shapeId="42029" r:id="rId48" name="Check Box 45">
              <controlPr defaultSize="0" autoFill="0" autoLine="0" autoPict="0">
                <anchor moveWithCells="1">
                  <from>
                    <xdr:col>12</xdr:col>
                    <xdr:colOff>22860</xdr:colOff>
                    <xdr:row>68</xdr:row>
                    <xdr:rowOff>60960</xdr:rowOff>
                  </from>
                  <to>
                    <xdr:col>13</xdr:col>
                    <xdr:colOff>76200</xdr:colOff>
                    <xdr:row>70</xdr:row>
                    <xdr:rowOff>99060</xdr:rowOff>
                  </to>
                </anchor>
              </controlPr>
            </control>
          </mc:Choice>
        </mc:AlternateContent>
        <mc:AlternateContent xmlns:mc="http://schemas.openxmlformats.org/markup-compatibility/2006">
          <mc:Choice Requires="x14">
            <control shapeId="42030" r:id="rId49" name="Check Box 46">
              <controlPr defaultSize="0" autoFill="0" autoLine="0" autoPict="0">
                <anchor moveWithCells="1">
                  <from>
                    <xdr:col>8</xdr:col>
                    <xdr:colOff>22860</xdr:colOff>
                    <xdr:row>71</xdr:row>
                    <xdr:rowOff>137160</xdr:rowOff>
                  </from>
                  <to>
                    <xdr:col>9</xdr:col>
                    <xdr:colOff>76200</xdr:colOff>
                    <xdr:row>73</xdr:row>
                    <xdr:rowOff>30480</xdr:rowOff>
                  </to>
                </anchor>
              </controlPr>
            </control>
          </mc:Choice>
        </mc:AlternateContent>
        <mc:AlternateContent xmlns:mc="http://schemas.openxmlformats.org/markup-compatibility/2006">
          <mc:Choice Requires="x14">
            <control shapeId="42031" r:id="rId50" name="Check Box 47">
              <controlPr defaultSize="0" autoFill="0" autoLine="0" autoPict="0">
                <anchor moveWithCells="1">
                  <from>
                    <xdr:col>10</xdr:col>
                    <xdr:colOff>22860</xdr:colOff>
                    <xdr:row>71</xdr:row>
                    <xdr:rowOff>137160</xdr:rowOff>
                  </from>
                  <to>
                    <xdr:col>11</xdr:col>
                    <xdr:colOff>76200</xdr:colOff>
                    <xdr:row>73</xdr:row>
                    <xdr:rowOff>30480</xdr:rowOff>
                  </to>
                </anchor>
              </controlPr>
            </control>
          </mc:Choice>
        </mc:AlternateContent>
        <mc:AlternateContent xmlns:mc="http://schemas.openxmlformats.org/markup-compatibility/2006">
          <mc:Choice Requires="x14">
            <control shapeId="42032" r:id="rId51" name="Check Box 48">
              <controlPr defaultSize="0" autoFill="0" autoLine="0" autoPict="0">
                <anchor moveWithCells="1">
                  <from>
                    <xdr:col>12</xdr:col>
                    <xdr:colOff>22860</xdr:colOff>
                    <xdr:row>71</xdr:row>
                    <xdr:rowOff>137160</xdr:rowOff>
                  </from>
                  <to>
                    <xdr:col>13</xdr:col>
                    <xdr:colOff>76200</xdr:colOff>
                    <xdr:row>73</xdr:row>
                    <xdr:rowOff>30480</xdr:rowOff>
                  </to>
                </anchor>
              </controlPr>
            </control>
          </mc:Choice>
        </mc:AlternateContent>
        <mc:AlternateContent xmlns:mc="http://schemas.openxmlformats.org/markup-compatibility/2006">
          <mc:Choice Requires="x14">
            <control shapeId="42033" r:id="rId52" name="Check Box 49">
              <controlPr defaultSize="0" autoFill="0" autoLine="0" autoPict="0">
                <anchor moveWithCells="1">
                  <from>
                    <xdr:col>8</xdr:col>
                    <xdr:colOff>22860</xdr:colOff>
                    <xdr:row>73</xdr:row>
                    <xdr:rowOff>137160</xdr:rowOff>
                  </from>
                  <to>
                    <xdr:col>9</xdr:col>
                    <xdr:colOff>76200</xdr:colOff>
                    <xdr:row>75</xdr:row>
                    <xdr:rowOff>30480</xdr:rowOff>
                  </to>
                </anchor>
              </controlPr>
            </control>
          </mc:Choice>
        </mc:AlternateContent>
        <mc:AlternateContent xmlns:mc="http://schemas.openxmlformats.org/markup-compatibility/2006">
          <mc:Choice Requires="x14">
            <control shapeId="42034" r:id="rId53" name="Check Box 50">
              <controlPr defaultSize="0" autoFill="0" autoLine="0" autoPict="0">
                <anchor moveWithCells="1">
                  <from>
                    <xdr:col>10</xdr:col>
                    <xdr:colOff>22860</xdr:colOff>
                    <xdr:row>73</xdr:row>
                    <xdr:rowOff>137160</xdr:rowOff>
                  </from>
                  <to>
                    <xdr:col>11</xdr:col>
                    <xdr:colOff>76200</xdr:colOff>
                    <xdr:row>75</xdr:row>
                    <xdr:rowOff>30480</xdr:rowOff>
                  </to>
                </anchor>
              </controlPr>
            </control>
          </mc:Choice>
        </mc:AlternateContent>
        <mc:AlternateContent xmlns:mc="http://schemas.openxmlformats.org/markup-compatibility/2006">
          <mc:Choice Requires="x14">
            <control shapeId="42035" r:id="rId54" name="Check Box 51">
              <controlPr defaultSize="0" autoFill="0" autoLine="0" autoPict="0">
                <anchor moveWithCells="1">
                  <from>
                    <xdr:col>12</xdr:col>
                    <xdr:colOff>22860</xdr:colOff>
                    <xdr:row>73</xdr:row>
                    <xdr:rowOff>137160</xdr:rowOff>
                  </from>
                  <to>
                    <xdr:col>13</xdr:col>
                    <xdr:colOff>76200</xdr:colOff>
                    <xdr:row>75</xdr:row>
                    <xdr:rowOff>30480</xdr:rowOff>
                  </to>
                </anchor>
              </controlPr>
            </control>
          </mc:Choice>
        </mc:AlternateContent>
        <mc:AlternateContent xmlns:mc="http://schemas.openxmlformats.org/markup-compatibility/2006">
          <mc:Choice Requires="x14">
            <control shapeId="42036" r:id="rId55" name="Check Box 52">
              <controlPr defaultSize="0" autoFill="0" autoLine="0" autoPict="0">
                <anchor moveWithCells="1">
                  <from>
                    <xdr:col>8</xdr:col>
                    <xdr:colOff>22860</xdr:colOff>
                    <xdr:row>75</xdr:row>
                    <xdr:rowOff>137160</xdr:rowOff>
                  </from>
                  <to>
                    <xdr:col>9</xdr:col>
                    <xdr:colOff>76200</xdr:colOff>
                    <xdr:row>77</xdr:row>
                    <xdr:rowOff>30480</xdr:rowOff>
                  </to>
                </anchor>
              </controlPr>
            </control>
          </mc:Choice>
        </mc:AlternateContent>
        <mc:AlternateContent xmlns:mc="http://schemas.openxmlformats.org/markup-compatibility/2006">
          <mc:Choice Requires="x14">
            <control shapeId="42037" r:id="rId56" name="Check Box 53">
              <controlPr defaultSize="0" autoFill="0" autoLine="0" autoPict="0">
                <anchor moveWithCells="1">
                  <from>
                    <xdr:col>10</xdr:col>
                    <xdr:colOff>22860</xdr:colOff>
                    <xdr:row>75</xdr:row>
                    <xdr:rowOff>137160</xdr:rowOff>
                  </from>
                  <to>
                    <xdr:col>11</xdr:col>
                    <xdr:colOff>76200</xdr:colOff>
                    <xdr:row>77</xdr:row>
                    <xdr:rowOff>30480</xdr:rowOff>
                  </to>
                </anchor>
              </controlPr>
            </control>
          </mc:Choice>
        </mc:AlternateContent>
        <mc:AlternateContent xmlns:mc="http://schemas.openxmlformats.org/markup-compatibility/2006">
          <mc:Choice Requires="x14">
            <control shapeId="42038" r:id="rId57" name="Check Box 54">
              <controlPr defaultSize="0" autoFill="0" autoLine="0" autoPict="0">
                <anchor moveWithCells="1">
                  <from>
                    <xdr:col>12</xdr:col>
                    <xdr:colOff>22860</xdr:colOff>
                    <xdr:row>75</xdr:row>
                    <xdr:rowOff>137160</xdr:rowOff>
                  </from>
                  <to>
                    <xdr:col>13</xdr:col>
                    <xdr:colOff>76200</xdr:colOff>
                    <xdr:row>77</xdr:row>
                    <xdr:rowOff>30480</xdr:rowOff>
                  </to>
                </anchor>
              </controlPr>
            </control>
          </mc:Choice>
        </mc:AlternateContent>
        <mc:AlternateContent xmlns:mc="http://schemas.openxmlformats.org/markup-compatibility/2006">
          <mc:Choice Requires="x14">
            <control shapeId="42039" r:id="rId58" name="Check Box 55">
              <controlPr defaultSize="0" autoFill="0" autoLine="0" autoPict="0">
                <anchor moveWithCells="1">
                  <from>
                    <xdr:col>8</xdr:col>
                    <xdr:colOff>30480</xdr:colOff>
                    <xdr:row>79</xdr:row>
                    <xdr:rowOff>137160</xdr:rowOff>
                  </from>
                  <to>
                    <xdr:col>9</xdr:col>
                    <xdr:colOff>99060</xdr:colOff>
                    <xdr:row>81</xdr:row>
                    <xdr:rowOff>30480</xdr:rowOff>
                  </to>
                </anchor>
              </controlPr>
            </control>
          </mc:Choice>
        </mc:AlternateContent>
        <mc:AlternateContent xmlns:mc="http://schemas.openxmlformats.org/markup-compatibility/2006">
          <mc:Choice Requires="x14">
            <control shapeId="42040" r:id="rId59" name="Check Box 56">
              <controlPr defaultSize="0" autoFill="0" autoLine="0" autoPict="0">
                <anchor moveWithCells="1">
                  <from>
                    <xdr:col>10</xdr:col>
                    <xdr:colOff>30480</xdr:colOff>
                    <xdr:row>79</xdr:row>
                    <xdr:rowOff>137160</xdr:rowOff>
                  </from>
                  <to>
                    <xdr:col>11</xdr:col>
                    <xdr:colOff>99060</xdr:colOff>
                    <xdr:row>81</xdr:row>
                    <xdr:rowOff>30480</xdr:rowOff>
                  </to>
                </anchor>
              </controlPr>
            </control>
          </mc:Choice>
        </mc:AlternateContent>
        <mc:AlternateContent xmlns:mc="http://schemas.openxmlformats.org/markup-compatibility/2006">
          <mc:Choice Requires="x14">
            <control shapeId="42041" r:id="rId60" name="Check Box 57">
              <controlPr defaultSize="0" autoFill="0" autoLine="0" autoPict="0">
                <anchor moveWithCells="1">
                  <from>
                    <xdr:col>12</xdr:col>
                    <xdr:colOff>22860</xdr:colOff>
                    <xdr:row>79</xdr:row>
                    <xdr:rowOff>137160</xdr:rowOff>
                  </from>
                  <to>
                    <xdr:col>13</xdr:col>
                    <xdr:colOff>76200</xdr:colOff>
                    <xdr:row>81</xdr:row>
                    <xdr:rowOff>22860</xdr:rowOff>
                  </to>
                </anchor>
              </controlPr>
            </control>
          </mc:Choice>
        </mc:AlternateContent>
        <mc:AlternateContent xmlns:mc="http://schemas.openxmlformats.org/markup-compatibility/2006">
          <mc:Choice Requires="x14">
            <control shapeId="42042" r:id="rId61" name="Check Box 58">
              <controlPr defaultSize="0" autoFill="0" autoLine="0" autoPict="0">
                <anchor moveWithCells="1">
                  <from>
                    <xdr:col>8</xdr:col>
                    <xdr:colOff>22860</xdr:colOff>
                    <xdr:row>81</xdr:row>
                    <xdr:rowOff>137160</xdr:rowOff>
                  </from>
                  <to>
                    <xdr:col>9</xdr:col>
                    <xdr:colOff>76200</xdr:colOff>
                    <xdr:row>83</xdr:row>
                    <xdr:rowOff>30480</xdr:rowOff>
                  </to>
                </anchor>
              </controlPr>
            </control>
          </mc:Choice>
        </mc:AlternateContent>
        <mc:AlternateContent xmlns:mc="http://schemas.openxmlformats.org/markup-compatibility/2006">
          <mc:Choice Requires="x14">
            <control shapeId="42043" r:id="rId62" name="Check Box 59">
              <controlPr defaultSize="0" autoFill="0" autoLine="0" autoPict="0">
                <anchor moveWithCells="1">
                  <from>
                    <xdr:col>10</xdr:col>
                    <xdr:colOff>22860</xdr:colOff>
                    <xdr:row>81</xdr:row>
                    <xdr:rowOff>137160</xdr:rowOff>
                  </from>
                  <to>
                    <xdr:col>11</xdr:col>
                    <xdr:colOff>76200</xdr:colOff>
                    <xdr:row>83</xdr:row>
                    <xdr:rowOff>30480</xdr:rowOff>
                  </to>
                </anchor>
              </controlPr>
            </control>
          </mc:Choice>
        </mc:AlternateContent>
        <mc:AlternateContent xmlns:mc="http://schemas.openxmlformats.org/markup-compatibility/2006">
          <mc:Choice Requires="x14">
            <control shapeId="42044" r:id="rId63" name="Check Box 60">
              <controlPr defaultSize="0" autoFill="0" autoLine="0" autoPict="0">
                <anchor moveWithCells="1">
                  <from>
                    <xdr:col>12</xdr:col>
                    <xdr:colOff>22860</xdr:colOff>
                    <xdr:row>81</xdr:row>
                    <xdr:rowOff>137160</xdr:rowOff>
                  </from>
                  <to>
                    <xdr:col>13</xdr:col>
                    <xdr:colOff>76200</xdr:colOff>
                    <xdr:row>83</xdr:row>
                    <xdr:rowOff>30480</xdr:rowOff>
                  </to>
                </anchor>
              </controlPr>
            </control>
          </mc:Choice>
        </mc:AlternateContent>
        <mc:AlternateContent xmlns:mc="http://schemas.openxmlformats.org/markup-compatibility/2006">
          <mc:Choice Requires="x14">
            <control shapeId="42045" r:id="rId64" name="Check Box 61">
              <controlPr defaultSize="0" autoFill="0" autoLine="0" autoPict="0">
                <anchor moveWithCells="1">
                  <from>
                    <xdr:col>8</xdr:col>
                    <xdr:colOff>22860</xdr:colOff>
                    <xdr:row>83</xdr:row>
                    <xdr:rowOff>137160</xdr:rowOff>
                  </from>
                  <to>
                    <xdr:col>9</xdr:col>
                    <xdr:colOff>76200</xdr:colOff>
                    <xdr:row>85</xdr:row>
                    <xdr:rowOff>30480</xdr:rowOff>
                  </to>
                </anchor>
              </controlPr>
            </control>
          </mc:Choice>
        </mc:AlternateContent>
        <mc:AlternateContent xmlns:mc="http://schemas.openxmlformats.org/markup-compatibility/2006">
          <mc:Choice Requires="x14">
            <control shapeId="42046" r:id="rId65" name="Check Box 62">
              <controlPr defaultSize="0" autoFill="0" autoLine="0" autoPict="0">
                <anchor moveWithCells="1">
                  <from>
                    <xdr:col>10</xdr:col>
                    <xdr:colOff>22860</xdr:colOff>
                    <xdr:row>83</xdr:row>
                    <xdr:rowOff>137160</xdr:rowOff>
                  </from>
                  <to>
                    <xdr:col>11</xdr:col>
                    <xdr:colOff>76200</xdr:colOff>
                    <xdr:row>85</xdr:row>
                    <xdr:rowOff>30480</xdr:rowOff>
                  </to>
                </anchor>
              </controlPr>
            </control>
          </mc:Choice>
        </mc:AlternateContent>
        <mc:AlternateContent xmlns:mc="http://schemas.openxmlformats.org/markup-compatibility/2006">
          <mc:Choice Requires="x14">
            <control shapeId="42047" r:id="rId66" name="Check Box 63">
              <controlPr defaultSize="0" autoFill="0" autoLine="0" autoPict="0">
                <anchor moveWithCells="1">
                  <from>
                    <xdr:col>12</xdr:col>
                    <xdr:colOff>22860</xdr:colOff>
                    <xdr:row>83</xdr:row>
                    <xdr:rowOff>137160</xdr:rowOff>
                  </from>
                  <to>
                    <xdr:col>13</xdr:col>
                    <xdr:colOff>76200</xdr:colOff>
                    <xdr:row>85</xdr:row>
                    <xdr:rowOff>30480</xdr:rowOff>
                  </to>
                </anchor>
              </controlPr>
            </control>
          </mc:Choice>
        </mc:AlternateContent>
        <mc:AlternateContent xmlns:mc="http://schemas.openxmlformats.org/markup-compatibility/2006">
          <mc:Choice Requires="x14">
            <control shapeId="42048" r:id="rId67" name="Check Box 64">
              <controlPr defaultSize="0" autoFill="0" autoLine="0" autoPict="0">
                <anchor moveWithCells="1">
                  <from>
                    <xdr:col>8</xdr:col>
                    <xdr:colOff>22860</xdr:colOff>
                    <xdr:row>86</xdr:row>
                    <xdr:rowOff>137160</xdr:rowOff>
                  </from>
                  <to>
                    <xdr:col>9</xdr:col>
                    <xdr:colOff>76200</xdr:colOff>
                    <xdr:row>88</xdr:row>
                    <xdr:rowOff>30480</xdr:rowOff>
                  </to>
                </anchor>
              </controlPr>
            </control>
          </mc:Choice>
        </mc:AlternateContent>
        <mc:AlternateContent xmlns:mc="http://schemas.openxmlformats.org/markup-compatibility/2006">
          <mc:Choice Requires="x14">
            <control shapeId="42049" r:id="rId68" name="Check Box 65">
              <controlPr defaultSize="0" autoFill="0" autoLine="0" autoPict="0">
                <anchor moveWithCells="1">
                  <from>
                    <xdr:col>10</xdr:col>
                    <xdr:colOff>22860</xdr:colOff>
                    <xdr:row>86</xdr:row>
                    <xdr:rowOff>137160</xdr:rowOff>
                  </from>
                  <to>
                    <xdr:col>11</xdr:col>
                    <xdr:colOff>76200</xdr:colOff>
                    <xdr:row>88</xdr:row>
                    <xdr:rowOff>30480</xdr:rowOff>
                  </to>
                </anchor>
              </controlPr>
            </control>
          </mc:Choice>
        </mc:AlternateContent>
        <mc:AlternateContent xmlns:mc="http://schemas.openxmlformats.org/markup-compatibility/2006">
          <mc:Choice Requires="x14">
            <control shapeId="42050" r:id="rId69" name="Check Box 66">
              <controlPr defaultSize="0" autoFill="0" autoLine="0" autoPict="0">
                <anchor moveWithCells="1">
                  <from>
                    <xdr:col>12</xdr:col>
                    <xdr:colOff>22860</xdr:colOff>
                    <xdr:row>86</xdr:row>
                    <xdr:rowOff>137160</xdr:rowOff>
                  </from>
                  <to>
                    <xdr:col>13</xdr:col>
                    <xdr:colOff>76200</xdr:colOff>
                    <xdr:row>88</xdr:row>
                    <xdr:rowOff>30480</xdr:rowOff>
                  </to>
                </anchor>
              </controlPr>
            </control>
          </mc:Choice>
        </mc:AlternateContent>
        <mc:AlternateContent xmlns:mc="http://schemas.openxmlformats.org/markup-compatibility/2006">
          <mc:Choice Requires="x14">
            <control shapeId="42051" r:id="rId70" name="Check Box 67">
              <controlPr defaultSize="0" autoFill="0" autoLine="0" autoPict="0">
                <anchor moveWithCells="1">
                  <from>
                    <xdr:col>8</xdr:col>
                    <xdr:colOff>22860</xdr:colOff>
                    <xdr:row>88</xdr:row>
                    <xdr:rowOff>137160</xdr:rowOff>
                  </from>
                  <to>
                    <xdr:col>9</xdr:col>
                    <xdr:colOff>76200</xdr:colOff>
                    <xdr:row>90</xdr:row>
                    <xdr:rowOff>30480</xdr:rowOff>
                  </to>
                </anchor>
              </controlPr>
            </control>
          </mc:Choice>
        </mc:AlternateContent>
        <mc:AlternateContent xmlns:mc="http://schemas.openxmlformats.org/markup-compatibility/2006">
          <mc:Choice Requires="x14">
            <control shapeId="42052" r:id="rId71" name="Check Box 68">
              <controlPr defaultSize="0" autoFill="0" autoLine="0" autoPict="0">
                <anchor moveWithCells="1">
                  <from>
                    <xdr:col>10</xdr:col>
                    <xdr:colOff>22860</xdr:colOff>
                    <xdr:row>88</xdr:row>
                    <xdr:rowOff>137160</xdr:rowOff>
                  </from>
                  <to>
                    <xdr:col>11</xdr:col>
                    <xdr:colOff>76200</xdr:colOff>
                    <xdr:row>90</xdr:row>
                    <xdr:rowOff>30480</xdr:rowOff>
                  </to>
                </anchor>
              </controlPr>
            </control>
          </mc:Choice>
        </mc:AlternateContent>
        <mc:AlternateContent xmlns:mc="http://schemas.openxmlformats.org/markup-compatibility/2006">
          <mc:Choice Requires="x14">
            <control shapeId="42053" r:id="rId72" name="Check Box 69">
              <controlPr defaultSize="0" autoFill="0" autoLine="0" autoPict="0">
                <anchor moveWithCells="1">
                  <from>
                    <xdr:col>12</xdr:col>
                    <xdr:colOff>22860</xdr:colOff>
                    <xdr:row>88</xdr:row>
                    <xdr:rowOff>137160</xdr:rowOff>
                  </from>
                  <to>
                    <xdr:col>13</xdr:col>
                    <xdr:colOff>76200</xdr:colOff>
                    <xdr:row>90</xdr:row>
                    <xdr:rowOff>30480</xdr:rowOff>
                  </to>
                </anchor>
              </controlPr>
            </control>
          </mc:Choice>
        </mc:AlternateContent>
        <mc:AlternateContent xmlns:mc="http://schemas.openxmlformats.org/markup-compatibility/2006">
          <mc:Choice Requires="x14">
            <control shapeId="42054" r:id="rId73" name="Check Box 70">
              <controlPr defaultSize="0" autoFill="0" autoLine="0" autoPict="0">
                <anchor moveWithCells="1">
                  <from>
                    <xdr:col>8</xdr:col>
                    <xdr:colOff>22860</xdr:colOff>
                    <xdr:row>90</xdr:row>
                    <xdr:rowOff>137160</xdr:rowOff>
                  </from>
                  <to>
                    <xdr:col>9</xdr:col>
                    <xdr:colOff>76200</xdr:colOff>
                    <xdr:row>92</xdr:row>
                    <xdr:rowOff>30480</xdr:rowOff>
                  </to>
                </anchor>
              </controlPr>
            </control>
          </mc:Choice>
        </mc:AlternateContent>
        <mc:AlternateContent xmlns:mc="http://schemas.openxmlformats.org/markup-compatibility/2006">
          <mc:Choice Requires="x14">
            <control shapeId="42055" r:id="rId74" name="Check Box 71">
              <controlPr defaultSize="0" autoFill="0" autoLine="0" autoPict="0">
                <anchor moveWithCells="1">
                  <from>
                    <xdr:col>10</xdr:col>
                    <xdr:colOff>22860</xdr:colOff>
                    <xdr:row>90</xdr:row>
                    <xdr:rowOff>137160</xdr:rowOff>
                  </from>
                  <to>
                    <xdr:col>11</xdr:col>
                    <xdr:colOff>76200</xdr:colOff>
                    <xdr:row>92</xdr:row>
                    <xdr:rowOff>30480</xdr:rowOff>
                  </to>
                </anchor>
              </controlPr>
            </control>
          </mc:Choice>
        </mc:AlternateContent>
        <mc:AlternateContent xmlns:mc="http://schemas.openxmlformats.org/markup-compatibility/2006">
          <mc:Choice Requires="x14">
            <control shapeId="42056" r:id="rId75" name="Check Box 72">
              <controlPr defaultSize="0" autoFill="0" autoLine="0" autoPict="0">
                <anchor moveWithCells="1">
                  <from>
                    <xdr:col>12</xdr:col>
                    <xdr:colOff>22860</xdr:colOff>
                    <xdr:row>90</xdr:row>
                    <xdr:rowOff>137160</xdr:rowOff>
                  </from>
                  <to>
                    <xdr:col>13</xdr:col>
                    <xdr:colOff>76200</xdr:colOff>
                    <xdr:row>92</xdr:row>
                    <xdr:rowOff>30480</xdr:rowOff>
                  </to>
                </anchor>
              </controlPr>
            </control>
          </mc:Choice>
        </mc:AlternateContent>
        <mc:AlternateContent xmlns:mc="http://schemas.openxmlformats.org/markup-compatibility/2006">
          <mc:Choice Requires="x14">
            <control shapeId="42057" r:id="rId76" name="Check Box 73">
              <controlPr defaultSize="0" autoFill="0" autoLine="0" autoPict="0">
                <anchor moveWithCells="1">
                  <from>
                    <xdr:col>8</xdr:col>
                    <xdr:colOff>22860</xdr:colOff>
                    <xdr:row>92</xdr:row>
                    <xdr:rowOff>137160</xdr:rowOff>
                  </from>
                  <to>
                    <xdr:col>9</xdr:col>
                    <xdr:colOff>76200</xdr:colOff>
                    <xdr:row>94</xdr:row>
                    <xdr:rowOff>30480</xdr:rowOff>
                  </to>
                </anchor>
              </controlPr>
            </control>
          </mc:Choice>
        </mc:AlternateContent>
        <mc:AlternateContent xmlns:mc="http://schemas.openxmlformats.org/markup-compatibility/2006">
          <mc:Choice Requires="x14">
            <control shapeId="42058" r:id="rId77" name="Check Box 74">
              <controlPr defaultSize="0" autoFill="0" autoLine="0" autoPict="0">
                <anchor moveWithCells="1">
                  <from>
                    <xdr:col>10</xdr:col>
                    <xdr:colOff>22860</xdr:colOff>
                    <xdr:row>92</xdr:row>
                    <xdr:rowOff>137160</xdr:rowOff>
                  </from>
                  <to>
                    <xdr:col>11</xdr:col>
                    <xdr:colOff>76200</xdr:colOff>
                    <xdr:row>94</xdr:row>
                    <xdr:rowOff>30480</xdr:rowOff>
                  </to>
                </anchor>
              </controlPr>
            </control>
          </mc:Choice>
        </mc:AlternateContent>
        <mc:AlternateContent xmlns:mc="http://schemas.openxmlformats.org/markup-compatibility/2006">
          <mc:Choice Requires="x14">
            <control shapeId="42059" r:id="rId78" name="Check Box 75">
              <controlPr defaultSize="0" autoFill="0" autoLine="0" autoPict="0">
                <anchor moveWithCells="1">
                  <from>
                    <xdr:col>12</xdr:col>
                    <xdr:colOff>22860</xdr:colOff>
                    <xdr:row>92</xdr:row>
                    <xdr:rowOff>137160</xdr:rowOff>
                  </from>
                  <to>
                    <xdr:col>13</xdr:col>
                    <xdr:colOff>76200</xdr:colOff>
                    <xdr:row>94</xdr:row>
                    <xdr:rowOff>30480</xdr:rowOff>
                  </to>
                </anchor>
              </controlPr>
            </control>
          </mc:Choice>
        </mc:AlternateContent>
        <mc:AlternateContent xmlns:mc="http://schemas.openxmlformats.org/markup-compatibility/2006">
          <mc:Choice Requires="x14">
            <control shapeId="42060" r:id="rId79" name="Check Box 76">
              <controlPr defaultSize="0" autoFill="0" autoLine="0" autoPict="0">
                <anchor moveWithCells="1">
                  <from>
                    <xdr:col>8</xdr:col>
                    <xdr:colOff>22860</xdr:colOff>
                    <xdr:row>94</xdr:row>
                    <xdr:rowOff>137160</xdr:rowOff>
                  </from>
                  <to>
                    <xdr:col>9</xdr:col>
                    <xdr:colOff>76200</xdr:colOff>
                    <xdr:row>96</xdr:row>
                    <xdr:rowOff>30480</xdr:rowOff>
                  </to>
                </anchor>
              </controlPr>
            </control>
          </mc:Choice>
        </mc:AlternateContent>
        <mc:AlternateContent xmlns:mc="http://schemas.openxmlformats.org/markup-compatibility/2006">
          <mc:Choice Requires="x14">
            <control shapeId="42061" r:id="rId80" name="Check Box 77">
              <controlPr defaultSize="0" autoFill="0" autoLine="0" autoPict="0">
                <anchor moveWithCells="1">
                  <from>
                    <xdr:col>10</xdr:col>
                    <xdr:colOff>22860</xdr:colOff>
                    <xdr:row>94</xdr:row>
                    <xdr:rowOff>137160</xdr:rowOff>
                  </from>
                  <to>
                    <xdr:col>11</xdr:col>
                    <xdr:colOff>76200</xdr:colOff>
                    <xdr:row>96</xdr:row>
                    <xdr:rowOff>30480</xdr:rowOff>
                  </to>
                </anchor>
              </controlPr>
            </control>
          </mc:Choice>
        </mc:AlternateContent>
        <mc:AlternateContent xmlns:mc="http://schemas.openxmlformats.org/markup-compatibility/2006">
          <mc:Choice Requires="x14">
            <control shapeId="42062" r:id="rId81" name="Check Box 78">
              <controlPr defaultSize="0" autoFill="0" autoLine="0" autoPict="0">
                <anchor moveWithCells="1">
                  <from>
                    <xdr:col>12</xdr:col>
                    <xdr:colOff>22860</xdr:colOff>
                    <xdr:row>94</xdr:row>
                    <xdr:rowOff>137160</xdr:rowOff>
                  </from>
                  <to>
                    <xdr:col>13</xdr:col>
                    <xdr:colOff>76200</xdr:colOff>
                    <xdr:row>96</xdr:row>
                    <xdr:rowOff>30480</xdr:rowOff>
                  </to>
                </anchor>
              </controlPr>
            </control>
          </mc:Choice>
        </mc:AlternateContent>
        <mc:AlternateContent xmlns:mc="http://schemas.openxmlformats.org/markup-compatibility/2006">
          <mc:Choice Requires="x14">
            <control shapeId="42063" r:id="rId82" name="Check Box 79">
              <controlPr defaultSize="0" autoFill="0" autoLine="0" autoPict="0">
                <anchor moveWithCells="1">
                  <from>
                    <xdr:col>8</xdr:col>
                    <xdr:colOff>22860</xdr:colOff>
                    <xdr:row>96</xdr:row>
                    <xdr:rowOff>137160</xdr:rowOff>
                  </from>
                  <to>
                    <xdr:col>9</xdr:col>
                    <xdr:colOff>76200</xdr:colOff>
                    <xdr:row>98</xdr:row>
                    <xdr:rowOff>30480</xdr:rowOff>
                  </to>
                </anchor>
              </controlPr>
            </control>
          </mc:Choice>
        </mc:AlternateContent>
        <mc:AlternateContent xmlns:mc="http://schemas.openxmlformats.org/markup-compatibility/2006">
          <mc:Choice Requires="x14">
            <control shapeId="42064" r:id="rId83" name="Check Box 80">
              <controlPr defaultSize="0" autoFill="0" autoLine="0" autoPict="0">
                <anchor moveWithCells="1">
                  <from>
                    <xdr:col>10</xdr:col>
                    <xdr:colOff>22860</xdr:colOff>
                    <xdr:row>96</xdr:row>
                    <xdr:rowOff>137160</xdr:rowOff>
                  </from>
                  <to>
                    <xdr:col>11</xdr:col>
                    <xdr:colOff>76200</xdr:colOff>
                    <xdr:row>98</xdr:row>
                    <xdr:rowOff>30480</xdr:rowOff>
                  </to>
                </anchor>
              </controlPr>
            </control>
          </mc:Choice>
        </mc:AlternateContent>
        <mc:AlternateContent xmlns:mc="http://schemas.openxmlformats.org/markup-compatibility/2006">
          <mc:Choice Requires="x14">
            <control shapeId="42065" r:id="rId84" name="Check Box 81">
              <controlPr defaultSize="0" autoFill="0" autoLine="0" autoPict="0">
                <anchor moveWithCells="1">
                  <from>
                    <xdr:col>12</xdr:col>
                    <xdr:colOff>22860</xdr:colOff>
                    <xdr:row>96</xdr:row>
                    <xdr:rowOff>137160</xdr:rowOff>
                  </from>
                  <to>
                    <xdr:col>13</xdr:col>
                    <xdr:colOff>76200</xdr:colOff>
                    <xdr:row>98</xdr:row>
                    <xdr:rowOff>30480</xdr:rowOff>
                  </to>
                </anchor>
              </controlPr>
            </control>
          </mc:Choice>
        </mc:AlternateContent>
        <mc:AlternateContent xmlns:mc="http://schemas.openxmlformats.org/markup-compatibility/2006">
          <mc:Choice Requires="x14">
            <control shapeId="42066" r:id="rId85" name="Check Box 82">
              <controlPr defaultSize="0" autoFill="0" autoLine="0" autoPict="0">
                <anchor moveWithCells="1">
                  <from>
                    <xdr:col>8</xdr:col>
                    <xdr:colOff>22860</xdr:colOff>
                    <xdr:row>98</xdr:row>
                    <xdr:rowOff>137160</xdr:rowOff>
                  </from>
                  <to>
                    <xdr:col>9</xdr:col>
                    <xdr:colOff>76200</xdr:colOff>
                    <xdr:row>100</xdr:row>
                    <xdr:rowOff>30480</xdr:rowOff>
                  </to>
                </anchor>
              </controlPr>
            </control>
          </mc:Choice>
        </mc:AlternateContent>
        <mc:AlternateContent xmlns:mc="http://schemas.openxmlformats.org/markup-compatibility/2006">
          <mc:Choice Requires="x14">
            <control shapeId="42067" r:id="rId86" name="Check Box 83">
              <controlPr defaultSize="0" autoFill="0" autoLine="0" autoPict="0">
                <anchor moveWithCells="1">
                  <from>
                    <xdr:col>10</xdr:col>
                    <xdr:colOff>22860</xdr:colOff>
                    <xdr:row>98</xdr:row>
                    <xdr:rowOff>137160</xdr:rowOff>
                  </from>
                  <to>
                    <xdr:col>11</xdr:col>
                    <xdr:colOff>76200</xdr:colOff>
                    <xdr:row>100</xdr:row>
                    <xdr:rowOff>30480</xdr:rowOff>
                  </to>
                </anchor>
              </controlPr>
            </control>
          </mc:Choice>
        </mc:AlternateContent>
        <mc:AlternateContent xmlns:mc="http://schemas.openxmlformats.org/markup-compatibility/2006">
          <mc:Choice Requires="x14">
            <control shapeId="42068" r:id="rId87" name="Check Box 84">
              <controlPr defaultSize="0" autoFill="0" autoLine="0" autoPict="0">
                <anchor moveWithCells="1">
                  <from>
                    <xdr:col>12</xdr:col>
                    <xdr:colOff>22860</xdr:colOff>
                    <xdr:row>98</xdr:row>
                    <xdr:rowOff>137160</xdr:rowOff>
                  </from>
                  <to>
                    <xdr:col>13</xdr:col>
                    <xdr:colOff>76200</xdr:colOff>
                    <xdr:row>100</xdr:row>
                    <xdr:rowOff>30480</xdr:rowOff>
                  </to>
                </anchor>
              </controlPr>
            </control>
          </mc:Choice>
        </mc:AlternateContent>
        <mc:AlternateContent xmlns:mc="http://schemas.openxmlformats.org/markup-compatibility/2006">
          <mc:Choice Requires="x14">
            <control shapeId="42069" r:id="rId88" name="Check Box 85">
              <controlPr defaultSize="0" autoFill="0" autoLine="0" autoPict="0">
                <anchor moveWithCells="1">
                  <from>
                    <xdr:col>8</xdr:col>
                    <xdr:colOff>22860</xdr:colOff>
                    <xdr:row>100</xdr:row>
                    <xdr:rowOff>137160</xdr:rowOff>
                  </from>
                  <to>
                    <xdr:col>9</xdr:col>
                    <xdr:colOff>76200</xdr:colOff>
                    <xdr:row>102</xdr:row>
                    <xdr:rowOff>30480</xdr:rowOff>
                  </to>
                </anchor>
              </controlPr>
            </control>
          </mc:Choice>
        </mc:AlternateContent>
        <mc:AlternateContent xmlns:mc="http://schemas.openxmlformats.org/markup-compatibility/2006">
          <mc:Choice Requires="x14">
            <control shapeId="42070" r:id="rId89" name="Check Box 86">
              <controlPr defaultSize="0" autoFill="0" autoLine="0" autoPict="0">
                <anchor moveWithCells="1">
                  <from>
                    <xdr:col>10</xdr:col>
                    <xdr:colOff>22860</xdr:colOff>
                    <xdr:row>100</xdr:row>
                    <xdr:rowOff>137160</xdr:rowOff>
                  </from>
                  <to>
                    <xdr:col>11</xdr:col>
                    <xdr:colOff>76200</xdr:colOff>
                    <xdr:row>102</xdr:row>
                    <xdr:rowOff>30480</xdr:rowOff>
                  </to>
                </anchor>
              </controlPr>
            </control>
          </mc:Choice>
        </mc:AlternateContent>
        <mc:AlternateContent xmlns:mc="http://schemas.openxmlformats.org/markup-compatibility/2006">
          <mc:Choice Requires="x14">
            <control shapeId="42071" r:id="rId90" name="Check Box 87">
              <controlPr defaultSize="0" autoFill="0" autoLine="0" autoPict="0">
                <anchor moveWithCells="1">
                  <from>
                    <xdr:col>12</xdr:col>
                    <xdr:colOff>22860</xdr:colOff>
                    <xdr:row>100</xdr:row>
                    <xdr:rowOff>137160</xdr:rowOff>
                  </from>
                  <to>
                    <xdr:col>13</xdr:col>
                    <xdr:colOff>76200</xdr:colOff>
                    <xdr:row>102</xdr:row>
                    <xdr:rowOff>30480</xdr:rowOff>
                  </to>
                </anchor>
              </controlPr>
            </control>
          </mc:Choice>
        </mc:AlternateContent>
        <mc:AlternateContent xmlns:mc="http://schemas.openxmlformats.org/markup-compatibility/2006">
          <mc:Choice Requires="x14">
            <control shapeId="42072" r:id="rId91" name="Check Box 88">
              <controlPr defaultSize="0" autoFill="0" autoLine="0" autoPict="0">
                <anchor moveWithCells="1">
                  <from>
                    <xdr:col>8</xdr:col>
                    <xdr:colOff>22860</xdr:colOff>
                    <xdr:row>102</xdr:row>
                    <xdr:rowOff>137160</xdr:rowOff>
                  </from>
                  <to>
                    <xdr:col>9</xdr:col>
                    <xdr:colOff>76200</xdr:colOff>
                    <xdr:row>104</xdr:row>
                    <xdr:rowOff>30480</xdr:rowOff>
                  </to>
                </anchor>
              </controlPr>
            </control>
          </mc:Choice>
        </mc:AlternateContent>
        <mc:AlternateContent xmlns:mc="http://schemas.openxmlformats.org/markup-compatibility/2006">
          <mc:Choice Requires="x14">
            <control shapeId="42073" r:id="rId92" name="Check Box 89">
              <controlPr defaultSize="0" autoFill="0" autoLine="0" autoPict="0">
                <anchor moveWithCells="1">
                  <from>
                    <xdr:col>10</xdr:col>
                    <xdr:colOff>22860</xdr:colOff>
                    <xdr:row>102</xdr:row>
                    <xdr:rowOff>137160</xdr:rowOff>
                  </from>
                  <to>
                    <xdr:col>11</xdr:col>
                    <xdr:colOff>76200</xdr:colOff>
                    <xdr:row>104</xdr:row>
                    <xdr:rowOff>30480</xdr:rowOff>
                  </to>
                </anchor>
              </controlPr>
            </control>
          </mc:Choice>
        </mc:AlternateContent>
        <mc:AlternateContent xmlns:mc="http://schemas.openxmlformats.org/markup-compatibility/2006">
          <mc:Choice Requires="x14">
            <control shapeId="42074" r:id="rId93" name="Check Box 90">
              <controlPr defaultSize="0" autoFill="0" autoLine="0" autoPict="0">
                <anchor moveWithCells="1">
                  <from>
                    <xdr:col>12</xdr:col>
                    <xdr:colOff>22860</xdr:colOff>
                    <xdr:row>102</xdr:row>
                    <xdr:rowOff>137160</xdr:rowOff>
                  </from>
                  <to>
                    <xdr:col>13</xdr:col>
                    <xdr:colOff>76200</xdr:colOff>
                    <xdr:row>104</xdr:row>
                    <xdr:rowOff>30480</xdr:rowOff>
                  </to>
                </anchor>
              </controlPr>
            </control>
          </mc:Choice>
        </mc:AlternateContent>
        <mc:AlternateContent xmlns:mc="http://schemas.openxmlformats.org/markup-compatibility/2006">
          <mc:Choice Requires="x14">
            <control shapeId="42075" r:id="rId94" name="Check Box 91">
              <controlPr defaultSize="0" autoFill="0" autoLine="0" autoPict="0">
                <anchor moveWithCells="1">
                  <from>
                    <xdr:col>8</xdr:col>
                    <xdr:colOff>22860</xdr:colOff>
                    <xdr:row>104</xdr:row>
                    <xdr:rowOff>137160</xdr:rowOff>
                  </from>
                  <to>
                    <xdr:col>9</xdr:col>
                    <xdr:colOff>76200</xdr:colOff>
                    <xdr:row>106</xdr:row>
                    <xdr:rowOff>30480</xdr:rowOff>
                  </to>
                </anchor>
              </controlPr>
            </control>
          </mc:Choice>
        </mc:AlternateContent>
        <mc:AlternateContent xmlns:mc="http://schemas.openxmlformats.org/markup-compatibility/2006">
          <mc:Choice Requires="x14">
            <control shapeId="42076" r:id="rId95" name="Check Box 92">
              <controlPr defaultSize="0" autoFill="0" autoLine="0" autoPict="0">
                <anchor moveWithCells="1">
                  <from>
                    <xdr:col>10</xdr:col>
                    <xdr:colOff>22860</xdr:colOff>
                    <xdr:row>104</xdr:row>
                    <xdr:rowOff>137160</xdr:rowOff>
                  </from>
                  <to>
                    <xdr:col>11</xdr:col>
                    <xdr:colOff>76200</xdr:colOff>
                    <xdr:row>106</xdr:row>
                    <xdr:rowOff>30480</xdr:rowOff>
                  </to>
                </anchor>
              </controlPr>
            </control>
          </mc:Choice>
        </mc:AlternateContent>
        <mc:AlternateContent xmlns:mc="http://schemas.openxmlformats.org/markup-compatibility/2006">
          <mc:Choice Requires="x14">
            <control shapeId="42077" r:id="rId96" name="Check Box 93">
              <controlPr defaultSize="0" autoFill="0" autoLine="0" autoPict="0">
                <anchor moveWithCells="1">
                  <from>
                    <xdr:col>12</xdr:col>
                    <xdr:colOff>22860</xdr:colOff>
                    <xdr:row>104</xdr:row>
                    <xdr:rowOff>137160</xdr:rowOff>
                  </from>
                  <to>
                    <xdr:col>13</xdr:col>
                    <xdr:colOff>76200</xdr:colOff>
                    <xdr:row>106</xdr:row>
                    <xdr:rowOff>30480</xdr:rowOff>
                  </to>
                </anchor>
              </controlPr>
            </control>
          </mc:Choice>
        </mc:AlternateContent>
        <mc:AlternateContent xmlns:mc="http://schemas.openxmlformats.org/markup-compatibility/2006">
          <mc:Choice Requires="x14">
            <control shapeId="42078" r:id="rId97" name="Check Box 94">
              <controlPr defaultSize="0" autoFill="0" autoLine="0" autoPict="0">
                <anchor moveWithCells="1">
                  <from>
                    <xdr:col>8</xdr:col>
                    <xdr:colOff>22860</xdr:colOff>
                    <xdr:row>114</xdr:row>
                    <xdr:rowOff>137160</xdr:rowOff>
                  </from>
                  <to>
                    <xdr:col>9</xdr:col>
                    <xdr:colOff>76200</xdr:colOff>
                    <xdr:row>116</xdr:row>
                    <xdr:rowOff>30480</xdr:rowOff>
                  </to>
                </anchor>
              </controlPr>
            </control>
          </mc:Choice>
        </mc:AlternateContent>
        <mc:AlternateContent xmlns:mc="http://schemas.openxmlformats.org/markup-compatibility/2006">
          <mc:Choice Requires="x14">
            <control shapeId="42079" r:id="rId98" name="Check Box 95">
              <controlPr defaultSize="0" autoFill="0" autoLine="0" autoPict="0">
                <anchor moveWithCells="1">
                  <from>
                    <xdr:col>10</xdr:col>
                    <xdr:colOff>22860</xdr:colOff>
                    <xdr:row>114</xdr:row>
                    <xdr:rowOff>137160</xdr:rowOff>
                  </from>
                  <to>
                    <xdr:col>11</xdr:col>
                    <xdr:colOff>76200</xdr:colOff>
                    <xdr:row>116</xdr:row>
                    <xdr:rowOff>30480</xdr:rowOff>
                  </to>
                </anchor>
              </controlPr>
            </control>
          </mc:Choice>
        </mc:AlternateContent>
        <mc:AlternateContent xmlns:mc="http://schemas.openxmlformats.org/markup-compatibility/2006">
          <mc:Choice Requires="x14">
            <control shapeId="42080" r:id="rId99" name="Check Box 96">
              <controlPr defaultSize="0" autoFill="0" autoLine="0" autoPict="0">
                <anchor moveWithCells="1">
                  <from>
                    <xdr:col>12</xdr:col>
                    <xdr:colOff>22860</xdr:colOff>
                    <xdr:row>114</xdr:row>
                    <xdr:rowOff>137160</xdr:rowOff>
                  </from>
                  <to>
                    <xdr:col>13</xdr:col>
                    <xdr:colOff>76200</xdr:colOff>
                    <xdr:row>116</xdr:row>
                    <xdr:rowOff>30480</xdr:rowOff>
                  </to>
                </anchor>
              </controlPr>
            </control>
          </mc:Choice>
        </mc:AlternateContent>
        <mc:AlternateContent xmlns:mc="http://schemas.openxmlformats.org/markup-compatibility/2006">
          <mc:Choice Requires="x14">
            <control shapeId="42081" r:id="rId100" name="Check Box 97">
              <controlPr defaultSize="0" autoFill="0" autoLine="0" autoPict="0">
                <anchor moveWithCells="1">
                  <from>
                    <xdr:col>8</xdr:col>
                    <xdr:colOff>22860</xdr:colOff>
                    <xdr:row>116</xdr:row>
                    <xdr:rowOff>137160</xdr:rowOff>
                  </from>
                  <to>
                    <xdr:col>9</xdr:col>
                    <xdr:colOff>76200</xdr:colOff>
                    <xdr:row>118</xdr:row>
                    <xdr:rowOff>30480</xdr:rowOff>
                  </to>
                </anchor>
              </controlPr>
            </control>
          </mc:Choice>
        </mc:AlternateContent>
        <mc:AlternateContent xmlns:mc="http://schemas.openxmlformats.org/markup-compatibility/2006">
          <mc:Choice Requires="x14">
            <control shapeId="42082" r:id="rId101" name="Check Box 98">
              <controlPr defaultSize="0" autoFill="0" autoLine="0" autoPict="0">
                <anchor moveWithCells="1">
                  <from>
                    <xdr:col>10</xdr:col>
                    <xdr:colOff>22860</xdr:colOff>
                    <xdr:row>116</xdr:row>
                    <xdr:rowOff>137160</xdr:rowOff>
                  </from>
                  <to>
                    <xdr:col>11</xdr:col>
                    <xdr:colOff>76200</xdr:colOff>
                    <xdr:row>118</xdr:row>
                    <xdr:rowOff>30480</xdr:rowOff>
                  </to>
                </anchor>
              </controlPr>
            </control>
          </mc:Choice>
        </mc:AlternateContent>
        <mc:AlternateContent xmlns:mc="http://schemas.openxmlformats.org/markup-compatibility/2006">
          <mc:Choice Requires="x14">
            <control shapeId="42083" r:id="rId102" name="Check Box 99">
              <controlPr defaultSize="0" autoFill="0" autoLine="0" autoPict="0">
                <anchor moveWithCells="1">
                  <from>
                    <xdr:col>12</xdr:col>
                    <xdr:colOff>22860</xdr:colOff>
                    <xdr:row>116</xdr:row>
                    <xdr:rowOff>137160</xdr:rowOff>
                  </from>
                  <to>
                    <xdr:col>13</xdr:col>
                    <xdr:colOff>76200</xdr:colOff>
                    <xdr:row>118</xdr:row>
                    <xdr:rowOff>30480</xdr:rowOff>
                  </to>
                </anchor>
              </controlPr>
            </control>
          </mc:Choice>
        </mc:AlternateContent>
        <mc:AlternateContent xmlns:mc="http://schemas.openxmlformats.org/markup-compatibility/2006">
          <mc:Choice Requires="x14">
            <control shapeId="42084" r:id="rId103" name="Check Box 100">
              <controlPr defaultSize="0" autoFill="0" autoLine="0" autoPict="0">
                <anchor moveWithCells="1">
                  <from>
                    <xdr:col>8</xdr:col>
                    <xdr:colOff>22860</xdr:colOff>
                    <xdr:row>121</xdr:row>
                    <xdr:rowOff>137160</xdr:rowOff>
                  </from>
                  <to>
                    <xdr:col>9</xdr:col>
                    <xdr:colOff>76200</xdr:colOff>
                    <xdr:row>123</xdr:row>
                    <xdr:rowOff>30480</xdr:rowOff>
                  </to>
                </anchor>
              </controlPr>
            </control>
          </mc:Choice>
        </mc:AlternateContent>
        <mc:AlternateContent xmlns:mc="http://schemas.openxmlformats.org/markup-compatibility/2006">
          <mc:Choice Requires="x14">
            <control shapeId="42085" r:id="rId104" name="Check Box 101">
              <controlPr defaultSize="0" autoFill="0" autoLine="0" autoPict="0">
                <anchor moveWithCells="1">
                  <from>
                    <xdr:col>10</xdr:col>
                    <xdr:colOff>22860</xdr:colOff>
                    <xdr:row>121</xdr:row>
                    <xdr:rowOff>137160</xdr:rowOff>
                  </from>
                  <to>
                    <xdr:col>11</xdr:col>
                    <xdr:colOff>76200</xdr:colOff>
                    <xdr:row>123</xdr:row>
                    <xdr:rowOff>30480</xdr:rowOff>
                  </to>
                </anchor>
              </controlPr>
            </control>
          </mc:Choice>
        </mc:AlternateContent>
        <mc:AlternateContent xmlns:mc="http://schemas.openxmlformats.org/markup-compatibility/2006">
          <mc:Choice Requires="x14">
            <control shapeId="42086" r:id="rId105" name="Check Box 102">
              <controlPr defaultSize="0" autoFill="0" autoLine="0" autoPict="0">
                <anchor moveWithCells="1">
                  <from>
                    <xdr:col>12</xdr:col>
                    <xdr:colOff>22860</xdr:colOff>
                    <xdr:row>121</xdr:row>
                    <xdr:rowOff>137160</xdr:rowOff>
                  </from>
                  <to>
                    <xdr:col>13</xdr:col>
                    <xdr:colOff>76200</xdr:colOff>
                    <xdr:row>123</xdr:row>
                    <xdr:rowOff>30480</xdr:rowOff>
                  </to>
                </anchor>
              </controlPr>
            </control>
          </mc:Choice>
        </mc:AlternateContent>
        <mc:AlternateContent xmlns:mc="http://schemas.openxmlformats.org/markup-compatibility/2006">
          <mc:Choice Requires="x14">
            <control shapeId="42087" r:id="rId106" name="Check Box 103">
              <controlPr defaultSize="0" autoFill="0" autoLine="0" autoPict="0">
                <anchor moveWithCells="1">
                  <from>
                    <xdr:col>8</xdr:col>
                    <xdr:colOff>22860</xdr:colOff>
                    <xdr:row>124</xdr:row>
                    <xdr:rowOff>137160</xdr:rowOff>
                  </from>
                  <to>
                    <xdr:col>9</xdr:col>
                    <xdr:colOff>76200</xdr:colOff>
                    <xdr:row>126</xdr:row>
                    <xdr:rowOff>30480</xdr:rowOff>
                  </to>
                </anchor>
              </controlPr>
            </control>
          </mc:Choice>
        </mc:AlternateContent>
        <mc:AlternateContent xmlns:mc="http://schemas.openxmlformats.org/markup-compatibility/2006">
          <mc:Choice Requires="x14">
            <control shapeId="42088" r:id="rId107" name="Check Box 104">
              <controlPr defaultSize="0" autoFill="0" autoLine="0" autoPict="0">
                <anchor moveWithCells="1">
                  <from>
                    <xdr:col>10</xdr:col>
                    <xdr:colOff>22860</xdr:colOff>
                    <xdr:row>124</xdr:row>
                    <xdr:rowOff>137160</xdr:rowOff>
                  </from>
                  <to>
                    <xdr:col>11</xdr:col>
                    <xdr:colOff>76200</xdr:colOff>
                    <xdr:row>126</xdr:row>
                    <xdr:rowOff>30480</xdr:rowOff>
                  </to>
                </anchor>
              </controlPr>
            </control>
          </mc:Choice>
        </mc:AlternateContent>
        <mc:AlternateContent xmlns:mc="http://schemas.openxmlformats.org/markup-compatibility/2006">
          <mc:Choice Requires="x14">
            <control shapeId="42089" r:id="rId108" name="Check Box 105">
              <controlPr defaultSize="0" autoFill="0" autoLine="0" autoPict="0">
                <anchor moveWithCells="1">
                  <from>
                    <xdr:col>12</xdr:col>
                    <xdr:colOff>22860</xdr:colOff>
                    <xdr:row>124</xdr:row>
                    <xdr:rowOff>137160</xdr:rowOff>
                  </from>
                  <to>
                    <xdr:col>13</xdr:col>
                    <xdr:colOff>76200</xdr:colOff>
                    <xdr:row>126</xdr:row>
                    <xdr:rowOff>30480</xdr:rowOff>
                  </to>
                </anchor>
              </controlPr>
            </control>
          </mc:Choice>
        </mc:AlternateContent>
        <mc:AlternateContent xmlns:mc="http://schemas.openxmlformats.org/markup-compatibility/2006">
          <mc:Choice Requires="x14">
            <control shapeId="42090" r:id="rId109" name="Check Box 106">
              <controlPr defaultSize="0" autoFill="0" autoLine="0" autoPict="0">
                <anchor moveWithCells="1">
                  <from>
                    <xdr:col>8</xdr:col>
                    <xdr:colOff>22860</xdr:colOff>
                    <xdr:row>128</xdr:row>
                    <xdr:rowOff>137160</xdr:rowOff>
                  </from>
                  <to>
                    <xdr:col>9</xdr:col>
                    <xdr:colOff>76200</xdr:colOff>
                    <xdr:row>130</xdr:row>
                    <xdr:rowOff>30480</xdr:rowOff>
                  </to>
                </anchor>
              </controlPr>
            </control>
          </mc:Choice>
        </mc:AlternateContent>
        <mc:AlternateContent xmlns:mc="http://schemas.openxmlformats.org/markup-compatibility/2006">
          <mc:Choice Requires="x14">
            <control shapeId="42091" r:id="rId110" name="Check Box 107">
              <controlPr defaultSize="0" autoFill="0" autoLine="0" autoPict="0">
                <anchor moveWithCells="1">
                  <from>
                    <xdr:col>10</xdr:col>
                    <xdr:colOff>22860</xdr:colOff>
                    <xdr:row>128</xdr:row>
                    <xdr:rowOff>137160</xdr:rowOff>
                  </from>
                  <to>
                    <xdr:col>11</xdr:col>
                    <xdr:colOff>76200</xdr:colOff>
                    <xdr:row>130</xdr:row>
                    <xdr:rowOff>30480</xdr:rowOff>
                  </to>
                </anchor>
              </controlPr>
            </control>
          </mc:Choice>
        </mc:AlternateContent>
        <mc:AlternateContent xmlns:mc="http://schemas.openxmlformats.org/markup-compatibility/2006">
          <mc:Choice Requires="x14">
            <control shapeId="42092" r:id="rId111" name="Check Box 108">
              <controlPr defaultSize="0" autoFill="0" autoLine="0" autoPict="0">
                <anchor moveWithCells="1">
                  <from>
                    <xdr:col>12</xdr:col>
                    <xdr:colOff>22860</xdr:colOff>
                    <xdr:row>128</xdr:row>
                    <xdr:rowOff>137160</xdr:rowOff>
                  </from>
                  <to>
                    <xdr:col>13</xdr:col>
                    <xdr:colOff>76200</xdr:colOff>
                    <xdr:row>130</xdr:row>
                    <xdr:rowOff>30480</xdr:rowOff>
                  </to>
                </anchor>
              </controlPr>
            </control>
          </mc:Choice>
        </mc:AlternateContent>
        <mc:AlternateContent xmlns:mc="http://schemas.openxmlformats.org/markup-compatibility/2006">
          <mc:Choice Requires="x14">
            <control shapeId="42093" r:id="rId112" name="Check Box 109">
              <controlPr defaultSize="0" autoFill="0" autoLine="0" autoPict="0">
                <anchor moveWithCells="1">
                  <from>
                    <xdr:col>8</xdr:col>
                    <xdr:colOff>22860</xdr:colOff>
                    <xdr:row>145</xdr:row>
                    <xdr:rowOff>137160</xdr:rowOff>
                  </from>
                  <to>
                    <xdr:col>9</xdr:col>
                    <xdr:colOff>76200</xdr:colOff>
                    <xdr:row>147</xdr:row>
                    <xdr:rowOff>30480</xdr:rowOff>
                  </to>
                </anchor>
              </controlPr>
            </control>
          </mc:Choice>
        </mc:AlternateContent>
        <mc:AlternateContent xmlns:mc="http://schemas.openxmlformats.org/markup-compatibility/2006">
          <mc:Choice Requires="x14">
            <control shapeId="42094" r:id="rId113" name="Check Box 110">
              <controlPr defaultSize="0" autoFill="0" autoLine="0" autoPict="0">
                <anchor moveWithCells="1">
                  <from>
                    <xdr:col>10</xdr:col>
                    <xdr:colOff>22860</xdr:colOff>
                    <xdr:row>145</xdr:row>
                    <xdr:rowOff>137160</xdr:rowOff>
                  </from>
                  <to>
                    <xdr:col>11</xdr:col>
                    <xdr:colOff>76200</xdr:colOff>
                    <xdr:row>147</xdr:row>
                    <xdr:rowOff>30480</xdr:rowOff>
                  </to>
                </anchor>
              </controlPr>
            </control>
          </mc:Choice>
        </mc:AlternateContent>
        <mc:AlternateContent xmlns:mc="http://schemas.openxmlformats.org/markup-compatibility/2006">
          <mc:Choice Requires="x14">
            <control shapeId="42095" r:id="rId114" name="Check Box 111">
              <controlPr defaultSize="0" autoFill="0" autoLine="0" autoPict="0">
                <anchor moveWithCells="1">
                  <from>
                    <xdr:col>12</xdr:col>
                    <xdr:colOff>22860</xdr:colOff>
                    <xdr:row>145</xdr:row>
                    <xdr:rowOff>137160</xdr:rowOff>
                  </from>
                  <to>
                    <xdr:col>13</xdr:col>
                    <xdr:colOff>76200</xdr:colOff>
                    <xdr:row>147</xdr:row>
                    <xdr:rowOff>30480</xdr:rowOff>
                  </to>
                </anchor>
              </controlPr>
            </control>
          </mc:Choice>
        </mc:AlternateContent>
        <mc:AlternateContent xmlns:mc="http://schemas.openxmlformats.org/markup-compatibility/2006">
          <mc:Choice Requires="x14">
            <control shapeId="42096" r:id="rId115" name="Check Box 112">
              <controlPr defaultSize="0" autoFill="0" autoLine="0" autoPict="0">
                <anchor moveWithCells="1">
                  <from>
                    <xdr:col>8</xdr:col>
                    <xdr:colOff>22860</xdr:colOff>
                    <xdr:row>155</xdr:row>
                    <xdr:rowOff>137160</xdr:rowOff>
                  </from>
                  <to>
                    <xdr:col>9</xdr:col>
                    <xdr:colOff>76200</xdr:colOff>
                    <xdr:row>157</xdr:row>
                    <xdr:rowOff>30480</xdr:rowOff>
                  </to>
                </anchor>
              </controlPr>
            </control>
          </mc:Choice>
        </mc:AlternateContent>
        <mc:AlternateContent xmlns:mc="http://schemas.openxmlformats.org/markup-compatibility/2006">
          <mc:Choice Requires="x14">
            <control shapeId="42097" r:id="rId116" name="Check Box 113">
              <controlPr defaultSize="0" autoFill="0" autoLine="0" autoPict="0">
                <anchor moveWithCells="1">
                  <from>
                    <xdr:col>10</xdr:col>
                    <xdr:colOff>22860</xdr:colOff>
                    <xdr:row>155</xdr:row>
                    <xdr:rowOff>137160</xdr:rowOff>
                  </from>
                  <to>
                    <xdr:col>11</xdr:col>
                    <xdr:colOff>76200</xdr:colOff>
                    <xdr:row>157</xdr:row>
                    <xdr:rowOff>30480</xdr:rowOff>
                  </to>
                </anchor>
              </controlPr>
            </control>
          </mc:Choice>
        </mc:AlternateContent>
        <mc:AlternateContent xmlns:mc="http://schemas.openxmlformats.org/markup-compatibility/2006">
          <mc:Choice Requires="x14">
            <control shapeId="42098" r:id="rId117" name="Check Box 114">
              <controlPr defaultSize="0" autoFill="0" autoLine="0" autoPict="0">
                <anchor moveWithCells="1">
                  <from>
                    <xdr:col>12</xdr:col>
                    <xdr:colOff>22860</xdr:colOff>
                    <xdr:row>155</xdr:row>
                    <xdr:rowOff>137160</xdr:rowOff>
                  </from>
                  <to>
                    <xdr:col>13</xdr:col>
                    <xdr:colOff>76200</xdr:colOff>
                    <xdr:row>157</xdr:row>
                    <xdr:rowOff>30480</xdr:rowOff>
                  </to>
                </anchor>
              </controlPr>
            </control>
          </mc:Choice>
        </mc:AlternateContent>
        <mc:AlternateContent xmlns:mc="http://schemas.openxmlformats.org/markup-compatibility/2006">
          <mc:Choice Requires="x14">
            <control shapeId="42099" r:id="rId118" name="Check Box 115">
              <controlPr defaultSize="0" autoFill="0" autoLine="0" autoPict="0">
                <anchor moveWithCells="1">
                  <from>
                    <xdr:col>8</xdr:col>
                    <xdr:colOff>22860</xdr:colOff>
                    <xdr:row>157</xdr:row>
                    <xdr:rowOff>137160</xdr:rowOff>
                  </from>
                  <to>
                    <xdr:col>9</xdr:col>
                    <xdr:colOff>76200</xdr:colOff>
                    <xdr:row>159</xdr:row>
                    <xdr:rowOff>30480</xdr:rowOff>
                  </to>
                </anchor>
              </controlPr>
            </control>
          </mc:Choice>
        </mc:AlternateContent>
        <mc:AlternateContent xmlns:mc="http://schemas.openxmlformats.org/markup-compatibility/2006">
          <mc:Choice Requires="x14">
            <control shapeId="42100" r:id="rId119" name="Check Box 116">
              <controlPr defaultSize="0" autoFill="0" autoLine="0" autoPict="0">
                <anchor moveWithCells="1">
                  <from>
                    <xdr:col>10</xdr:col>
                    <xdr:colOff>22860</xdr:colOff>
                    <xdr:row>157</xdr:row>
                    <xdr:rowOff>137160</xdr:rowOff>
                  </from>
                  <to>
                    <xdr:col>11</xdr:col>
                    <xdr:colOff>76200</xdr:colOff>
                    <xdr:row>159</xdr:row>
                    <xdr:rowOff>30480</xdr:rowOff>
                  </to>
                </anchor>
              </controlPr>
            </control>
          </mc:Choice>
        </mc:AlternateContent>
        <mc:AlternateContent xmlns:mc="http://schemas.openxmlformats.org/markup-compatibility/2006">
          <mc:Choice Requires="x14">
            <control shapeId="42101" r:id="rId120" name="Check Box 117">
              <controlPr defaultSize="0" autoFill="0" autoLine="0" autoPict="0">
                <anchor moveWithCells="1">
                  <from>
                    <xdr:col>12</xdr:col>
                    <xdr:colOff>22860</xdr:colOff>
                    <xdr:row>157</xdr:row>
                    <xdr:rowOff>137160</xdr:rowOff>
                  </from>
                  <to>
                    <xdr:col>13</xdr:col>
                    <xdr:colOff>76200</xdr:colOff>
                    <xdr:row>159</xdr:row>
                    <xdr:rowOff>30480</xdr:rowOff>
                  </to>
                </anchor>
              </controlPr>
            </control>
          </mc:Choice>
        </mc:AlternateContent>
        <mc:AlternateContent xmlns:mc="http://schemas.openxmlformats.org/markup-compatibility/2006">
          <mc:Choice Requires="x14">
            <control shapeId="42102" r:id="rId121" name="Check Box 118">
              <controlPr defaultSize="0" autoFill="0" autoLine="0" autoPict="0">
                <anchor moveWithCells="1">
                  <from>
                    <xdr:col>8</xdr:col>
                    <xdr:colOff>22860</xdr:colOff>
                    <xdr:row>159</xdr:row>
                    <xdr:rowOff>137160</xdr:rowOff>
                  </from>
                  <to>
                    <xdr:col>9</xdr:col>
                    <xdr:colOff>76200</xdr:colOff>
                    <xdr:row>161</xdr:row>
                    <xdr:rowOff>30480</xdr:rowOff>
                  </to>
                </anchor>
              </controlPr>
            </control>
          </mc:Choice>
        </mc:AlternateContent>
        <mc:AlternateContent xmlns:mc="http://schemas.openxmlformats.org/markup-compatibility/2006">
          <mc:Choice Requires="x14">
            <control shapeId="42103" r:id="rId122" name="Check Box 119">
              <controlPr defaultSize="0" autoFill="0" autoLine="0" autoPict="0">
                <anchor moveWithCells="1">
                  <from>
                    <xdr:col>10</xdr:col>
                    <xdr:colOff>22860</xdr:colOff>
                    <xdr:row>159</xdr:row>
                    <xdr:rowOff>137160</xdr:rowOff>
                  </from>
                  <to>
                    <xdr:col>11</xdr:col>
                    <xdr:colOff>76200</xdr:colOff>
                    <xdr:row>161</xdr:row>
                    <xdr:rowOff>30480</xdr:rowOff>
                  </to>
                </anchor>
              </controlPr>
            </control>
          </mc:Choice>
        </mc:AlternateContent>
        <mc:AlternateContent xmlns:mc="http://schemas.openxmlformats.org/markup-compatibility/2006">
          <mc:Choice Requires="x14">
            <control shapeId="42104" r:id="rId123" name="Check Box 120">
              <controlPr defaultSize="0" autoFill="0" autoLine="0" autoPict="0">
                <anchor moveWithCells="1">
                  <from>
                    <xdr:col>12</xdr:col>
                    <xdr:colOff>22860</xdr:colOff>
                    <xdr:row>159</xdr:row>
                    <xdr:rowOff>137160</xdr:rowOff>
                  </from>
                  <to>
                    <xdr:col>13</xdr:col>
                    <xdr:colOff>76200</xdr:colOff>
                    <xdr:row>161</xdr:row>
                    <xdr:rowOff>30480</xdr:rowOff>
                  </to>
                </anchor>
              </controlPr>
            </control>
          </mc:Choice>
        </mc:AlternateContent>
        <mc:AlternateContent xmlns:mc="http://schemas.openxmlformats.org/markup-compatibility/2006">
          <mc:Choice Requires="x14">
            <control shapeId="42105" r:id="rId124" name="Check Box 121">
              <controlPr defaultSize="0" autoFill="0" autoLine="0" autoPict="0">
                <anchor moveWithCells="1">
                  <from>
                    <xdr:col>8</xdr:col>
                    <xdr:colOff>22860</xdr:colOff>
                    <xdr:row>163</xdr:row>
                    <xdr:rowOff>137160</xdr:rowOff>
                  </from>
                  <to>
                    <xdr:col>9</xdr:col>
                    <xdr:colOff>76200</xdr:colOff>
                    <xdr:row>165</xdr:row>
                    <xdr:rowOff>30480</xdr:rowOff>
                  </to>
                </anchor>
              </controlPr>
            </control>
          </mc:Choice>
        </mc:AlternateContent>
        <mc:AlternateContent xmlns:mc="http://schemas.openxmlformats.org/markup-compatibility/2006">
          <mc:Choice Requires="x14">
            <control shapeId="42106" r:id="rId125" name="Check Box 122">
              <controlPr defaultSize="0" autoFill="0" autoLine="0" autoPict="0">
                <anchor moveWithCells="1">
                  <from>
                    <xdr:col>10</xdr:col>
                    <xdr:colOff>22860</xdr:colOff>
                    <xdr:row>163</xdr:row>
                    <xdr:rowOff>137160</xdr:rowOff>
                  </from>
                  <to>
                    <xdr:col>11</xdr:col>
                    <xdr:colOff>76200</xdr:colOff>
                    <xdr:row>165</xdr:row>
                    <xdr:rowOff>30480</xdr:rowOff>
                  </to>
                </anchor>
              </controlPr>
            </control>
          </mc:Choice>
        </mc:AlternateContent>
        <mc:AlternateContent xmlns:mc="http://schemas.openxmlformats.org/markup-compatibility/2006">
          <mc:Choice Requires="x14">
            <control shapeId="42107" r:id="rId126" name="Check Box 123">
              <controlPr defaultSize="0" autoFill="0" autoLine="0" autoPict="0">
                <anchor moveWithCells="1">
                  <from>
                    <xdr:col>12</xdr:col>
                    <xdr:colOff>22860</xdr:colOff>
                    <xdr:row>163</xdr:row>
                    <xdr:rowOff>137160</xdr:rowOff>
                  </from>
                  <to>
                    <xdr:col>13</xdr:col>
                    <xdr:colOff>76200</xdr:colOff>
                    <xdr:row>165</xdr:row>
                    <xdr:rowOff>30480</xdr:rowOff>
                  </to>
                </anchor>
              </controlPr>
            </control>
          </mc:Choice>
        </mc:AlternateContent>
        <mc:AlternateContent xmlns:mc="http://schemas.openxmlformats.org/markup-compatibility/2006">
          <mc:Choice Requires="x14">
            <control shapeId="42108" r:id="rId127" name="Check Box 124">
              <controlPr defaultSize="0" autoFill="0" autoLine="0" autoPict="0">
                <anchor moveWithCells="1">
                  <from>
                    <xdr:col>8</xdr:col>
                    <xdr:colOff>22860</xdr:colOff>
                    <xdr:row>165</xdr:row>
                    <xdr:rowOff>137160</xdr:rowOff>
                  </from>
                  <to>
                    <xdr:col>9</xdr:col>
                    <xdr:colOff>76200</xdr:colOff>
                    <xdr:row>167</xdr:row>
                    <xdr:rowOff>30480</xdr:rowOff>
                  </to>
                </anchor>
              </controlPr>
            </control>
          </mc:Choice>
        </mc:AlternateContent>
        <mc:AlternateContent xmlns:mc="http://schemas.openxmlformats.org/markup-compatibility/2006">
          <mc:Choice Requires="x14">
            <control shapeId="42109" r:id="rId128" name="Check Box 125">
              <controlPr defaultSize="0" autoFill="0" autoLine="0" autoPict="0">
                <anchor moveWithCells="1">
                  <from>
                    <xdr:col>10</xdr:col>
                    <xdr:colOff>22860</xdr:colOff>
                    <xdr:row>165</xdr:row>
                    <xdr:rowOff>137160</xdr:rowOff>
                  </from>
                  <to>
                    <xdr:col>11</xdr:col>
                    <xdr:colOff>76200</xdr:colOff>
                    <xdr:row>167</xdr:row>
                    <xdr:rowOff>30480</xdr:rowOff>
                  </to>
                </anchor>
              </controlPr>
            </control>
          </mc:Choice>
        </mc:AlternateContent>
        <mc:AlternateContent xmlns:mc="http://schemas.openxmlformats.org/markup-compatibility/2006">
          <mc:Choice Requires="x14">
            <control shapeId="42110" r:id="rId129" name="Check Box 126">
              <controlPr defaultSize="0" autoFill="0" autoLine="0" autoPict="0">
                <anchor moveWithCells="1">
                  <from>
                    <xdr:col>12</xdr:col>
                    <xdr:colOff>22860</xdr:colOff>
                    <xdr:row>165</xdr:row>
                    <xdr:rowOff>137160</xdr:rowOff>
                  </from>
                  <to>
                    <xdr:col>13</xdr:col>
                    <xdr:colOff>76200</xdr:colOff>
                    <xdr:row>167</xdr:row>
                    <xdr:rowOff>30480</xdr:rowOff>
                  </to>
                </anchor>
              </controlPr>
            </control>
          </mc:Choice>
        </mc:AlternateContent>
        <mc:AlternateContent xmlns:mc="http://schemas.openxmlformats.org/markup-compatibility/2006">
          <mc:Choice Requires="x14">
            <control shapeId="42111" r:id="rId130" name="Check Box 127">
              <controlPr defaultSize="0" autoFill="0" autoLine="0" autoPict="0">
                <anchor moveWithCells="1">
                  <from>
                    <xdr:col>8</xdr:col>
                    <xdr:colOff>22860</xdr:colOff>
                    <xdr:row>173</xdr:row>
                    <xdr:rowOff>137160</xdr:rowOff>
                  </from>
                  <to>
                    <xdr:col>9</xdr:col>
                    <xdr:colOff>76200</xdr:colOff>
                    <xdr:row>175</xdr:row>
                    <xdr:rowOff>30480</xdr:rowOff>
                  </to>
                </anchor>
              </controlPr>
            </control>
          </mc:Choice>
        </mc:AlternateContent>
        <mc:AlternateContent xmlns:mc="http://schemas.openxmlformats.org/markup-compatibility/2006">
          <mc:Choice Requires="x14">
            <control shapeId="42112" r:id="rId131" name="Check Box 128">
              <controlPr defaultSize="0" autoFill="0" autoLine="0" autoPict="0">
                <anchor moveWithCells="1">
                  <from>
                    <xdr:col>10</xdr:col>
                    <xdr:colOff>22860</xdr:colOff>
                    <xdr:row>173</xdr:row>
                    <xdr:rowOff>137160</xdr:rowOff>
                  </from>
                  <to>
                    <xdr:col>11</xdr:col>
                    <xdr:colOff>76200</xdr:colOff>
                    <xdr:row>175</xdr:row>
                    <xdr:rowOff>30480</xdr:rowOff>
                  </to>
                </anchor>
              </controlPr>
            </control>
          </mc:Choice>
        </mc:AlternateContent>
        <mc:AlternateContent xmlns:mc="http://schemas.openxmlformats.org/markup-compatibility/2006">
          <mc:Choice Requires="x14">
            <control shapeId="42113" r:id="rId132" name="Check Box 129">
              <controlPr defaultSize="0" autoFill="0" autoLine="0" autoPict="0">
                <anchor moveWithCells="1">
                  <from>
                    <xdr:col>12</xdr:col>
                    <xdr:colOff>22860</xdr:colOff>
                    <xdr:row>173</xdr:row>
                    <xdr:rowOff>137160</xdr:rowOff>
                  </from>
                  <to>
                    <xdr:col>13</xdr:col>
                    <xdr:colOff>76200</xdr:colOff>
                    <xdr:row>175</xdr:row>
                    <xdr:rowOff>30480</xdr:rowOff>
                  </to>
                </anchor>
              </controlPr>
            </control>
          </mc:Choice>
        </mc:AlternateContent>
        <mc:AlternateContent xmlns:mc="http://schemas.openxmlformats.org/markup-compatibility/2006">
          <mc:Choice Requires="x14">
            <control shapeId="42114" r:id="rId133" name="Check Box 130">
              <controlPr defaultSize="0" autoFill="0" autoLine="0" autoPict="0">
                <anchor moveWithCells="1">
                  <from>
                    <xdr:col>8</xdr:col>
                    <xdr:colOff>22860</xdr:colOff>
                    <xdr:row>175</xdr:row>
                    <xdr:rowOff>137160</xdr:rowOff>
                  </from>
                  <to>
                    <xdr:col>9</xdr:col>
                    <xdr:colOff>76200</xdr:colOff>
                    <xdr:row>177</xdr:row>
                    <xdr:rowOff>30480</xdr:rowOff>
                  </to>
                </anchor>
              </controlPr>
            </control>
          </mc:Choice>
        </mc:AlternateContent>
        <mc:AlternateContent xmlns:mc="http://schemas.openxmlformats.org/markup-compatibility/2006">
          <mc:Choice Requires="x14">
            <control shapeId="42115" r:id="rId134" name="Check Box 131">
              <controlPr defaultSize="0" autoFill="0" autoLine="0" autoPict="0">
                <anchor moveWithCells="1">
                  <from>
                    <xdr:col>10</xdr:col>
                    <xdr:colOff>22860</xdr:colOff>
                    <xdr:row>175</xdr:row>
                    <xdr:rowOff>137160</xdr:rowOff>
                  </from>
                  <to>
                    <xdr:col>11</xdr:col>
                    <xdr:colOff>76200</xdr:colOff>
                    <xdr:row>177</xdr:row>
                    <xdr:rowOff>30480</xdr:rowOff>
                  </to>
                </anchor>
              </controlPr>
            </control>
          </mc:Choice>
        </mc:AlternateContent>
        <mc:AlternateContent xmlns:mc="http://schemas.openxmlformats.org/markup-compatibility/2006">
          <mc:Choice Requires="x14">
            <control shapeId="42116" r:id="rId135" name="Check Box 132">
              <controlPr defaultSize="0" autoFill="0" autoLine="0" autoPict="0">
                <anchor moveWithCells="1">
                  <from>
                    <xdr:col>12</xdr:col>
                    <xdr:colOff>22860</xdr:colOff>
                    <xdr:row>175</xdr:row>
                    <xdr:rowOff>137160</xdr:rowOff>
                  </from>
                  <to>
                    <xdr:col>13</xdr:col>
                    <xdr:colOff>76200</xdr:colOff>
                    <xdr:row>177</xdr:row>
                    <xdr:rowOff>30480</xdr:rowOff>
                  </to>
                </anchor>
              </controlPr>
            </control>
          </mc:Choice>
        </mc:AlternateContent>
        <mc:AlternateContent xmlns:mc="http://schemas.openxmlformats.org/markup-compatibility/2006">
          <mc:Choice Requires="x14">
            <control shapeId="42117" r:id="rId136" name="Check Box 133">
              <controlPr defaultSize="0" autoFill="0" autoLine="0" autoPict="0">
                <anchor moveWithCells="1">
                  <from>
                    <xdr:col>8</xdr:col>
                    <xdr:colOff>22860</xdr:colOff>
                    <xdr:row>177</xdr:row>
                    <xdr:rowOff>137160</xdr:rowOff>
                  </from>
                  <to>
                    <xdr:col>9</xdr:col>
                    <xdr:colOff>76200</xdr:colOff>
                    <xdr:row>179</xdr:row>
                    <xdr:rowOff>30480</xdr:rowOff>
                  </to>
                </anchor>
              </controlPr>
            </control>
          </mc:Choice>
        </mc:AlternateContent>
        <mc:AlternateContent xmlns:mc="http://schemas.openxmlformats.org/markup-compatibility/2006">
          <mc:Choice Requires="x14">
            <control shapeId="42118" r:id="rId137" name="Check Box 134">
              <controlPr defaultSize="0" autoFill="0" autoLine="0" autoPict="0">
                <anchor moveWithCells="1">
                  <from>
                    <xdr:col>10</xdr:col>
                    <xdr:colOff>22860</xdr:colOff>
                    <xdr:row>177</xdr:row>
                    <xdr:rowOff>137160</xdr:rowOff>
                  </from>
                  <to>
                    <xdr:col>11</xdr:col>
                    <xdr:colOff>76200</xdr:colOff>
                    <xdr:row>179</xdr:row>
                    <xdr:rowOff>30480</xdr:rowOff>
                  </to>
                </anchor>
              </controlPr>
            </control>
          </mc:Choice>
        </mc:AlternateContent>
        <mc:AlternateContent xmlns:mc="http://schemas.openxmlformats.org/markup-compatibility/2006">
          <mc:Choice Requires="x14">
            <control shapeId="42119" r:id="rId138" name="Check Box 135">
              <controlPr defaultSize="0" autoFill="0" autoLine="0" autoPict="0">
                <anchor moveWithCells="1">
                  <from>
                    <xdr:col>12</xdr:col>
                    <xdr:colOff>22860</xdr:colOff>
                    <xdr:row>177</xdr:row>
                    <xdr:rowOff>137160</xdr:rowOff>
                  </from>
                  <to>
                    <xdr:col>13</xdr:col>
                    <xdr:colOff>76200</xdr:colOff>
                    <xdr:row>179</xdr:row>
                    <xdr:rowOff>30480</xdr:rowOff>
                  </to>
                </anchor>
              </controlPr>
            </control>
          </mc:Choice>
        </mc:AlternateContent>
        <mc:AlternateContent xmlns:mc="http://schemas.openxmlformats.org/markup-compatibility/2006">
          <mc:Choice Requires="x14">
            <control shapeId="42120" r:id="rId139" name="Check Box 136">
              <controlPr defaultSize="0" autoFill="0" autoLine="0" autoPict="0">
                <anchor moveWithCells="1">
                  <from>
                    <xdr:col>8</xdr:col>
                    <xdr:colOff>22860</xdr:colOff>
                    <xdr:row>131</xdr:row>
                    <xdr:rowOff>137160</xdr:rowOff>
                  </from>
                  <to>
                    <xdr:col>9</xdr:col>
                    <xdr:colOff>76200</xdr:colOff>
                    <xdr:row>133</xdr:row>
                    <xdr:rowOff>30480</xdr:rowOff>
                  </to>
                </anchor>
              </controlPr>
            </control>
          </mc:Choice>
        </mc:AlternateContent>
        <mc:AlternateContent xmlns:mc="http://schemas.openxmlformats.org/markup-compatibility/2006">
          <mc:Choice Requires="x14">
            <control shapeId="42121" r:id="rId140" name="Check Box 137">
              <controlPr defaultSize="0" autoFill="0" autoLine="0" autoPict="0">
                <anchor moveWithCells="1">
                  <from>
                    <xdr:col>10</xdr:col>
                    <xdr:colOff>22860</xdr:colOff>
                    <xdr:row>131</xdr:row>
                    <xdr:rowOff>137160</xdr:rowOff>
                  </from>
                  <to>
                    <xdr:col>11</xdr:col>
                    <xdr:colOff>76200</xdr:colOff>
                    <xdr:row>133</xdr:row>
                    <xdr:rowOff>30480</xdr:rowOff>
                  </to>
                </anchor>
              </controlPr>
            </control>
          </mc:Choice>
        </mc:AlternateContent>
        <mc:AlternateContent xmlns:mc="http://schemas.openxmlformats.org/markup-compatibility/2006">
          <mc:Choice Requires="x14">
            <control shapeId="42122" r:id="rId141" name="Check Box 138">
              <controlPr defaultSize="0" autoFill="0" autoLine="0" autoPict="0">
                <anchor moveWithCells="1">
                  <from>
                    <xdr:col>12</xdr:col>
                    <xdr:colOff>22860</xdr:colOff>
                    <xdr:row>131</xdr:row>
                    <xdr:rowOff>137160</xdr:rowOff>
                  </from>
                  <to>
                    <xdr:col>13</xdr:col>
                    <xdr:colOff>76200</xdr:colOff>
                    <xdr:row>133</xdr:row>
                    <xdr:rowOff>30480</xdr:rowOff>
                  </to>
                </anchor>
              </controlPr>
            </control>
          </mc:Choice>
        </mc:AlternateContent>
        <mc:AlternateContent xmlns:mc="http://schemas.openxmlformats.org/markup-compatibility/2006">
          <mc:Choice Requires="x14">
            <control shapeId="42123" r:id="rId142" name="Check Box 139">
              <controlPr defaultSize="0" autoFill="0" autoLine="0" autoPict="0">
                <anchor moveWithCells="1">
                  <from>
                    <xdr:col>8</xdr:col>
                    <xdr:colOff>22860</xdr:colOff>
                    <xdr:row>51</xdr:row>
                    <xdr:rowOff>137160</xdr:rowOff>
                  </from>
                  <to>
                    <xdr:col>9</xdr:col>
                    <xdr:colOff>76200</xdr:colOff>
                    <xdr:row>53</xdr:row>
                    <xdr:rowOff>30480</xdr:rowOff>
                  </to>
                </anchor>
              </controlPr>
            </control>
          </mc:Choice>
        </mc:AlternateContent>
        <mc:AlternateContent xmlns:mc="http://schemas.openxmlformats.org/markup-compatibility/2006">
          <mc:Choice Requires="x14">
            <control shapeId="42124" r:id="rId143" name="Check Box 140">
              <controlPr defaultSize="0" autoFill="0" autoLine="0" autoPict="0">
                <anchor moveWithCells="1">
                  <from>
                    <xdr:col>10</xdr:col>
                    <xdr:colOff>22860</xdr:colOff>
                    <xdr:row>50</xdr:row>
                    <xdr:rowOff>137160</xdr:rowOff>
                  </from>
                  <to>
                    <xdr:col>11</xdr:col>
                    <xdr:colOff>76200</xdr:colOff>
                    <xdr:row>54</xdr:row>
                    <xdr:rowOff>30480</xdr:rowOff>
                  </to>
                </anchor>
              </controlPr>
            </control>
          </mc:Choice>
        </mc:AlternateContent>
        <mc:AlternateContent xmlns:mc="http://schemas.openxmlformats.org/markup-compatibility/2006">
          <mc:Choice Requires="x14">
            <control shapeId="42125" r:id="rId144" name="Check Box 141">
              <controlPr defaultSize="0" autoFill="0" autoLine="0" autoPict="0">
                <anchor moveWithCells="1">
                  <from>
                    <xdr:col>12</xdr:col>
                    <xdr:colOff>22860</xdr:colOff>
                    <xdr:row>50</xdr:row>
                    <xdr:rowOff>137160</xdr:rowOff>
                  </from>
                  <to>
                    <xdr:col>13</xdr:col>
                    <xdr:colOff>76200</xdr:colOff>
                    <xdr:row>54</xdr:row>
                    <xdr:rowOff>30480</xdr:rowOff>
                  </to>
                </anchor>
              </controlPr>
            </control>
          </mc:Choice>
        </mc:AlternateContent>
        <mc:AlternateContent xmlns:mc="http://schemas.openxmlformats.org/markup-compatibility/2006">
          <mc:Choice Requires="x14">
            <control shapeId="42126" r:id="rId145" name="Check Box 142">
              <controlPr defaultSize="0" autoFill="0" autoLine="0" autoPict="0">
                <anchor moveWithCells="1">
                  <from>
                    <xdr:col>2</xdr:col>
                    <xdr:colOff>22860</xdr:colOff>
                    <xdr:row>323</xdr:row>
                    <xdr:rowOff>137160</xdr:rowOff>
                  </from>
                  <to>
                    <xdr:col>2</xdr:col>
                    <xdr:colOff>335280</xdr:colOff>
                    <xdr:row>325</xdr:row>
                    <xdr:rowOff>30480</xdr:rowOff>
                  </to>
                </anchor>
              </controlPr>
            </control>
          </mc:Choice>
        </mc:AlternateContent>
        <mc:AlternateContent xmlns:mc="http://schemas.openxmlformats.org/markup-compatibility/2006">
          <mc:Choice Requires="x14">
            <control shapeId="42127" r:id="rId146" name="Check Box 143">
              <controlPr defaultSize="0" autoFill="0" autoLine="0" autoPict="0">
                <anchor moveWithCells="1">
                  <from>
                    <xdr:col>3</xdr:col>
                    <xdr:colOff>22860</xdr:colOff>
                    <xdr:row>323</xdr:row>
                    <xdr:rowOff>137160</xdr:rowOff>
                  </from>
                  <to>
                    <xdr:col>3</xdr:col>
                    <xdr:colOff>335280</xdr:colOff>
                    <xdr:row>325</xdr:row>
                    <xdr:rowOff>30480</xdr:rowOff>
                  </to>
                </anchor>
              </controlPr>
            </control>
          </mc:Choice>
        </mc:AlternateContent>
        <mc:AlternateContent xmlns:mc="http://schemas.openxmlformats.org/markup-compatibility/2006">
          <mc:Choice Requires="x14">
            <control shapeId="42128" r:id="rId147" name="Check Box 144">
              <controlPr defaultSize="0" autoFill="0" autoLine="0" autoPict="0">
                <anchor moveWithCells="1">
                  <from>
                    <xdr:col>4</xdr:col>
                    <xdr:colOff>22860</xdr:colOff>
                    <xdr:row>324</xdr:row>
                    <xdr:rowOff>137160</xdr:rowOff>
                  </from>
                  <to>
                    <xdr:col>4</xdr:col>
                    <xdr:colOff>335280</xdr:colOff>
                    <xdr:row>326</xdr:row>
                    <xdr:rowOff>30480</xdr:rowOff>
                  </to>
                </anchor>
              </controlPr>
            </control>
          </mc:Choice>
        </mc:AlternateContent>
        <mc:AlternateContent xmlns:mc="http://schemas.openxmlformats.org/markup-compatibility/2006">
          <mc:Choice Requires="x14">
            <control shapeId="42129" r:id="rId148" name="Check Box 145">
              <controlPr defaultSize="0" autoFill="0" autoLine="0" autoPict="0">
                <anchor moveWithCells="1">
                  <from>
                    <xdr:col>2</xdr:col>
                    <xdr:colOff>22860</xdr:colOff>
                    <xdr:row>327</xdr:row>
                    <xdr:rowOff>137160</xdr:rowOff>
                  </from>
                  <to>
                    <xdr:col>2</xdr:col>
                    <xdr:colOff>335280</xdr:colOff>
                    <xdr:row>329</xdr:row>
                    <xdr:rowOff>30480</xdr:rowOff>
                  </to>
                </anchor>
              </controlPr>
            </control>
          </mc:Choice>
        </mc:AlternateContent>
        <mc:AlternateContent xmlns:mc="http://schemas.openxmlformats.org/markup-compatibility/2006">
          <mc:Choice Requires="x14">
            <control shapeId="42130" r:id="rId149" name="Check Box 146">
              <controlPr defaultSize="0" autoFill="0" autoLine="0" autoPict="0">
                <anchor moveWithCells="1">
                  <from>
                    <xdr:col>3</xdr:col>
                    <xdr:colOff>22860</xdr:colOff>
                    <xdr:row>327</xdr:row>
                    <xdr:rowOff>137160</xdr:rowOff>
                  </from>
                  <to>
                    <xdr:col>3</xdr:col>
                    <xdr:colOff>335280</xdr:colOff>
                    <xdr:row>329</xdr:row>
                    <xdr:rowOff>30480</xdr:rowOff>
                  </to>
                </anchor>
              </controlPr>
            </control>
          </mc:Choice>
        </mc:AlternateContent>
        <mc:AlternateContent xmlns:mc="http://schemas.openxmlformats.org/markup-compatibility/2006">
          <mc:Choice Requires="x14">
            <control shapeId="42131" r:id="rId150" name="Check Box 147">
              <controlPr defaultSize="0" autoFill="0" autoLine="0" autoPict="0">
                <anchor moveWithCells="1">
                  <from>
                    <xdr:col>4</xdr:col>
                    <xdr:colOff>22860</xdr:colOff>
                    <xdr:row>327</xdr:row>
                    <xdr:rowOff>137160</xdr:rowOff>
                  </from>
                  <to>
                    <xdr:col>4</xdr:col>
                    <xdr:colOff>335280</xdr:colOff>
                    <xdr:row>329</xdr:row>
                    <xdr:rowOff>30480</xdr:rowOff>
                  </to>
                </anchor>
              </controlPr>
            </control>
          </mc:Choice>
        </mc:AlternateContent>
        <mc:AlternateContent xmlns:mc="http://schemas.openxmlformats.org/markup-compatibility/2006">
          <mc:Choice Requires="x14">
            <control shapeId="42132" r:id="rId151" name="Check Box 148">
              <controlPr defaultSize="0" autoFill="0" autoLine="0" autoPict="0">
                <anchor moveWithCells="1">
                  <from>
                    <xdr:col>8</xdr:col>
                    <xdr:colOff>30480</xdr:colOff>
                    <xdr:row>134</xdr:row>
                    <xdr:rowOff>137160</xdr:rowOff>
                  </from>
                  <to>
                    <xdr:col>9</xdr:col>
                    <xdr:colOff>99060</xdr:colOff>
                    <xdr:row>136</xdr:row>
                    <xdr:rowOff>22860</xdr:rowOff>
                  </to>
                </anchor>
              </controlPr>
            </control>
          </mc:Choice>
        </mc:AlternateContent>
        <mc:AlternateContent xmlns:mc="http://schemas.openxmlformats.org/markup-compatibility/2006">
          <mc:Choice Requires="x14">
            <control shapeId="42133" r:id="rId152" name="Check Box 149">
              <controlPr defaultSize="0" autoFill="0" autoLine="0" autoPict="0">
                <anchor moveWithCells="1">
                  <from>
                    <xdr:col>10</xdr:col>
                    <xdr:colOff>22860</xdr:colOff>
                    <xdr:row>134</xdr:row>
                    <xdr:rowOff>137160</xdr:rowOff>
                  </from>
                  <to>
                    <xdr:col>11</xdr:col>
                    <xdr:colOff>76200</xdr:colOff>
                    <xdr:row>136</xdr:row>
                    <xdr:rowOff>30480</xdr:rowOff>
                  </to>
                </anchor>
              </controlPr>
            </control>
          </mc:Choice>
        </mc:AlternateContent>
        <mc:AlternateContent xmlns:mc="http://schemas.openxmlformats.org/markup-compatibility/2006">
          <mc:Choice Requires="x14">
            <control shapeId="42134" r:id="rId153" name="Check Box 150">
              <controlPr defaultSize="0" autoFill="0" autoLine="0" autoPict="0">
                <anchor moveWithCells="1">
                  <from>
                    <xdr:col>12</xdr:col>
                    <xdr:colOff>0</xdr:colOff>
                    <xdr:row>134</xdr:row>
                    <xdr:rowOff>137160</xdr:rowOff>
                  </from>
                  <to>
                    <xdr:col>13</xdr:col>
                    <xdr:colOff>60960</xdr:colOff>
                    <xdr:row>136</xdr:row>
                    <xdr:rowOff>30480</xdr:rowOff>
                  </to>
                </anchor>
              </controlPr>
            </control>
          </mc:Choice>
        </mc:AlternateContent>
        <mc:AlternateContent xmlns:mc="http://schemas.openxmlformats.org/markup-compatibility/2006">
          <mc:Choice Requires="x14">
            <control shapeId="42135" r:id="rId154" name="Check Box 151">
              <controlPr defaultSize="0" autoFill="0" autoLine="0" autoPict="0">
                <anchor moveWithCells="1">
                  <from>
                    <xdr:col>1</xdr:col>
                    <xdr:colOff>22860</xdr:colOff>
                    <xdr:row>328</xdr:row>
                    <xdr:rowOff>137160</xdr:rowOff>
                  </from>
                  <to>
                    <xdr:col>1</xdr:col>
                    <xdr:colOff>335280</xdr:colOff>
                    <xdr:row>330</xdr:row>
                    <xdr:rowOff>30480</xdr:rowOff>
                  </to>
                </anchor>
              </controlPr>
            </control>
          </mc:Choice>
        </mc:AlternateContent>
        <mc:AlternateContent xmlns:mc="http://schemas.openxmlformats.org/markup-compatibility/2006">
          <mc:Choice Requires="x14">
            <control shapeId="42136" r:id="rId155" name="Check Box 152">
              <controlPr defaultSize="0" autoFill="0" autoLine="0" autoPict="0">
                <anchor moveWithCells="1">
                  <from>
                    <xdr:col>2</xdr:col>
                    <xdr:colOff>22860</xdr:colOff>
                    <xdr:row>330</xdr:row>
                    <xdr:rowOff>137160</xdr:rowOff>
                  </from>
                  <to>
                    <xdr:col>2</xdr:col>
                    <xdr:colOff>335280</xdr:colOff>
                    <xdr:row>332</xdr:row>
                    <xdr:rowOff>30480</xdr:rowOff>
                  </to>
                </anchor>
              </controlPr>
            </control>
          </mc:Choice>
        </mc:AlternateContent>
        <mc:AlternateContent xmlns:mc="http://schemas.openxmlformats.org/markup-compatibility/2006">
          <mc:Choice Requires="x14">
            <control shapeId="42137" r:id="rId156" name="Check Box 153">
              <controlPr defaultSize="0" autoFill="0" autoLine="0" autoPict="0">
                <anchor moveWithCells="1">
                  <from>
                    <xdr:col>4</xdr:col>
                    <xdr:colOff>22860</xdr:colOff>
                    <xdr:row>330</xdr:row>
                    <xdr:rowOff>137160</xdr:rowOff>
                  </from>
                  <to>
                    <xdr:col>4</xdr:col>
                    <xdr:colOff>335280</xdr:colOff>
                    <xdr:row>332</xdr:row>
                    <xdr:rowOff>30480</xdr:rowOff>
                  </to>
                </anchor>
              </controlPr>
            </control>
          </mc:Choice>
        </mc:AlternateContent>
        <mc:AlternateContent xmlns:mc="http://schemas.openxmlformats.org/markup-compatibility/2006">
          <mc:Choice Requires="x14">
            <control shapeId="42138" r:id="rId157" name="Check Box 154">
              <controlPr defaultSize="0" autoFill="0" autoLine="0" autoPict="0">
                <anchor moveWithCells="1">
                  <from>
                    <xdr:col>8</xdr:col>
                    <xdr:colOff>30480</xdr:colOff>
                    <xdr:row>35</xdr:row>
                    <xdr:rowOff>137160</xdr:rowOff>
                  </from>
                  <to>
                    <xdr:col>9</xdr:col>
                    <xdr:colOff>99060</xdr:colOff>
                    <xdr:row>37</xdr:row>
                    <xdr:rowOff>30480</xdr:rowOff>
                  </to>
                </anchor>
              </controlPr>
            </control>
          </mc:Choice>
        </mc:AlternateContent>
        <mc:AlternateContent xmlns:mc="http://schemas.openxmlformats.org/markup-compatibility/2006">
          <mc:Choice Requires="x14">
            <control shapeId="42139" r:id="rId158" name="Check Box 155">
              <controlPr defaultSize="0" autoFill="0" autoLine="0" autoPict="0">
                <anchor moveWithCells="1">
                  <from>
                    <xdr:col>10</xdr:col>
                    <xdr:colOff>22860</xdr:colOff>
                    <xdr:row>35</xdr:row>
                    <xdr:rowOff>137160</xdr:rowOff>
                  </from>
                  <to>
                    <xdr:col>11</xdr:col>
                    <xdr:colOff>76200</xdr:colOff>
                    <xdr:row>37</xdr:row>
                    <xdr:rowOff>30480</xdr:rowOff>
                  </to>
                </anchor>
              </controlPr>
            </control>
          </mc:Choice>
        </mc:AlternateContent>
        <mc:AlternateContent xmlns:mc="http://schemas.openxmlformats.org/markup-compatibility/2006">
          <mc:Choice Requires="x14">
            <control shapeId="42140" r:id="rId159" name="Check Box 156">
              <controlPr defaultSize="0" autoFill="0" autoLine="0" autoPict="0">
                <anchor moveWithCells="1">
                  <from>
                    <xdr:col>12</xdr:col>
                    <xdr:colOff>22860</xdr:colOff>
                    <xdr:row>35</xdr:row>
                    <xdr:rowOff>137160</xdr:rowOff>
                  </from>
                  <to>
                    <xdr:col>13</xdr:col>
                    <xdr:colOff>76200</xdr:colOff>
                    <xdr:row>37</xdr:row>
                    <xdr:rowOff>22860</xdr:rowOff>
                  </to>
                </anchor>
              </controlPr>
            </control>
          </mc:Choice>
        </mc:AlternateContent>
        <mc:AlternateContent xmlns:mc="http://schemas.openxmlformats.org/markup-compatibility/2006">
          <mc:Choice Requires="x14">
            <control shapeId="42141" r:id="rId160" name="Check Box 157">
              <controlPr defaultSize="0" autoFill="0" autoLine="0" autoPict="0">
                <anchor moveWithCells="1">
                  <from>
                    <xdr:col>8</xdr:col>
                    <xdr:colOff>22860</xdr:colOff>
                    <xdr:row>112</xdr:row>
                    <xdr:rowOff>60960</xdr:rowOff>
                  </from>
                  <to>
                    <xdr:col>9</xdr:col>
                    <xdr:colOff>99060</xdr:colOff>
                    <xdr:row>114</xdr:row>
                    <xdr:rowOff>121920</xdr:rowOff>
                  </to>
                </anchor>
              </controlPr>
            </control>
          </mc:Choice>
        </mc:AlternateContent>
        <mc:AlternateContent xmlns:mc="http://schemas.openxmlformats.org/markup-compatibility/2006">
          <mc:Choice Requires="x14">
            <control shapeId="42142" r:id="rId161" name="Check Box 158">
              <controlPr defaultSize="0" autoFill="0" autoLine="0" autoPict="0">
                <anchor moveWithCells="1">
                  <from>
                    <xdr:col>9</xdr:col>
                    <xdr:colOff>617220</xdr:colOff>
                    <xdr:row>112</xdr:row>
                    <xdr:rowOff>137160</xdr:rowOff>
                  </from>
                  <to>
                    <xdr:col>11</xdr:col>
                    <xdr:colOff>45720</xdr:colOff>
                    <xdr:row>114</xdr:row>
                    <xdr:rowOff>22860</xdr:rowOff>
                  </to>
                </anchor>
              </controlPr>
            </control>
          </mc:Choice>
        </mc:AlternateContent>
        <mc:AlternateContent xmlns:mc="http://schemas.openxmlformats.org/markup-compatibility/2006">
          <mc:Choice Requires="x14">
            <control shapeId="42143" r:id="rId162" name="Check Box 159">
              <controlPr defaultSize="0" autoFill="0" autoLine="0" autoPict="0">
                <anchor moveWithCells="1">
                  <from>
                    <xdr:col>12</xdr:col>
                    <xdr:colOff>30480</xdr:colOff>
                    <xdr:row>112</xdr:row>
                    <xdr:rowOff>137160</xdr:rowOff>
                  </from>
                  <to>
                    <xdr:col>13</xdr:col>
                    <xdr:colOff>99060</xdr:colOff>
                    <xdr:row>114</xdr:row>
                    <xdr:rowOff>30480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09553-D627-45AA-871F-A2F41258D17A}">
  <sheetPr codeName="Sheet33">
    <tabColor indexed="13"/>
  </sheetPr>
  <dimension ref="A1:K49"/>
  <sheetViews>
    <sheetView zoomScale="75" zoomScaleNormal="75" workbookViewId="0">
      <selection activeCell="L25" sqref="L25"/>
    </sheetView>
  </sheetViews>
  <sheetFormatPr defaultColWidth="9.109375" defaultRowHeight="13.8" x14ac:dyDescent="0.25"/>
  <cols>
    <col min="1" max="1" width="1.44140625" style="21" customWidth="1"/>
    <col min="2" max="2" width="6.44140625" style="21" customWidth="1"/>
    <col min="3" max="3" width="37" style="8" customWidth="1"/>
    <col min="4" max="5" width="15.6640625" style="8" customWidth="1"/>
    <col min="6" max="6" width="15.109375" style="8" customWidth="1"/>
    <col min="7" max="7" width="16.44140625" style="8" customWidth="1"/>
    <col min="8" max="10" width="9.109375" style="8"/>
    <col min="11" max="11" width="5.44140625" style="8" customWidth="1"/>
    <col min="12" max="16384" width="9.109375" style="8"/>
  </cols>
  <sheetData>
    <row r="1" spans="1:7" x14ac:dyDescent="0.25">
      <c r="A1" s="16"/>
      <c r="B1" s="16"/>
      <c r="C1" s="17"/>
      <c r="D1" s="18">
        <v>-1</v>
      </c>
      <c r="E1" s="19">
        <v>-2</v>
      </c>
      <c r="F1" s="52">
        <v>-3</v>
      </c>
      <c r="G1" s="20">
        <v>-4</v>
      </c>
    </row>
    <row r="2" spans="1:7" x14ac:dyDescent="0.25">
      <c r="C2" s="13"/>
      <c r="D2" s="13"/>
      <c r="E2" s="26" t="s">
        <v>1</v>
      </c>
      <c r="F2" s="1077" t="str">
        <f>"BUDGET YEAR ENDING "&amp;TEXT('Form 1'!C138, "MM/DD/YY")</f>
        <v>BUDGET YEAR ENDING 06/30/26</v>
      </c>
      <c r="G2" s="1078"/>
    </row>
    <row r="3" spans="1:7" s="24" customFormat="1" ht="15.75" customHeight="1" x14ac:dyDescent="0.25">
      <c r="A3" s="50"/>
      <c r="B3" s="45"/>
      <c r="C3" s="47"/>
      <c r="D3" s="46" t="s">
        <v>412</v>
      </c>
      <c r="E3" s="46" t="s">
        <v>414</v>
      </c>
      <c r="F3" s="51"/>
    </row>
    <row r="4" spans="1:7" s="24" customFormat="1" ht="15.75" customHeight="1" x14ac:dyDescent="0.25">
      <c r="A4" s="50"/>
      <c r="B4" s="45"/>
      <c r="C4" s="47" t="s">
        <v>204</v>
      </c>
      <c r="D4" s="46" t="s">
        <v>413</v>
      </c>
      <c r="E4" s="46" t="s">
        <v>413</v>
      </c>
      <c r="F4" s="49" t="s">
        <v>415</v>
      </c>
      <c r="G4" s="44" t="s">
        <v>115</v>
      </c>
    </row>
    <row r="5" spans="1:7" s="24" customFormat="1" ht="15" customHeight="1" x14ac:dyDescent="0.25">
      <c r="A5" s="22"/>
      <c r="B5" s="36"/>
      <c r="C5" s="37"/>
      <c r="D5" s="156">
        <f>'Form 1'!C129</f>
        <v>45473</v>
      </c>
      <c r="E5" s="156">
        <f>'Form 1'!C133</f>
        <v>45838</v>
      </c>
      <c r="F5" s="48" t="s">
        <v>416</v>
      </c>
      <c r="G5" s="23" t="s">
        <v>416</v>
      </c>
    </row>
    <row r="6" spans="1:7" ht="21" customHeight="1" x14ac:dyDescent="0.25">
      <c r="A6" s="112" t="s">
        <v>178</v>
      </c>
      <c r="B6" s="112"/>
      <c r="C6" s="113" t="s">
        <v>256</v>
      </c>
      <c r="D6" s="101"/>
      <c r="E6" s="101"/>
      <c r="F6" s="101"/>
      <c r="G6" s="102"/>
    </row>
    <row r="7" spans="1:7" x14ac:dyDescent="0.25">
      <c r="A7" s="114" t="s">
        <v>257</v>
      </c>
      <c r="B7" s="115"/>
      <c r="C7" s="100" t="s">
        <v>258</v>
      </c>
      <c r="D7" s="98"/>
      <c r="E7" s="98"/>
      <c r="F7" s="98"/>
      <c r="G7" s="99"/>
    </row>
    <row r="8" spans="1:7" x14ac:dyDescent="0.25">
      <c r="A8" s="115"/>
      <c r="B8" s="115" t="s">
        <v>123</v>
      </c>
      <c r="C8" s="100" t="s">
        <v>124</v>
      </c>
      <c r="D8" s="98"/>
      <c r="E8" s="98"/>
      <c r="F8" s="98"/>
      <c r="G8" s="99"/>
    </row>
    <row r="9" spans="1:7" x14ac:dyDescent="0.25">
      <c r="A9" s="115"/>
      <c r="B9" s="115" t="s">
        <v>259</v>
      </c>
      <c r="C9" s="100" t="s">
        <v>260</v>
      </c>
      <c r="D9" s="98"/>
      <c r="E9" s="98"/>
      <c r="F9" s="98"/>
      <c r="G9" s="99"/>
    </row>
    <row r="10" spans="1:7" x14ac:dyDescent="0.25">
      <c r="A10" s="115"/>
      <c r="B10" s="115" t="s">
        <v>261</v>
      </c>
      <c r="C10" s="100" t="s">
        <v>262</v>
      </c>
      <c r="D10" s="98"/>
      <c r="E10" s="98"/>
      <c r="F10" s="98"/>
      <c r="G10" s="99"/>
    </row>
    <row r="11" spans="1:7" x14ac:dyDescent="0.25">
      <c r="A11" s="115"/>
      <c r="B11" s="115" t="s">
        <v>263</v>
      </c>
      <c r="C11" s="100" t="s">
        <v>264</v>
      </c>
      <c r="D11" s="98"/>
      <c r="E11" s="98"/>
      <c r="F11" s="98"/>
      <c r="G11" s="99"/>
    </row>
    <row r="12" spans="1:7" x14ac:dyDescent="0.25">
      <c r="A12" s="115"/>
      <c r="B12" s="115" t="s">
        <v>265</v>
      </c>
      <c r="C12" s="100" t="s">
        <v>266</v>
      </c>
      <c r="D12" s="98"/>
      <c r="E12" s="98"/>
      <c r="F12" s="98"/>
      <c r="G12" s="99"/>
    </row>
    <row r="13" spans="1:7" x14ac:dyDescent="0.25">
      <c r="A13" s="115"/>
      <c r="B13" s="115" t="s">
        <v>125</v>
      </c>
      <c r="C13" s="100" t="s">
        <v>87</v>
      </c>
      <c r="D13" s="98"/>
      <c r="E13" s="98"/>
      <c r="F13" s="98"/>
      <c r="G13" s="99"/>
    </row>
    <row r="14" spans="1:7" x14ac:dyDescent="0.25">
      <c r="A14" s="114" t="s">
        <v>267</v>
      </c>
      <c r="B14" s="115"/>
      <c r="C14" s="100" t="s">
        <v>251</v>
      </c>
      <c r="D14" s="98"/>
      <c r="E14" s="98"/>
      <c r="F14" s="98"/>
      <c r="G14" s="99"/>
    </row>
    <row r="15" spans="1:7" x14ac:dyDescent="0.25">
      <c r="A15" s="115" t="s">
        <v>268</v>
      </c>
      <c r="B15" s="115"/>
      <c r="C15" s="100" t="s">
        <v>269</v>
      </c>
      <c r="D15" s="98"/>
      <c r="E15" s="98"/>
      <c r="F15" s="98"/>
      <c r="G15" s="99"/>
    </row>
    <row r="16" spans="1:7" x14ac:dyDescent="0.25">
      <c r="A16" s="115"/>
      <c r="B16" s="115" t="s">
        <v>270</v>
      </c>
      <c r="C16" s="100" t="s">
        <v>271</v>
      </c>
      <c r="D16" s="98"/>
      <c r="E16" s="98"/>
      <c r="F16" s="98"/>
      <c r="G16" s="99"/>
    </row>
    <row r="17" spans="1:7" x14ac:dyDescent="0.25">
      <c r="A17" s="115"/>
      <c r="B17" s="115" t="s">
        <v>272</v>
      </c>
      <c r="C17" s="100" t="s">
        <v>273</v>
      </c>
      <c r="D17" s="98"/>
      <c r="E17" s="98"/>
      <c r="F17" s="98"/>
      <c r="G17" s="99"/>
    </row>
    <row r="18" spans="1:7" x14ac:dyDescent="0.25">
      <c r="A18" s="115"/>
      <c r="B18" s="115" t="s">
        <v>274</v>
      </c>
      <c r="C18" s="100" t="s">
        <v>275</v>
      </c>
      <c r="D18" s="98"/>
      <c r="E18" s="98"/>
      <c r="F18" s="98"/>
      <c r="G18" s="99"/>
    </row>
    <row r="19" spans="1:7" x14ac:dyDescent="0.25">
      <c r="A19" s="115" t="s">
        <v>276</v>
      </c>
      <c r="B19" s="115"/>
      <c r="C19" s="100" t="s">
        <v>277</v>
      </c>
      <c r="D19" s="98"/>
      <c r="E19" s="98"/>
      <c r="F19" s="98"/>
      <c r="G19" s="99"/>
    </row>
    <row r="20" spans="1:7" x14ac:dyDescent="0.25">
      <c r="A20" s="115"/>
      <c r="B20" s="115" t="s">
        <v>278</v>
      </c>
      <c r="C20" s="100" t="s">
        <v>271</v>
      </c>
      <c r="D20" s="98"/>
      <c r="E20" s="98"/>
      <c r="F20" s="98"/>
      <c r="G20" s="99"/>
    </row>
    <row r="21" spans="1:7" x14ac:dyDescent="0.25">
      <c r="A21" s="115"/>
      <c r="B21" s="115" t="s">
        <v>279</v>
      </c>
      <c r="C21" s="100" t="s">
        <v>275</v>
      </c>
      <c r="D21" s="98"/>
      <c r="E21" s="98"/>
      <c r="F21" s="98"/>
      <c r="G21" s="99"/>
    </row>
    <row r="22" spans="1:7" x14ac:dyDescent="0.25">
      <c r="A22" s="115" t="s">
        <v>94</v>
      </c>
      <c r="B22" s="115"/>
      <c r="C22" s="100" t="s">
        <v>280</v>
      </c>
      <c r="D22" s="98"/>
      <c r="E22" s="98"/>
      <c r="F22" s="98"/>
      <c r="G22" s="99"/>
    </row>
    <row r="23" spans="1:7" x14ac:dyDescent="0.25">
      <c r="A23" s="115" t="s">
        <v>74</v>
      </c>
      <c r="B23" s="115"/>
      <c r="C23" s="100" t="s">
        <v>281</v>
      </c>
      <c r="D23" s="98"/>
      <c r="E23" s="98"/>
      <c r="F23" s="98"/>
      <c r="G23" s="99"/>
    </row>
    <row r="24" spans="1:7" x14ac:dyDescent="0.25">
      <c r="A24" s="115"/>
      <c r="B24" s="115" t="s">
        <v>282</v>
      </c>
      <c r="C24" s="100" t="s">
        <v>283</v>
      </c>
      <c r="D24" s="98"/>
      <c r="E24" s="98"/>
      <c r="F24" s="98"/>
      <c r="G24" s="99"/>
    </row>
    <row r="25" spans="1:7" x14ac:dyDescent="0.25">
      <c r="A25" s="115"/>
      <c r="B25" s="115" t="s">
        <v>284</v>
      </c>
      <c r="C25" s="100" t="s">
        <v>285</v>
      </c>
      <c r="D25" s="98"/>
      <c r="E25" s="98"/>
      <c r="F25" s="98"/>
      <c r="G25" s="99"/>
    </row>
    <row r="26" spans="1:7" x14ac:dyDescent="0.25">
      <c r="A26" s="115"/>
      <c r="B26" s="115" t="s">
        <v>286</v>
      </c>
      <c r="C26" s="100" t="s">
        <v>287</v>
      </c>
      <c r="D26" s="98"/>
      <c r="E26" s="98"/>
      <c r="F26" s="98"/>
      <c r="G26" s="99"/>
    </row>
    <row r="27" spans="1:7" x14ac:dyDescent="0.25">
      <c r="A27" s="115"/>
      <c r="B27" s="115" t="s">
        <v>288</v>
      </c>
      <c r="C27" s="100" t="s">
        <v>87</v>
      </c>
      <c r="D27" s="98"/>
      <c r="E27" s="98"/>
      <c r="F27" s="98"/>
      <c r="G27" s="99"/>
    </row>
    <row r="28" spans="1:7" x14ac:dyDescent="0.25">
      <c r="A28" s="114" t="s">
        <v>289</v>
      </c>
      <c r="B28" s="115"/>
      <c r="C28" s="100" t="s">
        <v>290</v>
      </c>
      <c r="D28" s="98"/>
      <c r="E28" s="98"/>
      <c r="F28" s="98"/>
      <c r="G28" s="99"/>
    </row>
    <row r="29" spans="1:7" x14ac:dyDescent="0.25">
      <c r="A29" s="114" t="s">
        <v>291</v>
      </c>
      <c r="B29" s="115"/>
      <c r="C29" s="100" t="s">
        <v>292</v>
      </c>
      <c r="D29" s="98"/>
      <c r="E29" s="98"/>
      <c r="F29" s="98"/>
      <c r="G29" s="99"/>
    </row>
    <row r="30" spans="1:7" x14ac:dyDescent="0.25">
      <c r="A30" s="114" t="s">
        <v>293</v>
      </c>
      <c r="B30" s="115"/>
      <c r="C30" s="100" t="s">
        <v>294</v>
      </c>
      <c r="D30" s="98"/>
      <c r="E30" s="98"/>
      <c r="F30" s="98"/>
      <c r="G30" s="99"/>
    </row>
    <row r="31" spans="1:7" x14ac:dyDescent="0.25">
      <c r="A31" s="115" t="s">
        <v>295</v>
      </c>
      <c r="B31" s="115"/>
      <c r="C31" s="153" t="s">
        <v>498</v>
      </c>
      <c r="D31" s="98"/>
      <c r="E31" s="98"/>
      <c r="F31" s="98"/>
      <c r="G31" s="99"/>
    </row>
    <row r="32" spans="1:7" x14ac:dyDescent="0.25">
      <c r="A32" s="114" t="s">
        <v>296</v>
      </c>
      <c r="B32" s="114"/>
      <c r="C32" s="96" t="s">
        <v>297</v>
      </c>
      <c r="D32" s="116"/>
      <c r="E32" s="116"/>
      <c r="F32" s="116"/>
      <c r="G32" s="117"/>
    </row>
    <row r="33" spans="1:11" x14ac:dyDescent="0.25">
      <c r="A33" s="114" t="s">
        <v>298</v>
      </c>
      <c r="B33" s="115"/>
      <c r="C33" s="100" t="s">
        <v>299</v>
      </c>
      <c r="D33" s="98"/>
      <c r="E33" s="98"/>
      <c r="F33" s="98"/>
      <c r="G33" s="99"/>
    </row>
    <row r="34" spans="1:11" x14ac:dyDescent="0.25">
      <c r="A34" s="114" t="s">
        <v>300</v>
      </c>
      <c r="B34" s="115"/>
      <c r="C34" s="153" t="s">
        <v>497</v>
      </c>
      <c r="D34" s="98"/>
      <c r="E34" s="98"/>
      <c r="F34" s="98"/>
      <c r="G34" s="99"/>
    </row>
    <row r="35" spans="1:11" x14ac:dyDescent="0.25">
      <c r="A35" s="115"/>
      <c r="B35" s="115"/>
      <c r="C35" s="100"/>
      <c r="D35" s="98"/>
      <c r="E35" s="98"/>
      <c r="F35" s="98"/>
      <c r="G35" s="99"/>
    </row>
    <row r="36" spans="1:11" ht="14.4" thickBot="1" x14ac:dyDescent="0.3">
      <c r="A36" s="118" t="s">
        <v>301</v>
      </c>
      <c r="B36" s="119"/>
      <c r="C36" s="103"/>
      <c r="D36" s="104"/>
      <c r="E36" s="104"/>
      <c r="F36" s="104"/>
      <c r="G36" s="105"/>
    </row>
    <row r="37" spans="1:11" ht="21.75" customHeight="1" thickTop="1" x14ac:dyDescent="0.25">
      <c r="A37" s="120" t="s">
        <v>302</v>
      </c>
      <c r="B37" s="121"/>
      <c r="C37" s="122" t="s">
        <v>303</v>
      </c>
      <c r="D37" s="101"/>
      <c r="E37" s="101"/>
      <c r="F37" s="101"/>
      <c r="G37" s="102"/>
    </row>
    <row r="38" spans="1:11" x14ac:dyDescent="0.25">
      <c r="A38" s="115"/>
      <c r="B38" s="115" t="s">
        <v>520</v>
      </c>
      <c r="C38" s="100" t="s">
        <v>304</v>
      </c>
      <c r="D38" s="98"/>
      <c r="E38" s="98"/>
      <c r="F38" s="98"/>
      <c r="G38" s="99"/>
    </row>
    <row r="39" spans="1:11" x14ac:dyDescent="0.25">
      <c r="A39" s="115"/>
      <c r="B39" s="115" t="s">
        <v>306</v>
      </c>
      <c r="C39" s="100" t="s">
        <v>307</v>
      </c>
      <c r="D39" s="98"/>
      <c r="E39" s="98"/>
      <c r="F39" s="98"/>
      <c r="G39" s="99"/>
      <c r="K39" s="25"/>
    </row>
    <row r="40" spans="1:11" x14ac:dyDescent="0.25">
      <c r="A40" s="115"/>
      <c r="B40" s="115" t="s">
        <v>308</v>
      </c>
      <c r="C40" s="100" t="s">
        <v>309</v>
      </c>
      <c r="D40" s="98"/>
      <c r="E40" s="98"/>
      <c r="F40" s="98"/>
      <c r="G40" s="99"/>
    </row>
    <row r="41" spans="1:11" ht="20.25" customHeight="1" thickBot="1" x14ac:dyDescent="0.3">
      <c r="A41" s="118" t="s">
        <v>310</v>
      </c>
      <c r="B41" s="119"/>
      <c r="C41" s="103"/>
      <c r="D41" s="104"/>
      <c r="E41" s="104"/>
      <c r="F41" s="104"/>
      <c r="G41" s="105"/>
    </row>
    <row r="42" spans="1:11" ht="14.4" thickTop="1" x14ac:dyDescent="0.25">
      <c r="A42" s="123"/>
      <c r="B42" s="123"/>
      <c r="C42" s="106"/>
      <c r="D42" s="106"/>
      <c r="E42" s="106"/>
      <c r="F42" s="106"/>
      <c r="G42" s="106"/>
    </row>
    <row r="43" spans="1:11" x14ac:dyDescent="0.25">
      <c r="A43" s="123"/>
      <c r="B43" s="123"/>
      <c r="C43" s="106"/>
      <c r="D43" s="106"/>
      <c r="E43" s="106"/>
      <c r="F43" s="106"/>
      <c r="G43" s="106"/>
    </row>
    <row r="44" spans="1:11" x14ac:dyDescent="0.25">
      <c r="A44" s="115"/>
      <c r="B44" s="115"/>
      <c r="C44" s="97"/>
      <c r="D44" s="106" t="s">
        <v>52</v>
      </c>
      <c r="E44" s="97"/>
      <c r="F44" s="155" t="str">
        <f>"Budget Fiscal Year "&amp;TEXT('Form 1'!$C$136, "mm/dd/yy")</f>
        <v>Budget Fiscal Year 2025-2026</v>
      </c>
      <c r="G44" s="106"/>
    </row>
    <row r="45" spans="1:11" ht="14.25" customHeight="1" x14ac:dyDescent="0.25">
      <c r="A45" s="114"/>
      <c r="B45" s="114"/>
      <c r="C45" s="124"/>
      <c r="D45" s="123" t="s">
        <v>202</v>
      </c>
      <c r="E45" s="106"/>
      <c r="F45" s="106"/>
      <c r="G45" s="106"/>
    </row>
    <row r="46" spans="1:11" ht="17.25" customHeight="1" x14ac:dyDescent="0.25">
      <c r="A46" s="123" t="s">
        <v>203</v>
      </c>
      <c r="B46" s="123"/>
      <c r="C46" s="106"/>
      <c r="D46" s="106"/>
      <c r="E46" s="106"/>
      <c r="F46" s="106"/>
      <c r="G46" s="106"/>
    </row>
    <row r="47" spans="1:11" x14ac:dyDescent="0.25">
      <c r="A47" s="123"/>
      <c r="B47" s="123"/>
      <c r="C47" s="106"/>
      <c r="D47" s="106"/>
      <c r="E47" s="106"/>
      <c r="F47" s="106"/>
      <c r="G47" s="106"/>
    </row>
    <row r="48" spans="1:11" x14ac:dyDescent="0.25">
      <c r="A48" s="123"/>
      <c r="B48" s="123"/>
      <c r="C48" s="106"/>
      <c r="D48" s="106"/>
      <c r="E48" s="106"/>
      <c r="F48" s="66"/>
      <c r="G48" s="94" t="s">
        <v>426</v>
      </c>
    </row>
    <row r="49" spans="7:7" x14ac:dyDescent="0.25">
      <c r="G49" s="154">
        <f>'Form 1'!$C$147</f>
        <v>45586</v>
      </c>
    </row>
  </sheetData>
  <mergeCells count="1">
    <mergeCell ref="F2:G2"/>
  </mergeCells>
  <phoneticPr fontId="0" type="noConversion"/>
  <pageMargins left="0.55000000000000004" right="0" top="0.75" bottom="0.25" header="0.5" footer="0"/>
  <pageSetup scale="9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AA7F1-2234-4FBB-B3D6-32AF9F7D8752}">
  <sheetPr codeName="Sheet34">
    <tabColor indexed="13"/>
  </sheetPr>
  <dimension ref="A1:G46"/>
  <sheetViews>
    <sheetView zoomScale="75" workbookViewId="0">
      <selection activeCell="L25" sqref="L25"/>
    </sheetView>
  </sheetViews>
  <sheetFormatPr defaultColWidth="9.109375" defaultRowHeight="13.8" x14ac:dyDescent="0.25"/>
  <cols>
    <col min="1" max="1" width="1.5546875" style="9" customWidth="1"/>
    <col min="2" max="2" width="6.109375" style="9" customWidth="1"/>
    <col min="3" max="3" width="35" style="8" customWidth="1"/>
    <col min="4" max="5" width="15.6640625" style="8" customWidth="1"/>
    <col min="6" max="6" width="15.109375" style="8" customWidth="1"/>
    <col min="7" max="7" width="17.5546875" style="8" customWidth="1"/>
    <col min="8" max="16384" width="9.109375" style="8"/>
  </cols>
  <sheetData>
    <row r="1" spans="1:7" x14ac:dyDescent="0.25">
      <c r="A1" s="16"/>
      <c r="B1" s="16"/>
      <c r="C1" s="17"/>
      <c r="D1" s="18">
        <v>-1</v>
      </c>
      <c r="E1" s="19">
        <v>-2</v>
      </c>
      <c r="F1" s="20">
        <v>-3</v>
      </c>
      <c r="G1" s="20">
        <v>-4</v>
      </c>
    </row>
    <row r="2" spans="1:7" s="24" customFormat="1" ht="15.75" customHeight="1" x14ac:dyDescent="0.25">
      <c r="A2" s="50"/>
      <c r="B2" s="45"/>
      <c r="C2" s="47"/>
      <c r="D2" s="53"/>
      <c r="E2" s="44" t="s">
        <v>1</v>
      </c>
      <c r="F2" s="1077" t="str">
        <f>"BUDGET YEAR ENDING "&amp;TEXT('Form 1'!C138, "MM/DD/YY")</f>
        <v>BUDGET YEAR ENDING 06/30/26</v>
      </c>
      <c r="G2" s="1078"/>
    </row>
    <row r="3" spans="1:7" s="24" customFormat="1" ht="15.75" customHeight="1" x14ac:dyDescent="0.25">
      <c r="A3" s="50"/>
      <c r="B3" s="45"/>
      <c r="C3" s="53"/>
      <c r="D3" s="46" t="s">
        <v>412</v>
      </c>
      <c r="E3" s="46" t="s">
        <v>414</v>
      </c>
      <c r="F3" s="53"/>
    </row>
    <row r="4" spans="1:7" s="24" customFormat="1" ht="15.75" customHeight="1" x14ac:dyDescent="0.25">
      <c r="A4" s="50"/>
      <c r="B4" s="45"/>
      <c r="C4" s="47" t="s">
        <v>204</v>
      </c>
      <c r="D4" s="46" t="s">
        <v>413</v>
      </c>
      <c r="E4" s="46" t="s">
        <v>413</v>
      </c>
      <c r="F4" s="49" t="s">
        <v>415</v>
      </c>
      <c r="G4" s="44" t="s">
        <v>115</v>
      </c>
    </row>
    <row r="5" spans="1:7" s="24" customFormat="1" ht="15" customHeight="1" x14ac:dyDescent="0.25">
      <c r="A5" s="22"/>
      <c r="B5" s="36"/>
      <c r="C5" s="37"/>
      <c r="D5" s="156">
        <f>'Form 1'!C129</f>
        <v>45473</v>
      </c>
      <c r="E5" s="156">
        <f>'Form 1'!C133</f>
        <v>45838</v>
      </c>
      <c r="F5" s="48" t="s">
        <v>416</v>
      </c>
      <c r="G5" s="23" t="s">
        <v>416</v>
      </c>
    </row>
    <row r="6" spans="1:7" ht="21" customHeight="1" x14ac:dyDescent="0.25">
      <c r="A6" s="125" t="s">
        <v>97</v>
      </c>
      <c r="B6" s="125"/>
      <c r="C6" s="113" t="s">
        <v>205</v>
      </c>
      <c r="D6" s="126"/>
      <c r="E6" s="126"/>
      <c r="F6" s="126"/>
      <c r="G6" s="106"/>
    </row>
    <row r="7" spans="1:7" x14ac:dyDescent="0.25">
      <c r="A7" s="127" t="s">
        <v>147</v>
      </c>
      <c r="B7" s="128"/>
      <c r="C7" s="100" t="s">
        <v>206</v>
      </c>
      <c r="D7" s="100"/>
      <c r="E7" s="100"/>
      <c r="F7" s="100"/>
      <c r="G7" s="97"/>
    </row>
    <row r="8" spans="1:7" x14ac:dyDescent="0.25">
      <c r="A8" s="128"/>
      <c r="B8" s="128" t="s">
        <v>207</v>
      </c>
      <c r="C8" s="100" t="s">
        <v>208</v>
      </c>
      <c r="D8" s="100"/>
      <c r="E8" s="100"/>
      <c r="F8" s="100"/>
      <c r="G8" s="97"/>
    </row>
    <row r="9" spans="1:7" x14ac:dyDescent="0.25">
      <c r="A9" s="128"/>
      <c r="B9" s="128" t="s">
        <v>209</v>
      </c>
      <c r="C9" s="100" t="s">
        <v>87</v>
      </c>
      <c r="D9" s="100"/>
      <c r="E9" s="100"/>
      <c r="F9" s="100"/>
      <c r="G9" s="97"/>
    </row>
    <row r="10" spans="1:7" x14ac:dyDescent="0.25">
      <c r="A10" s="128" t="s">
        <v>150</v>
      </c>
      <c r="B10" s="128"/>
      <c r="C10" s="100" t="s">
        <v>210</v>
      </c>
      <c r="D10" s="100"/>
      <c r="E10" s="100"/>
      <c r="F10" s="100"/>
      <c r="G10" s="97"/>
    </row>
    <row r="11" spans="1:7" x14ac:dyDescent="0.25">
      <c r="A11" s="128"/>
      <c r="B11" s="128" t="s">
        <v>211</v>
      </c>
      <c r="C11" s="100" t="s">
        <v>212</v>
      </c>
      <c r="D11" s="100"/>
      <c r="E11" s="100"/>
      <c r="F11" s="100"/>
      <c r="G11" s="97"/>
    </row>
    <row r="12" spans="1:7" x14ac:dyDescent="0.25">
      <c r="A12" s="128"/>
      <c r="B12" s="128" t="s">
        <v>213</v>
      </c>
      <c r="C12" s="100" t="s">
        <v>214</v>
      </c>
      <c r="D12" s="100"/>
      <c r="E12" s="100"/>
      <c r="F12" s="100"/>
      <c r="G12" s="97"/>
    </row>
    <row r="13" spans="1:7" x14ac:dyDescent="0.25">
      <c r="A13" s="127" t="s">
        <v>153</v>
      </c>
      <c r="B13" s="128"/>
      <c r="C13" s="100" t="s">
        <v>215</v>
      </c>
      <c r="D13" s="100"/>
      <c r="E13" s="100"/>
      <c r="F13" s="100"/>
      <c r="G13" s="97"/>
    </row>
    <row r="14" spans="1:7" x14ac:dyDescent="0.25">
      <c r="A14" s="128"/>
      <c r="B14" s="128" t="s">
        <v>216</v>
      </c>
      <c r="C14" s="100" t="s">
        <v>217</v>
      </c>
      <c r="D14" s="100"/>
      <c r="E14" s="100"/>
      <c r="F14" s="100"/>
      <c r="G14" s="97"/>
    </row>
    <row r="15" spans="1:7" x14ac:dyDescent="0.25">
      <c r="A15" s="128"/>
      <c r="B15" s="128" t="s">
        <v>218</v>
      </c>
      <c r="C15" s="100" t="s">
        <v>219</v>
      </c>
      <c r="D15" s="100"/>
      <c r="E15" s="100"/>
      <c r="F15" s="100"/>
      <c r="G15" s="97"/>
    </row>
    <row r="16" spans="1:7" x14ac:dyDescent="0.25">
      <c r="A16" s="128"/>
      <c r="B16" s="128" t="s">
        <v>220</v>
      </c>
      <c r="C16" s="100" t="s">
        <v>221</v>
      </c>
      <c r="D16" s="100"/>
      <c r="E16" s="100"/>
      <c r="F16" s="100"/>
      <c r="G16" s="97"/>
    </row>
    <row r="17" spans="1:7" x14ac:dyDescent="0.25">
      <c r="A17" s="127"/>
      <c r="B17" s="128" t="s">
        <v>222</v>
      </c>
      <c r="C17" s="100" t="s">
        <v>223</v>
      </c>
      <c r="D17" s="100"/>
      <c r="E17" s="100"/>
      <c r="F17" s="100"/>
      <c r="G17" s="97"/>
    </row>
    <row r="18" spans="1:7" ht="26.25" customHeight="1" x14ac:dyDescent="0.25">
      <c r="A18" s="128"/>
      <c r="B18" s="129" t="s">
        <v>224</v>
      </c>
      <c r="C18" s="109" t="s">
        <v>225</v>
      </c>
      <c r="D18" s="100"/>
      <c r="E18" s="100"/>
      <c r="F18" s="100"/>
      <c r="G18" s="97"/>
    </row>
    <row r="19" spans="1:7" x14ac:dyDescent="0.25">
      <c r="A19" s="128"/>
      <c r="B19" s="128" t="s">
        <v>226</v>
      </c>
      <c r="C19" s="100" t="s">
        <v>227</v>
      </c>
      <c r="D19" s="100"/>
      <c r="E19" s="100"/>
      <c r="F19" s="100"/>
      <c r="G19" s="97"/>
    </row>
    <row r="20" spans="1:7" x14ac:dyDescent="0.25">
      <c r="A20" s="128"/>
      <c r="B20" s="128" t="s">
        <v>228</v>
      </c>
      <c r="C20" s="100" t="s">
        <v>229</v>
      </c>
      <c r="D20" s="100"/>
      <c r="E20" s="100"/>
      <c r="F20" s="100"/>
      <c r="G20" s="97"/>
    </row>
    <row r="21" spans="1:7" x14ac:dyDescent="0.25">
      <c r="A21" s="127"/>
      <c r="B21" s="128" t="s">
        <v>230</v>
      </c>
      <c r="C21" s="100" t="s">
        <v>231</v>
      </c>
      <c r="D21" s="100"/>
      <c r="E21" s="100"/>
      <c r="F21" s="100"/>
      <c r="G21" s="97"/>
    </row>
    <row r="22" spans="1:7" x14ac:dyDescent="0.25">
      <c r="A22" s="128"/>
      <c r="B22" s="128" t="s">
        <v>99</v>
      </c>
      <c r="C22" s="100" t="s">
        <v>232</v>
      </c>
      <c r="D22" s="100"/>
      <c r="E22" s="100"/>
      <c r="F22" s="100"/>
      <c r="G22" s="97"/>
    </row>
    <row r="23" spans="1:7" x14ac:dyDescent="0.25">
      <c r="A23" s="127"/>
      <c r="B23" s="128" t="s">
        <v>233</v>
      </c>
      <c r="C23" s="100" t="s">
        <v>234</v>
      </c>
      <c r="D23" s="100"/>
      <c r="E23" s="100"/>
      <c r="F23" s="100"/>
      <c r="G23" s="97"/>
    </row>
    <row r="24" spans="1:7" x14ac:dyDescent="0.25">
      <c r="A24" s="128"/>
      <c r="B24" s="128" t="s">
        <v>235</v>
      </c>
      <c r="C24" s="100" t="s">
        <v>236</v>
      </c>
      <c r="D24" s="100"/>
      <c r="E24" s="100"/>
      <c r="F24" s="100"/>
      <c r="G24" s="97"/>
    </row>
    <row r="25" spans="1:7" x14ac:dyDescent="0.25">
      <c r="A25" s="128"/>
      <c r="B25" s="128" t="s">
        <v>237</v>
      </c>
      <c r="C25" s="100" t="s">
        <v>238</v>
      </c>
      <c r="D25" s="100"/>
      <c r="E25" s="100"/>
      <c r="F25" s="100"/>
      <c r="G25" s="97"/>
    </row>
    <row r="26" spans="1:7" x14ac:dyDescent="0.25">
      <c r="A26" s="128"/>
      <c r="B26" s="128" t="s">
        <v>239</v>
      </c>
      <c r="C26" s="100" t="s">
        <v>240</v>
      </c>
      <c r="D26" s="100"/>
      <c r="E26" s="100"/>
      <c r="F26" s="100"/>
      <c r="G26" s="97"/>
    </row>
    <row r="27" spans="1:7" x14ac:dyDescent="0.25">
      <c r="A27" s="128" t="s">
        <v>155</v>
      </c>
      <c r="B27" s="128"/>
      <c r="C27" s="100" t="s">
        <v>241</v>
      </c>
      <c r="D27" s="100"/>
      <c r="E27" s="100"/>
      <c r="F27" s="100"/>
      <c r="G27" s="97"/>
    </row>
    <row r="28" spans="1:7" x14ac:dyDescent="0.25">
      <c r="A28" s="128"/>
      <c r="B28" s="128" t="s">
        <v>242</v>
      </c>
      <c r="C28" s="100" t="s">
        <v>243</v>
      </c>
      <c r="D28" s="100"/>
      <c r="E28" s="100"/>
      <c r="F28" s="100"/>
      <c r="G28" s="97"/>
    </row>
    <row r="29" spans="1:7" x14ac:dyDescent="0.25">
      <c r="A29" s="128"/>
      <c r="B29" s="128" t="s">
        <v>244</v>
      </c>
      <c r="C29" s="100" t="s">
        <v>245</v>
      </c>
      <c r="D29" s="100"/>
      <c r="E29" s="100"/>
      <c r="F29" s="100"/>
      <c r="G29" s="97"/>
    </row>
    <row r="30" spans="1:7" x14ac:dyDescent="0.25">
      <c r="A30" s="128"/>
      <c r="B30" s="128" t="s">
        <v>246</v>
      </c>
      <c r="C30" s="100" t="s">
        <v>247</v>
      </c>
      <c r="D30" s="100"/>
      <c r="E30" s="100"/>
      <c r="F30" s="100"/>
      <c r="G30" s="97"/>
    </row>
    <row r="31" spans="1:7" x14ac:dyDescent="0.25">
      <c r="A31" s="128"/>
      <c r="B31" s="128" t="s">
        <v>248</v>
      </c>
      <c r="C31" s="100" t="s">
        <v>249</v>
      </c>
      <c r="D31" s="100"/>
      <c r="E31" s="100"/>
      <c r="F31" s="100"/>
      <c r="G31" s="97"/>
    </row>
    <row r="32" spans="1:7" x14ac:dyDescent="0.25">
      <c r="A32" s="128" t="s">
        <v>250</v>
      </c>
      <c r="B32" s="128"/>
      <c r="C32" s="100" t="s">
        <v>251</v>
      </c>
      <c r="D32" s="100"/>
      <c r="E32" s="100"/>
      <c r="F32" s="100"/>
      <c r="G32" s="97"/>
    </row>
    <row r="33" spans="1:7" x14ac:dyDescent="0.25">
      <c r="A33" s="128"/>
      <c r="B33" s="128" t="s">
        <v>252</v>
      </c>
      <c r="C33" s="100" t="s">
        <v>253</v>
      </c>
      <c r="D33" s="100"/>
      <c r="E33" s="100"/>
      <c r="F33" s="100"/>
      <c r="G33" s="97"/>
    </row>
    <row r="34" spans="1:7" x14ac:dyDescent="0.25">
      <c r="A34" s="127" t="s">
        <v>140</v>
      </c>
      <c r="B34" s="128"/>
      <c r="C34" s="157" t="s">
        <v>254</v>
      </c>
      <c r="D34" s="100"/>
      <c r="E34" s="100"/>
      <c r="F34" s="100"/>
      <c r="G34" s="97"/>
    </row>
    <row r="35" spans="1:7" x14ac:dyDescent="0.25">
      <c r="A35" s="130"/>
      <c r="B35" s="130"/>
      <c r="C35" s="126"/>
      <c r="D35" s="126"/>
      <c r="E35" s="126"/>
      <c r="F35" s="126"/>
      <c r="G35" s="106"/>
    </row>
    <row r="36" spans="1:7" ht="14.4" thickBot="1" x14ac:dyDescent="0.3">
      <c r="A36" s="131" t="s">
        <v>255</v>
      </c>
      <c r="B36" s="132"/>
      <c r="C36" s="103"/>
      <c r="D36" s="103"/>
      <c r="E36" s="103"/>
      <c r="F36" s="103"/>
      <c r="G36" s="133"/>
    </row>
    <row r="37" spans="1:7" ht="14.4" thickTop="1" x14ac:dyDescent="0.25">
      <c r="A37" s="130"/>
      <c r="B37" s="130"/>
      <c r="C37" s="106"/>
      <c r="D37" s="106"/>
      <c r="E37" s="106"/>
      <c r="F37" s="106"/>
      <c r="G37" s="106"/>
    </row>
    <row r="38" spans="1:7" x14ac:dyDescent="0.25">
      <c r="A38" s="130"/>
      <c r="B38" s="130"/>
      <c r="C38" s="106"/>
      <c r="D38" s="106"/>
      <c r="E38" s="106"/>
      <c r="F38" s="106"/>
      <c r="G38" s="106"/>
    </row>
    <row r="39" spans="1:7" x14ac:dyDescent="0.25">
      <c r="A39" s="130"/>
      <c r="B39" s="130"/>
      <c r="C39" s="106"/>
      <c r="D39" s="106"/>
      <c r="E39" s="106"/>
      <c r="F39" s="106"/>
      <c r="G39" s="106"/>
    </row>
    <row r="40" spans="1:7" x14ac:dyDescent="0.25">
      <c r="A40" s="130"/>
      <c r="B40" s="130"/>
      <c r="C40" s="106"/>
      <c r="D40" s="106"/>
      <c r="E40" s="106"/>
      <c r="F40" s="106"/>
      <c r="G40" s="106"/>
    </row>
    <row r="41" spans="1:7" ht="16.5" customHeight="1" x14ac:dyDescent="0.25">
      <c r="A41" s="130"/>
      <c r="B41" s="130"/>
      <c r="C41" s="106"/>
      <c r="D41" s="106"/>
      <c r="E41" s="106"/>
      <c r="F41" s="106"/>
      <c r="G41" s="106"/>
    </row>
    <row r="42" spans="1:7" x14ac:dyDescent="0.25">
      <c r="A42" s="130"/>
      <c r="B42" s="130"/>
      <c r="C42" s="106"/>
      <c r="D42" s="106"/>
      <c r="E42" s="106"/>
      <c r="F42" s="106"/>
      <c r="G42" s="106"/>
    </row>
    <row r="43" spans="1:7" x14ac:dyDescent="0.25">
      <c r="A43" s="130"/>
      <c r="B43" s="130"/>
      <c r="C43" s="106"/>
      <c r="D43" s="106"/>
      <c r="E43" s="106"/>
      <c r="F43" s="106"/>
      <c r="G43" s="106"/>
    </row>
    <row r="44" spans="1:7" x14ac:dyDescent="0.25">
      <c r="A44" s="130"/>
      <c r="B44" s="130"/>
      <c r="C44" s="106"/>
      <c r="D44" s="106"/>
      <c r="E44" s="106"/>
      <c r="F44" s="106"/>
      <c r="G44" s="106"/>
    </row>
    <row r="45" spans="1:7" x14ac:dyDescent="0.25">
      <c r="A45" s="130"/>
      <c r="B45" s="130"/>
      <c r="C45" s="106"/>
      <c r="D45" s="106"/>
      <c r="E45" s="106"/>
      <c r="F45" s="66"/>
      <c r="G45" s="94" t="s">
        <v>426</v>
      </c>
    </row>
    <row r="46" spans="1:7" x14ac:dyDescent="0.25">
      <c r="G46" s="154">
        <f>'Form 1'!$C$147</f>
        <v>45586</v>
      </c>
    </row>
  </sheetData>
  <mergeCells count="1">
    <mergeCell ref="F2:G2"/>
  </mergeCells>
  <phoneticPr fontId="0" type="noConversion"/>
  <pageMargins left="0.66" right="0" top="1" bottom="0.75" header="0.5" footer="0"/>
  <pageSetup scale="90"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5C550-C81D-425D-900D-5A35A7EAEA00}">
  <sheetPr codeName="Sheet35">
    <tabColor indexed="13"/>
  </sheetPr>
  <dimension ref="A1:G46"/>
  <sheetViews>
    <sheetView zoomScale="75" workbookViewId="0">
      <selection activeCell="L25" sqref="L25"/>
    </sheetView>
  </sheetViews>
  <sheetFormatPr defaultColWidth="9.109375" defaultRowHeight="13.8" x14ac:dyDescent="0.25"/>
  <cols>
    <col min="1" max="1" width="2" style="9" customWidth="1"/>
    <col min="2" max="2" width="5.44140625" style="9" customWidth="1"/>
    <col min="3" max="3" width="35.44140625" style="8" customWidth="1"/>
    <col min="4" max="5" width="15.6640625" style="8" customWidth="1"/>
    <col min="6" max="6" width="15.33203125" style="8" customWidth="1"/>
    <col min="7" max="7" width="16.44140625" style="8" customWidth="1"/>
    <col min="8" max="16384" width="9.109375" style="8"/>
  </cols>
  <sheetData>
    <row r="1" spans="1:7" x14ac:dyDescent="0.25">
      <c r="A1" s="16"/>
      <c r="B1" s="16"/>
      <c r="C1" s="17"/>
      <c r="D1" s="18">
        <v>-1</v>
      </c>
      <c r="E1" s="19">
        <v>-2</v>
      </c>
      <c r="F1" s="20">
        <v>-3</v>
      </c>
      <c r="G1" s="20">
        <v>-4</v>
      </c>
    </row>
    <row r="2" spans="1:7" s="24" customFormat="1" ht="15.75" customHeight="1" x14ac:dyDescent="0.25">
      <c r="A2" s="50"/>
      <c r="C2" s="53"/>
      <c r="D2" s="53"/>
      <c r="E2" s="44" t="s">
        <v>1</v>
      </c>
      <c r="F2" s="1077" t="str">
        <f>"BUDGET YEAR ENDING "&amp;TEXT('Form 1'!C138, "MM/DD/YY")</f>
        <v>BUDGET YEAR ENDING 06/30/26</v>
      </c>
      <c r="G2" s="1078"/>
    </row>
    <row r="3" spans="1:7" s="24" customFormat="1" ht="15.75" customHeight="1" x14ac:dyDescent="0.25">
      <c r="A3" s="50"/>
      <c r="B3" s="1079" t="s">
        <v>417</v>
      </c>
      <c r="C3" s="1080"/>
      <c r="D3" s="46" t="s">
        <v>412</v>
      </c>
      <c r="E3" s="46" t="s">
        <v>414</v>
      </c>
      <c r="F3" s="51"/>
    </row>
    <row r="4" spans="1:7" s="24" customFormat="1" ht="15.75" customHeight="1" x14ac:dyDescent="0.25">
      <c r="A4" s="50"/>
      <c r="B4" s="1079" t="s">
        <v>418</v>
      </c>
      <c r="C4" s="1080"/>
      <c r="D4" s="46" t="s">
        <v>413</v>
      </c>
      <c r="E4" s="46" t="s">
        <v>413</v>
      </c>
      <c r="F4" s="49" t="s">
        <v>415</v>
      </c>
      <c r="G4" s="44" t="s">
        <v>115</v>
      </c>
    </row>
    <row r="5" spans="1:7" s="24" customFormat="1" ht="15" customHeight="1" x14ac:dyDescent="0.25">
      <c r="A5" s="22"/>
      <c r="B5" s="36"/>
      <c r="C5" s="37"/>
      <c r="D5" s="156">
        <f>'Form 1'!C129</f>
        <v>45473</v>
      </c>
      <c r="E5" s="156">
        <f>'Form 1'!C133</f>
        <v>45838</v>
      </c>
      <c r="F5" s="48" t="s">
        <v>416</v>
      </c>
      <c r="G5" s="23" t="s">
        <v>416</v>
      </c>
    </row>
    <row r="6" spans="1:7" ht="19.5" customHeight="1" x14ac:dyDescent="0.25">
      <c r="A6" s="125" t="s">
        <v>187</v>
      </c>
      <c r="B6" s="125"/>
      <c r="C6" s="113" t="s">
        <v>188</v>
      </c>
      <c r="D6" s="101"/>
      <c r="E6" s="101"/>
      <c r="F6" s="101"/>
      <c r="G6" s="102"/>
    </row>
    <row r="7" spans="1:7" x14ac:dyDescent="0.25">
      <c r="A7" s="127"/>
      <c r="B7" s="128" t="s">
        <v>189</v>
      </c>
      <c r="C7" s="100" t="s">
        <v>190</v>
      </c>
      <c r="D7" s="98"/>
      <c r="E7" s="98"/>
      <c r="F7" s="98"/>
      <c r="G7" s="99"/>
    </row>
    <row r="8" spans="1:7" x14ac:dyDescent="0.25">
      <c r="A8" s="128"/>
      <c r="B8" s="128" t="s">
        <v>107</v>
      </c>
      <c r="C8" s="100" t="s">
        <v>191</v>
      </c>
      <c r="D8" s="98"/>
      <c r="E8" s="98"/>
      <c r="F8" s="98"/>
      <c r="G8" s="99"/>
    </row>
    <row r="9" spans="1:7" x14ac:dyDescent="0.25">
      <c r="A9" s="128"/>
      <c r="B9" s="128" t="s">
        <v>192</v>
      </c>
      <c r="C9" s="100" t="s">
        <v>193</v>
      </c>
      <c r="D9" s="98"/>
      <c r="E9" s="98"/>
      <c r="F9" s="98"/>
      <c r="G9" s="99"/>
    </row>
    <row r="10" spans="1:7" x14ac:dyDescent="0.25">
      <c r="A10" s="128"/>
      <c r="B10" s="128"/>
      <c r="C10" s="100"/>
      <c r="D10" s="98"/>
      <c r="E10" s="98"/>
      <c r="F10" s="98"/>
      <c r="G10" s="99"/>
    </row>
    <row r="11" spans="1:7" ht="20.25" customHeight="1" thickBot="1" x14ac:dyDescent="0.3">
      <c r="A11" s="134" t="s">
        <v>194</v>
      </c>
      <c r="B11" s="135"/>
      <c r="C11" s="136"/>
      <c r="D11" s="137"/>
      <c r="E11" s="137"/>
      <c r="F11" s="137"/>
      <c r="G11" s="138"/>
    </row>
    <row r="12" spans="1:7" ht="21.75" customHeight="1" x14ac:dyDescent="0.25">
      <c r="A12" s="139" t="s">
        <v>195</v>
      </c>
      <c r="B12" s="128"/>
      <c r="C12" s="100"/>
      <c r="D12" s="98"/>
      <c r="E12" s="98"/>
      <c r="F12" s="98"/>
      <c r="G12" s="99"/>
    </row>
    <row r="13" spans="1:7" x14ac:dyDescent="0.25">
      <c r="A13" s="127"/>
      <c r="B13" s="128" t="s">
        <v>196</v>
      </c>
      <c r="C13" s="100"/>
      <c r="D13" s="98"/>
      <c r="E13" s="98"/>
      <c r="F13" s="98"/>
      <c r="G13" s="99"/>
    </row>
    <row r="14" spans="1:7" x14ac:dyDescent="0.25">
      <c r="A14" s="128"/>
      <c r="B14" s="128" t="s">
        <v>197</v>
      </c>
      <c r="C14" s="100"/>
      <c r="D14" s="98"/>
      <c r="E14" s="98"/>
      <c r="F14" s="98"/>
      <c r="G14" s="99"/>
    </row>
    <row r="15" spans="1:7" ht="21.75" customHeight="1" thickBot="1" x14ac:dyDescent="0.3">
      <c r="A15" s="134" t="s">
        <v>198</v>
      </c>
      <c r="B15" s="135"/>
      <c r="C15" s="136"/>
      <c r="D15" s="137"/>
      <c r="E15" s="137"/>
      <c r="F15" s="137"/>
      <c r="G15" s="138"/>
    </row>
    <row r="16" spans="1:7" ht="18.75" customHeight="1" x14ac:dyDescent="0.25">
      <c r="A16" s="128"/>
      <c r="B16" s="128" t="s">
        <v>199</v>
      </c>
      <c r="C16" s="100"/>
      <c r="D16" s="98"/>
      <c r="E16" s="98"/>
      <c r="F16" s="98"/>
      <c r="G16" s="99"/>
    </row>
    <row r="17" spans="1:7" ht="18.75" customHeight="1" x14ac:dyDescent="0.25">
      <c r="A17" s="127"/>
      <c r="B17" s="128" t="s">
        <v>200</v>
      </c>
      <c r="C17" s="100"/>
      <c r="D17" s="98"/>
      <c r="E17" s="98"/>
      <c r="F17" s="98"/>
      <c r="G17" s="99"/>
    </row>
    <row r="18" spans="1:7" ht="27.75" customHeight="1" thickBot="1" x14ac:dyDescent="0.3">
      <c r="A18" s="131" t="s">
        <v>201</v>
      </c>
      <c r="B18" s="132"/>
      <c r="C18" s="103"/>
      <c r="D18" s="104"/>
      <c r="E18" s="104"/>
      <c r="F18" s="104"/>
      <c r="G18" s="105"/>
    </row>
    <row r="19" spans="1:7" ht="14.4" thickTop="1" x14ac:dyDescent="0.25">
      <c r="A19" s="130"/>
      <c r="B19" s="130"/>
      <c r="C19" s="106"/>
      <c r="D19" s="106"/>
      <c r="E19" s="106"/>
      <c r="F19" s="106"/>
      <c r="G19" s="106"/>
    </row>
    <row r="20" spans="1:7" x14ac:dyDescent="0.25">
      <c r="A20" s="130"/>
      <c r="B20" s="130"/>
      <c r="C20" s="106"/>
      <c r="D20" s="106"/>
      <c r="E20" s="106"/>
      <c r="F20" s="106"/>
      <c r="G20" s="106"/>
    </row>
    <row r="21" spans="1:7" x14ac:dyDescent="0.25">
      <c r="A21" s="130"/>
      <c r="B21" s="130"/>
      <c r="C21" s="106"/>
      <c r="D21" s="106"/>
      <c r="E21" s="106"/>
      <c r="F21" s="106"/>
      <c r="G21" s="106"/>
    </row>
    <row r="22" spans="1:7" x14ac:dyDescent="0.25">
      <c r="A22" s="115"/>
      <c r="B22" s="115"/>
      <c r="C22" s="97"/>
      <c r="D22" s="106" t="s">
        <v>52</v>
      </c>
      <c r="E22" s="97"/>
      <c r="F22" s="155" t="str">
        <f>"Budget Fiscal Year "&amp;TEXT('Form 1'!$C$136, "mm/dd/yy")</f>
        <v>Budget Fiscal Year 2025-2026</v>
      </c>
      <c r="G22" s="106"/>
    </row>
    <row r="23" spans="1:7" x14ac:dyDescent="0.25">
      <c r="A23" s="127"/>
      <c r="B23" s="114"/>
      <c r="C23" s="124"/>
      <c r="D23" s="123" t="s">
        <v>202</v>
      </c>
      <c r="E23" s="106"/>
      <c r="F23" s="106"/>
      <c r="G23" s="106"/>
    </row>
    <row r="24" spans="1:7" x14ac:dyDescent="0.25">
      <c r="A24" s="123"/>
      <c r="B24" s="123"/>
      <c r="C24" s="106"/>
      <c r="D24" s="106"/>
      <c r="E24" s="106"/>
      <c r="F24" s="106"/>
      <c r="G24" s="106"/>
    </row>
    <row r="25" spans="1:7" x14ac:dyDescent="0.25">
      <c r="A25" s="123" t="s">
        <v>203</v>
      </c>
      <c r="B25" s="123"/>
      <c r="C25" s="106"/>
      <c r="D25" s="106"/>
      <c r="E25" s="106"/>
      <c r="F25" s="106"/>
      <c r="G25" s="106"/>
    </row>
    <row r="26" spans="1:7" x14ac:dyDescent="0.25">
      <c r="A26" s="130"/>
      <c r="B26" s="130"/>
      <c r="C26" s="106"/>
      <c r="D26" s="106"/>
      <c r="E26" s="106"/>
      <c r="F26" s="106"/>
      <c r="G26" s="106"/>
    </row>
    <row r="27" spans="1:7" x14ac:dyDescent="0.25">
      <c r="A27" s="130"/>
      <c r="B27" s="130"/>
      <c r="C27" s="106"/>
      <c r="D27" s="106"/>
      <c r="E27" s="106"/>
      <c r="F27" s="106"/>
      <c r="G27" s="106"/>
    </row>
    <row r="28" spans="1:7" x14ac:dyDescent="0.25">
      <c r="A28" s="130"/>
      <c r="B28" s="130"/>
      <c r="C28" s="106"/>
      <c r="D28" s="106"/>
      <c r="E28" s="106"/>
      <c r="F28" s="106"/>
      <c r="G28" s="106"/>
    </row>
    <row r="29" spans="1:7" x14ac:dyDescent="0.25">
      <c r="A29" s="130"/>
      <c r="B29" s="130"/>
      <c r="C29" s="106"/>
      <c r="D29" s="106"/>
      <c r="E29" s="106"/>
      <c r="F29" s="106"/>
      <c r="G29" s="106"/>
    </row>
    <row r="30" spans="1:7" ht="18.75" customHeight="1" x14ac:dyDescent="0.25">
      <c r="A30" s="130"/>
      <c r="B30" s="130"/>
      <c r="C30" s="106"/>
      <c r="D30" s="106"/>
      <c r="E30" s="106"/>
      <c r="F30" s="106"/>
      <c r="G30" s="106"/>
    </row>
    <row r="31" spans="1:7" x14ac:dyDescent="0.25">
      <c r="A31" s="130"/>
      <c r="B31" s="130"/>
      <c r="C31" s="106"/>
      <c r="D31" s="106"/>
      <c r="E31" s="106"/>
      <c r="F31" s="106"/>
      <c r="G31" s="106"/>
    </row>
    <row r="32" spans="1:7" x14ac:dyDescent="0.25">
      <c r="A32" s="130"/>
      <c r="B32" s="130"/>
      <c r="C32" s="106"/>
      <c r="D32" s="106"/>
      <c r="E32" s="106"/>
      <c r="F32" s="106"/>
      <c r="G32" s="106"/>
    </row>
    <row r="33" spans="1:7" x14ac:dyDescent="0.25">
      <c r="A33" s="130"/>
      <c r="B33" s="130"/>
      <c r="C33" s="106"/>
      <c r="D33" s="106"/>
      <c r="E33" s="106"/>
      <c r="F33" s="106"/>
      <c r="G33" s="106"/>
    </row>
    <row r="34" spans="1:7" x14ac:dyDescent="0.25">
      <c r="A34" s="130"/>
      <c r="B34" s="130"/>
      <c r="C34" s="106"/>
      <c r="D34" s="106"/>
      <c r="E34" s="106"/>
      <c r="F34" s="106"/>
      <c r="G34" s="106"/>
    </row>
    <row r="35" spans="1:7" x14ac:dyDescent="0.25">
      <c r="A35" s="130"/>
      <c r="B35" s="130"/>
      <c r="C35" s="106"/>
      <c r="D35" s="106"/>
      <c r="E35" s="106"/>
      <c r="F35" s="106"/>
      <c r="G35" s="106"/>
    </row>
    <row r="36" spans="1:7" x14ac:dyDescent="0.25">
      <c r="A36" s="130"/>
      <c r="B36" s="130"/>
      <c r="C36" s="106"/>
      <c r="D36" s="106"/>
      <c r="E36" s="106"/>
      <c r="F36" s="106"/>
      <c r="G36" s="106"/>
    </row>
    <row r="37" spans="1:7" x14ac:dyDescent="0.25">
      <c r="A37" s="130"/>
      <c r="B37" s="130"/>
      <c r="C37" s="106"/>
      <c r="D37" s="106"/>
      <c r="E37" s="106"/>
      <c r="F37" s="106"/>
      <c r="G37" s="106"/>
    </row>
    <row r="38" spans="1:7" x14ac:dyDescent="0.25">
      <c r="A38" s="130"/>
      <c r="B38" s="130"/>
      <c r="C38" s="106"/>
      <c r="D38" s="106"/>
      <c r="E38" s="106"/>
      <c r="F38" s="106"/>
      <c r="G38" s="106"/>
    </row>
    <row r="39" spans="1:7" x14ac:dyDescent="0.25">
      <c r="A39" s="130"/>
      <c r="B39" s="130"/>
      <c r="C39" s="106"/>
      <c r="D39" s="106"/>
      <c r="E39" s="106"/>
      <c r="F39" s="106"/>
      <c r="G39" s="106"/>
    </row>
    <row r="40" spans="1:7" x14ac:dyDescent="0.25">
      <c r="A40" s="130"/>
      <c r="B40" s="130"/>
      <c r="C40" s="106"/>
      <c r="D40" s="106"/>
      <c r="E40" s="106"/>
      <c r="F40" s="106"/>
      <c r="G40" s="106"/>
    </row>
    <row r="41" spans="1:7" x14ac:dyDescent="0.25">
      <c r="A41" s="130"/>
      <c r="B41" s="130"/>
      <c r="C41" s="106"/>
      <c r="D41" s="106"/>
      <c r="E41" s="106"/>
      <c r="F41" s="106"/>
      <c r="G41" s="106"/>
    </row>
    <row r="42" spans="1:7" x14ac:dyDescent="0.25">
      <c r="A42" s="130"/>
      <c r="B42" s="130"/>
      <c r="C42" s="106"/>
      <c r="D42" s="106"/>
      <c r="E42" s="106"/>
      <c r="F42" s="106"/>
      <c r="G42" s="106"/>
    </row>
    <row r="43" spans="1:7" x14ac:dyDescent="0.25">
      <c r="A43" s="130"/>
      <c r="B43" s="130"/>
      <c r="C43" s="106"/>
      <c r="D43" s="106"/>
      <c r="E43" s="106"/>
      <c r="F43" s="106"/>
      <c r="G43" s="106"/>
    </row>
    <row r="44" spans="1:7" x14ac:dyDescent="0.25">
      <c r="A44" s="130"/>
      <c r="B44" s="130"/>
      <c r="C44" s="106"/>
      <c r="D44" s="106"/>
      <c r="E44" s="106"/>
      <c r="F44" s="106"/>
      <c r="G44" s="106"/>
    </row>
    <row r="45" spans="1:7" x14ac:dyDescent="0.25">
      <c r="A45" s="130"/>
      <c r="B45" s="130"/>
      <c r="C45" s="106"/>
      <c r="D45" s="106"/>
      <c r="E45" s="106"/>
      <c r="F45" s="66"/>
      <c r="G45" s="94" t="s">
        <v>426</v>
      </c>
    </row>
    <row r="46" spans="1:7" x14ac:dyDescent="0.25">
      <c r="G46" s="154">
        <f>'Form 1'!$C$147</f>
        <v>45586</v>
      </c>
    </row>
  </sheetData>
  <mergeCells count="3">
    <mergeCell ref="B3:C3"/>
    <mergeCell ref="B4:C4"/>
    <mergeCell ref="F2:G2"/>
  </mergeCells>
  <phoneticPr fontId="0" type="noConversion"/>
  <pageMargins left="0.55000000000000004" right="0" top="1" bottom="0.25" header="0.5" footer="0"/>
  <pageSetup scale="90"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d4e6eb2-b719-4834-8454-be55f7c0408f">
      <Terms xmlns="http://schemas.microsoft.com/office/infopath/2007/PartnerControls"/>
    </lcf76f155ced4ddcb4097134ff3c332f>
    <TaxCatchAll xmlns="1d9b90cc-73b1-46ed-8cb4-21947f46536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78ED040CD274448C7A41123E2D78D7" ma:contentTypeVersion="13" ma:contentTypeDescription="Create a new document." ma:contentTypeScope="" ma:versionID="e2524e94b3b32e91c127270d576e67a1">
  <xsd:schema xmlns:xsd="http://www.w3.org/2001/XMLSchema" xmlns:xs="http://www.w3.org/2001/XMLSchema" xmlns:p="http://schemas.microsoft.com/office/2006/metadata/properties" xmlns:ns2="2d4e6eb2-b719-4834-8454-be55f7c0408f" xmlns:ns3="1d9b90cc-73b1-46ed-8cb4-21947f465363" targetNamespace="http://schemas.microsoft.com/office/2006/metadata/properties" ma:root="true" ma:fieldsID="837f672f310ccc42481ce7567f36ac4e" ns2:_="" ns3:_="">
    <xsd:import namespace="2d4e6eb2-b719-4834-8454-be55f7c0408f"/>
    <xsd:import namespace="1d9b90cc-73b1-46ed-8cb4-21947f46536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4e6eb2-b719-4834-8454-be55f7c040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d8cd105-c221-4115-850c-16ef61af48d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d9b90cc-73b1-46ed-8cb4-21947f46536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ca770d-8915-4897-83ea-61795907894e}" ma:internalName="TaxCatchAll" ma:showField="CatchAllData" ma:web="1d9b90cc-73b1-46ed-8cb4-21947f4653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CC0B16-A0E1-49E5-84E1-3056BD86E263}">
  <ds:schemaRefs>
    <ds:schemaRef ds:uri="http://schemas.microsoft.com/sharepoint/v3/contenttype/forms"/>
  </ds:schemaRefs>
</ds:datastoreItem>
</file>

<file path=customXml/itemProps2.xml><?xml version="1.0" encoding="utf-8"?>
<ds:datastoreItem xmlns:ds="http://schemas.openxmlformats.org/officeDocument/2006/customXml" ds:itemID="{DFA41B01-6E38-49C1-8D86-ED49D68EBF54}">
  <ds:schemaRefs>
    <ds:schemaRef ds:uri="http://schemas.microsoft.com/office/2006/metadata/properties"/>
    <ds:schemaRef ds:uri="http://schemas.microsoft.com/office/infopath/2007/PartnerControls"/>
    <ds:schemaRef ds:uri="http://schemas.microsoft.com/sharepoint/v3"/>
    <ds:schemaRef ds:uri="edb173ee-3fb8-4f75-bf43-79a22ca96f2e"/>
    <ds:schemaRef ds:uri="9224003f-e6e7-470a-941a-44de56618887"/>
    <ds:schemaRef ds:uri="2d4e6eb2-b719-4834-8454-be55f7c0408f"/>
    <ds:schemaRef ds:uri="1d9b90cc-73b1-46ed-8cb4-21947f465363"/>
  </ds:schemaRefs>
</ds:datastoreItem>
</file>

<file path=customXml/itemProps3.xml><?xml version="1.0" encoding="utf-8"?>
<ds:datastoreItem xmlns:ds="http://schemas.openxmlformats.org/officeDocument/2006/customXml" ds:itemID="{0A07E486-CF08-43F1-9E7E-1C864B4884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4e6eb2-b719-4834-8454-be55f7c0408f"/>
    <ds:schemaRef ds:uri="1d9b90cc-73b1-46ed-8cb4-21947f4653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26</vt:i4>
      </vt:variant>
    </vt:vector>
  </HeadingPairs>
  <TitlesOfParts>
    <vt:vector size="60" baseType="lpstr">
      <vt:lpstr>Form 1</vt:lpstr>
      <vt:lpstr>Sch 1</vt:lpstr>
      <vt:lpstr>Form 2 (B-1)</vt:lpstr>
      <vt:lpstr>Sch B-1</vt:lpstr>
      <vt:lpstr>Form 2 (B-1)Alt</vt:lpstr>
      <vt:lpstr>Sch B-1 Alt</vt:lpstr>
      <vt:lpstr>Sch AA</vt:lpstr>
      <vt:lpstr>AA Attachment</vt:lpstr>
      <vt:lpstr>Sch AA-1</vt:lpstr>
      <vt:lpstr>Sch AA Modified</vt:lpstr>
      <vt:lpstr>Sch AA-1 Modified</vt:lpstr>
      <vt:lpstr>Sch BB-5</vt:lpstr>
      <vt:lpstr>Sch BB-6</vt:lpstr>
      <vt:lpstr>Sch BB-7</vt:lpstr>
      <vt:lpstr>Sch BB-8</vt:lpstr>
      <vt:lpstr>Sch BB-9</vt:lpstr>
      <vt:lpstr>Sch BB-10</vt:lpstr>
      <vt:lpstr>Sch BB-11</vt:lpstr>
      <vt:lpstr>Sch BB-12</vt:lpstr>
      <vt:lpstr>Sch BB-13</vt:lpstr>
      <vt:lpstr>Sch BB-14</vt:lpstr>
      <vt:lpstr>Sch BB-14A</vt:lpstr>
      <vt:lpstr>SchCC Debt Svc FUND</vt:lpstr>
      <vt:lpstr>SchC-1 Debt Schdl</vt:lpstr>
      <vt:lpstr>Sch J-1</vt:lpstr>
      <vt:lpstr>Sch J-2</vt:lpstr>
      <vt:lpstr>Sch T</vt:lpstr>
      <vt:lpstr>Form 30</vt:lpstr>
      <vt:lpstr>Sch 31</vt:lpstr>
      <vt:lpstr>Sch 32</vt:lpstr>
      <vt:lpstr>Checklist</vt:lpstr>
      <vt:lpstr>Form 5 (BB)</vt:lpstr>
      <vt:lpstr>Form 6 (BB)</vt:lpstr>
      <vt:lpstr>Form 6A (BB)</vt:lpstr>
      <vt:lpstr>Checklist!Print_Area</vt:lpstr>
      <vt:lpstr>'Form 1'!Print_Area</vt:lpstr>
      <vt:lpstr>'Form 2 (B-1)Alt'!Print_Area</vt:lpstr>
      <vt:lpstr>'Sch 1'!Print_Area</vt:lpstr>
      <vt:lpstr>'Sch 31'!Print_Area</vt:lpstr>
      <vt:lpstr>'Sch 32'!Print_Area</vt:lpstr>
      <vt:lpstr>'Sch AA Modified'!Print_Area</vt:lpstr>
      <vt:lpstr>'Sch AA-1'!Print_Area</vt:lpstr>
      <vt:lpstr>'Sch AA-1 Modified'!Print_Area</vt:lpstr>
      <vt:lpstr>'Sch B-1'!Print_Area</vt:lpstr>
      <vt:lpstr>'Sch B-1 Alt'!Print_Area</vt:lpstr>
      <vt:lpstr>'Sch BB-10'!Print_Area</vt:lpstr>
      <vt:lpstr>'Sch BB-12'!Print_Area</vt:lpstr>
      <vt:lpstr>'Sch BB-13'!Print_Area</vt:lpstr>
      <vt:lpstr>'Sch BB-14'!Print_Area</vt:lpstr>
      <vt:lpstr>'Sch BB-14A'!Print_Area</vt:lpstr>
      <vt:lpstr>'Sch BB-5'!Print_Area</vt:lpstr>
      <vt:lpstr>'Sch BB-6'!Print_Area</vt:lpstr>
      <vt:lpstr>'Sch BB-7'!Print_Area</vt:lpstr>
      <vt:lpstr>'Sch BB-8'!Print_Area</vt:lpstr>
      <vt:lpstr>'Sch BB-9'!Print_Area</vt:lpstr>
      <vt:lpstr>'Sch J-1'!Print_Area</vt:lpstr>
      <vt:lpstr>'Sch J-2'!Print_Area</vt:lpstr>
      <vt:lpstr>'Sch T'!Print_Area</vt:lpstr>
      <vt:lpstr>'SchC-1 Debt Schdl'!Print_Area</vt:lpstr>
      <vt:lpstr>'SchCC Debt Svc FUND'!Print_Area</vt:lpstr>
    </vt:vector>
  </TitlesOfParts>
  <Company>State of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Taxation</dc:creator>
  <cp:lastModifiedBy>Christina Saenz</cp:lastModifiedBy>
  <cp:lastPrinted>2025-05-20T15:51:32Z</cp:lastPrinted>
  <dcterms:created xsi:type="dcterms:W3CDTF">2002-08-27T23:27:13Z</dcterms:created>
  <dcterms:modified xsi:type="dcterms:W3CDTF">2025-06-03T23:36:37Z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0x010100AE78ED040CD274448C7A41123E2D78D7</vt:lpwstr>
  </property>
  <property fmtid="{D5CDD505-2E9C-101B-9397-08002B2CF9AE}" pid="3" name="MediaServiceImageTags">
    <vt:lpwstr/>
  </property>
</Properties>
</file>