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marlo/Documents/Montessori Charter School 2/Charter/2025 Amendment Request/Budget Workbooks/"/>
    </mc:Choice>
  </mc:AlternateContent>
  <xr:revisionPtr revIDLastSave="0" documentId="13_ncr:1_{CD66B17F-2635-0846-8AA7-AF13471F8D52}" xr6:coauthVersionLast="47" xr6:coauthVersionMax="47" xr10:uidLastSave="{00000000-0000-0000-0000-000000000000}"/>
  <bookViews>
    <workbookView xWindow="0" yWindow="500" windowWidth="27760" windowHeight="16260" xr2:uid="{00000000-000D-0000-FFFF-FFFF00000000}"/>
  </bookViews>
  <sheets>
    <sheet name="General" sheetId="4" r:id="rId1"/>
    <sheet name="Facilities" sheetId="2" r:id="rId2"/>
    <sheet name="RFA Cover &amp; Cklst (2)" sheetId="5" state="hidden" r:id="rId3"/>
    <sheet name="RFA Cover &amp; Cklst" sheetId="1" state="hidden" r:id="rId4"/>
    <sheet name="Profile" sheetId="3" state="hidden" r:id="rId5"/>
  </sheets>
  <definedNames>
    <definedName name="OLE_LINK3" localSheetId="3">'RFA Cover &amp; Cklst'!$M$20</definedName>
    <definedName name="OLE_LINK3" localSheetId="2">'RFA Cover &amp; Cklst (2)'!$M$20</definedName>
    <definedName name="_xlnm.Print_Area" localSheetId="1">Facilities!$A$1:$J$86</definedName>
    <definedName name="_xlnm.Print_Area" localSheetId="0">General!$A$1:$J$62</definedName>
    <definedName name="_xlnm.Print_Area" localSheetId="4">Profile!$A$1:$M$52</definedName>
    <definedName name="_xlnm.Print_Area" localSheetId="3">'RFA Cover &amp; Cklst'!$A$1:$N$81</definedName>
    <definedName name="_xlnm.Print_Area" localSheetId="2">'RFA Cover &amp; Cklst (2)'!$A$1:$N$80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4" l="1"/>
  <c r="C28" i="4"/>
  <c r="C27" i="4"/>
  <c r="C26" i="4"/>
  <c r="D28" i="4"/>
  <c r="D27" i="4"/>
  <c r="D26" i="4"/>
  <c r="G55" i="2" l="1"/>
  <c r="H55" i="2" s="1"/>
  <c r="I55" i="2" s="1"/>
  <c r="J55" i="2" s="1"/>
  <c r="G47" i="2"/>
  <c r="H47" i="2" s="1"/>
  <c r="I47" i="2" s="1"/>
  <c r="J47" i="2" s="1"/>
  <c r="E46" i="2"/>
  <c r="F46" i="2" s="1"/>
  <c r="G46" i="2" s="1"/>
  <c r="H46" i="2" s="1"/>
  <c r="I46" i="2" s="1"/>
  <c r="J46" i="2" s="1"/>
  <c r="G40" i="2"/>
  <c r="E39" i="2"/>
  <c r="F39" i="2" s="1"/>
  <c r="C27" i="2"/>
  <c r="C28" i="2"/>
  <c r="C81" i="2"/>
  <c r="C83" i="2"/>
  <c r="C49" i="2"/>
  <c r="G39" i="2" l="1"/>
  <c r="H39" i="2" s="1"/>
  <c r="F43" i="2"/>
  <c r="H40" i="2"/>
  <c r="I40" i="2" s="1"/>
  <c r="J40" i="2" s="1"/>
  <c r="I39" i="2"/>
  <c r="F57" i="2"/>
  <c r="D17" i="2"/>
  <c r="G43" i="2" l="1"/>
  <c r="H43" i="2"/>
  <c r="J39" i="2"/>
  <c r="J43" i="2" s="1"/>
  <c r="I43" i="2"/>
  <c r="C22" i="2"/>
  <c r="C54" i="2" l="1"/>
  <c r="D22" i="4" l="1"/>
  <c r="C29" i="2" l="1"/>
  <c r="F72" i="2" l="1"/>
  <c r="F49" i="2"/>
  <c r="F50" i="2" s="1"/>
  <c r="J68" i="2"/>
  <c r="I68" i="2"/>
  <c r="H68" i="2"/>
  <c r="G68" i="2"/>
  <c r="F68" i="2"/>
  <c r="F83" i="2"/>
  <c r="E83" i="2"/>
  <c r="D83" i="2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A5" i="5"/>
  <c r="D23" i="4"/>
  <c r="D56" i="4"/>
  <c r="C56" i="4"/>
  <c r="B50" i="4"/>
  <c r="B49" i="4"/>
  <c r="E42" i="4"/>
  <c r="J41" i="4"/>
  <c r="I41" i="4"/>
  <c r="H41" i="4"/>
  <c r="H42" i="4" s="1"/>
  <c r="G41" i="4"/>
  <c r="G50" i="4" s="1"/>
  <c r="F41" i="4"/>
  <c r="E41" i="4"/>
  <c r="D41" i="4"/>
  <c r="D42" i="4" s="1"/>
  <c r="C41" i="4"/>
  <c r="C42" i="4" s="1"/>
  <c r="B40" i="4"/>
  <c r="B36" i="4"/>
  <c r="E49" i="4"/>
  <c r="C29" i="4"/>
  <c r="C30" i="4" s="1"/>
  <c r="J22" i="4"/>
  <c r="J23" i="4" s="1"/>
  <c r="I22" i="4"/>
  <c r="I23" i="4" s="1"/>
  <c r="H22" i="4"/>
  <c r="H23" i="4" s="1"/>
  <c r="G22" i="4"/>
  <c r="G23" i="4" s="1"/>
  <c r="F22" i="4"/>
  <c r="F23" i="4" s="1"/>
  <c r="E22" i="4"/>
  <c r="E23" i="4" s="1"/>
  <c r="J16" i="4"/>
  <c r="I16" i="4"/>
  <c r="H16" i="4"/>
  <c r="G16" i="4"/>
  <c r="F16" i="4"/>
  <c r="E16" i="4"/>
  <c r="D16" i="4"/>
  <c r="C16" i="4"/>
  <c r="F11" i="4"/>
  <c r="D11" i="4"/>
  <c r="C11" i="4" s="1"/>
  <c r="G83" i="2" l="1"/>
  <c r="H83" i="2"/>
  <c r="G11" i="4"/>
  <c r="H11" i="4" s="1"/>
  <c r="I11" i="4" s="1"/>
  <c r="J11" i="4" s="1"/>
  <c r="D29" i="4"/>
  <c r="E47" i="4"/>
  <c r="I47" i="4"/>
  <c r="H50" i="4"/>
  <c r="D47" i="4"/>
  <c r="C49" i="4"/>
  <c r="H47" i="4"/>
  <c r="C50" i="4"/>
  <c r="C51" i="4" s="1"/>
  <c r="J45" i="4"/>
  <c r="D50" i="4"/>
  <c r="D51" i="4" s="1"/>
  <c r="E45" i="4"/>
  <c r="I45" i="4"/>
  <c r="G45" i="4"/>
  <c r="G46" i="4"/>
  <c r="D45" i="4"/>
  <c r="H45" i="4"/>
  <c r="H46" i="4"/>
  <c r="J46" i="4"/>
  <c r="J47" i="4"/>
  <c r="G47" i="4"/>
  <c r="D49" i="4"/>
  <c r="F46" i="4"/>
  <c r="F47" i="4"/>
  <c r="J42" i="4"/>
  <c r="F42" i="4"/>
  <c r="F45" i="4"/>
  <c r="J50" i="4"/>
  <c r="E50" i="4"/>
  <c r="E51" i="4" s="1"/>
  <c r="E46" i="4"/>
  <c r="I50" i="4"/>
  <c r="I46" i="4"/>
  <c r="I42" i="4"/>
  <c r="F50" i="4"/>
  <c r="G42" i="4"/>
  <c r="D30" i="2"/>
  <c r="D31" i="2" s="1"/>
  <c r="E57" i="2"/>
  <c r="D57" i="2"/>
  <c r="J57" i="2"/>
  <c r="C57" i="2"/>
  <c r="I83" i="2" l="1"/>
  <c r="J83" i="2"/>
  <c r="G57" i="2"/>
  <c r="H57" i="2"/>
  <c r="I57" i="2"/>
  <c r="D32" i="4"/>
  <c r="D30" i="4"/>
  <c r="G49" i="4"/>
  <c r="G51" i="4" s="1"/>
  <c r="C30" i="2" l="1"/>
  <c r="F49" i="4"/>
  <c r="F51" i="4" s="1"/>
  <c r="F42" i="2"/>
  <c r="C31" i="2" l="1"/>
  <c r="C68" i="2"/>
  <c r="H49" i="4"/>
  <c r="H51" i="4" s="1"/>
  <c r="G81" i="2"/>
  <c r="F81" i="2"/>
  <c r="E81" i="2"/>
  <c r="D81" i="2"/>
  <c r="D80" i="2"/>
  <c r="C80" i="2"/>
  <c r="E49" i="2"/>
  <c r="E59" i="2" s="1"/>
  <c r="D49" i="2"/>
  <c r="D59" i="2" s="1"/>
  <c r="C59" i="2"/>
  <c r="E73" i="2"/>
  <c r="E75" i="2" s="1"/>
  <c r="D73" i="2"/>
  <c r="D75" i="2" s="1"/>
  <c r="C73" i="2"/>
  <c r="C75" i="2" s="1"/>
  <c r="F73" i="2"/>
  <c r="F75" i="2" s="1"/>
  <c r="B47" i="2"/>
  <c r="B55" i="2" s="1"/>
  <c r="B114" i="2"/>
  <c r="C72" i="2"/>
  <c r="C74" i="2" s="1"/>
  <c r="J17" i="2"/>
  <c r="I17" i="2"/>
  <c r="H17" i="2"/>
  <c r="G17" i="2"/>
  <c r="F17" i="2"/>
  <c r="E17" i="2"/>
  <c r="C17" i="2"/>
  <c r="B128" i="2"/>
  <c r="B127" i="2"/>
  <c r="D72" i="2" l="1"/>
  <c r="D74" i="2" s="1"/>
  <c r="I49" i="4"/>
  <c r="I51" i="4" s="1"/>
  <c r="G73" i="2"/>
  <c r="G75" i="2" s="1"/>
  <c r="G42" i="2"/>
  <c r="I42" i="2"/>
  <c r="H42" i="2"/>
  <c r="J42" i="2"/>
  <c r="B46" i="2"/>
  <c r="B54" i="2" s="1"/>
  <c r="D68" i="2" l="1"/>
  <c r="E72" i="2"/>
  <c r="E74" i="2" s="1"/>
  <c r="E80" i="2"/>
  <c r="J49" i="4"/>
  <c r="J51" i="4" s="1"/>
  <c r="H73" i="2"/>
  <c r="H75" i="2" s="1"/>
  <c r="H81" i="2"/>
  <c r="C14" i="3"/>
  <c r="E68" i="2" l="1"/>
  <c r="F74" i="2"/>
  <c r="F80" i="2"/>
  <c r="I81" i="2"/>
  <c r="I73" i="2"/>
  <c r="I75" i="2" s="1"/>
  <c r="J81" i="2"/>
  <c r="J73" i="2"/>
  <c r="J75" i="2" s="1"/>
  <c r="F59" i="2" l="1"/>
  <c r="F60" i="2" s="1"/>
  <c r="G72" i="2"/>
  <c r="G74" i="2" s="1"/>
  <c r="G49" i="2"/>
  <c r="G59" i="2" s="1"/>
  <c r="G80" i="2"/>
  <c r="H72" i="2" l="1"/>
  <c r="H74" i="2" s="1"/>
  <c r="H80" i="2"/>
  <c r="H49" i="2"/>
  <c r="H59" i="2" s="1"/>
  <c r="G60" i="2"/>
  <c r="G50" i="2"/>
  <c r="C66" i="1"/>
  <c r="C65" i="1"/>
  <c r="H50" i="3"/>
  <c r="H39" i="3" s="1"/>
  <c r="G50" i="3"/>
  <c r="F50" i="3"/>
  <c r="F35" i="3" s="1"/>
  <c r="E50" i="3"/>
  <c r="E39" i="3" s="1"/>
  <c r="D50" i="3"/>
  <c r="D39" i="3" s="1"/>
  <c r="C50" i="3"/>
  <c r="F33" i="3"/>
  <c r="C30" i="3"/>
  <c r="D30" i="3" s="1"/>
  <c r="E30" i="3" s="1"/>
  <c r="F30" i="3" s="1"/>
  <c r="G30" i="3" s="1"/>
  <c r="H30" i="3" s="1"/>
  <c r="B21" i="3"/>
  <c r="B22" i="3" s="1"/>
  <c r="B23" i="3" s="1"/>
  <c r="B24" i="3" s="1"/>
  <c r="B25" i="3" s="1"/>
  <c r="B26" i="3" s="1"/>
  <c r="D14" i="3"/>
  <c r="E14" i="3" s="1"/>
  <c r="F14" i="3" s="1"/>
  <c r="G14" i="3" s="1"/>
  <c r="H14" i="3" s="1"/>
  <c r="D13" i="3"/>
  <c r="E13" i="3" s="1"/>
  <c r="F13" i="3" s="1"/>
  <c r="G13" i="3" s="1"/>
  <c r="H13" i="3" s="1"/>
  <c r="A2" i="3"/>
  <c r="D134" i="2"/>
  <c r="C134" i="2"/>
  <c r="J119" i="2"/>
  <c r="I119" i="2"/>
  <c r="H119" i="2"/>
  <c r="G119" i="2"/>
  <c r="G120" i="2" s="1"/>
  <c r="F119" i="2"/>
  <c r="E119" i="2"/>
  <c r="E120" i="2" s="1"/>
  <c r="D119" i="2"/>
  <c r="D120" i="2" s="1"/>
  <c r="C119" i="2"/>
  <c r="B118" i="2"/>
  <c r="J23" i="2"/>
  <c r="J24" i="2" s="1"/>
  <c r="I23" i="2"/>
  <c r="I24" i="2" s="1"/>
  <c r="H23" i="2"/>
  <c r="H24" i="2" s="1"/>
  <c r="G23" i="2"/>
  <c r="G24" i="2" s="1"/>
  <c r="F23" i="2"/>
  <c r="F24" i="2" s="1"/>
  <c r="E23" i="2"/>
  <c r="E24" i="2" s="1"/>
  <c r="F12" i="2"/>
  <c r="F63" i="2" s="1"/>
  <c r="D12" i="2"/>
  <c r="C12" i="2" s="1"/>
  <c r="H50" i="2" l="1"/>
  <c r="H60" i="2"/>
  <c r="E63" i="2"/>
  <c r="D63" i="2" s="1"/>
  <c r="C63" i="2" s="1"/>
  <c r="G63" i="2"/>
  <c r="H63" i="2" s="1"/>
  <c r="I63" i="2" s="1"/>
  <c r="J63" i="2" s="1"/>
  <c r="J77" i="2"/>
  <c r="I72" i="2"/>
  <c r="I74" i="2" s="1"/>
  <c r="I80" i="2"/>
  <c r="I49" i="2"/>
  <c r="I59" i="2" s="1"/>
  <c r="I60" i="2" s="1"/>
  <c r="F71" i="2"/>
  <c r="F53" i="2"/>
  <c r="C128" i="2"/>
  <c r="C129" i="2" s="1"/>
  <c r="C120" i="2"/>
  <c r="E78" i="2"/>
  <c r="E77" i="2"/>
  <c r="I77" i="2"/>
  <c r="I78" i="2"/>
  <c r="F78" i="2"/>
  <c r="F77" i="2"/>
  <c r="J78" i="2"/>
  <c r="G78" i="2"/>
  <c r="G77" i="2"/>
  <c r="H78" i="2"/>
  <c r="H77" i="2"/>
  <c r="H128" i="2"/>
  <c r="H120" i="2"/>
  <c r="I128" i="2"/>
  <c r="I120" i="2"/>
  <c r="D127" i="2"/>
  <c r="F128" i="2"/>
  <c r="F120" i="2"/>
  <c r="J128" i="2"/>
  <c r="J120" i="2"/>
  <c r="H127" i="2"/>
  <c r="G125" i="2"/>
  <c r="G128" i="2"/>
  <c r="E127" i="2"/>
  <c r="D125" i="2"/>
  <c r="D128" i="2"/>
  <c r="D129" i="2" s="1"/>
  <c r="F127" i="2"/>
  <c r="E125" i="2"/>
  <c r="E128" i="2"/>
  <c r="E129" i="2" s="1"/>
  <c r="C127" i="2"/>
  <c r="G127" i="2"/>
  <c r="F123" i="2"/>
  <c r="F124" i="2"/>
  <c r="J123" i="2"/>
  <c r="J124" i="2"/>
  <c r="I124" i="2"/>
  <c r="G123" i="2"/>
  <c r="G124" i="2"/>
  <c r="E124" i="2"/>
  <c r="H124" i="2"/>
  <c r="I125" i="2"/>
  <c r="H125" i="2"/>
  <c r="F125" i="2"/>
  <c r="J125" i="2"/>
  <c r="G12" i="2"/>
  <c r="H12" i="2" s="1"/>
  <c r="I12" i="2" s="1"/>
  <c r="J12" i="2" s="1"/>
  <c r="F38" i="2"/>
  <c r="F45" i="2"/>
  <c r="E45" i="2" s="1"/>
  <c r="D45" i="2" s="1"/>
  <c r="C45" i="2" s="1"/>
  <c r="C37" i="3"/>
  <c r="C39" i="3"/>
  <c r="G52" i="3"/>
  <c r="G39" i="3"/>
  <c r="E33" i="3"/>
  <c r="E35" i="3"/>
  <c r="E37" i="3"/>
  <c r="F37" i="3"/>
  <c r="F39" i="3"/>
  <c r="G35" i="3"/>
  <c r="G33" i="3"/>
  <c r="G37" i="3"/>
  <c r="H52" i="3"/>
  <c r="H37" i="3"/>
  <c r="H35" i="3"/>
  <c r="H33" i="3"/>
  <c r="C33" i="3"/>
  <c r="C35" i="3"/>
  <c r="F52" i="3"/>
  <c r="D52" i="3"/>
  <c r="D35" i="3"/>
  <c r="E52" i="3"/>
  <c r="D37" i="3"/>
  <c r="D33" i="3"/>
  <c r="H123" i="2"/>
  <c r="E123" i="2"/>
  <c r="I123" i="2"/>
  <c r="C51" i="3" l="1"/>
  <c r="I127" i="2"/>
  <c r="I129" i="2" s="1"/>
  <c r="J72" i="2"/>
  <c r="J74" i="2" s="1"/>
  <c r="J80" i="2"/>
  <c r="J49" i="2"/>
  <c r="I50" i="2"/>
  <c r="G53" i="2"/>
  <c r="H53" i="2" s="1"/>
  <c r="I53" i="2" s="1"/>
  <c r="J53" i="2" s="1"/>
  <c r="E53" i="2"/>
  <c r="D53" i="2" s="1"/>
  <c r="C53" i="2" s="1"/>
  <c r="E71" i="2"/>
  <c r="D71" i="2" s="1"/>
  <c r="C71" i="2" s="1"/>
  <c r="G71" i="2"/>
  <c r="H71" i="2" s="1"/>
  <c r="I71" i="2" s="1"/>
  <c r="J71" i="2" s="1"/>
  <c r="F51" i="3"/>
  <c r="H129" i="2"/>
  <c r="F129" i="2"/>
  <c r="G129" i="2"/>
  <c r="E38" i="2"/>
  <c r="D38" i="2" s="1"/>
  <c r="C38" i="2" s="1"/>
  <c r="G38" i="2"/>
  <c r="H38" i="2" s="1"/>
  <c r="I38" i="2" s="1"/>
  <c r="J38" i="2" s="1"/>
  <c r="G51" i="3"/>
  <c r="E51" i="3"/>
  <c r="H51" i="3"/>
  <c r="G45" i="2"/>
  <c r="H45" i="2" s="1"/>
  <c r="I45" i="2" s="1"/>
  <c r="J45" i="2" s="1"/>
  <c r="D51" i="3"/>
  <c r="J50" i="2" l="1"/>
  <c r="J59" i="2"/>
  <c r="J60" i="2" s="1"/>
  <c r="J127" i="2"/>
  <c r="J129" i="2" s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D33" i="2"/>
  <c r="D23" i="2"/>
  <c r="D24" i="2" s="1"/>
  <c r="D123" i="2" l="1"/>
  <c r="D78" i="2"/>
  <c r="D77" i="2"/>
  <c r="C32" i="4"/>
  <c r="C22" i="4"/>
  <c r="C23" i="4" s="1"/>
  <c r="C33" i="2"/>
  <c r="C23" i="2"/>
  <c r="C24" i="2" s="1"/>
  <c r="C45" i="4" l="1"/>
  <c r="C123" i="2"/>
  <c r="C77" i="2"/>
  <c r="C78" i="2"/>
  <c r="F30" i="2" l="1"/>
  <c r="F33" i="2" s="1"/>
  <c r="H30" i="2"/>
  <c r="H31" i="2" s="1"/>
  <c r="G30" i="2"/>
  <c r="G33" i="2" s="1"/>
  <c r="J30" i="2"/>
  <c r="J31" i="2" s="1"/>
  <c r="I30" i="2"/>
  <c r="I33" i="2" s="1"/>
  <c r="J29" i="4"/>
  <c r="I29" i="4"/>
  <c r="H29" i="4"/>
  <c r="H32" i="4" s="1"/>
  <c r="F29" i="4"/>
  <c r="G31" i="2" l="1"/>
  <c r="I31" i="2"/>
  <c r="F31" i="2"/>
  <c r="H53" i="4"/>
  <c r="H58" i="4" s="1"/>
  <c r="H54" i="4"/>
  <c r="H59" i="4"/>
  <c r="F32" i="4"/>
  <c r="F30" i="4"/>
  <c r="J32" i="4"/>
  <c r="J30" i="4"/>
  <c r="F137" i="2"/>
  <c r="F131" i="2"/>
  <c r="F136" i="2" s="1"/>
  <c r="F132" i="2"/>
  <c r="F34" i="2"/>
  <c r="G34" i="2" s="1"/>
  <c r="G137" i="2"/>
  <c r="G131" i="2"/>
  <c r="G136" i="2" s="1"/>
  <c r="G132" i="2"/>
  <c r="I131" i="2"/>
  <c r="I136" i="2" s="1"/>
  <c r="I132" i="2"/>
  <c r="I137" i="2"/>
  <c r="G30" i="4"/>
  <c r="G32" i="4"/>
  <c r="I32" i="4"/>
  <c r="I30" i="4"/>
  <c r="H33" i="2"/>
  <c r="J33" i="2"/>
  <c r="H30" i="4"/>
  <c r="H55" i="4" l="1"/>
  <c r="H56" i="4" s="1"/>
  <c r="H60" i="4"/>
  <c r="I133" i="2"/>
  <c r="I134" i="2" s="1"/>
  <c r="G59" i="4"/>
  <c r="G54" i="4"/>
  <c r="G53" i="4"/>
  <c r="G58" i="4" s="1"/>
  <c r="H137" i="2"/>
  <c r="H132" i="2"/>
  <c r="H34" i="2"/>
  <c r="I34" i="2" s="1"/>
  <c r="H131" i="2"/>
  <c r="H136" i="2" s="1"/>
  <c r="G138" i="2"/>
  <c r="F138" i="2"/>
  <c r="F54" i="4"/>
  <c r="F33" i="4"/>
  <c r="G33" i="4" s="1"/>
  <c r="H33" i="4" s="1"/>
  <c r="I33" i="4" s="1"/>
  <c r="J33" i="4" s="1"/>
  <c r="F59" i="4"/>
  <c r="F53" i="4"/>
  <c r="F58" i="4" s="1"/>
  <c r="G133" i="2"/>
  <c r="G134" i="2" s="1"/>
  <c r="J132" i="2"/>
  <c r="J34" i="2"/>
  <c r="J137" i="2"/>
  <c r="J131" i="2"/>
  <c r="J136" i="2" s="1"/>
  <c r="I53" i="4"/>
  <c r="I58" i="4" s="1"/>
  <c r="I59" i="4"/>
  <c r="I54" i="4"/>
  <c r="I138" i="2"/>
  <c r="F133" i="2"/>
  <c r="F134" i="2" s="1"/>
  <c r="J53" i="4"/>
  <c r="J58" i="4" s="1"/>
  <c r="J54" i="4"/>
  <c r="J59" i="4"/>
  <c r="J138" i="2" l="1"/>
  <c r="G55" i="4"/>
  <c r="G56" i="4" s="1"/>
  <c r="G60" i="4"/>
  <c r="I55" i="4"/>
  <c r="I56" i="4" s="1"/>
  <c r="I60" i="4"/>
  <c r="F60" i="4"/>
  <c r="H138" i="2"/>
  <c r="J55" i="4"/>
  <c r="J56" i="4" s="1"/>
  <c r="J133" i="2"/>
  <c r="J134" i="2" s="1"/>
  <c r="F55" i="4"/>
  <c r="F56" i="4" s="1"/>
  <c r="J60" i="4"/>
  <c r="H133" i="2"/>
  <c r="H134" i="2" s="1"/>
  <c r="E30" i="2"/>
  <c r="E33" i="2" s="1"/>
  <c r="E29" i="4"/>
  <c r="E31" i="2" l="1"/>
  <c r="E32" i="4"/>
  <c r="E30" i="4"/>
  <c r="E137" i="2"/>
  <c r="E131" i="2"/>
  <c r="E136" i="2" s="1"/>
  <c r="E132" i="2"/>
  <c r="E138" i="2" l="1"/>
  <c r="E133" i="2"/>
  <c r="E134" i="2" s="1"/>
  <c r="E59" i="4"/>
  <c r="E54" i="4"/>
  <c r="E53" i="4"/>
  <c r="E58" i="4" s="1"/>
  <c r="E55" i="4" l="1"/>
  <c r="E56" i="4" s="1"/>
  <c r="E6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summary should reflect highlights from your far more extensive due diligence and feasibility analysis work.</t>
        </r>
      </text>
    </comment>
    <comment ref="B4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Replacement cost reserves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summary should reflect highlights from your far more extensive due diligence and feasibility analysis work.</t>
        </r>
      </text>
    </comment>
    <comment ref="B12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Replacement cost reserves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E3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is a request to amend our SPCSA Charter Contract to enable us to…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E3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is a request to amend our SPCSA Charter Contract to enable us to…</t>
        </r>
      </text>
    </comment>
  </commentList>
</comments>
</file>

<file path=xl/sharedStrings.xml><?xml version="1.0" encoding="utf-8"?>
<sst xmlns="http://schemas.openxmlformats.org/spreadsheetml/2006/main" count="317" uniqueCount="194">
  <si>
    <t>Proposed Site Address (/w/cross streets)</t>
  </si>
  <si>
    <t>Nevada State Public Charter School Authority</t>
  </si>
  <si>
    <t>Input cells (yellow)</t>
  </si>
  <si>
    <t>Mike Dang</t>
  </si>
  <si>
    <t xml:space="preserve">Current </t>
  </si>
  <si>
    <t>Project Plan</t>
  </si>
  <si>
    <t>Enrollment, Actual, Planned</t>
  </si>
  <si>
    <t>Actual</t>
  </si>
  <si>
    <t>Planned</t>
  </si>
  <si>
    <t xml:space="preserve">    Actual - Planned</t>
  </si>
  <si>
    <t>Revenues (actual, estimate)</t>
  </si>
  <si>
    <t>Total Revenue</t>
  </si>
  <si>
    <t>Revenue per pupil, est'</t>
  </si>
  <si>
    <t>Expenses (actual, estimate)</t>
  </si>
  <si>
    <t>Instruction</t>
  </si>
  <si>
    <t>Admin &amp; support</t>
  </si>
  <si>
    <t>Other expenses</t>
  </si>
  <si>
    <t>Total Expenses (b4 Facility payments)</t>
  </si>
  <si>
    <t>Expenses per pupil, est'</t>
  </si>
  <si>
    <t>Net Surplus/(Deficit)</t>
  </si>
  <si>
    <t xml:space="preserve">     Cumulative (5 yr)</t>
  </si>
  <si>
    <t>Mortgage/Bond Payments</t>
  </si>
  <si>
    <t>Total Acquisition Payments</t>
  </si>
  <si>
    <t>Mortgage /sf/mo</t>
  </si>
  <si>
    <t>Reserves</t>
  </si>
  <si>
    <t>Reserve Payments</t>
  </si>
  <si>
    <t>Facility Acq'n/Revenue</t>
  </si>
  <si>
    <t>Mortgage Growth Rates</t>
  </si>
  <si>
    <t xml:space="preserve">  Planned Savings (Cost increases)</t>
  </si>
  <si>
    <t>Net Surplus/(Deficit) after Lease</t>
  </si>
  <si>
    <t>Net Surplus/(Deficit) after Acquisition</t>
  </si>
  <si>
    <t>Savings with Acquisition</t>
  </si>
  <si>
    <t>Savings/Lease Payments</t>
  </si>
  <si>
    <r>
      <t xml:space="preserve">Net Surplus/(Deficit) after Acquisition &amp; </t>
    </r>
    <r>
      <rPr>
        <b/>
        <sz val="10"/>
        <color rgb="FF000000"/>
        <rFont val="Times New Roman"/>
        <family val="1"/>
      </rPr>
      <t>Reserves</t>
    </r>
  </si>
  <si>
    <t>This summary is designed to reflect highlights from your far more extensive due diligence and feasibility analysis work, copies of which may be requested.</t>
  </si>
  <si>
    <t>Enrollment, Actual/Planned</t>
  </si>
  <si>
    <t>Revenues (actual/estimate)</t>
  </si>
  <si>
    <t>Other Revenue</t>
  </si>
  <si>
    <t>Expenses (actual/estimate) --(Facility leasing/acquisition, maintenance expenses below)</t>
  </si>
  <si>
    <t>Other Expenses (b4 Facility payments)</t>
  </si>
  <si>
    <t>Facility Acquisition</t>
  </si>
  <si>
    <t>Beginning</t>
  </si>
  <si>
    <t>Plan Yr 1</t>
  </si>
  <si>
    <t>Square Footage</t>
  </si>
  <si>
    <t>Current facility leased</t>
  </si>
  <si>
    <t>Proposed facility to acquire</t>
  </si>
  <si>
    <t>Change in square footage</t>
  </si>
  <si>
    <t>New total sf vs prior sf</t>
  </si>
  <si>
    <t>Payments /</t>
  </si>
  <si>
    <t>Lease/Mortgage Payments</t>
  </si>
  <si>
    <t>Savings (Cost increase)/yr</t>
  </si>
  <si>
    <t>Cumulative Savings (Costs)</t>
  </si>
  <si>
    <t>Adjusted for square footage</t>
  </si>
  <si>
    <t>Facility Maint' Expenses</t>
  </si>
  <si>
    <t>Facility Reserves</t>
  </si>
  <si>
    <t xml:space="preserve">  Maint' Expenses/yr</t>
  </si>
  <si>
    <t>Net Acq' &amp; Maint' savings</t>
  </si>
  <si>
    <t>Waivers/Deferrals</t>
  </si>
  <si>
    <t>Gross Facility lease-mortgage</t>
  </si>
  <si>
    <t xml:space="preserve">     Waived costs</t>
  </si>
  <si>
    <t xml:space="preserve">     Deferred costs</t>
  </si>
  <si>
    <t xml:space="preserve">     Other</t>
  </si>
  <si>
    <t>Net Facility Lease-Mortg'</t>
  </si>
  <si>
    <t>Statistics (Lease vs. Buy)</t>
  </si>
  <si>
    <t>Lease/sf/mo</t>
  </si>
  <si>
    <t>Mortgage/sf/mo</t>
  </si>
  <si>
    <t>Lease/sf/yr</t>
  </si>
  <si>
    <t>Mortgage/sf/yr</t>
  </si>
  <si>
    <t>Lease/Revenue</t>
  </si>
  <si>
    <t>Mortgage/Revenue</t>
  </si>
  <si>
    <t>Lease Growth Rates</t>
  </si>
  <si>
    <t>SF PP</t>
  </si>
  <si>
    <t>Notes: Overwrite #s &amp; formulas above in yellow cells w/your information</t>
  </si>
  <si>
    <t>"Mortgage," or bond, loan or any other facility financing obligation</t>
  </si>
  <si>
    <t>RFA Cover Sheet &amp; Contents Checklist</t>
  </si>
  <si>
    <t>Request for Amendment (RFA)</t>
  </si>
  <si>
    <t>The purpose of this document is to enable the charter school Request For Amendment (RFA) applicant to quickly identify which</t>
  </si>
  <si>
    <t xml:space="preserve">sections and subsections of the RFA application form are needed to support this RFA.  If SPCSA deems that other sections--and </t>
  </si>
  <si>
    <t>subsections--are applicable, SPCSA staff will request such from the applicant.</t>
  </si>
  <si>
    <t>Applicant</t>
  </si>
  <si>
    <t>School Name:</t>
  </si>
  <si>
    <t xml:space="preserve">Date Submitted: </t>
  </si>
  <si>
    <t xml:space="preserve">Current Charter 
Contract Start Date: </t>
  </si>
  <si>
    <t xml:space="preserve">Charter Contract Expiration Date: </t>
  </si>
  <si>
    <t xml:space="preserve">Key Contact:  </t>
  </si>
  <si>
    <t xml:space="preserve">Key Contact title:  </t>
  </si>
  <si>
    <t xml:space="preserve">Key Contact phone:  </t>
  </si>
  <si>
    <t xml:space="preserve">Key Contact email address:  </t>
  </si>
  <si>
    <t>School Board date
of application approval:</t>
  </si>
  <si>
    <t>RFA Applied For</t>
  </si>
  <si>
    <t>Place an “x” to the left of the specific Request For Amendment (RFA) type(s) you are applying for):</t>
  </si>
  <si>
    <t xml:space="preserve">Add Distance Education  </t>
  </si>
  <si>
    <t xml:space="preserve">Add Dual-Credit Program    </t>
  </si>
  <si>
    <t xml:space="preserve">Change Mission and/or Vision  </t>
  </si>
  <si>
    <t xml:space="preserve">Eliminate a Grade Level or Other Educational Services  </t>
  </si>
  <si>
    <t xml:space="preserve">EMOs: Entering, Amending, Renewing, Terminating Charter Contract with an EMO   </t>
  </si>
  <si>
    <t xml:space="preserve">Enrollment: Expand Enrollment in Existing Grade Level(s) and Facilities   </t>
  </si>
  <si>
    <t>x</t>
  </si>
  <si>
    <t xml:space="preserve">Enrollment: Expand Enrollment in New Grade Levels   </t>
  </si>
  <si>
    <t xml:space="preserve">Facilities: Acquire or Construct a New or Additional Facility that will not affect approved enrollment  </t>
  </si>
  <si>
    <t xml:space="preserve">Facilities: Occupy New or Additional Facility   </t>
  </si>
  <si>
    <t xml:space="preserve">Facilities: Occupy a Temporary Facility  </t>
  </si>
  <si>
    <t xml:space="preserve">Facilities: Relocate or Consolidate Campuses   </t>
  </si>
  <si>
    <t xml:space="preserve">RFA: Transportation   </t>
  </si>
  <si>
    <t xml:space="preserve">Other changes  </t>
  </si>
  <si>
    <t>Application Sections Applicable/Submitted</t>
  </si>
  <si>
    <t xml:space="preserve">This Request For Amendment (RFA) is submitted to request a contract amendment regarding (place an “X” to </t>
  </si>
  <si>
    <t>the left of the specific RFA type(s) you are applying for).  No Change ("nc") will be assumed.</t>
  </si>
  <si>
    <t>SPCSA staff will contact you if additional information is required.</t>
  </si>
  <si>
    <t>Good Cause Exemption Letter</t>
  </si>
  <si>
    <t>A)  EXECUTIVE SUMMARY</t>
  </si>
  <si>
    <t>Executive Summary</t>
  </si>
  <si>
    <t>B)  MEETING THE NEED</t>
  </si>
  <si>
    <t>Meeting The Need</t>
  </si>
  <si>
    <t>C) ACADEMIC PLAN</t>
  </si>
  <si>
    <t>Academic Plan</t>
  </si>
  <si>
    <t>D) FINANCIAL PLAN</t>
  </si>
  <si>
    <t>Financial Plan</t>
  </si>
  <si>
    <t>E) OPERATIONS PLAN</t>
  </si>
  <si>
    <t>Operations Plan</t>
  </si>
  <si>
    <t>SPECIFIC RFA SECTIONS</t>
  </si>
  <si>
    <t>Specific Rfa Sections</t>
  </si>
  <si>
    <t>RFA: Academic Amendments</t>
  </si>
  <si>
    <t>RFA: Add Distance Education</t>
  </si>
  <si>
    <t>RFA: Add Dual-Credit Program</t>
  </si>
  <si>
    <t>RFA: Change Mission and/or Vision</t>
  </si>
  <si>
    <t>RFA: Eliminate a grade level or other educational services</t>
  </si>
  <si>
    <t>RFA: EMOs/CMOs: Entering, amending, renewing, terminating charter contract with EMO/CMO</t>
  </si>
  <si>
    <t>RFA: Enrollment: Expand Enrollment In Existing Grade Level(s) And Facilities</t>
  </si>
  <si>
    <t>RFA: Enrollment: Expand Enrollment in New Grade Level(s)</t>
  </si>
  <si>
    <t>Facility RFAs:</t>
  </si>
  <si>
    <t>RFA: Acquire or construct a facility that will not affect approved enrollment (NAC 388A.320)</t>
  </si>
  <si>
    <t>RFA: Occupy New or Additional Sites (NAC 388A.315)</t>
  </si>
  <si>
    <t>RFA: Occupy a Temporary Facility</t>
  </si>
  <si>
    <t>RFA: Relocate or Consolidate Campuses</t>
  </si>
  <si>
    <t>Facility RFA Attachments required</t>
  </si>
  <si>
    <t>RFA: Transportation</t>
  </si>
  <si>
    <t>RFA: Other Changes</t>
  </si>
  <si>
    <t>SPCSA Special Instructions/Notes</t>
  </si>
  <si>
    <t>Applicant Notes</t>
  </si>
  <si>
    <t>School Name here</t>
  </si>
  <si>
    <t>X</t>
  </si>
  <si>
    <t>Pro Forma Summary (see tab)</t>
  </si>
  <si>
    <t>School Data Profile  (see tab)</t>
  </si>
  <si>
    <t>Select Statistics</t>
  </si>
  <si>
    <t>Source: NDE validated</t>
  </si>
  <si>
    <t>School Year Ending (SYE)</t>
  </si>
  <si>
    <t>Current Contract Starting School Year</t>
  </si>
  <si>
    <t>I.  School Performance (NSPF Star) Ratings</t>
  </si>
  <si>
    <t>Year</t>
  </si>
  <si>
    <t>Stars</t>
  </si>
  <si>
    <t>A – Asian</t>
  </si>
  <si>
    <t>II.  Enrollments by % Ethnicity and Special Populations</t>
  </si>
  <si>
    <t>B – Black</t>
  </si>
  <si>
    <t>C - White</t>
  </si>
  <si>
    <t xml:space="preserve">  Ethnicity</t>
  </si>
  <si>
    <t>Special Population</t>
  </si>
  <si>
    <t>H – Hispanic</t>
  </si>
  <si>
    <t>A</t>
  </si>
  <si>
    <t>B</t>
  </si>
  <si>
    <t>C</t>
  </si>
  <si>
    <t>H</t>
  </si>
  <si>
    <t>I</t>
  </si>
  <si>
    <t>M</t>
  </si>
  <si>
    <t>P</t>
  </si>
  <si>
    <t>FRL</t>
  </si>
  <si>
    <t>IEP</t>
  </si>
  <si>
    <t>ELL</t>
  </si>
  <si>
    <t>I – Native American</t>
  </si>
  <si>
    <t>M – Two or more races</t>
  </si>
  <si>
    <t>P – Pacific Islander</t>
  </si>
  <si>
    <t>IEP – Individualized Education Plan –A student with a disability/special education student</t>
  </si>
  <si>
    <t>ELL – English Language Learner</t>
  </si>
  <si>
    <t>FRL – A student who qualifies for Free or Reduced-Price Lunch</t>
  </si>
  <si>
    <t>III.  Enrollment by Grade Level</t>
  </si>
  <si>
    <t>Year:</t>
  </si>
  <si>
    <t>Grade</t>
  </si>
  <si>
    <t>%</t>
  </si>
  <si>
    <t xml:space="preserve">Total </t>
  </si>
  <si>
    <t>Enr't Change:</t>
  </si>
  <si>
    <t>This "General" RFA Fiscal Impact Pro Forma tab is for showing non facility fiscal impacts if the RFA application is approved.</t>
  </si>
  <si>
    <t>Comments (out of print range)</t>
  </si>
  <si>
    <t>If a RFA will have fiscal impacts for both facilities and in general and you have been in operation for a year or longer, then check with staff to use your Financial.</t>
  </si>
  <si>
    <t>Performance Ratings model instead of this file.</t>
  </si>
  <si>
    <t>RFA Fiscal Impact Budget Workbook</t>
  </si>
  <si>
    <t>Facility Fiscal Impact Budget workbook</t>
  </si>
  <si>
    <t>add projections to your Financial Performance Ratings model for the remainder of your current contract or a longer period.</t>
  </si>
  <si>
    <t xml:space="preserve">If a RFA will have fiscal impacts and has been operating for a year or more, SPCSA staff may request you instead </t>
  </si>
  <si>
    <t>This "Facilities" RFA Fiscal Impact Pro Forma tab is for showing facility fiscal impacts for pre start up schools if the RFA application is approved.</t>
  </si>
  <si>
    <t>1841 Whitney Mesa Drive, Henderson, NV 89014 (Whitney Mesa Dr/Mountain Vista)</t>
  </si>
  <si>
    <t>Silver Sands Montessori Charter School</t>
  </si>
  <si>
    <t>n/a</t>
  </si>
  <si>
    <t xml:space="preserve">** Budget numbers are entered through the FY 2026-2027 school year which is the end of </t>
  </si>
  <si>
    <t xml:space="preserve">our charter contract term.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</si>
</sst>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_);[Red]_(\(#,##0\);_(&quot;-&quot;_);_(@_)"/>
    <numFmt numFmtId="165" formatCode="&quot;yr &quot;_(#,##0_);[Red]_(\(#,##0\);_(&quot;-&quot;_);_(@_)"/>
    <numFmt numFmtId="166" formatCode="&quot;SYE &quot;0_);[Red]\(0\)"/>
    <numFmt numFmtId="167" formatCode="_(&quot;$&quot;#,##0_);[Red]_(&quot;$&quot;\(#,##0\);_(&quot;$&quot;\ &quot;-&quot;_);_(@_)"/>
    <numFmt numFmtId="168" formatCode="0%;[Red]\(0%\);&quot;-%&quot;"/>
    <numFmt numFmtId="169" formatCode="&quot;yr &quot;_(#,##0_);[Red]&quot;yr&quot;_(\(#,##0\);_(&quot;-&quot;_);_(@_)"/>
    <numFmt numFmtId="170" formatCode="_(&quot;$&quot;#,##0.00_);[Red]_(&quot;$&quot;\(#,##0.00\);_(&quot;$&quot;\ &quot;-&quot;_);_(@_)"/>
    <numFmt numFmtId="171" formatCode="&quot;SYE &quot;General"/>
    <numFmt numFmtId="172" formatCode="&quot;Yr &quot;General"/>
    <numFmt numFmtId="173" formatCode="0%;[Red]\(0%\);&quot;-&quot;"/>
    <numFmt numFmtId="174" formatCode="0%;[Red]\(0%\);&quot; &quot;"/>
    <numFmt numFmtId="175" formatCode="_(&quot;$&quot;* #,##0_);_(&quot;$&quot;* \(#,##0\);_(&quot;$&quot;* &quot;-&quot;??_);_(@_)"/>
    <numFmt numFmtId="176" formatCode="0.0%;[Red]\(0.0%\);&quot;-%&quot;"/>
    <numFmt numFmtId="177" formatCode="_(#,##0_)&quot;sf&quot;;[Red]_(\(#,##0\);_(&quot;-&quot;_);_(@_)"/>
    <numFmt numFmtId="178" formatCode="_(#,##0&quot; sf&quot;_);[Red]_(\(#,##0\);_(&quot;-&quot;_);_(@_)"/>
    <numFmt numFmtId="179" formatCode="_(#,##0.00_);[Red]_(\(#,##0.00\);_(&quot;-&quot;_);_(@_)"/>
  </numFmts>
  <fonts count="51" x14ac:knownFonts="1">
    <font>
      <sz val="10"/>
      <name val="Arial"/>
    </font>
    <font>
      <b/>
      <sz val="12"/>
      <name val="Arial"/>
      <family val="2"/>
    </font>
    <font>
      <b/>
      <sz val="10"/>
      <color indexed="23"/>
      <name val="Arial"/>
      <family val="2"/>
    </font>
    <font>
      <b/>
      <sz val="9"/>
      <color indexed="23"/>
      <name val="Arial"/>
      <family val="2"/>
    </font>
    <font>
      <sz val="8"/>
      <name val="Arial"/>
      <family val="2"/>
    </font>
    <font>
      <i/>
      <sz val="9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Times New Roman"/>
      <family val="1"/>
    </font>
    <font>
      <b/>
      <sz val="14"/>
      <name val="Cambria"/>
      <family val="1"/>
    </font>
    <font>
      <b/>
      <u/>
      <sz val="11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0" tint="-0.34998626667073579"/>
      <name val="Times New Roman"/>
      <family val="1"/>
    </font>
    <font>
      <i/>
      <sz val="11"/>
      <color indexed="8"/>
      <name val="Times New Roman"/>
      <family val="1"/>
    </font>
    <font>
      <sz val="11"/>
      <color rgb="FF0000FF"/>
      <name val="Times New Roman"/>
      <family val="1"/>
    </font>
    <font>
      <sz val="10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indexed="8"/>
      <name val="Times New Roman"/>
      <family val="1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indexed="8"/>
      <name val="Times New Roman"/>
      <family val="1"/>
    </font>
    <font>
      <b/>
      <sz val="10"/>
      <color rgb="FF0000FF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2"/>
      <color indexed="8"/>
      <name val="Times New Roman"/>
      <family val="1"/>
    </font>
    <font>
      <b/>
      <sz val="14"/>
      <color rgb="FF0000FF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Cambria"/>
      <family val="1"/>
    </font>
    <font>
      <b/>
      <sz val="9"/>
      <name val="Cambria"/>
      <family val="1"/>
    </font>
    <font>
      <sz val="9"/>
      <color indexed="8"/>
      <name val="Times New Roman"/>
      <family val="1"/>
    </font>
    <font>
      <sz val="9"/>
      <color rgb="FF0000FF"/>
      <name val="Times New Roman"/>
      <family val="1"/>
    </font>
    <font>
      <sz val="9"/>
      <name val="Times New Roman"/>
      <family val="1"/>
    </font>
    <font>
      <i/>
      <sz val="9"/>
      <color rgb="FF0000FF"/>
      <name val="Times New Roman"/>
      <family val="1"/>
    </font>
    <font>
      <b/>
      <sz val="14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indexed="39"/>
      <name val="Times New Roman"/>
      <family val="1"/>
    </font>
    <font>
      <b/>
      <sz val="10"/>
      <name val="Arial"/>
      <family val="2"/>
    </font>
    <font>
      <b/>
      <sz val="12"/>
      <color indexed="39"/>
      <name val="Arial"/>
      <family val="2"/>
    </font>
    <font>
      <b/>
      <sz val="10"/>
      <color indexed="39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</fills>
  <borders count="40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hair">
        <color indexed="22"/>
      </top>
      <bottom style="thin">
        <color indexed="64"/>
      </bottom>
      <diagonal/>
    </border>
    <border>
      <left/>
      <right/>
      <top style="dotted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/>
      <diagonal/>
    </border>
    <border>
      <left style="hair">
        <color indexed="22"/>
      </left>
      <right style="thin">
        <color indexed="64"/>
      </right>
      <top style="thin">
        <color indexed="64"/>
      </top>
      <bottom/>
      <diagonal/>
    </border>
    <border>
      <left style="hair">
        <color indexed="22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thin">
        <color indexed="64"/>
      </right>
      <top style="hair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/>
      <diagonal/>
    </border>
  </borders>
  <cellStyleXfs count="7">
    <xf numFmtId="0" fontId="0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41" fillId="0" borderId="0" applyNumberFormat="0" applyFill="0" applyBorder="0" applyAlignment="0" applyProtection="0"/>
    <xf numFmtId="43" fontId="42" fillId="0" borderId="0" applyFont="0" applyFill="0" applyBorder="0" applyAlignment="0" applyProtection="0"/>
    <xf numFmtId="44" fontId="42" fillId="0" borderId="0" applyFont="0" applyFill="0" applyBorder="0" applyAlignment="0" applyProtection="0"/>
  </cellStyleXfs>
  <cellXfs count="25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164" fontId="0" fillId="0" borderId="0" xfId="0" applyNumberFormat="1"/>
    <xf numFmtId="0" fontId="1" fillId="2" borderId="0" xfId="0" applyFont="1" applyFill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10" fillId="0" borderId="0" xfId="0" applyNumberFormat="1" applyFont="1"/>
    <xf numFmtId="0" fontId="11" fillId="0" borderId="0" xfId="0" applyFont="1" applyAlignment="1">
      <alignment vertical="center"/>
    </xf>
    <xf numFmtId="164" fontId="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2" fillId="0" borderId="0" xfId="0" applyNumberFormat="1" applyFont="1"/>
    <xf numFmtId="0" fontId="12" fillId="0" borderId="0" xfId="0" applyFont="1"/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164" fontId="12" fillId="0" borderId="2" xfId="0" applyNumberFormat="1" applyFont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10" fillId="0" borderId="3" xfId="0" applyNumberFormat="1" applyFont="1" applyBorder="1"/>
    <xf numFmtId="0" fontId="7" fillId="0" borderId="3" xfId="0" applyFont="1" applyBorder="1" applyAlignment="1">
      <alignment vertical="center"/>
    </xf>
    <xf numFmtId="0" fontId="0" fillId="0" borderId="3" xfId="0" applyBorder="1"/>
    <xf numFmtId="164" fontId="0" fillId="0" borderId="3" xfId="0" applyNumberFormat="1" applyBorder="1"/>
    <xf numFmtId="164" fontId="6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vertical="center"/>
    </xf>
    <xf numFmtId="0" fontId="9" fillId="0" borderId="0" xfId="0" applyFont="1"/>
    <xf numFmtId="164" fontId="17" fillId="3" borderId="1" xfId="0" applyNumberFormat="1" applyFont="1" applyFill="1" applyBorder="1" applyAlignment="1" applyProtection="1">
      <alignment horizontal="center"/>
      <protection locked="0"/>
    </xf>
    <xf numFmtId="164" fontId="0" fillId="0" borderId="2" xfId="0" applyNumberFormat="1" applyBorder="1" applyAlignment="1">
      <alignment horizontal="center"/>
    </xf>
    <xf numFmtId="0" fontId="14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horizontal="center"/>
    </xf>
    <xf numFmtId="164" fontId="12" fillId="0" borderId="0" xfId="0" quotePrefix="1" applyNumberFormat="1" applyFont="1"/>
    <xf numFmtId="164" fontId="20" fillId="0" borderId="0" xfId="0" applyNumberFormat="1" applyFont="1"/>
    <xf numFmtId="164" fontId="20" fillId="0" borderId="0" xfId="0" quotePrefix="1" applyNumberFormat="1" applyFont="1"/>
    <xf numFmtId="0" fontId="21" fillId="3" borderId="0" xfId="0" applyFont="1" applyFill="1" applyProtection="1">
      <protection locked="0"/>
    </xf>
    <xf numFmtId="0" fontId="22" fillId="3" borderId="0" xfId="0" applyFont="1" applyFill="1" applyProtection="1">
      <protection locked="0"/>
    </xf>
    <xf numFmtId="0" fontId="1" fillId="2" borderId="0" xfId="1" applyFont="1" applyFill="1"/>
    <xf numFmtId="0" fontId="6" fillId="0" borderId="0" xfId="1"/>
    <xf numFmtId="0" fontId="17" fillId="3" borderId="3" xfId="1" applyFont="1" applyFill="1" applyBorder="1"/>
    <xf numFmtId="0" fontId="21" fillId="3" borderId="0" xfId="1" applyFont="1" applyFill="1"/>
    <xf numFmtId="0" fontId="22" fillId="3" borderId="0" xfId="1" applyFont="1" applyFill="1"/>
    <xf numFmtId="0" fontId="12" fillId="0" borderId="0" xfId="1" applyFont="1"/>
    <xf numFmtId="0" fontId="2" fillId="0" borderId="0" xfId="1" applyFont="1"/>
    <xf numFmtId="0" fontId="3" fillId="0" borderId="0" xfId="1" applyFont="1"/>
    <xf numFmtId="0" fontId="5" fillId="0" borderId="0" xfId="1" applyFont="1"/>
    <xf numFmtId="164" fontId="6" fillId="0" borderId="0" xfId="1" applyNumberFormat="1"/>
    <xf numFmtId="164" fontId="12" fillId="0" borderId="0" xfId="1" applyNumberFormat="1" applyFont="1"/>
    <xf numFmtId="165" fontId="23" fillId="0" borderId="0" xfId="1" applyNumberFormat="1" applyFont="1" applyAlignment="1">
      <alignment horizontal="right"/>
    </xf>
    <xf numFmtId="164" fontId="23" fillId="0" borderId="3" xfId="1" applyNumberFormat="1" applyFont="1" applyBorder="1"/>
    <xf numFmtId="166" fontId="23" fillId="0" borderId="3" xfId="1" applyNumberFormat="1" applyFont="1" applyBorder="1"/>
    <xf numFmtId="166" fontId="24" fillId="3" borderId="3" xfId="1" applyNumberFormat="1" applyFont="1" applyFill="1" applyBorder="1"/>
    <xf numFmtId="164" fontId="17" fillId="3" borderId="4" xfId="1" applyNumberFormat="1" applyFont="1" applyFill="1" applyBorder="1"/>
    <xf numFmtId="164" fontId="17" fillId="3" borderId="4" xfId="1" applyNumberFormat="1" applyFont="1" applyFill="1" applyBorder="1" applyAlignment="1">
      <alignment horizontal="right"/>
    </xf>
    <xf numFmtId="164" fontId="17" fillId="3" borderId="0" xfId="1" applyNumberFormat="1" applyFont="1" applyFill="1"/>
    <xf numFmtId="164" fontId="17" fillId="3" borderId="0" xfId="1" applyNumberFormat="1" applyFont="1" applyFill="1" applyAlignment="1">
      <alignment horizontal="right"/>
    </xf>
    <xf numFmtId="164" fontId="12" fillId="0" borderId="6" xfId="1" applyNumberFormat="1" applyFont="1" applyBorder="1"/>
    <xf numFmtId="164" fontId="12" fillId="0" borderId="6" xfId="2" applyNumberFormat="1" applyFont="1" applyBorder="1"/>
    <xf numFmtId="167" fontId="17" fillId="3" borderId="4" xfId="1" applyNumberFormat="1" applyFont="1" applyFill="1" applyBorder="1"/>
    <xf numFmtId="167" fontId="17" fillId="3" borderId="2" xfId="1" applyNumberFormat="1" applyFont="1" applyFill="1" applyBorder="1"/>
    <xf numFmtId="167" fontId="17" fillId="3" borderId="0" xfId="1" applyNumberFormat="1" applyFont="1" applyFill="1"/>
    <xf numFmtId="164" fontId="25" fillId="0" borderId="0" xfId="1" quotePrefix="1" applyNumberFormat="1" applyFont="1" applyAlignment="1">
      <alignment horizontal="left" indent="1"/>
    </xf>
    <xf numFmtId="164" fontId="17" fillId="3" borderId="0" xfId="1" quotePrefix="1" applyNumberFormat="1" applyFont="1" applyFill="1" applyAlignment="1">
      <alignment horizontal="left"/>
    </xf>
    <xf numFmtId="164" fontId="17" fillId="3" borderId="2" xfId="1" applyNumberFormat="1" applyFont="1" applyFill="1" applyBorder="1"/>
    <xf numFmtId="164" fontId="17" fillId="3" borderId="3" xfId="1" applyNumberFormat="1" applyFont="1" applyFill="1" applyBorder="1"/>
    <xf numFmtId="164" fontId="17" fillId="3" borderId="9" xfId="1" applyNumberFormat="1" applyFont="1" applyFill="1" applyBorder="1"/>
    <xf numFmtId="167" fontId="12" fillId="0" borderId="10" xfId="1" applyNumberFormat="1" applyFont="1" applyBorder="1"/>
    <xf numFmtId="164" fontId="23" fillId="0" borderId="0" xfId="1" applyNumberFormat="1" applyFont="1"/>
    <xf numFmtId="169" fontId="23" fillId="0" borderId="0" xfId="1" applyNumberFormat="1" applyFont="1" applyAlignment="1">
      <alignment horizontal="right"/>
    </xf>
    <xf numFmtId="164" fontId="23" fillId="0" borderId="0" xfId="1" applyNumberFormat="1" applyFont="1" applyAlignment="1">
      <alignment horizontal="right"/>
    </xf>
    <xf numFmtId="166" fontId="26" fillId="0" borderId="3" xfId="1" applyNumberFormat="1" applyFont="1" applyBorder="1"/>
    <xf numFmtId="164" fontId="17" fillId="3" borderId="6" xfId="1" applyNumberFormat="1" applyFont="1" applyFill="1" applyBorder="1"/>
    <xf numFmtId="167" fontId="12" fillId="0" borderId="0" xfId="1" applyNumberFormat="1" applyFont="1"/>
    <xf numFmtId="168" fontId="12" fillId="0" borderId="0" xfId="1" applyNumberFormat="1" applyFont="1"/>
    <xf numFmtId="170" fontId="23" fillId="0" borderId="0" xfId="2" applyNumberFormat="1" applyFont="1" applyBorder="1"/>
    <xf numFmtId="164" fontId="17" fillId="3" borderId="4" xfId="1" applyNumberFormat="1" applyFont="1" applyFill="1" applyBorder="1" applyAlignment="1">
      <alignment horizontal="left"/>
    </xf>
    <xf numFmtId="164" fontId="17" fillId="3" borderId="2" xfId="1" applyNumberFormat="1" applyFont="1" applyFill="1" applyBorder="1" applyAlignment="1">
      <alignment horizontal="left"/>
    </xf>
    <xf numFmtId="164" fontId="17" fillId="3" borderId="2" xfId="1" applyNumberFormat="1" applyFont="1" applyFill="1" applyBorder="1" applyAlignment="1">
      <alignment horizontal="right"/>
    </xf>
    <xf numFmtId="164" fontId="17" fillId="3" borderId="8" xfId="1" applyNumberFormat="1" applyFont="1" applyFill="1" applyBorder="1" applyAlignment="1">
      <alignment horizontal="left"/>
    </xf>
    <xf numFmtId="164" fontId="17" fillId="3" borderId="8" xfId="1" applyNumberFormat="1" applyFont="1" applyFill="1" applyBorder="1"/>
    <xf numFmtId="164" fontId="17" fillId="3" borderId="8" xfId="1" applyNumberFormat="1" applyFont="1" applyFill="1" applyBorder="1" applyAlignment="1">
      <alignment horizontal="right"/>
    </xf>
    <xf numFmtId="164" fontId="25" fillId="0" borderId="4" xfId="1" applyNumberFormat="1" applyFont="1" applyBorder="1"/>
    <xf numFmtId="167" fontId="12" fillId="0" borderId="6" xfId="1" applyNumberFormat="1" applyFont="1" applyBorder="1"/>
    <xf numFmtId="168" fontId="20" fillId="0" borderId="0" xfId="1" applyNumberFormat="1" applyFont="1"/>
    <xf numFmtId="167" fontId="12" fillId="0" borderId="0" xfId="1" quotePrefix="1" applyNumberFormat="1" applyFont="1"/>
    <xf numFmtId="164" fontId="12" fillId="0" borderId="0" xfId="1" quotePrefix="1" applyNumberFormat="1" applyFont="1"/>
    <xf numFmtId="0" fontId="1" fillId="0" borderId="0" xfId="3" applyFont="1" applyAlignment="1">
      <alignment horizontal="left" vertical="center"/>
    </xf>
    <xf numFmtId="0" fontId="28" fillId="0" borderId="0" xfId="3" applyFont="1" applyAlignment="1">
      <alignment horizontal="left" vertical="center"/>
    </xf>
    <xf numFmtId="171" fontId="29" fillId="3" borderId="0" xfId="3" applyNumberFormat="1" applyFont="1" applyFill="1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31" fillId="0" borderId="0" xfId="3" applyFont="1" applyAlignment="1">
      <alignment horizontal="left" vertical="center"/>
    </xf>
    <xf numFmtId="0" fontId="32" fillId="0" borderId="0" xfId="3" applyFont="1" applyAlignment="1">
      <alignment horizontal="left" vertical="center"/>
    </xf>
    <xf numFmtId="172" fontId="23" fillId="0" borderId="0" xfId="1" applyNumberFormat="1" applyFont="1" applyAlignment="1">
      <alignment horizontal="center"/>
    </xf>
    <xf numFmtId="0" fontId="33" fillId="0" borderId="12" xfId="1" applyFont="1" applyBorder="1" applyAlignment="1">
      <alignment horizontal="center"/>
    </xf>
    <xf numFmtId="171" fontId="33" fillId="0" borderId="13" xfId="1" applyNumberFormat="1" applyFont="1" applyBorder="1" applyAlignment="1">
      <alignment horizontal="center" vertical="center"/>
    </xf>
    <xf numFmtId="171" fontId="33" fillId="0" borderId="13" xfId="1" applyNumberFormat="1" applyFont="1" applyBorder="1" applyAlignment="1">
      <alignment horizontal="center"/>
    </xf>
    <xf numFmtId="171" fontId="33" fillId="0" borderId="14" xfId="1" applyNumberFormat="1" applyFont="1" applyBorder="1" applyAlignment="1">
      <alignment horizontal="center"/>
    </xf>
    <xf numFmtId="0" fontId="13" fillId="0" borderId="15" xfId="1" applyFont="1" applyBorder="1" applyAlignment="1">
      <alignment horizontal="center" vertical="center"/>
    </xf>
    <xf numFmtId="164" fontId="16" fillId="3" borderId="16" xfId="1" applyNumberFormat="1" applyFont="1" applyFill="1" applyBorder="1" applyAlignment="1">
      <alignment horizontal="center" vertical="center"/>
    </xf>
    <xf numFmtId="164" fontId="16" fillId="3" borderId="17" xfId="1" applyNumberFormat="1" applyFont="1" applyFill="1" applyBorder="1" applyAlignment="1">
      <alignment horizontal="center" vertical="center"/>
    </xf>
    <xf numFmtId="0" fontId="34" fillId="0" borderId="0" xfId="1" applyFont="1"/>
    <xf numFmtId="164" fontId="34" fillId="0" borderId="0" xfId="1" applyNumberFormat="1" applyFont="1"/>
    <xf numFmtId="0" fontId="32" fillId="0" borderId="18" xfId="3" applyFont="1" applyBorder="1" applyAlignment="1">
      <alignment horizontal="center" vertical="center" wrapText="1"/>
    </xf>
    <xf numFmtId="0" fontId="32" fillId="0" borderId="19" xfId="3" applyFont="1" applyBorder="1" applyAlignment="1">
      <alignment horizontal="left" vertical="center"/>
    </xf>
    <xf numFmtId="0" fontId="32" fillId="0" borderId="20" xfId="3" applyFont="1" applyBorder="1" applyAlignment="1">
      <alignment vertical="center"/>
    </xf>
    <xf numFmtId="0" fontId="32" fillId="0" borderId="21" xfId="3" applyFont="1" applyBorder="1" applyAlignment="1">
      <alignment vertical="center"/>
    </xf>
    <xf numFmtId="164" fontId="23" fillId="0" borderId="19" xfId="1" applyNumberFormat="1" applyFont="1" applyBorder="1"/>
    <xf numFmtId="164" fontId="12" fillId="0" borderId="20" xfId="1" applyNumberFormat="1" applyFont="1" applyBorder="1"/>
    <xf numFmtId="164" fontId="34" fillId="0" borderId="22" xfId="1" applyNumberFormat="1" applyFont="1" applyBorder="1"/>
    <xf numFmtId="0" fontId="32" fillId="0" borderId="23" xfId="3" applyFont="1" applyBorder="1" applyAlignment="1">
      <alignment horizontal="center" vertical="center" wrapText="1"/>
    </xf>
    <xf numFmtId="0" fontId="32" fillId="0" borderId="15" xfId="3" applyFont="1" applyBorder="1" applyAlignment="1">
      <alignment horizontal="center" vertical="center" wrapText="1"/>
    </xf>
    <xf numFmtId="0" fontId="32" fillId="0" borderId="16" xfId="3" applyFont="1" applyBorder="1" applyAlignment="1">
      <alignment horizontal="center" vertical="center" wrapText="1"/>
    </xf>
    <xf numFmtId="0" fontId="32" fillId="0" borderId="17" xfId="3" applyFont="1" applyBorder="1" applyAlignment="1">
      <alignment horizontal="center" vertical="center" wrapText="1"/>
    </xf>
    <xf numFmtId="0" fontId="35" fillId="0" borderId="17" xfId="3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166" fontId="36" fillId="0" borderId="24" xfId="3" applyNumberFormat="1" applyFont="1" applyBorder="1" applyAlignment="1">
      <alignment horizontal="center" vertical="center"/>
    </xf>
    <xf numFmtId="173" fontId="37" fillId="3" borderId="25" xfId="3" applyNumberFormat="1" applyFont="1" applyFill="1" applyBorder="1" applyAlignment="1">
      <alignment horizontal="center" vertical="center"/>
    </xf>
    <xf numFmtId="173" fontId="37" fillId="3" borderId="26" xfId="3" applyNumberFormat="1" applyFont="1" applyFill="1" applyBorder="1" applyAlignment="1">
      <alignment horizontal="center" vertical="center"/>
    </xf>
    <xf numFmtId="173" fontId="37" fillId="3" borderId="1" xfId="3" applyNumberFormat="1" applyFont="1" applyFill="1" applyBorder="1" applyAlignment="1">
      <alignment horizontal="center" vertical="center"/>
    </xf>
    <xf numFmtId="173" fontId="37" fillId="3" borderId="27" xfId="3" applyNumberFormat="1" applyFont="1" applyFill="1" applyBorder="1" applyAlignment="1">
      <alignment horizontal="center" vertical="center"/>
    </xf>
    <xf numFmtId="166" fontId="36" fillId="0" borderId="28" xfId="3" applyNumberFormat="1" applyFont="1" applyBorder="1" applyAlignment="1">
      <alignment horizontal="center" vertical="center"/>
    </xf>
    <xf numFmtId="173" fontId="37" fillId="3" borderId="29" xfId="3" applyNumberFormat="1" applyFont="1" applyFill="1" applyBorder="1" applyAlignment="1">
      <alignment horizontal="center" vertical="center"/>
    </xf>
    <xf numFmtId="173" fontId="37" fillId="3" borderId="30" xfId="3" applyNumberFormat="1" applyFont="1" applyFill="1" applyBorder="1" applyAlignment="1">
      <alignment horizontal="center" vertical="center"/>
    </xf>
    <xf numFmtId="0" fontId="23" fillId="0" borderId="12" xfId="1" applyFont="1" applyBorder="1" applyAlignment="1">
      <alignment horizontal="center"/>
    </xf>
    <xf numFmtId="171" fontId="33" fillId="0" borderId="14" xfId="1" applyNumberFormat="1" applyFont="1" applyBorder="1" applyAlignment="1">
      <alignment horizontal="center" vertical="center"/>
    </xf>
    <xf numFmtId="0" fontId="32" fillId="0" borderId="31" xfId="3" applyFont="1" applyBorder="1" applyAlignment="1">
      <alignment horizontal="center" vertical="center" wrapText="1"/>
    </xf>
    <xf numFmtId="164" fontId="12" fillId="0" borderId="32" xfId="1" quotePrefix="1" applyNumberFormat="1" applyFont="1" applyBorder="1"/>
    <xf numFmtId="0" fontId="32" fillId="0" borderId="33" xfId="3" applyFont="1" applyBorder="1" applyAlignment="1">
      <alignment horizontal="center" vertical="center" wrapText="1"/>
    </xf>
    <xf numFmtId="164" fontId="37" fillId="3" borderId="34" xfId="3" applyNumberFormat="1" applyFont="1" applyFill="1" applyBorder="1" applyAlignment="1">
      <alignment horizontal="center" vertical="center"/>
    </xf>
    <xf numFmtId="164" fontId="37" fillId="3" borderId="35" xfId="3" applyNumberFormat="1" applyFont="1" applyFill="1" applyBorder="1" applyAlignment="1">
      <alignment horizontal="center" vertical="center"/>
    </xf>
    <xf numFmtId="0" fontId="32" fillId="0" borderId="24" xfId="3" applyFont="1" applyBorder="1" applyAlignment="1">
      <alignment horizontal="center" vertical="center" wrapText="1"/>
    </xf>
    <xf numFmtId="174" fontId="38" fillId="0" borderId="1" xfId="3" applyNumberFormat="1" applyFont="1" applyBorder="1" applyAlignment="1">
      <alignment horizontal="center" vertical="center"/>
    </xf>
    <xf numFmtId="164" fontId="37" fillId="3" borderId="1" xfId="3" applyNumberFormat="1" applyFont="1" applyFill="1" applyBorder="1" applyAlignment="1">
      <alignment horizontal="center" vertical="center"/>
    </xf>
    <xf numFmtId="164" fontId="37" fillId="3" borderId="27" xfId="3" applyNumberFormat="1" applyFont="1" applyFill="1" applyBorder="1" applyAlignment="1">
      <alignment horizontal="center" vertical="center"/>
    </xf>
    <xf numFmtId="174" fontId="39" fillId="3" borderId="27" xfId="3" applyNumberFormat="1" applyFont="1" applyFill="1" applyBorder="1" applyAlignment="1">
      <alignment horizontal="center" vertical="center"/>
    </xf>
    <xf numFmtId="0" fontId="12" fillId="0" borderId="24" xfId="1" applyFont="1" applyBorder="1"/>
    <xf numFmtId="0" fontId="12" fillId="0" borderId="36" xfId="1" applyFont="1" applyBorder="1"/>
    <xf numFmtId="174" fontId="39" fillId="3" borderId="37" xfId="3" applyNumberFormat="1" applyFont="1" applyFill="1" applyBorder="1" applyAlignment="1">
      <alignment horizontal="center" vertical="center"/>
    </xf>
    <xf numFmtId="0" fontId="32" fillId="0" borderId="12" xfId="3" applyFont="1" applyBorder="1" applyAlignment="1">
      <alignment horizontal="center" vertical="center" wrapText="1"/>
    </xf>
    <xf numFmtId="164" fontId="12" fillId="0" borderId="13" xfId="1" quotePrefix="1" applyNumberFormat="1" applyFont="1" applyBorder="1"/>
    <xf numFmtId="164" fontId="12" fillId="0" borderId="14" xfId="1" quotePrefix="1" applyNumberFormat="1" applyFont="1" applyBorder="1"/>
    <xf numFmtId="0" fontId="32" fillId="0" borderId="0" xfId="3" applyFont="1" applyAlignment="1">
      <alignment horizontal="center" vertical="center" wrapText="1"/>
    </xf>
    <xf numFmtId="168" fontId="12" fillId="0" borderId="0" xfId="1" quotePrefix="1" applyNumberFormat="1" applyFont="1"/>
    <xf numFmtId="164" fontId="17" fillId="3" borderId="0" xfId="0" applyNumberFormat="1" applyFont="1" applyFill="1" applyAlignment="1" applyProtection="1">
      <alignment horizontal="center"/>
      <protection locked="0"/>
    </xf>
    <xf numFmtId="0" fontId="40" fillId="0" borderId="0" xfId="1" applyFont="1"/>
    <xf numFmtId="164" fontId="20" fillId="0" borderId="0" xfId="1" quotePrefix="1" applyNumberFormat="1" applyFont="1"/>
    <xf numFmtId="167" fontId="25" fillId="0" borderId="4" xfId="1" applyNumberFormat="1" applyFont="1" applyBorder="1"/>
    <xf numFmtId="175" fontId="17" fillId="3" borderId="4" xfId="6" applyNumberFormat="1" applyFont="1" applyFill="1" applyBorder="1"/>
    <xf numFmtId="175" fontId="17" fillId="3" borderId="2" xfId="6" applyNumberFormat="1" applyFont="1" applyFill="1" applyBorder="1"/>
    <xf numFmtId="175" fontId="17" fillId="3" borderId="0" xfId="6" applyNumberFormat="1" applyFont="1" applyFill="1" applyBorder="1"/>
    <xf numFmtId="175" fontId="17" fillId="3" borderId="0" xfId="6" applyNumberFormat="1" applyFont="1" applyFill="1" applyBorder="1" applyAlignment="1">
      <alignment horizontal="right"/>
    </xf>
    <xf numFmtId="175" fontId="17" fillId="3" borderId="4" xfId="1" applyNumberFormat="1" applyFont="1" applyFill="1" applyBorder="1"/>
    <xf numFmtId="167" fontId="23" fillId="0" borderId="0" xfId="2" applyNumberFormat="1" applyFont="1" applyBorder="1"/>
    <xf numFmtId="167" fontId="23" fillId="0" borderId="6" xfId="2" applyNumberFormat="1" applyFont="1" applyBorder="1"/>
    <xf numFmtId="168" fontId="23" fillId="0" borderId="0" xfId="1" applyNumberFormat="1" applyFont="1"/>
    <xf numFmtId="170" fontId="12" fillId="0" borderId="0" xfId="2" applyNumberFormat="1" applyFont="1" applyBorder="1"/>
    <xf numFmtId="0" fontId="21" fillId="4" borderId="0" xfId="1" applyFont="1" applyFill="1"/>
    <xf numFmtId="0" fontId="22" fillId="4" borderId="0" xfId="1" applyFont="1" applyFill="1"/>
    <xf numFmtId="176" fontId="23" fillId="0" borderId="0" xfId="1" applyNumberFormat="1" applyFont="1"/>
    <xf numFmtId="167" fontId="23" fillId="0" borderId="0" xfId="1" applyNumberFormat="1" applyFont="1"/>
    <xf numFmtId="168" fontId="12" fillId="0" borderId="6" xfId="1" applyNumberFormat="1" applyFont="1" applyBorder="1"/>
    <xf numFmtId="176" fontId="12" fillId="0" borderId="6" xfId="1" applyNumberFormat="1" applyFont="1" applyBorder="1"/>
    <xf numFmtId="176" fontId="12" fillId="0" borderId="0" xfId="1" applyNumberFormat="1" applyFont="1"/>
    <xf numFmtId="164" fontId="31" fillId="0" borderId="0" xfId="1" applyNumberFormat="1" applyFont="1"/>
    <xf numFmtId="164" fontId="43" fillId="0" borderId="6" xfId="1" applyNumberFormat="1" applyFont="1" applyBorder="1"/>
    <xf numFmtId="164" fontId="43" fillId="0" borderId="2" xfId="1" applyNumberFormat="1" applyFont="1" applyBorder="1"/>
    <xf numFmtId="164" fontId="43" fillId="0" borderId="3" xfId="1" applyNumberFormat="1" applyFont="1" applyBorder="1"/>
    <xf numFmtId="177" fontId="17" fillId="3" borderId="11" xfId="1" applyNumberFormat="1" applyFont="1" applyFill="1" applyBorder="1"/>
    <xf numFmtId="177" fontId="17" fillId="3" borderId="7" xfId="1" applyNumberFormat="1" applyFont="1" applyFill="1" applyBorder="1"/>
    <xf numFmtId="167" fontId="44" fillId="3" borderId="11" xfId="1" applyNumberFormat="1" applyFont="1" applyFill="1" applyBorder="1"/>
    <xf numFmtId="164" fontId="44" fillId="3" borderId="7" xfId="1" applyNumberFormat="1" applyFont="1" applyFill="1" applyBorder="1"/>
    <xf numFmtId="167" fontId="44" fillId="3" borderId="38" xfId="1" applyNumberFormat="1" applyFont="1" applyFill="1" applyBorder="1"/>
    <xf numFmtId="164" fontId="44" fillId="3" borderId="9" xfId="1" applyNumberFormat="1" applyFont="1" applyFill="1" applyBorder="1"/>
    <xf numFmtId="164" fontId="23" fillId="0" borderId="6" xfId="1" applyNumberFormat="1" applyFont="1" applyBorder="1"/>
    <xf numFmtId="167" fontId="23" fillId="0" borderId="6" xfId="1" applyNumberFormat="1" applyFont="1" applyBorder="1"/>
    <xf numFmtId="164" fontId="23" fillId="5" borderId="3" xfId="1" applyNumberFormat="1" applyFont="1" applyFill="1" applyBorder="1"/>
    <xf numFmtId="0" fontId="25" fillId="0" borderId="0" xfId="1" applyFont="1"/>
    <xf numFmtId="0" fontId="6" fillId="5" borderId="0" xfId="1" applyFill="1"/>
    <xf numFmtId="0" fontId="26" fillId="5" borderId="0" xfId="1" applyFont="1" applyFill="1" applyAlignment="1">
      <alignment horizontal="center"/>
    </xf>
    <xf numFmtId="0" fontId="26" fillId="4" borderId="0" xfId="1" applyFont="1" applyFill="1"/>
    <xf numFmtId="0" fontId="6" fillId="4" borderId="0" xfId="1" applyFill="1"/>
    <xf numFmtId="167" fontId="25" fillId="0" borderId="0" xfId="1" applyNumberFormat="1" applyFont="1"/>
    <xf numFmtId="164" fontId="17" fillId="3" borderId="7" xfId="5" applyNumberFormat="1" applyFont="1" applyFill="1" applyBorder="1"/>
    <xf numFmtId="164" fontId="17" fillId="3" borderId="9" xfId="5" applyNumberFormat="1" applyFont="1" applyFill="1" applyBorder="1"/>
    <xf numFmtId="164" fontId="17" fillId="3" borderId="2" xfId="6" applyNumberFormat="1" applyFont="1" applyFill="1" applyBorder="1"/>
    <xf numFmtId="164" fontId="17" fillId="3" borderId="0" xfId="6" applyNumberFormat="1" applyFont="1" applyFill="1" applyBorder="1"/>
    <xf numFmtId="167" fontId="17" fillId="3" borderId="4" xfId="6" applyNumberFormat="1" applyFont="1" applyFill="1" applyBorder="1"/>
    <xf numFmtId="164" fontId="23" fillId="0" borderId="10" xfId="1" applyNumberFormat="1" applyFont="1" applyBorder="1"/>
    <xf numFmtId="167" fontId="23" fillId="0" borderId="10" xfId="1" applyNumberFormat="1" applyFont="1" applyBorder="1"/>
    <xf numFmtId="164" fontId="17" fillId="6" borderId="4" xfId="1" applyNumberFormat="1" applyFont="1" applyFill="1" applyBorder="1"/>
    <xf numFmtId="164" fontId="12" fillId="0" borderId="0" xfId="2" applyNumberFormat="1" applyFont="1" applyBorder="1"/>
    <xf numFmtId="164" fontId="25" fillId="0" borderId="6" xfId="1" quotePrefix="1" applyNumberFormat="1" applyFont="1" applyBorder="1" applyAlignment="1">
      <alignment horizontal="left" indent="1"/>
    </xf>
    <xf numFmtId="167" fontId="25" fillId="0" borderId="6" xfId="1" applyNumberFormat="1" applyFont="1" applyBorder="1"/>
    <xf numFmtId="164" fontId="23" fillId="4" borderId="0" xfId="1" applyNumberFormat="1" applyFont="1" applyFill="1" applyAlignment="1">
      <alignment horizontal="right"/>
    </xf>
    <xf numFmtId="165" fontId="23" fillId="4" borderId="0" xfId="1" applyNumberFormat="1" applyFont="1" applyFill="1" applyAlignment="1">
      <alignment horizontal="right"/>
    </xf>
    <xf numFmtId="0" fontId="1" fillId="7" borderId="0" xfId="1" applyFont="1" applyFill="1"/>
    <xf numFmtId="0" fontId="45" fillId="7" borderId="0" xfId="1" applyFont="1" applyFill="1"/>
    <xf numFmtId="0" fontId="9" fillId="0" borderId="0" xfId="1" applyFont="1" applyAlignment="1">
      <alignment vertical="center"/>
    </xf>
    <xf numFmtId="164" fontId="20" fillId="0" borderId="0" xfId="1" applyNumberFormat="1" applyFont="1"/>
    <xf numFmtId="164" fontId="10" fillId="0" borderId="3" xfId="1" applyNumberFormat="1" applyFont="1" applyBorder="1"/>
    <xf numFmtId="164" fontId="6" fillId="0" borderId="3" xfId="1" applyNumberFormat="1" applyBorder="1" applyAlignment="1">
      <alignment horizontal="center"/>
    </xf>
    <xf numFmtId="0" fontId="9" fillId="0" borderId="3" xfId="1" applyFont="1" applyBorder="1" applyAlignment="1">
      <alignment vertical="center"/>
    </xf>
    <xf numFmtId="0" fontId="6" fillId="0" borderId="3" xfId="1" applyBorder="1"/>
    <xf numFmtId="0" fontId="7" fillId="0" borderId="3" xfId="1" applyFont="1" applyBorder="1" applyAlignment="1">
      <alignment vertical="center"/>
    </xf>
    <xf numFmtId="164" fontId="6" fillId="0" borderId="3" xfId="1" applyNumberFormat="1" applyBorder="1"/>
    <xf numFmtId="0" fontId="13" fillId="0" borderId="2" xfId="1" applyFont="1" applyBorder="1" applyAlignment="1">
      <alignment vertical="center"/>
    </xf>
    <xf numFmtId="164" fontId="12" fillId="0" borderId="2" xfId="1" applyNumberFormat="1" applyFont="1" applyBorder="1"/>
    <xf numFmtId="0" fontId="9" fillId="0" borderId="0" xfId="1" applyFont="1"/>
    <xf numFmtId="0" fontId="1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164" fontId="6" fillId="0" borderId="0" xfId="1" applyNumberFormat="1" applyAlignment="1">
      <alignment horizontal="center"/>
    </xf>
    <xf numFmtId="164" fontId="10" fillId="0" borderId="0" xfId="1" applyNumberFormat="1" applyFont="1"/>
    <xf numFmtId="0" fontId="7" fillId="0" borderId="0" xfId="1" applyFont="1" applyAlignment="1">
      <alignment vertical="center"/>
    </xf>
    <xf numFmtId="164" fontId="17" fillId="3" borderId="1" xfId="1" applyNumberFormat="1" applyFont="1" applyFill="1" applyBorder="1" applyAlignment="1" applyProtection="1">
      <alignment horizontal="center"/>
      <protection locked="0"/>
    </xf>
    <xf numFmtId="164" fontId="6" fillId="0" borderId="2" xfId="1" applyNumberFormat="1" applyBorder="1" applyAlignment="1">
      <alignment horizontal="center"/>
    </xf>
    <xf numFmtId="0" fontId="14" fillId="0" borderId="2" xfId="1" applyFont="1" applyBorder="1" applyAlignment="1">
      <alignment vertical="center"/>
    </xf>
    <xf numFmtId="0" fontId="14" fillId="0" borderId="0" xfId="1" applyFont="1" applyAlignment="1">
      <alignment vertical="center"/>
    </xf>
    <xf numFmtId="164" fontId="12" fillId="0" borderId="1" xfId="1" applyNumberFormat="1" applyFont="1" applyBorder="1" applyAlignment="1">
      <alignment horizontal="center"/>
    </xf>
    <xf numFmtId="164" fontId="25" fillId="0" borderId="0" xfId="1" applyNumberFormat="1" applyFont="1"/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46" fillId="8" borderId="0" xfId="1" applyFont="1" applyFill="1"/>
    <xf numFmtId="0" fontId="1" fillId="8" borderId="0" xfId="1" applyFont="1" applyFill="1"/>
    <xf numFmtId="166" fontId="23" fillId="4" borderId="3" xfId="1" applyNumberFormat="1" applyFont="1" applyFill="1" applyBorder="1"/>
    <xf numFmtId="0" fontId="6" fillId="3" borderId="0" xfId="1" applyFill="1"/>
    <xf numFmtId="0" fontId="44" fillId="3" borderId="0" xfId="1" applyFont="1" applyFill="1"/>
    <xf numFmtId="178" fontId="12" fillId="0" borderId="0" xfId="1" applyNumberFormat="1" applyFont="1"/>
    <xf numFmtId="0" fontId="47" fillId="3" borderId="0" xfId="1" applyFont="1" applyFill="1"/>
    <xf numFmtId="0" fontId="20" fillId="0" borderId="0" xfId="1" applyFont="1"/>
    <xf numFmtId="164" fontId="44" fillId="3" borderId="39" xfId="1" applyNumberFormat="1" applyFont="1" applyFill="1" applyBorder="1"/>
    <xf numFmtId="167" fontId="44" fillId="3" borderId="0" xfId="1" applyNumberFormat="1" applyFont="1" applyFill="1"/>
    <xf numFmtId="179" fontId="12" fillId="0" borderId="0" xfId="1" applyNumberFormat="1" applyFont="1"/>
    <xf numFmtId="164" fontId="20" fillId="3" borderId="0" xfId="1" applyNumberFormat="1" applyFont="1" applyFill="1"/>
    <xf numFmtId="164" fontId="12" fillId="4" borderId="0" xfId="1" applyNumberFormat="1" applyFont="1" applyFill="1"/>
    <xf numFmtId="170" fontId="12" fillId="4" borderId="0" xfId="2" applyNumberFormat="1" applyFont="1" applyFill="1" applyBorder="1"/>
    <xf numFmtId="164" fontId="23" fillId="0" borderId="0" xfId="1" applyNumberFormat="1" applyFont="1" applyAlignment="1">
      <alignment horizontal="center"/>
    </xf>
    <xf numFmtId="167" fontId="6" fillId="0" borderId="0" xfId="1" applyNumberFormat="1"/>
    <xf numFmtId="0" fontId="48" fillId="0" borderId="0" xfId="1" applyFont="1"/>
    <xf numFmtId="0" fontId="49" fillId="0" borderId="3" xfId="1" applyFont="1" applyBorder="1"/>
    <xf numFmtId="164" fontId="50" fillId="0" borderId="0" xfId="1" applyNumberFormat="1" applyFont="1"/>
    <xf numFmtId="0" fontId="6" fillId="3" borderId="2" xfId="1" applyFill="1" applyBorder="1"/>
    <xf numFmtId="0" fontId="6" fillId="3" borderId="5" xfId="1" applyFill="1" applyBorder="1"/>
    <xf numFmtId="0" fontId="13" fillId="0" borderId="2" xfId="1" applyFont="1" applyBorder="1" applyAlignment="1">
      <alignment vertical="center" wrapText="1"/>
    </xf>
    <xf numFmtId="0" fontId="16" fillId="3" borderId="2" xfId="1" applyFont="1" applyFill="1" applyBorder="1" applyAlignment="1" applyProtection="1">
      <alignment vertical="center"/>
      <protection locked="0"/>
    </xf>
    <xf numFmtId="164" fontId="17" fillId="3" borderId="2" xfId="1" applyNumberFormat="1" applyFont="1" applyFill="1" applyBorder="1" applyProtection="1">
      <protection locked="0"/>
    </xf>
    <xf numFmtId="164" fontId="17" fillId="3" borderId="5" xfId="1" applyNumberFormat="1" applyFont="1" applyFill="1" applyBorder="1" applyProtection="1">
      <protection locked="0"/>
    </xf>
    <xf numFmtId="164" fontId="17" fillId="3" borderId="4" xfId="1" applyNumberFormat="1" applyFont="1" applyFill="1" applyBorder="1" applyProtection="1">
      <protection locked="0"/>
    </xf>
    <xf numFmtId="164" fontId="17" fillId="3" borderId="5" xfId="0" applyNumberFormat="1" applyFont="1" applyFill="1" applyBorder="1" applyProtection="1">
      <protection locked="0"/>
    </xf>
    <xf numFmtId="164" fontId="17" fillId="3" borderId="4" xfId="0" quotePrefix="1" applyNumberFormat="1" applyFont="1" applyFill="1" applyBorder="1" applyProtection="1">
      <protection locked="0"/>
    </xf>
    <xf numFmtId="164" fontId="17" fillId="3" borderId="4" xfId="0" applyNumberFormat="1" applyFont="1" applyFill="1" applyBorder="1" applyProtection="1">
      <protection locked="0"/>
    </xf>
    <xf numFmtId="164" fontId="17" fillId="3" borderId="2" xfId="0" applyNumberFormat="1" applyFont="1" applyFill="1" applyBorder="1" applyProtection="1">
      <protection locked="0"/>
    </xf>
    <xf numFmtId="14" fontId="16" fillId="3" borderId="2" xfId="0" applyNumberFormat="1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vertical="center"/>
      <protection locked="0"/>
    </xf>
    <xf numFmtId="0" fontId="13" fillId="0" borderId="2" xfId="0" applyFont="1" applyBorder="1" applyAlignment="1">
      <alignment vertical="center" wrapText="1"/>
    </xf>
    <xf numFmtId="0" fontId="41" fillId="3" borderId="2" xfId="4" applyFill="1" applyBorder="1" applyAlignment="1" applyProtection="1">
      <alignment vertical="center"/>
      <protection locked="0"/>
    </xf>
  </cellXfs>
  <cellStyles count="7">
    <cellStyle name="Comma" xfId="5" builtinId="3"/>
    <cellStyle name="Currency" xfId="6" builtinId="4"/>
    <cellStyle name="Currency 2" xfId="2" xr:uid="{00000000-0005-0000-0000-000002000000}"/>
    <cellStyle name="Hyperlink" xfId="4" builtinId="8"/>
    <cellStyle name="Normal" xfId="0" builtinId="0"/>
    <cellStyle name="Normal 2" xfId="1" xr:uid="{00000000-0005-0000-0000-000005000000}"/>
    <cellStyle name="Normal_Sheet1" xfId="3" xr:uid="{00000000-0005-0000-0000-000006000000}"/>
  </cellStyles>
  <dxfs count="5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5</xdr:row>
      <xdr:rowOff>85725</xdr:rowOff>
    </xdr:from>
    <xdr:to>
      <xdr:col>13</xdr:col>
      <xdr:colOff>361949</xdr:colOff>
      <xdr:row>62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7EF465-4F9D-4329-B2A8-E3BACC56F860}"/>
            </a:ext>
          </a:extLst>
        </xdr:cNvPr>
        <xdr:cNvSpPr txBox="1"/>
      </xdr:nvSpPr>
      <xdr:spPr>
        <a:xfrm>
          <a:off x="190499" y="1000125"/>
          <a:ext cx="6791325" cy="1179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11</xdr:col>
      <xdr:colOff>82412</xdr:colOff>
      <xdr:row>74</xdr:row>
      <xdr:rowOff>55493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31B15F-B481-4BFC-A30A-A81BF32AA444}"/>
            </a:ext>
          </a:extLst>
        </xdr:cNvPr>
        <xdr:cNvSpPr txBox="1"/>
      </xdr:nvSpPr>
      <xdr:spPr>
        <a:xfrm>
          <a:off x="339587" y="927652"/>
          <a:ext cx="6791325" cy="1179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oopnet.com/nevada/las-vegas_office-space-for-sale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oopnet.com/nevada/las-vegas_office-space-for-sale/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T69"/>
  <sheetViews>
    <sheetView showGridLines="0" tabSelected="1" zoomScale="134" zoomScaleNormal="115" zoomScaleSheetLayoutView="100" workbookViewId="0">
      <selection activeCell="F18" sqref="F18"/>
    </sheetView>
  </sheetViews>
  <sheetFormatPr baseColWidth="10" defaultColWidth="9.1640625" defaultRowHeight="13" x14ac:dyDescent="0.15"/>
  <cols>
    <col min="1" max="1" width="1.83203125" style="38" customWidth="1"/>
    <col min="2" max="2" width="23.6640625" style="38" customWidth="1"/>
    <col min="3" max="10" width="12.83203125" style="38" customWidth="1"/>
    <col min="11" max="11" width="2.5" style="38" customWidth="1"/>
    <col min="12" max="12" width="11.33203125" style="38" bestFit="1" customWidth="1"/>
    <col min="13" max="15" width="9.1640625" style="38"/>
    <col min="16" max="19" width="9.5" style="38" customWidth="1"/>
    <col min="20" max="16384" width="9.1640625" style="38"/>
  </cols>
  <sheetData>
    <row r="1" spans="1:18" ht="16" x14ac:dyDescent="0.2">
      <c r="A1" s="221" t="s">
        <v>184</v>
      </c>
      <c r="B1" s="222"/>
      <c r="C1" s="222"/>
      <c r="D1" s="222"/>
      <c r="F1" s="39" t="s">
        <v>189</v>
      </c>
      <c r="G1" s="39"/>
      <c r="H1" s="39"/>
      <c r="I1" s="39"/>
      <c r="J1" s="39"/>
    </row>
    <row r="2" spans="1:18" ht="16" x14ac:dyDescent="0.2">
      <c r="A2" s="156" t="s">
        <v>190</v>
      </c>
      <c r="B2" s="157"/>
      <c r="C2" s="157"/>
      <c r="D2" s="157"/>
      <c r="F2" s="42" t="s">
        <v>0</v>
      </c>
      <c r="G2" s="42"/>
      <c r="H2" s="42"/>
    </row>
    <row r="3" spans="1:18" x14ac:dyDescent="0.15">
      <c r="A3" s="43" t="s">
        <v>1</v>
      </c>
      <c r="I3" s="225" t="s">
        <v>2</v>
      </c>
      <c r="J3" s="224"/>
    </row>
    <row r="4" spans="1:18" x14ac:dyDescent="0.15">
      <c r="A4" s="44"/>
      <c r="I4" s="237"/>
    </row>
    <row r="5" spans="1:18" x14ac:dyDescent="0.15">
      <c r="A5" s="44"/>
      <c r="B5" s="218" t="s">
        <v>180</v>
      </c>
      <c r="I5" s="237"/>
    </row>
    <row r="6" spans="1:18" x14ac:dyDescent="0.15">
      <c r="A6" s="44"/>
      <c r="B6" s="218" t="s">
        <v>182</v>
      </c>
      <c r="I6" s="237"/>
    </row>
    <row r="7" spans="1:18" x14ac:dyDescent="0.15">
      <c r="A7" s="44"/>
      <c r="B7" s="218" t="s">
        <v>183</v>
      </c>
      <c r="I7" s="237"/>
    </row>
    <row r="8" spans="1:18" x14ac:dyDescent="0.15">
      <c r="A8" s="44"/>
      <c r="I8" s="237"/>
    </row>
    <row r="9" spans="1:18" ht="16" x14ac:dyDescent="0.2">
      <c r="A9" s="45"/>
      <c r="C9" s="177"/>
      <c r="D9" s="177"/>
      <c r="E9" s="178" t="s">
        <v>4</v>
      </c>
      <c r="F9" s="179" t="s">
        <v>5</v>
      </c>
      <c r="G9" s="180"/>
      <c r="H9" s="180"/>
      <c r="I9" s="180"/>
      <c r="J9" s="180"/>
      <c r="L9" s="238" t="s">
        <v>181</v>
      </c>
      <c r="M9" s="204"/>
      <c r="N9" s="204"/>
      <c r="O9" s="204"/>
      <c r="P9" s="204"/>
      <c r="Q9" s="204"/>
      <c r="R9" s="204"/>
    </row>
    <row r="10" spans="1:18" x14ac:dyDescent="0.15">
      <c r="A10" s="46"/>
      <c r="B10" s="47"/>
      <c r="C10" s="47"/>
      <c r="D10" s="47"/>
      <c r="F10" s="48">
        <v>1</v>
      </c>
      <c r="G10" s="48">
        <v>2</v>
      </c>
      <c r="H10" s="48">
        <v>3</v>
      </c>
      <c r="I10" s="48">
        <v>4</v>
      </c>
      <c r="J10" s="48">
        <v>5</v>
      </c>
      <c r="K10" s="48"/>
      <c r="L10" s="240"/>
      <c r="M10" s="240"/>
      <c r="N10" s="240"/>
      <c r="O10" s="240"/>
      <c r="P10" s="240"/>
      <c r="Q10" s="240"/>
      <c r="R10" s="240"/>
    </row>
    <row r="11" spans="1:18" x14ac:dyDescent="0.15">
      <c r="A11" s="46"/>
      <c r="B11" s="49"/>
      <c r="C11" s="50">
        <f>+D11-1</f>
        <v>2023</v>
      </c>
      <c r="D11" s="50">
        <f>+E11-1</f>
        <v>2024</v>
      </c>
      <c r="E11" s="51">
        <v>2025</v>
      </c>
      <c r="F11" s="223">
        <f t="shared" ref="F11:J11" si="0">1+E11</f>
        <v>2026</v>
      </c>
      <c r="G11" s="223">
        <f t="shared" si="0"/>
        <v>2027</v>
      </c>
      <c r="H11" s="223">
        <f t="shared" si="0"/>
        <v>2028</v>
      </c>
      <c r="I11" s="223">
        <f t="shared" si="0"/>
        <v>2029</v>
      </c>
      <c r="J11" s="223">
        <f t="shared" si="0"/>
        <v>2030</v>
      </c>
      <c r="K11" s="42"/>
      <c r="L11" s="240" t="s">
        <v>192</v>
      </c>
      <c r="M11" s="240"/>
      <c r="N11" s="240"/>
      <c r="O11" s="240"/>
      <c r="P11" s="240"/>
      <c r="Q11" s="240"/>
      <c r="R11" s="240"/>
    </row>
    <row r="12" spans="1:18" x14ac:dyDescent="0.15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2"/>
      <c r="L12" s="240" t="s">
        <v>193</v>
      </c>
      <c r="M12" s="240"/>
      <c r="N12" s="240"/>
      <c r="O12" s="240"/>
      <c r="P12" s="240"/>
      <c r="Q12" s="240"/>
      <c r="R12" s="240"/>
    </row>
    <row r="13" spans="1:18" x14ac:dyDescent="0.15">
      <c r="A13" s="46"/>
      <c r="B13" s="175" t="s">
        <v>6</v>
      </c>
      <c r="C13" s="50"/>
      <c r="D13" s="50"/>
      <c r="E13" s="50"/>
      <c r="F13" s="50"/>
      <c r="G13" s="50"/>
      <c r="H13" s="50"/>
      <c r="I13" s="50"/>
      <c r="J13" s="50"/>
      <c r="K13" s="42"/>
      <c r="L13" s="240"/>
      <c r="M13" s="240"/>
      <c r="N13" s="240"/>
      <c r="O13" s="240"/>
      <c r="P13" s="240"/>
      <c r="Q13" s="240"/>
      <c r="R13" s="240"/>
    </row>
    <row r="14" spans="1:18" x14ac:dyDescent="0.15">
      <c r="A14" s="46"/>
      <c r="B14" s="52" t="s">
        <v>7</v>
      </c>
      <c r="C14" s="53">
        <v>243.3</v>
      </c>
      <c r="D14" s="53">
        <v>222.19</v>
      </c>
      <c r="E14" s="53">
        <v>232.43</v>
      </c>
      <c r="F14" s="189">
        <v>0</v>
      </c>
      <c r="G14" s="189">
        <v>0</v>
      </c>
      <c r="H14" s="189">
        <v>0</v>
      </c>
      <c r="I14" s="189">
        <v>0</v>
      </c>
      <c r="J14" s="189">
        <v>0</v>
      </c>
      <c r="K14" s="42"/>
      <c r="L14" s="240"/>
      <c r="M14" s="240"/>
      <c r="N14" s="240"/>
      <c r="O14" s="240"/>
      <c r="P14" s="240"/>
      <c r="Q14" s="240"/>
      <c r="R14" s="240"/>
    </row>
    <row r="15" spans="1:18" x14ac:dyDescent="0.15">
      <c r="A15" s="46"/>
      <c r="B15" s="54" t="s">
        <v>8</v>
      </c>
      <c r="C15" s="55">
        <v>260</v>
      </c>
      <c r="D15" s="55">
        <v>260</v>
      </c>
      <c r="E15" s="55">
        <v>230</v>
      </c>
      <c r="F15" s="54">
        <v>235</v>
      </c>
      <c r="G15" s="54">
        <v>245</v>
      </c>
      <c r="H15" s="54" t="s">
        <v>191</v>
      </c>
      <c r="I15" s="54" t="s">
        <v>191</v>
      </c>
      <c r="J15" s="54" t="s">
        <v>191</v>
      </c>
      <c r="K15" s="42"/>
      <c r="L15" s="240"/>
      <c r="M15" s="240"/>
      <c r="N15" s="240"/>
      <c r="O15" s="240"/>
      <c r="P15" s="240"/>
      <c r="Q15" s="240"/>
      <c r="R15" s="240"/>
    </row>
    <row r="16" spans="1:18" x14ac:dyDescent="0.15">
      <c r="A16" s="46"/>
      <c r="B16" s="56" t="s">
        <v>9</v>
      </c>
      <c r="C16" s="57">
        <f>IF(C14&gt;0,C14-C15,0)</f>
        <v>-16.699999999999989</v>
      </c>
      <c r="D16" s="57">
        <f t="shared" ref="D16:J16" si="1">IF(D14&gt;0,D14-D15,0)</f>
        <v>-37.81</v>
      </c>
      <c r="E16" s="57">
        <f t="shared" si="1"/>
        <v>2.4300000000000068</v>
      </c>
      <c r="F16" s="57">
        <f t="shared" si="1"/>
        <v>0</v>
      </c>
      <c r="G16" s="57">
        <f t="shared" si="1"/>
        <v>0</v>
      </c>
      <c r="H16" s="57">
        <f t="shared" si="1"/>
        <v>0</v>
      </c>
      <c r="I16" s="57">
        <f t="shared" si="1"/>
        <v>0</v>
      </c>
      <c r="J16" s="57">
        <f t="shared" si="1"/>
        <v>0</v>
      </c>
      <c r="K16" s="42"/>
      <c r="L16" s="240"/>
      <c r="M16" s="240"/>
      <c r="N16" s="240"/>
      <c r="O16" s="240"/>
      <c r="P16" s="240"/>
      <c r="Q16" s="240"/>
      <c r="R16" s="240"/>
    </row>
    <row r="17" spans="1:20" x14ac:dyDescent="0.15">
      <c r="A17" s="46"/>
      <c r="B17" s="47"/>
      <c r="C17" s="190"/>
      <c r="D17" s="190"/>
      <c r="E17" s="190"/>
      <c r="F17" s="190"/>
      <c r="G17" s="190"/>
      <c r="H17" s="190"/>
      <c r="I17" s="190"/>
      <c r="J17" s="190"/>
      <c r="K17" s="42"/>
      <c r="L17" s="240"/>
      <c r="M17" s="240"/>
      <c r="N17" s="240"/>
      <c r="O17" s="240"/>
      <c r="P17" s="240"/>
      <c r="Q17" s="240"/>
      <c r="R17" s="240"/>
    </row>
    <row r="18" spans="1:20" x14ac:dyDescent="0.15">
      <c r="A18" s="46"/>
      <c r="B18" s="175" t="s">
        <v>10</v>
      </c>
      <c r="C18" s="50"/>
      <c r="D18" s="50"/>
      <c r="E18" s="50"/>
      <c r="F18" s="50"/>
      <c r="G18" s="50"/>
      <c r="H18" s="50"/>
      <c r="I18" s="50"/>
      <c r="J18" s="50"/>
      <c r="K18" s="42"/>
      <c r="L18" s="240"/>
      <c r="M18" s="240"/>
      <c r="N18" s="240"/>
      <c r="O18" s="240"/>
      <c r="P18" s="240"/>
      <c r="Q18" s="240"/>
      <c r="R18" s="240"/>
    </row>
    <row r="19" spans="1:20" x14ac:dyDescent="0.15">
      <c r="A19" s="46"/>
      <c r="B19" s="58"/>
      <c r="C19" s="186">
        <v>0</v>
      </c>
      <c r="D19" s="186">
        <v>0</v>
      </c>
      <c r="E19" s="186">
        <v>0</v>
      </c>
      <c r="F19" s="186">
        <v>0</v>
      </c>
      <c r="G19" s="186">
        <v>0</v>
      </c>
      <c r="H19" s="186">
        <v>0</v>
      </c>
      <c r="I19" s="186">
        <v>0</v>
      </c>
      <c r="J19" s="186">
        <v>0</v>
      </c>
      <c r="K19" s="42"/>
      <c r="L19" s="240"/>
      <c r="M19" s="240"/>
      <c r="N19" s="240"/>
      <c r="O19" s="240"/>
      <c r="P19" s="240"/>
      <c r="Q19" s="240"/>
      <c r="R19" s="240"/>
    </row>
    <row r="20" spans="1:20" x14ac:dyDescent="0.15">
      <c r="A20" s="46"/>
      <c r="B20" s="59"/>
      <c r="C20" s="184">
        <v>0</v>
      </c>
      <c r="D20" s="184">
        <v>0</v>
      </c>
      <c r="E20" s="184">
        <v>0</v>
      </c>
      <c r="F20" s="184">
        <v>0</v>
      </c>
      <c r="G20" s="184">
        <v>0</v>
      </c>
      <c r="H20" s="184">
        <v>0</v>
      </c>
      <c r="I20" s="184">
        <v>0</v>
      </c>
      <c r="J20" s="184">
        <v>0</v>
      </c>
      <c r="K20" s="42"/>
      <c r="L20" s="240"/>
      <c r="M20" s="240"/>
      <c r="N20" s="240"/>
      <c r="O20" s="240"/>
      <c r="P20" s="240"/>
      <c r="Q20" s="240"/>
      <c r="R20" s="240"/>
    </row>
    <row r="21" spans="1:20" x14ac:dyDescent="0.15">
      <c r="A21" s="46"/>
      <c r="B21" s="60" t="s">
        <v>11</v>
      </c>
      <c r="C21" s="185">
        <v>2381206</v>
      </c>
      <c r="D21" s="185">
        <v>2545429</v>
      </c>
      <c r="E21" s="185">
        <v>2511382.67</v>
      </c>
      <c r="F21" s="185">
        <v>2599013.21</v>
      </c>
      <c r="G21" s="185">
        <v>2785250.75</v>
      </c>
      <c r="H21" s="185" t="s">
        <v>191</v>
      </c>
      <c r="I21" s="185" t="s">
        <v>191</v>
      </c>
      <c r="J21" s="185" t="s">
        <v>191</v>
      </c>
      <c r="K21" s="42"/>
      <c r="L21" s="240"/>
      <c r="M21" s="240"/>
      <c r="N21" s="240"/>
      <c r="O21" s="240"/>
      <c r="P21" s="240"/>
      <c r="Q21" s="240"/>
      <c r="R21" s="240"/>
    </row>
    <row r="22" spans="1:20" x14ac:dyDescent="0.15">
      <c r="A22" s="46"/>
      <c r="B22" s="56" t="s">
        <v>11</v>
      </c>
      <c r="C22" s="82">
        <f>SUM(C19:C21)</f>
        <v>2381206</v>
      </c>
      <c r="D22" s="82">
        <f>SUM(D19:D21)</f>
        <v>2545429</v>
      </c>
      <c r="E22" s="82">
        <f t="shared" ref="E22:J22" si="2">SUM(E19:E21)</f>
        <v>2511382.67</v>
      </c>
      <c r="F22" s="82">
        <f t="shared" si="2"/>
        <v>2599013.21</v>
      </c>
      <c r="G22" s="82">
        <f t="shared" si="2"/>
        <v>2785250.75</v>
      </c>
      <c r="H22" s="82">
        <f t="shared" si="2"/>
        <v>0</v>
      </c>
      <c r="I22" s="82">
        <f t="shared" si="2"/>
        <v>0</v>
      </c>
      <c r="J22" s="82">
        <f t="shared" si="2"/>
        <v>0</v>
      </c>
      <c r="K22" s="42"/>
      <c r="L22" s="240"/>
      <c r="M22" s="240"/>
      <c r="N22" s="240"/>
      <c r="O22" s="240"/>
      <c r="P22" s="240"/>
      <c r="Q22" s="240"/>
      <c r="R22" s="240"/>
      <c r="S22" s="181"/>
      <c r="T22" s="181"/>
    </row>
    <row r="23" spans="1:20" x14ac:dyDescent="0.15">
      <c r="A23" s="46"/>
      <c r="B23" s="191" t="s">
        <v>12</v>
      </c>
      <c r="C23" s="192">
        <f t="shared" ref="C23:E23" si="3">IF(C$14&gt;0,C22/C$14,C22/C$15)</f>
        <v>9787.1187833949843</v>
      </c>
      <c r="D23" s="192">
        <f t="shared" si="3"/>
        <v>11456.091633286827</v>
      </c>
      <c r="E23" s="192">
        <f t="shared" si="3"/>
        <v>10804.898980338166</v>
      </c>
      <c r="F23" s="192">
        <f>IF(F$14&gt;0,F22/F$14,F22/F$15)</f>
        <v>11059.630680851064</v>
      </c>
      <c r="G23" s="192">
        <f t="shared" ref="G23:J23" si="4">IF(G$14&gt;0,G22/G$14,G22/G$15)</f>
        <v>11368.370408163266</v>
      </c>
      <c r="H23" s="192" t="e">
        <f t="shared" si="4"/>
        <v>#VALUE!</v>
      </c>
      <c r="I23" s="192" t="e">
        <f t="shared" si="4"/>
        <v>#VALUE!</v>
      </c>
      <c r="J23" s="192" t="e">
        <f t="shared" si="4"/>
        <v>#VALUE!</v>
      </c>
      <c r="K23" s="42"/>
      <c r="L23" s="240"/>
      <c r="M23" s="240"/>
      <c r="N23" s="240"/>
      <c r="O23" s="240"/>
      <c r="P23" s="240"/>
      <c r="Q23" s="240"/>
      <c r="R23" s="240"/>
    </row>
    <row r="24" spans="1:20" x14ac:dyDescent="0.15">
      <c r="A24" s="46"/>
      <c r="B24" s="61"/>
      <c r="C24" s="181"/>
      <c r="D24" s="181"/>
      <c r="E24" s="181"/>
      <c r="F24" s="181"/>
      <c r="G24" s="181"/>
      <c r="H24" s="181"/>
      <c r="I24" s="181"/>
      <c r="J24" s="181"/>
      <c r="K24" s="42"/>
      <c r="L24" s="240"/>
      <c r="M24" s="240"/>
      <c r="N24" s="240"/>
      <c r="O24" s="240"/>
      <c r="P24" s="240"/>
      <c r="Q24" s="240"/>
      <c r="R24" s="240"/>
    </row>
    <row r="25" spans="1:20" x14ac:dyDescent="0.15">
      <c r="A25" s="46"/>
      <c r="B25" s="175" t="s">
        <v>13</v>
      </c>
      <c r="C25" s="50"/>
      <c r="D25" s="50"/>
      <c r="E25" s="50"/>
      <c r="F25" s="50"/>
      <c r="G25" s="50"/>
      <c r="H25" s="50"/>
      <c r="I25" s="50"/>
      <c r="J25" s="50"/>
      <c r="K25" s="42"/>
      <c r="L25" s="240"/>
      <c r="M25" s="240"/>
      <c r="N25" s="240"/>
      <c r="O25" s="240"/>
      <c r="P25" s="240"/>
      <c r="Q25" s="240"/>
      <c r="R25" s="240"/>
    </row>
    <row r="26" spans="1:20" x14ac:dyDescent="0.15">
      <c r="A26" s="46"/>
      <c r="B26" s="62" t="s">
        <v>14</v>
      </c>
      <c r="C26" s="150">
        <f>921575+70274</f>
        <v>991849</v>
      </c>
      <c r="D26" s="150">
        <f>966537+111706</f>
        <v>1078243</v>
      </c>
      <c r="E26" s="151">
        <v>1394329</v>
      </c>
      <c r="F26" s="151">
        <v>1423414</v>
      </c>
      <c r="G26" s="151">
        <v>1544923.25</v>
      </c>
      <c r="H26" s="151">
        <v>0</v>
      </c>
      <c r="I26" s="151">
        <v>0</v>
      </c>
      <c r="J26" s="151">
        <v>0</v>
      </c>
      <c r="K26" s="42"/>
      <c r="L26" s="240"/>
      <c r="M26" s="240"/>
      <c r="N26" s="240"/>
      <c r="O26" s="240"/>
      <c r="P26" s="240"/>
      <c r="Q26" s="240"/>
      <c r="R26" s="240"/>
      <c r="S26" s="46"/>
    </row>
    <row r="27" spans="1:20" x14ac:dyDescent="0.15">
      <c r="A27" s="46"/>
      <c r="B27" s="63" t="s">
        <v>15</v>
      </c>
      <c r="C27" s="182">
        <f>503246+134814</f>
        <v>638060</v>
      </c>
      <c r="D27" s="182">
        <f>506617+128432</f>
        <v>635049</v>
      </c>
      <c r="E27" s="182">
        <v>551012</v>
      </c>
      <c r="F27" s="182">
        <v>584953.15</v>
      </c>
      <c r="G27" s="182">
        <v>618868.44999999995</v>
      </c>
      <c r="H27" s="182">
        <v>0</v>
      </c>
      <c r="I27" s="182">
        <v>0</v>
      </c>
      <c r="J27" s="182">
        <v>0</v>
      </c>
      <c r="K27" s="42"/>
      <c r="L27" s="240"/>
      <c r="M27" s="240"/>
      <c r="N27" s="240"/>
      <c r="O27" s="240"/>
      <c r="P27" s="240"/>
      <c r="Q27" s="240"/>
      <c r="R27" s="240"/>
      <c r="S27" s="46"/>
      <c r="T27" s="46"/>
    </row>
    <row r="28" spans="1:20" x14ac:dyDescent="0.15">
      <c r="A28" s="46"/>
      <c r="B28" s="64" t="s">
        <v>16</v>
      </c>
      <c r="C28" s="183">
        <f>203223+25630+393+61373+323962</f>
        <v>614581</v>
      </c>
      <c r="D28" s="183">
        <f>236446+32097+972+330013</f>
        <v>599528</v>
      </c>
      <c r="E28" s="183">
        <v>551113</v>
      </c>
      <c r="F28" s="183">
        <v>578703.6</v>
      </c>
      <c r="G28" s="183">
        <v>603404.38</v>
      </c>
      <c r="H28" s="183" t="s">
        <v>191</v>
      </c>
      <c r="I28" s="183" t="s">
        <v>191</v>
      </c>
      <c r="J28" s="183" t="s">
        <v>191</v>
      </c>
      <c r="K28" s="42"/>
      <c r="L28" s="240"/>
      <c r="M28" s="240"/>
      <c r="N28" s="240"/>
      <c r="O28" s="240"/>
      <c r="P28" s="240"/>
      <c r="Q28" s="240"/>
      <c r="R28" s="240"/>
      <c r="S28" s="46"/>
      <c r="T28" s="46"/>
    </row>
    <row r="29" spans="1:20" x14ac:dyDescent="0.15">
      <c r="A29" s="46"/>
      <c r="B29" s="47" t="s">
        <v>17</v>
      </c>
      <c r="C29" s="72">
        <f>SUM(C26:C28)</f>
        <v>2244490</v>
      </c>
      <c r="D29" s="72">
        <f>SUM(D26:D28)</f>
        <v>2312820</v>
      </c>
      <c r="E29" s="72">
        <f t="shared" ref="E29:J29" si="5">SUM(E26:E28)</f>
        <v>2496454</v>
      </c>
      <c r="F29" s="72">
        <f t="shared" si="5"/>
        <v>2587070.75</v>
      </c>
      <c r="G29" s="72">
        <f>SUM(G26:G28)</f>
        <v>2767196.08</v>
      </c>
      <c r="H29" s="72">
        <f t="shared" si="5"/>
        <v>0</v>
      </c>
      <c r="I29" s="72">
        <f t="shared" si="5"/>
        <v>0</v>
      </c>
      <c r="J29" s="72">
        <f t="shared" si="5"/>
        <v>0</v>
      </c>
      <c r="K29" s="42"/>
      <c r="L29" s="240"/>
      <c r="M29" s="240"/>
      <c r="N29" s="240"/>
      <c r="O29" s="240"/>
      <c r="P29" s="240"/>
      <c r="Q29" s="240"/>
      <c r="R29" s="240"/>
    </row>
    <row r="30" spans="1:20" x14ac:dyDescent="0.15">
      <c r="A30" s="46"/>
      <c r="B30" s="191" t="s">
        <v>18</v>
      </c>
      <c r="C30" s="192">
        <f t="shared" ref="C30" si="6">IF(C$14&gt;0,C29/C$14,C29/C$15)</f>
        <v>9225.195232223592</v>
      </c>
      <c r="D30" s="192">
        <f t="shared" ref="D30" si="7">IF(D$14&gt;0,D29/D$14,D29/D$15)</f>
        <v>10409.199333903416</v>
      </c>
      <c r="E30" s="192">
        <f t="shared" ref="E30" si="8">IF(E$14&gt;0,E29/E$14,E29/E$15)</f>
        <v>10740.670309340447</v>
      </c>
      <c r="F30" s="192">
        <f>IF(F$14&gt;0,F29/F$14,F29/F$15)</f>
        <v>11008.811702127659</v>
      </c>
      <c r="G30" s="192">
        <f t="shared" ref="G30" si="9">IF(G$14&gt;0,G29/G$14,G29/G$15)</f>
        <v>11294.677877551021</v>
      </c>
      <c r="H30" s="192" t="e">
        <f t="shared" ref="H30" si="10">IF(H$14&gt;0,H29/H$14,H29/H$15)</f>
        <v>#VALUE!</v>
      </c>
      <c r="I30" s="192" t="e">
        <f t="shared" ref="I30" si="11">IF(I$14&gt;0,I29/I$14,I29/I$15)</f>
        <v>#VALUE!</v>
      </c>
      <c r="J30" s="192" t="e">
        <f t="shared" ref="J30" si="12">IF(J$14&gt;0,J29/J$14,J29/J$15)</f>
        <v>#VALUE!</v>
      </c>
      <c r="K30" s="42"/>
      <c r="L30" s="240"/>
      <c r="M30" s="240"/>
      <c r="N30" s="240"/>
      <c r="O30" s="240"/>
      <c r="P30" s="240"/>
      <c r="Q30" s="240"/>
      <c r="R30" s="240"/>
    </row>
    <row r="31" spans="1:20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2"/>
      <c r="L31" s="240"/>
      <c r="M31" s="240"/>
      <c r="N31" s="240"/>
      <c r="O31" s="240"/>
      <c r="P31" s="240"/>
      <c r="Q31" s="240"/>
      <c r="R31" s="240"/>
    </row>
    <row r="32" spans="1:20" ht="14" thickBot="1" x14ac:dyDescent="0.2">
      <c r="A32" s="46"/>
      <c r="B32" s="187" t="s">
        <v>19</v>
      </c>
      <c r="C32" s="188">
        <f t="shared" ref="C32:J32" si="13">SUM(C19:C21)-C29</f>
        <v>136716</v>
      </c>
      <c r="D32" s="188">
        <f t="shared" si="13"/>
        <v>232609</v>
      </c>
      <c r="E32" s="188">
        <f t="shared" si="13"/>
        <v>14928.669999999925</v>
      </c>
      <c r="F32" s="188">
        <f t="shared" si="13"/>
        <v>11942.459999999963</v>
      </c>
      <c r="G32" s="188">
        <f t="shared" si="13"/>
        <v>18054.669999999925</v>
      </c>
      <c r="H32" s="188">
        <f t="shared" si="13"/>
        <v>0</v>
      </c>
      <c r="I32" s="188">
        <f t="shared" si="13"/>
        <v>0</v>
      </c>
      <c r="J32" s="188">
        <f t="shared" si="13"/>
        <v>0</v>
      </c>
      <c r="K32" s="42"/>
      <c r="L32" s="240"/>
      <c r="M32" s="240"/>
      <c r="N32" s="240"/>
      <c r="O32" s="240"/>
      <c r="P32" s="240"/>
      <c r="Q32" s="240"/>
      <c r="R32" s="240"/>
    </row>
    <row r="33" spans="1:18" ht="14" thickTop="1" x14ac:dyDescent="0.15">
      <c r="A33" s="46"/>
      <c r="B33" s="67" t="s">
        <v>20</v>
      </c>
      <c r="C33" s="47"/>
      <c r="D33" s="47"/>
      <c r="E33" s="47"/>
      <c r="F33" s="72">
        <f>+F32+E33</f>
        <v>11942.459999999963</v>
      </c>
      <c r="G33" s="72">
        <f t="shared" ref="G33:J33" si="14">+G32+F33</f>
        <v>29997.129999999888</v>
      </c>
      <c r="H33" s="72">
        <f t="shared" si="14"/>
        <v>29997.129999999888</v>
      </c>
      <c r="I33" s="72">
        <f t="shared" si="14"/>
        <v>29997.129999999888</v>
      </c>
      <c r="J33" s="72">
        <f t="shared" si="14"/>
        <v>29997.129999999888</v>
      </c>
      <c r="K33" s="42"/>
      <c r="L33" s="240"/>
      <c r="M33" s="240"/>
      <c r="N33" s="240"/>
      <c r="O33" s="240"/>
      <c r="P33" s="240"/>
      <c r="Q33" s="240"/>
      <c r="R33" s="240"/>
    </row>
    <row r="34" spans="1:18" x14ac:dyDescent="0.15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2"/>
      <c r="L34" s="176"/>
      <c r="M34" s="46"/>
      <c r="N34" s="46"/>
      <c r="O34" s="46"/>
      <c r="P34" s="46"/>
      <c r="Q34" s="46"/>
      <c r="R34" s="46"/>
    </row>
    <row r="35" spans="1:18" hidden="1" x14ac:dyDescent="0.15">
      <c r="A35" s="46"/>
      <c r="B35" s="49" t="s">
        <v>21</v>
      </c>
      <c r="C35" s="50"/>
      <c r="D35" s="50"/>
      <c r="E35" s="50"/>
      <c r="F35" s="50"/>
      <c r="G35" s="50"/>
      <c r="H35" s="50"/>
      <c r="I35" s="50"/>
      <c r="J35" s="50"/>
      <c r="K35" s="42"/>
      <c r="M35" s="46"/>
      <c r="N35" s="46"/>
      <c r="O35" s="46"/>
      <c r="P35" s="46"/>
      <c r="Q35" s="46"/>
      <c r="R35" s="46"/>
    </row>
    <row r="36" spans="1:18" hidden="1" x14ac:dyDescent="0.15">
      <c r="A36" s="46"/>
      <c r="B36" s="75" t="e">
        <f>+#REF!</f>
        <v>#REF!</v>
      </c>
      <c r="C36" s="53">
        <v>0</v>
      </c>
      <c r="D36" s="53">
        <v>0</v>
      </c>
      <c r="E36" s="53">
        <v>0</v>
      </c>
      <c r="F36" s="52">
        <v>300000</v>
      </c>
      <c r="G36" s="52">
        <v>310000</v>
      </c>
      <c r="H36" s="52">
        <v>320000</v>
      </c>
      <c r="I36" s="52">
        <v>330000</v>
      </c>
      <c r="J36" s="52">
        <v>340000</v>
      </c>
      <c r="K36" s="42"/>
      <c r="M36" s="46"/>
      <c r="N36" s="46"/>
      <c r="O36" s="46"/>
      <c r="P36" s="46"/>
      <c r="Q36" s="46"/>
      <c r="R36" s="46"/>
    </row>
    <row r="37" spans="1:18" hidden="1" x14ac:dyDescent="0.15">
      <c r="A37" s="46"/>
      <c r="B37" s="76"/>
      <c r="C37" s="77">
        <v>0</v>
      </c>
      <c r="D37" s="77">
        <v>0</v>
      </c>
      <c r="E37" s="77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42"/>
      <c r="M37" s="46"/>
      <c r="N37" s="46"/>
      <c r="O37" s="46"/>
      <c r="P37" s="46"/>
      <c r="Q37" s="46"/>
      <c r="R37" s="46"/>
    </row>
    <row r="38" spans="1:18" hidden="1" x14ac:dyDescent="0.15">
      <c r="A38" s="46"/>
      <c r="B38" s="76"/>
      <c r="C38" s="77">
        <v>0</v>
      </c>
      <c r="D38" s="77">
        <v>0</v>
      </c>
      <c r="E38" s="77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42"/>
      <c r="M38" s="46"/>
      <c r="N38" s="46"/>
      <c r="O38" s="46"/>
      <c r="P38" s="46"/>
      <c r="Q38" s="46"/>
      <c r="R38" s="46"/>
    </row>
    <row r="39" spans="1:18" hidden="1" x14ac:dyDescent="0.15">
      <c r="A39" s="46"/>
      <c r="B39" s="76"/>
      <c r="C39" s="77">
        <v>0</v>
      </c>
      <c r="D39" s="77">
        <v>0</v>
      </c>
      <c r="E39" s="77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42"/>
      <c r="M39" s="46"/>
      <c r="N39" s="46"/>
      <c r="O39" s="46"/>
      <c r="P39" s="46"/>
      <c r="Q39" s="46"/>
      <c r="R39" s="46"/>
    </row>
    <row r="40" spans="1:18" hidden="1" x14ac:dyDescent="0.15">
      <c r="A40" s="46"/>
      <c r="B40" s="78" t="e">
        <f>+#REF!</f>
        <v>#REF!</v>
      </c>
      <c r="C40" s="80">
        <v>0</v>
      </c>
      <c r="D40" s="80">
        <v>0</v>
      </c>
      <c r="E40" s="80">
        <v>0</v>
      </c>
      <c r="F40" s="79"/>
      <c r="G40" s="79"/>
      <c r="H40" s="79"/>
      <c r="I40" s="79"/>
      <c r="J40" s="79"/>
      <c r="K40" s="42"/>
      <c r="M40" s="46"/>
      <c r="N40" s="46"/>
      <c r="O40" s="46"/>
      <c r="P40" s="46"/>
      <c r="Q40" s="46"/>
      <c r="R40" s="46"/>
    </row>
    <row r="41" spans="1:18" hidden="1" x14ac:dyDescent="0.15">
      <c r="A41" s="46"/>
      <c r="B41" s="47" t="s">
        <v>22</v>
      </c>
      <c r="C41" s="72">
        <f t="shared" ref="C41:J41" si="15">SUM(C36:C40)</f>
        <v>0</v>
      </c>
      <c r="D41" s="72">
        <f t="shared" si="15"/>
        <v>0</v>
      </c>
      <c r="E41" s="72">
        <f t="shared" si="15"/>
        <v>0</v>
      </c>
      <c r="F41" s="72">
        <f t="shared" si="15"/>
        <v>300000</v>
      </c>
      <c r="G41" s="72">
        <f t="shared" si="15"/>
        <v>310000</v>
      </c>
      <c r="H41" s="72">
        <f t="shared" si="15"/>
        <v>320000</v>
      </c>
      <c r="I41" s="72">
        <f t="shared" si="15"/>
        <v>330000</v>
      </c>
      <c r="J41" s="72">
        <f t="shared" si="15"/>
        <v>340000</v>
      </c>
      <c r="K41" s="42"/>
      <c r="M41" s="46"/>
      <c r="N41" s="46"/>
      <c r="O41" s="46"/>
      <c r="P41" s="46"/>
      <c r="Q41" s="46"/>
      <c r="R41" s="46"/>
    </row>
    <row r="42" spans="1:18" hidden="1" x14ac:dyDescent="0.15">
      <c r="A42" s="46"/>
      <c r="B42" s="47" t="s">
        <v>23</v>
      </c>
      <c r="C42" s="155" t="e">
        <f>IF(#REF!&gt;0,C41/#REF!/12,0)</f>
        <v>#REF!</v>
      </c>
      <c r="D42" s="155" t="e">
        <f>IF(#REF!&gt;0,D41/#REF!/12,0)</f>
        <v>#REF!</v>
      </c>
      <c r="E42" s="155" t="e">
        <f>IF(#REF!&gt;0,E41/#REF!/12,0)</f>
        <v>#REF!</v>
      </c>
      <c r="F42" s="155" t="e">
        <f>IF(#REF!&gt;0,F41/#REF!/12,0)</f>
        <v>#REF!</v>
      </c>
      <c r="G42" s="155" t="e">
        <f>IF(#REF!&gt;0,G41/#REF!/12,0)</f>
        <v>#REF!</v>
      </c>
      <c r="H42" s="155" t="e">
        <f>IF(#REF!&gt;0,H41/#REF!/12,0)</f>
        <v>#REF!</v>
      </c>
      <c r="I42" s="155" t="e">
        <f>IF(#REF!&gt;0,I41/#REF!/12,0)</f>
        <v>#REF!</v>
      </c>
      <c r="J42" s="155" t="e">
        <f>IF(#REF!&gt;0,J41/#REF!/12,0)</f>
        <v>#REF!</v>
      </c>
      <c r="K42" s="42"/>
      <c r="M42" s="46"/>
      <c r="N42" s="46"/>
      <c r="O42" s="46"/>
      <c r="P42" s="46"/>
      <c r="Q42" s="46"/>
      <c r="R42" s="46"/>
    </row>
    <row r="43" spans="1:18" hidden="1" x14ac:dyDescent="0.15">
      <c r="A43" s="46"/>
      <c r="B43" s="47"/>
      <c r="C43" s="72"/>
      <c r="D43" s="72"/>
      <c r="E43" s="72"/>
      <c r="F43" s="72"/>
      <c r="G43" s="72"/>
      <c r="H43" s="72"/>
      <c r="I43" s="72"/>
      <c r="J43" s="72"/>
      <c r="K43" s="42"/>
      <c r="M43" s="46"/>
      <c r="N43" s="46"/>
      <c r="O43" s="46"/>
      <c r="P43" s="46"/>
      <c r="Q43" s="46"/>
      <c r="R43" s="46"/>
    </row>
    <row r="44" spans="1:18" hidden="1" x14ac:dyDescent="0.15">
      <c r="A44" s="46"/>
      <c r="B44" s="49" t="s">
        <v>24</v>
      </c>
      <c r="C44" s="50"/>
      <c r="D44" s="50"/>
      <c r="E44" s="50"/>
      <c r="F44" s="50"/>
      <c r="G44" s="50"/>
      <c r="H44" s="50"/>
      <c r="I44" s="50"/>
      <c r="J44" s="50"/>
      <c r="K44" s="42"/>
      <c r="M44" s="46"/>
      <c r="N44" s="46"/>
      <c r="O44" s="46"/>
      <c r="P44" s="46"/>
      <c r="Q44" s="46"/>
      <c r="R44" s="46"/>
    </row>
    <row r="45" spans="1:18" hidden="1" x14ac:dyDescent="0.15">
      <c r="A45" s="46"/>
      <c r="B45" s="81" t="s">
        <v>25</v>
      </c>
      <c r="C45" s="146" t="e">
        <f>+#REF!*C22</f>
        <v>#REF!</v>
      </c>
      <c r="D45" s="146" t="e">
        <f>+#REF!*D22</f>
        <v>#REF!</v>
      </c>
      <c r="E45" s="146" t="e">
        <f>+#REF!*E22</f>
        <v>#REF!</v>
      </c>
      <c r="F45" s="146" t="e">
        <f>+#REF!*F22</f>
        <v>#REF!</v>
      </c>
      <c r="G45" s="146" t="e">
        <f>+#REF!*G22</f>
        <v>#REF!</v>
      </c>
      <c r="H45" s="146" t="e">
        <f>+#REF!*H22</f>
        <v>#REF!</v>
      </c>
      <c r="I45" s="146" t="e">
        <f>+#REF!*I22</f>
        <v>#REF!</v>
      </c>
      <c r="J45" s="146" t="e">
        <f>+#REF!*J22</f>
        <v>#REF!</v>
      </c>
      <c r="K45" s="42"/>
      <c r="M45" s="46"/>
      <c r="N45" s="46"/>
      <c r="O45" s="46"/>
      <c r="P45" s="46"/>
      <c r="Q45" s="46"/>
      <c r="R45" s="46"/>
    </row>
    <row r="46" spans="1:18" hidden="1" x14ac:dyDescent="0.15">
      <c r="B46" s="67" t="s">
        <v>26</v>
      </c>
      <c r="C46" s="67"/>
      <c r="D46" s="67"/>
      <c r="E46" s="154">
        <f t="shared" ref="E46:J46" si="16">IFERROR(E41/E22,0)</f>
        <v>0</v>
      </c>
      <c r="F46" s="154">
        <f t="shared" si="16"/>
        <v>0.11542842446730003</v>
      </c>
      <c r="G46" s="154">
        <f t="shared" si="16"/>
        <v>0.11130057141174812</v>
      </c>
      <c r="H46" s="154">
        <f t="shared" si="16"/>
        <v>0</v>
      </c>
      <c r="I46" s="154">
        <f t="shared" si="16"/>
        <v>0</v>
      </c>
      <c r="J46" s="154">
        <f t="shared" si="16"/>
        <v>0</v>
      </c>
      <c r="K46" s="42"/>
      <c r="M46" s="46"/>
      <c r="N46" s="46"/>
      <c r="O46" s="46"/>
      <c r="P46" s="46"/>
      <c r="Q46" s="46"/>
      <c r="R46" s="46"/>
    </row>
    <row r="47" spans="1:18" hidden="1" x14ac:dyDescent="0.15">
      <c r="A47" s="46"/>
      <c r="B47" s="47" t="s">
        <v>27</v>
      </c>
      <c r="C47" s="73"/>
      <c r="D47" s="73">
        <f t="shared" ref="D47:J47" si="17">IFERROR(D41/C41-1,0)</f>
        <v>0</v>
      </c>
      <c r="E47" s="73">
        <f t="shared" si="17"/>
        <v>0</v>
      </c>
      <c r="F47" s="73">
        <f t="shared" si="17"/>
        <v>0</v>
      </c>
      <c r="G47" s="73">
        <f t="shared" si="17"/>
        <v>3.3333333333333437E-2</v>
      </c>
      <c r="H47" s="73">
        <f t="shared" si="17"/>
        <v>3.2258064516129004E-2</v>
      </c>
      <c r="I47" s="73">
        <f t="shared" si="17"/>
        <v>3.125E-2</v>
      </c>
      <c r="J47" s="73">
        <f t="shared" si="17"/>
        <v>3.0303030303030276E-2</v>
      </c>
      <c r="K47" s="42"/>
      <c r="M47" s="46"/>
      <c r="N47" s="46"/>
      <c r="O47" s="46"/>
      <c r="P47" s="46"/>
      <c r="Q47" s="46"/>
      <c r="R47" s="46"/>
    </row>
    <row r="48" spans="1:18" hidden="1" x14ac:dyDescent="0.15">
      <c r="A48" s="46"/>
      <c r="K48" s="42"/>
      <c r="M48" s="46"/>
      <c r="N48" s="46"/>
      <c r="O48" s="46"/>
      <c r="P48" s="46"/>
      <c r="Q48" s="46"/>
      <c r="R48" s="46"/>
    </row>
    <row r="49" spans="1:18" hidden="1" x14ac:dyDescent="0.15">
      <c r="A49" s="46"/>
      <c r="B49" s="47" t="e">
        <f>+#REF!</f>
        <v>#REF!</v>
      </c>
      <c r="C49" s="72" t="e">
        <f>+#REF!</f>
        <v>#REF!</v>
      </c>
      <c r="D49" s="72" t="e">
        <f>+#REF!</f>
        <v>#REF!</v>
      </c>
      <c r="E49" s="72" t="e">
        <f>+#REF!</f>
        <v>#REF!</v>
      </c>
      <c r="F49" s="72" t="e">
        <f>+#REF!</f>
        <v>#REF!</v>
      </c>
      <c r="G49" s="72" t="e">
        <f>+#REF!</f>
        <v>#REF!</v>
      </c>
      <c r="H49" s="72" t="e">
        <f>+#REF!</f>
        <v>#REF!</v>
      </c>
      <c r="I49" s="72" t="e">
        <f>+#REF!</f>
        <v>#REF!</v>
      </c>
      <c r="J49" s="72" t="e">
        <f>+#REF!</f>
        <v>#REF!</v>
      </c>
      <c r="K49" s="42"/>
      <c r="M49" s="46"/>
      <c r="N49" s="46"/>
      <c r="O49" s="46"/>
      <c r="P49" s="46"/>
      <c r="Q49" s="46"/>
      <c r="R49" s="46"/>
    </row>
    <row r="50" spans="1:18" hidden="1" x14ac:dyDescent="0.15">
      <c r="A50" s="46"/>
      <c r="B50" s="47" t="str">
        <f>+B41</f>
        <v>Total Acquisition Payments</v>
      </c>
      <c r="C50" s="47">
        <f t="shared" ref="C50:J50" si="18">+C41</f>
        <v>0</v>
      </c>
      <c r="D50" s="47">
        <f t="shared" si="18"/>
        <v>0</v>
      </c>
      <c r="E50" s="47">
        <f t="shared" si="18"/>
        <v>0</v>
      </c>
      <c r="F50" s="47">
        <f t="shared" si="18"/>
        <v>300000</v>
      </c>
      <c r="G50" s="47">
        <f t="shared" si="18"/>
        <v>310000</v>
      </c>
      <c r="H50" s="47">
        <f t="shared" si="18"/>
        <v>320000</v>
      </c>
      <c r="I50" s="47">
        <f t="shared" si="18"/>
        <v>330000</v>
      </c>
      <c r="J50" s="47">
        <f t="shared" si="18"/>
        <v>340000</v>
      </c>
      <c r="K50" s="42"/>
      <c r="M50" s="46"/>
      <c r="N50" s="46"/>
      <c r="O50" s="46"/>
      <c r="P50" s="46"/>
      <c r="Q50" s="46"/>
      <c r="R50" s="46"/>
    </row>
    <row r="51" spans="1:18" hidden="1" x14ac:dyDescent="0.15">
      <c r="A51" s="46"/>
      <c r="B51" s="56" t="s">
        <v>28</v>
      </c>
      <c r="C51" s="153">
        <f>IF(C50&gt;0,C49-C50,0)</f>
        <v>0</v>
      </c>
      <c r="D51" s="153">
        <f t="shared" ref="D51:J51" si="19">IF(D50&gt;0,D49-D50,0)</f>
        <v>0</v>
      </c>
      <c r="E51" s="153">
        <f t="shared" si="19"/>
        <v>0</v>
      </c>
      <c r="F51" s="153" t="e">
        <f t="shared" si="19"/>
        <v>#REF!</v>
      </c>
      <c r="G51" s="153" t="e">
        <f t="shared" si="19"/>
        <v>#REF!</v>
      </c>
      <c r="H51" s="153" t="e">
        <f t="shared" si="19"/>
        <v>#REF!</v>
      </c>
      <c r="I51" s="153" t="e">
        <f t="shared" si="19"/>
        <v>#REF!</v>
      </c>
      <c r="J51" s="153" t="e">
        <f t="shared" si="19"/>
        <v>#REF!</v>
      </c>
      <c r="K51" s="42"/>
      <c r="M51" s="46"/>
      <c r="N51" s="46"/>
      <c r="O51" s="46"/>
      <c r="P51" s="46"/>
      <c r="Q51" s="46"/>
      <c r="R51" s="46"/>
    </row>
    <row r="52" spans="1:18" hidden="1" x14ac:dyDescent="0.15">
      <c r="A52" s="46"/>
      <c r="B52" s="47"/>
      <c r="C52" s="74"/>
      <c r="D52" s="74"/>
      <c r="E52" s="74"/>
      <c r="F52" s="152"/>
      <c r="G52" s="74"/>
      <c r="H52" s="74"/>
      <c r="I52" s="74"/>
      <c r="J52" s="74"/>
      <c r="K52" s="42"/>
      <c r="M52" s="46"/>
      <c r="N52" s="46"/>
      <c r="O52" s="46"/>
      <c r="P52" s="46"/>
      <c r="Q52" s="46"/>
      <c r="R52" s="46"/>
    </row>
    <row r="53" spans="1:18" hidden="1" x14ac:dyDescent="0.15">
      <c r="A53" s="46"/>
      <c r="B53" s="47" t="s">
        <v>29</v>
      </c>
      <c r="C53" s="47"/>
      <c r="D53" s="47"/>
      <c r="E53" s="72" t="e">
        <f>+E32-#REF!</f>
        <v>#REF!</v>
      </c>
      <c r="F53" s="72" t="e">
        <f>+F32-#REF!</f>
        <v>#REF!</v>
      </c>
      <c r="G53" s="72" t="e">
        <f>+G32-#REF!</f>
        <v>#REF!</v>
      </c>
      <c r="H53" s="72" t="e">
        <f>+H32-#REF!</f>
        <v>#REF!</v>
      </c>
      <c r="I53" s="72" t="e">
        <f>+I32-#REF!</f>
        <v>#REF!</v>
      </c>
      <c r="J53" s="72" t="e">
        <f>+J32-#REF!</f>
        <v>#REF!</v>
      </c>
      <c r="K53" s="42"/>
      <c r="M53" s="46"/>
      <c r="N53" s="46"/>
      <c r="O53" s="46"/>
      <c r="P53" s="46"/>
      <c r="Q53" s="46"/>
      <c r="R53" s="46"/>
    </row>
    <row r="54" spans="1:18" hidden="1" x14ac:dyDescent="0.15">
      <c r="A54" s="46"/>
      <c r="B54" s="47" t="s">
        <v>30</v>
      </c>
      <c r="C54" s="47"/>
      <c r="D54" s="47"/>
      <c r="E54" s="47">
        <f t="shared" ref="E54:J54" si="20">+E32-E41</f>
        <v>14928.669999999925</v>
      </c>
      <c r="F54" s="47">
        <f t="shared" si="20"/>
        <v>-288057.54000000004</v>
      </c>
      <c r="G54" s="47">
        <f t="shared" si="20"/>
        <v>-291945.33000000007</v>
      </c>
      <c r="H54" s="47">
        <f t="shared" si="20"/>
        <v>-320000</v>
      </c>
      <c r="I54" s="47">
        <f t="shared" si="20"/>
        <v>-330000</v>
      </c>
      <c r="J54" s="47">
        <f t="shared" si="20"/>
        <v>-340000</v>
      </c>
      <c r="K54" s="42"/>
      <c r="M54" s="46"/>
      <c r="N54" s="46"/>
      <c r="O54" s="46"/>
      <c r="P54" s="46"/>
      <c r="Q54" s="46"/>
      <c r="R54" s="46"/>
    </row>
    <row r="55" spans="1:18" hidden="1" x14ac:dyDescent="0.15">
      <c r="A55" s="46"/>
      <c r="B55" s="56" t="s">
        <v>31</v>
      </c>
      <c r="C55" s="56"/>
      <c r="D55" s="56"/>
      <c r="E55" s="82" t="e">
        <f>+E54-E53</f>
        <v>#REF!</v>
      </c>
      <c r="F55" s="82" t="e">
        <f t="shared" ref="F55:J55" si="21">+F54-F53</f>
        <v>#REF!</v>
      </c>
      <c r="G55" s="82" t="e">
        <f t="shared" si="21"/>
        <v>#REF!</v>
      </c>
      <c r="H55" s="82" t="e">
        <f t="shared" si="21"/>
        <v>#REF!</v>
      </c>
      <c r="I55" s="82" t="e">
        <f t="shared" si="21"/>
        <v>#REF!</v>
      </c>
      <c r="J55" s="82" t="e">
        <f t="shared" si="21"/>
        <v>#REF!</v>
      </c>
      <c r="K55" s="42"/>
      <c r="M55" s="46"/>
      <c r="N55" s="46"/>
      <c r="O55" s="46"/>
      <c r="P55" s="46"/>
      <c r="Q55" s="46"/>
      <c r="R55" s="46"/>
    </row>
    <row r="56" spans="1:18" hidden="1" x14ac:dyDescent="0.15">
      <c r="A56" s="46"/>
      <c r="B56" s="67" t="s">
        <v>32</v>
      </c>
      <c r="C56" s="83">
        <f>IFERROR(C55/#REF!,0)</f>
        <v>0</v>
      </c>
      <c r="D56" s="83">
        <f>IFERROR(D55/#REF!,0)</f>
        <v>0</v>
      </c>
      <c r="E56" s="83">
        <f>IFERROR(E55/#REF!,0)</f>
        <v>0</v>
      </c>
      <c r="F56" s="83">
        <f>IFERROR(F55/#REF!,0)</f>
        <v>0</v>
      </c>
      <c r="G56" s="83">
        <f>IFERROR(G55/#REF!,0)</f>
        <v>0</v>
      </c>
      <c r="H56" s="83">
        <f>IFERROR(H55/#REF!,0)</f>
        <v>0</v>
      </c>
      <c r="I56" s="83">
        <f>IFERROR(I55/#REF!,0)</f>
        <v>0</v>
      </c>
      <c r="J56" s="83">
        <f>IFERROR(J55/#REF!,0)</f>
        <v>0</v>
      </c>
      <c r="K56" s="47"/>
      <c r="L56" s="46"/>
      <c r="M56" s="46"/>
      <c r="N56" s="46"/>
      <c r="O56" s="46"/>
      <c r="P56" s="46"/>
      <c r="Q56" s="46"/>
      <c r="R56" s="46"/>
    </row>
    <row r="57" spans="1:18" hidden="1" x14ac:dyDescent="0.15">
      <c r="A57" s="46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6"/>
      <c r="M57" s="46"/>
      <c r="N57" s="46"/>
      <c r="O57" s="46"/>
      <c r="P57" s="46"/>
      <c r="Q57" s="46"/>
      <c r="R57" s="46"/>
    </row>
    <row r="58" spans="1:18" hidden="1" x14ac:dyDescent="0.15">
      <c r="A58" s="46"/>
      <c r="B58" s="47" t="s">
        <v>29</v>
      </c>
      <c r="C58" s="47"/>
      <c r="D58" s="47"/>
      <c r="E58" s="84" t="e">
        <f t="shared" ref="E58:J58" si="22">+E53</f>
        <v>#REF!</v>
      </c>
      <c r="F58" s="72" t="e">
        <f t="shared" si="22"/>
        <v>#REF!</v>
      </c>
      <c r="G58" s="72" t="e">
        <f t="shared" si="22"/>
        <v>#REF!</v>
      </c>
      <c r="H58" s="72" t="e">
        <f t="shared" si="22"/>
        <v>#REF!</v>
      </c>
      <c r="I58" s="72" t="e">
        <f t="shared" si="22"/>
        <v>#REF!</v>
      </c>
      <c r="J58" s="72" t="e">
        <f t="shared" si="22"/>
        <v>#REF!</v>
      </c>
      <c r="K58" s="47"/>
      <c r="L58" s="46"/>
      <c r="M58" s="46"/>
      <c r="N58" s="46"/>
      <c r="O58" s="46"/>
      <c r="P58" s="46"/>
      <c r="Q58" s="46"/>
      <c r="R58" s="46"/>
    </row>
    <row r="59" spans="1:18" hidden="1" x14ac:dyDescent="0.15">
      <c r="A59" s="46"/>
      <c r="B59" s="47" t="s">
        <v>33</v>
      </c>
      <c r="C59" s="47"/>
      <c r="D59" s="47"/>
      <c r="E59" s="85" t="e">
        <f t="shared" ref="E59:J59" si="23">+E32-E41-E45</f>
        <v>#REF!</v>
      </c>
      <c r="F59" s="85" t="e">
        <f t="shared" si="23"/>
        <v>#REF!</v>
      </c>
      <c r="G59" s="85" t="e">
        <f t="shared" si="23"/>
        <v>#REF!</v>
      </c>
      <c r="H59" s="85" t="e">
        <f t="shared" si="23"/>
        <v>#REF!</v>
      </c>
      <c r="I59" s="85" t="e">
        <f t="shared" si="23"/>
        <v>#REF!</v>
      </c>
      <c r="J59" s="85" t="e">
        <f t="shared" si="23"/>
        <v>#REF!</v>
      </c>
      <c r="K59" s="46"/>
      <c r="L59" s="46"/>
      <c r="M59" s="46"/>
      <c r="N59" s="46"/>
      <c r="O59" s="46"/>
      <c r="P59" s="46"/>
      <c r="Q59" s="46"/>
      <c r="R59" s="46"/>
    </row>
    <row r="60" spans="1:18" hidden="1" x14ac:dyDescent="0.15">
      <c r="A60" s="46"/>
      <c r="B60" s="56" t="s">
        <v>31</v>
      </c>
      <c r="C60" s="56"/>
      <c r="D60" s="56"/>
      <c r="E60" s="82" t="e">
        <f>+E59-E58</f>
        <v>#REF!</v>
      </c>
      <c r="F60" s="82" t="e">
        <f t="shared" ref="F60:J60" si="24">+F59-F58</f>
        <v>#REF!</v>
      </c>
      <c r="G60" s="82" t="e">
        <f t="shared" si="24"/>
        <v>#REF!</v>
      </c>
      <c r="H60" s="82" t="e">
        <f t="shared" si="24"/>
        <v>#REF!</v>
      </c>
      <c r="I60" s="82" t="e">
        <f t="shared" si="24"/>
        <v>#REF!</v>
      </c>
      <c r="J60" s="82" t="e">
        <f t="shared" si="24"/>
        <v>#REF!</v>
      </c>
      <c r="K60" s="46"/>
      <c r="L60" s="46"/>
      <c r="M60" s="46"/>
      <c r="N60" s="46"/>
      <c r="O60" s="46"/>
      <c r="P60" s="46"/>
      <c r="Q60" s="46"/>
      <c r="R60" s="46"/>
    </row>
    <row r="61" spans="1:18" hidden="1" x14ac:dyDescent="0.1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</row>
    <row r="62" spans="1:18" hidden="1" x14ac:dyDescent="0.15">
      <c r="A62" s="46"/>
      <c r="B62" s="145" t="s">
        <v>34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</row>
    <row r="63" spans="1:18" x14ac:dyDescent="0.1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</row>
    <row r="64" spans="1:18" x14ac:dyDescent="0.15">
      <c r="A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</row>
    <row r="65" spans="1:18" x14ac:dyDescent="0.15">
      <c r="A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</row>
    <row r="66" spans="1:18" x14ac:dyDescent="0.15">
      <c r="A66" s="46"/>
      <c r="B66" s="218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</row>
    <row r="67" spans="1:18" x14ac:dyDescent="0.1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</row>
    <row r="68" spans="1:18" x14ac:dyDescent="0.1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</row>
    <row r="69" spans="1:18" x14ac:dyDescent="0.1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</row>
  </sheetData>
  <mergeCells count="24">
    <mergeCell ref="L33:R33"/>
    <mergeCell ref="L22:R22"/>
    <mergeCell ref="L23:R23"/>
    <mergeCell ref="L24:R24"/>
    <mergeCell ref="L25:R25"/>
    <mergeCell ref="L26:R26"/>
    <mergeCell ref="L27:R27"/>
    <mergeCell ref="L28:R28"/>
    <mergeCell ref="L29:R29"/>
    <mergeCell ref="L30:R30"/>
    <mergeCell ref="L31:R31"/>
    <mergeCell ref="L32:R32"/>
    <mergeCell ref="L21:R21"/>
    <mergeCell ref="L10:R10"/>
    <mergeCell ref="L11:R11"/>
    <mergeCell ref="L12:R12"/>
    <mergeCell ref="L13:R13"/>
    <mergeCell ref="L14:R14"/>
    <mergeCell ref="L15:R15"/>
    <mergeCell ref="L16:R16"/>
    <mergeCell ref="L17:R17"/>
    <mergeCell ref="L18:R18"/>
    <mergeCell ref="L19:R19"/>
    <mergeCell ref="L20:R20"/>
  </mergeCells>
  <hyperlinks>
    <hyperlink ref="E74" r:id="rId1" display="https://www.loopnet.com/nevada/las-vegas_office-space-for-sale/ " xr:uid="{00000000-0004-0000-0000-000000000000}"/>
  </hyperlinks>
  <pageMargins left="0.35" right="0.25" top="0.32" bottom="0.5" header="0.32" footer="0.3"/>
  <pageSetup scale="79" orientation="portrait" r:id="rId2"/>
  <headerFooter alignWithMargins="0">
    <oddFooter>&amp;L&amp;7&amp;D  at &amp;T Mike 702.486.8879&amp;C&amp;7Page &amp;P of &amp;N&amp;R&amp;7&amp;F  &amp;A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T147"/>
  <sheetViews>
    <sheetView showGridLines="0" topLeftCell="A71" zoomScale="145" zoomScaleNormal="145" zoomScaleSheetLayoutView="145" workbookViewId="0">
      <selection activeCell="G17" sqref="G17"/>
    </sheetView>
  </sheetViews>
  <sheetFormatPr baseColWidth="10" defaultColWidth="9.1640625" defaultRowHeight="13" x14ac:dyDescent="0.15"/>
  <cols>
    <col min="1" max="1" width="1.83203125" style="38" customWidth="1"/>
    <col min="2" max="2" width="23.6640625" style="38" customWidth="1"/>
    <col min="3" max="3" width="11" style="38" hidden="1" customWidth="1"/>
    <col min="4" max="10" width="11" style="38" customWidth="1"/>
    <col min="11" max="11" width="1.6640625" style="38" customWidth="1"/>
    <col min="12" max="12" width="9.1640625" style="38" customWidth="1"/>
    <col min="13" max="13" width="9.83203125" style="38" bestFit="1" customWidth="1"/>
    <col min="14" max="14" width="9.1640625" style="38"/>
    <col min="15" max="17" width="10.33203125" style="38" bestFit="1" customWidth="1"/>
    <col min="18" max="16384" width="9.1640625" style="38"/>
  </cols>
  <sheetData>
    <row r="1" spans="1:18" ht="16" x14ac:dyDescent="0.2">
      <c r="A1" s="221" t="s">
        <v>185</v>
      </c>
      <c r="B1" s="222"/>
      <c r="C1" s="222"/>
      <c r="D1" s="222"/>
      <c r="E1" s="222"/>
      <c r="F1" s="39"/>
      <c r="G1" s="39"/>
      <c r="H1" s="39"/>
      <c r="I1" s="39"/>
      <c r="J1" s="39"/>
    </row>
    <row r="2" spans="1:18" ht="16" x14ac:dyDescent="0.2">
      <c r="A2" s="156"/>
      <c r="B2" s="157"/>
      <c r="C2" s="157"/>
      <c r="D2" s="157"/>
      <c r="E2" s="157"/>
      <c r="F2" s="42" t="s">
        <v>0</v>
      </c>
      <c r="G2" s="42"/>
      <c r="H2" s="42"/>
    </row>
    <row r="3" spans="1:18" x14ac:dyDescent="0.15">
      <c r="A3" s="43" t="s">
        <v>1</v>
      </c>
      <c r="I3" s="227" t="s">
        <v>2</v>
      </c>
      <c r="J3" s="224"/>
    </row>
    <row r="4" spans="1:18" x14ac:dyDescent="0.15">
      <c r="A4" s="44"/>
      <c r="I4" s="237"/>
    </row>
    <row r="5" spans="1:18" x14ac:dyDescent="0.15">
      <c r="A5" s="44"/>
      <c r="B5" s="218" t="s">
        <v>188</v>
      </c>
      <c r="I5" s="237"/>
    </row>
    <row r="6" spans="1:18" x14ac:dyDescent="0.15">
      <c r="A6" s="44"/>
      <c r="B6" s="218" t="s">
        <v>187</v>
      </c>
      <c r="I6" s="237"/>
    </row>
    <row r="7" spans="1:18" x14ac:dyDescent="0.15">
      <c r="A7" s="44"/>
      <c r="B7" s="239" t="s">
        <v>186</v>
      </c>
      <c r="I7" s="237"/>
    </row>
    <row r="8" spans="1:18" x14ac:dyDescent="0.15">
      <c r="A8" s="44"/>
      <c r="B8" s="239"/>
      <c r="I8" s="237"/>
    </row>
    <row r="9" spans="1:18" x14ac:dyDescent="0.15">
      <c r="A9" s="44"/>
      <c r="I9" s="237"/>
    </row>
    <row r="10" spans="1:18" ht="16" x14ac:dyDescent="0.2">
      <c r="A10" s="45"/>
      <c r="C10" s="177"/>
      <c r="D10" s="177"/>
      <c r="E10" s="178" t="s">
        <v>4</v>
      </c>
      <c r="F10" s="179" t="s">
        <v>5</v>
      </c>
      <c r="G10" s="180"/>
      <c r="H10" s="180"/>
      <c r="I10" s="180"/>
      <c r="J10" s="180"/>
      <c r="L10" s="238" t="s">
        <v>181</v>
      </c>
      <c r="M10" s="204"/>
      <c r="N10" s="204"/>
      <c r="O10" s="204"/>
      <c r="P10" s="204"/>
      <c r="Q10" s="204"/>
      <c r="R10" s="204"/>
    </row>
    <row r="11" spans="1:18" x14ac:dyDescent="0.15">
      <c r="A11" s="46"/>
      <c r="B11" s="47"/>
      <c r="C11" s="47"/>
      <c r="D11" s="47"/>
      <c r="F11" s="48">
        <v>1</v>
      </c>
      <c r="G11" s="48">
        <v>2</v>
      </c>
      <c r="H11" s="48">
        <v>3</v>
      </c>
      <c r="I11" s="48">
        <v>4</v>
      </c>
      <c r="J11" s="48">
        <v>5</v>
      </c>
      <c r="K11" s="48"/>
      <c r="L11" s="241"/>
      <c r="M11" s="241"/>
      <c r="N11" s="241"/>
      <c r="O11" s="241"/>
      <c r="P11" s="241"/>
      <c r="Q11" s="241"/>
      <c r="R11" s="241"/>
    </row>
    <row r="12" spans="1:18" x14ac:dyDescent="0.15">
      <c r="A12" s="46"/>
      <c r="B12" s="49"/>
      <c r="C12" s="50">
        <f>+D12-1</f>
        <v>2023</v>
      </c>
      <c r="D12" s="50">
        <f>+E12-1</f>
        <v>2024</v>
      </c>
      <c r="E12" s="51">
        <v>2025</v>
      </c>
      <c r="F12" s="223">
        <f t="shared" ref="F12:J12" si="0">1+E12</f>
        <v>2026</v>
      </c>
      <c r="G12" s="223">
        <f t="shared" si="0"/>
        <v>2027</v>
      </c>
      <c r="H12" s="223">
        <f t="shared" si="0"/>
        <v>2028</v>
      </c>
      <c r="I12" s="223">
        <f t="shared" si="0"/>
        <v>2029</v>
      </c>
      <c r="J12" s="223">
        <f t="shared" si="0"/>
        <v>2030</v>
      </c>
      <c r="K12" s="42"/>
      <c r="L12" s="240"/>
      <c r="M12" s="240"/>
      <c r="N12" s="240"/>
      <c r="O12" s="240"/>
      <c r="P12" s="240"/>
      <c r="Q12" s="240"/>
      <c r="R12" s="240"/>
    </row>
    <row r="13" spans="1:18" x14ac:dyDescent="0.15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2"/>
      <c r="L13" s="240"/>
      <c r="M13" s="240"/>
      <c r="N13" s="240"/>
      <c r="O13" s="240"/>
      <c r="P13" s="240"/>
      <c r="Q13" s="240"/>
      <c r="R13" s="240"/>
    </row>
    <row r="14" spans="1:18" x14ac:dyDescent="0.15">
      <c r="A14" s="46"/>
      <c r="B14" s="175" t="s">
        <v>35</v>
      </c>
      <c r="C14" s="50"/>
      <c r="D14" s="50"/>
      <c r="E14" s="50"/>
      <c r="F14" s="50"/>
      <c r="G14" s="50"/>
      <c r="H14" s="50"/>
      <c r="I14" s="50"/>
      <c r="J14" s="50"/>
      <c r="L14" s="240"/>
      <c r="M14" s="240"/>
      <c r="N14" s="240"/>
      <c r="O14" s="240"/>
      <c r="P14" s="240"/>
      <c r="Q14" s="240"/>
      <c r="R14" s="240"/>
    </row>
    <row r="15" spans="1:18" x14ac:dyDescent="0.15">
      <c r="A15" s="46"/>
      <c r="B15" s="52" t="s">
        <v>7</v>
      </c>
      <c r="C15" s="53">
        <v>198</v>
      </c>
      <c r="D15" s="53"/>
      <c r="E15" s="53"/>
      <c r="F15" s="189">
        <v>0</v>
      </c>
      <c r="G15" s="189">
        <v>0</v>
      </c>
      <c r="H15" s="189">
        <v>0</v>
      </c>
      <c r="I15" s="189">
        <v>0</v>
      </c>
      <c r="J15" s="189">
        <v>0</v>
      </c>
      <c r="K15" s="42"/>
      <c r="L15" s="240"/>
      <c r="M15" s="240"/>
      <c r="N15" s="240"/>
      <c r="O15" s="240"/>
      <c r="P15" s="240"/>
      <c r="Q15" s="240"/>
      <c r="R15" s="240"/>
    </row>
    <row r="16" spans="1:18" x14ac:dyDescent="0.15">
      <c r="A16" s="46"/>
      <c r="B16" s="54" t="s">
        <v>8</v>
      </c>
      <c r="C16" s="55">
        <v>198</v>
      </c>
      <c r="D16" s="55"/>
      <c r="E16" s="55"/>
      <c r="F16" s="54"/>
      <c r="G16" s="54"/>
      <c r="H16" s="54"/>
      <c r="I16" s="54"/>
      <c r="J16" s="54"/>
      <c r="K16" s="42"/>
      <c r="L16" s="240"/>
      <c r="M16" s="240"/>
      <c r="N16" s="240"/>
      <c r="O16" s="240"/>
      <c r="P16" s="240"/>
      <c r="Q16" s="240"/>
      <c r="R16" s="240"/>
    </row>
    <row r="17" spans="1:18" x14ac:dyDescent="0.15">
      <c r="A17" s="46"/>
      <c r="B17" s="56"/>
      <c r="C17" s="57">
        <f>IF(C15&gt;0,C15-C16,0)</f>
        <v>0</v>
      </c>
      <c r="D17" s="57">
        <f>IF(D15&gt;0,D15-D16,0)</f>
        <v>0</v>
      </c>
      <c r="E17" s="57">
        <f t="shared" ref="E17:J17" si="1">IF(E15&gt;0,E15-E16,0)</f>
        <v>0</v>
      </c>
      <c r="F17" s="57">
        <f t="shared" si="1"/>
        <v>0</v>
      </c>
      <c r="G17" s="57">
        <f t="shared" si="1"/>
        <v>0</v>
      </c>
      <c r="H17" s="57">
        <f t="shared" si="1"/>
        <v>0</v>
      </c>
      <c r="I17" s="57">
        <f t="shared" si="1"/>
        <v>0</v>
      </c>
      <c r="J17" s="57">
        <f t="shared" si="1"/>
        <v>0</v>
      </c>
      <c r="K17" s="42"/>
      <c r="L17" s="240"/>
      <c r="M17" s="240"/>
      <c r="N17" s="240"/>
      <c r="O17" s="240"/>
      <c r="P17" s="240"/>
      <c r="Q17" s="240"/>
      <c r="R17" s="240"/>
    </row>
    <row r="18" spans="1:18" x14ac:dyDescent="0.15">
      <c r="A18" s="46"/>
      <c r="B18" s="47"/>
      <c r="C18" s="190"/>
      <c r="D18" s="190"/>
      <c r="E18" s="190"/>
      <c r="F18" s="190"/>
      <c r="G18" s="190"/>
      <c r="H18" s="190"/>
      <c r="I18" s="190"/>
      <c r="J18" s="190"/>
      <c r="K18" s="42"/>
      <c r="L18" s="240"/>
      <c r="M18" s="240"/>
      <c r="N18" s="240"/>
      <c r="O18" s="240"/>
      <c r="P18" s="240"/>
      <c r="Q18" s="240"/>
      <c r="R18" s="240"/>
    </row>
    <row r="19" spans="1:18" x14ac:dyDescent="0.15">
      <c r="A19" s="46"/>
      <c r="B19" s="175" t="s">
        <v>36</v>
      </c>
      <c r="C19" s="50"/>
      <c r="D19" s="50"/>
      <c r="E19" s="50"/>
      <c r="F19" s="50"/>
      <c r="G19" s="50"/>
      <c r="H19" s="50"/>
      <c r="I19" s="50"/>
      <c r="J19" s="50"/>
      <c r="K19" s="42"/>
      <c r="L19" s="240"/>
      <c r="M19" s="240"/>
      <c r="N19" s="240"/>
      <c r="O19" s="240"/>
      <c r="P19" s="240"/>
      <c r="Q19" s="240"/>
      <c r="R19" s="240"/>
    </row>
    <row r="20" spans="1:18" x14ac:dyDescent="0.15">
      <c r="A20" s="46"/>
      <c r="B20" s="58"/>
      <c r="C20" s="147"/>
      <c r="D20" s="147"/>
      <c r="E20" s="147"/>
      <c r="F20" s="147"/>
      <c r="G20" s="147"/>
      <c r="H20" s="147"/>
      <c r="I20" s="147"/>
      <c r="J20" s="147"/>
      <c r="K20" s="42"/>
      <c r="L20" s="240"/>
      <c r="M20" s="240"/>
      <c r="N20" s="240"/>
      <c r="O20" s="240"/>
      <c r="P20" s="240"/>
      <c r="Q20" s="240"/>
      <c r="R20" s="240"/>
    </row>
    <row r="21" spans="1:18" x14ac:dyDescent="0.15">
      <c r="A21" s="46"/>
      <c r="B21" s="59"/>
      <c r="C21" s="148"/>
      <c r="D21" s="148"/>
      <c r="E21" s="148"/>
      <c r="F21" s="148"/>
      <c r="G21" s="148"/>
      <c r="H21" s="148"/>
      <c r="I21" s="148"/>
      <c r="J21" s="148"/>
      <c r="K21" s="42"/>
      <c r="L21" s="240"/>
      <c r="M21" s="240"/>
      <c r="N21" s="240"/>
      <c r="O21" s="240"/>
      <c r="P21" s="240"/>
      <c r="Q21" s="240"/>
      <c r="R21" s="240"/>
    </row>
    <row r="22" spans="1:18" x14ac:dyDescent="0.15">
      <c r="A22" s="46"/>
      <c r="B22" s="60" t="s">
        <v>37</v>
      </c>
      <c r="C22" s="149">
        <f>General!C21</f>
        <v>2381206</v>
      </c>
      <c r="D22" s="149">
        <v>2461504</v>
      </c>
      <c r="E22" s="149">
        <v>2292937</v>
      </c>
      <c r="F22" s="149">
        <v>2341293</v>
      </c>
      <c r="G22" s="149">
        <v>4124838</v>
      </c>
      <c r="H22" s="149">
        <v>4269207</v>
      </c>
      <c r="I22" s="149">
        <v>4418630</v>
      </c>
      <c r="J22" s="149">
        <v>4573282</v>
      </c>
      <c r="K22" s="42"/>
      <c r="L22" s="240"/>
      <c r="M22" s="240"/>
      <c r="N22" s="240"/>
      <c r="O22" s="240"/>
      <c r="P22" s="240"/>
      <c r="Q22" s="240"/>
      <c r="R22" s="240"/>
    </row>
    <row r="23" spans="1:18" x14ac:dyDescent="0.15">
      <c r="A23" s="46"/>
      <c r="B23" s="56" t="s">
        <v>11</v>
      </c>
      <c r="C23" s="56">
        <f>SUM(C20:C22)</f>
        <v>2381206</v>
      </c>
      <c r="D23" s="56">
        <f t="shared" ref="D23:J23" si="2">SUM(D20:D22)</f>
        <v>2461504</v>
      </c>
      <c r="E23" s="56">
        <f t="shared" si="2"/>
        <v>2292937</v>
      </c>
      <c r="F23" s="56">
        <f t="shared" si="2"/>
        <v>2341293</v>
      </c>
      <c r="G23" s="56">
        <f t="shared" si="2"/>
        <v>4124838</v>
      </c>
      <c r="H23" s="56">
        <f t="shared" si="2"/>
        <v>4269207</v>
      </c>
      <c r="I23" s="56">
        <f t="shared" si="2"/>
        <v>4418630</v>
      </c>
      <c r="J23" s="56">
        <f t="shared" si="2"/>
        <v>4573282</v>
      </c>
      <c r="K23" s="42"/>
      <c r="L23" s="240"/>
      <c r="M23" s="240"/>
      <c r="N23" s="240"/>
      <c r="O23" s="240"/>
      <c r="P23" s="240"/>
      <c r="Q23" s="240"/>
      <c r="R23" s="240"/>
    </row>
    <row r="24" spans="1:18" x14ac:dyDescent="0.15">
      <c r="A24" s="46"/>
      <c r="B24" s="191" t="s">
        <v>12</v>
      </c>
      <c r="C24" s="192">
        <f>IF(C$15&gt;0,C23/C$15,C23/C$16)</f>
        <v>12026.292929292929</v>
      </c>
      <c r="D24" s="192" t="e">
        <f t="shared" ref="D24:E24" si="3">IF(D$15&gt;0,D23/D$15,D23/D$16)</f>
        <v>#DIV/0!</v>
      </c>
      <c r="E24" s="192" t="e">
        <f t="shared" si="3"/>
        <v>#DIV/0!</v>
      </c>
      <c r="F24" s="192" t="e">
        <f>IF(F$15&gt;0,F23/F$15,F23/F$16)</f>
        <v>#DIV/0!</v>
      </c>
      <c r="G24" s="192" t="e">
        <f t="shared" ref="G24:J24" si="4">IF(G$15&gt;0,G23/G$15,G23/G$16)</f>
        <v>#DIV/0!</v>
      </c>
      <c r="H24" s="192" t="e">
        <f t="shared" si="4"/>
        <v>#DIV/0!</v>
      </c>
      <c r="I24" s="192" t="e">
        <f t="shared" si="4"/>
        <v>#DIV/0!</v>
      </c>
      <c r="J24" s="192" t="e">
        <f t="shared" si="4"/>
        <v>#DIV/0!</v>
      </c>
      <c r="K24" s="42"/>
      <c r="L24" s="240"/>
      <c r="M24" s="240"/>
      <c r="N24" s="240"/>
      <c r="O24" s="240"/>
      <c r="P24" s="240"/>
      <c r="Q24" s="240"/>
      <c r="R24" s="240"/>
    </row>
    <row r="25" spans="1:18" x14ac:dyDescent="0.15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2"/>
      <c r="L25" s="240"/>
      <c r="M25" s="240"/>
      <c r="N25" s="240"/>
      <c r="O25" s="240"/>
      <c r="P25" s="240"/>
      <c r="Q25" s="240"/>
      <c r="R25" s="240"/>
    </row>
    <row r="26" spans="1:18" x14ac:dyDescent="0.15">
      <c r="A26" s="46"/>
      <c r="B26" s="175" t="s">
        <v>38</v>
      </c>
      <c r="C26" s="50"/>
      <c r="D26" s="50"/>
      <c r="E26" s="50"/>
      <c r="F26" s="50"/>
      <c r="G26" s="50"/>
      <c r="H26" s="50"/>
      <c r="I26" s="50"/>
      <c r="J26" s="50"/>
      <c r="K26" s="42"/>
      <c r="L26" s="240"/>
      <c r="M26" s="240"/>
      <c r="N26" s="240"/>
      <c r="O26" s="240"/>
      <c r="P26" s="240"/>
      <c r="Q26" s="240"/>
      <c r="R26" s="240"/>
    </row>
    <row r="27" spans="1:18" x14ac:dyDescent="0.15">
      <c r="A27" s="46"/>
      <c r="B27" s="62"/>
      <c r="C27" s="150">
        <f>General!C26</f>
        <v>991849</v>
      </c>
      <c r="D27" s="150"/>
      <c r="E27" s="151"/>
      <c r="F27" s="151"/>
      <c r="G27" s="151"/>
      <c r="H27" s="151"/>
      <c r="I27" s="151"/>
      <c r="J27" s="151"/>
      <c r="K27" s="42"/>
      <c r="L27" s="240"/>
      <c r="M27" s="240"/>
      <c r="N27" s="240"/>
      <c r="O27" s="240"/>
      <c r="P27" s="240"/>
      <c r="Q27" s="240"/>
      <c r="R27" s="240"/>
    </row>
    <row r="28" spans="1:18" x14ac:dyDescent="0.15">
      <c r="A28" s="46"/>
      <c r="B28" s="63"/>
      <c r="C28" s="182">
        <f>General!C27</f>
        <v>638060</v>
      </c>
      <c r="D28" s="182"/>
      <c r="E28" s="182"/>
      <c r="F28" s="182"/>
      <c r="G28" s="182"/>
      <c r="H28" s="182"/>
      <c r="I28" s="182"/>
      <c r="J28" s="182"/>
      <c r="K28" s="42"/>
      <c r="L28" s="240"/>
      <c r="M28" s="240"/>
      <c r="N28" s="240"/>
      <c r="O28" s="240"/>
      <c r="P28" s="240"/>
      <c r="Q28" s="240"/>
      <c r="R28" s="240"/>
    </row>
    <row r="29" spans="1:18" x14ac:dyDescent="0.15">
      <c r="A29" s="46"/>
      <c r="B29" s="64" t="s">
        <v>39</v>
      </c>
      <c r="C29" s="183">
        <f>General!C28</f>
        <v>614581</v>
      </c>
      <c r="D29" s="183">
        <v>2215353.6</v>
      </c>
      <c r="E29" s="183">
        <v>2063643.3</v>
      </c>
      <c r="F29" s="183">
        <v>2107163.7000000002</v>
      </c>
      <c r="G29" s="183">
        <v>3712354.2</v>
      </c>
      <c r="H29" s="183">
        <v>3842286.3000000003</v>
      </c>
      <c r="I29" s="183">
        <v>3976767</v>
      </c>
      <c r="J29" s="183">
        <v>4115953.8000000003</v>
      </c>
      <c r="K29" s="42"/>
      <c r="L29" s="240"/>
      <c r="M29" s="240"/>
      <c r="N29" s="240"/>
      <c r="O29" s="240"/>
      <c r="P29" s="240"/>
      <c r="Q29" s="240"/>
      <c r="R29" s="240"/>
    </row>
    <row r="30" spans="1:18" x14ac:dyDescent="0.15">
      <c r="A30" s="46"/>
      <c r="B30" s="47" t="s">
        <v>17</v>
      </c>
      <c r="C30" s="72">
        <f>SUM(C27:C29)</f>
        <v>2244490</v>
      </c>
      <c r="D30" s="72">
        <f>SUM(D27:D29)</f>
        <v>2215353.6</v>
      </c>
      <c r="E30" s="72">
        <f t="shared" ref="E30:J30" si="5">SUM(E27:E29)</f>
        <v>2063643.3</v>
      </c>
      <c r="F30" s="72">
        <f t="shared" si="5"/>
        <v>2107163.7000000002</v>
      </c>
      <c r="G30" s="72">
        <f t="shared" si="5"/>
        <v>3712354.2</v>
      </c>
      <c r="H30" s="72">
        <f t="shared" si="5"/>
        <v>3842286.3000000003</v>
      </c>
      <c r="I30" s="72">
        <f t="shared" si="5"/>
        <v>3976767</v>
      </c>
      <c r="J30" s="72">
        <f t="shared" si="5"/>
        <v>4115953.8000000003</v>
      </c>
      <c r="K30" s="42"/>
      <c r="L30" s="240"/>
      <c r="M30" s="240"/>
      <c r="N30" s="240"/>
      <c r="O30" s="240"/>
      <c r="P30" s="240"/>
      <c r="Q30" s="240"/>
      <c r="R30" s="240"/>
    </row>
    <row r="31" spans="1:18" x14ac:dyDescent="0.15">
      <c r="A31" s="46"/>
      <c r="B31" s="191" t="s">
        <v>18</v>
      </c>
      <c r="C31" s="192">
        <f t="shared" ref="C31:E31" si="6">IF(C$15&gt;0,C30/C$15,C30/C$16)</f>
        <v>11335.808080808081</v>
      </c>
      <c r="D31" s="192" t="e">
        <f t="shared" si="6"/>
        <v>#DIV/0!</v>
      </c>
      <c r="E31" s="192" t="e">
        <f t="shared" si="6"/>
        <v>#DIV/0!</v>
      </c>
      <c r="F31" s="192" t="e">
        <f>IF(F$15&gt;0,F30/F$15,F30/F$16)</f>
        <v>#DIV/0!</v>
      </c>
      <c r="G31" s="192" t="e">
        <f t="shared" ref="G31:J31" si="7">IF(G$15&gt;0,G30/G$15,G30/G$16)</f>
        <v>#DIV/0!</v>
      </c>
      <c r="H31" s="192" t="e">
        <f t="shared" si="7"/>
        <v>#DIV/0!</v>
      </c>
      <c r="I31" s="192" t="e">
        <f t="shared" si="7"/>
        <v>#DIV/0!</v>
      </c>
      <c r="J31" s="192" t="e">
        <f t="shared" si="7"/>
        <v>#DIV/0!</v>
      </c>
      <c r="K31" s="42"/>
      <c r="L31" s="240"/>
      <c r="M31" s="240"/>
      <c r="N31" s="240"/>
      <c r="O31" s="240"/>
      <c r="P31" s="240"/>
      <c r="Q31" s="240"/>
      <c r="R31" s="240"/>
    </row>
    <row r="32" spans="1:18" x14ac:dyDescent="0.15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2"/>
      <c r="L32" s="240"/>
      <c r="M32" s="240"/>
      <c r="N32" s="240"/>
      <c r="O32" s="240"/>
      <c r="P32" s="240"/>
      <c r="Q32" s="240"/>
      <c r="R32" s="240"/>
    </row>
    <row r="33" spans="1:18" ht="14" thickBot="1" x14ac:dyDescent="0.2">
      <c r="A33" s="46"/>
      <c r="B33" s="187" t="s">
        <v>19</v>
      </c>
      <c r="C33" s="66">
        <f t="shared" ref="C33:J33" si="8">SUM(C20:C22)-C30</f>
        <v>136716</v>
      </c>
      <c r="D33" s="66">
        <f t="shared" si="8"/>
        <v>246150.39999999991</v>
      </c>
      <c r="E33" s="66">
        <f t="shared" si="8"/>
        <v>229293.69999999995</v>
      </c>
      <c r="F33" s="66">
        <f t="shared" si="8"/>
        <v>234129.29999999981</v>
      </c>
      <c r="G33" s="66">
        <f t="shared" si="8"/>
        <v>412483.79999999981</v>
      </c>
      <c r="H33" s="66">
        <f t="shared" si="8"/>
        <v>426920.69999999972</v>
      </c>
      <c r="I33" s="66">
        <f t="shared" si="8"/>
        <v>441863</v>
      </c>
      <c r="J33" s="66">
        <f t="shared" si="8"/>
        <v>457328.19999999972</v>
      </c>
      <c r="K33" s="42"/>
      <c r="L33" s="240"/>
      <c r="M33" s="240"/>
      <c r="N33" s="240"/>
      <c r="O33" s="240"/>
      <c r="P33" s="240"/>
      <c r="Q33" s="240"/>
      <c r="R33" s="240"/>
    </row>
    <row r="34" spans="1:18" ht="14" thickTop="1" x14ac:dyDescent="0.15">
      <c r="A34" s="46"/>
      <c r="B34" s="67" t="s">
        <v>20</v>
      </c>
      <c r="C34" s="47"/>
      <c r="D34" s="47"/>
      <c r="E34" s="47"/>
      <c r="F34" s="72">
        <f>+F33+E34</f>
        <v>234129.29999999981</v>
      </c>
      <c r="G34" s="72">
        <f t="shared" ref="G34:J34" si="9">+G33+F34</f>
        <v>646613.09999999963</v>
      </c>
      <c r="H34" s="72">
        <f t="shared" si="9"/>
        <v>1073533.7999999993</v>
      </c>
      <c r="I34" s="72">
        <f t="shared" si="9"/>
        <v>1515396.7999999993</v>
      </c>
      <c r="J34" s="72">
        <f t="shared" si="9"/>
        <v>1972724.9999999991</v>
      </c>
      <c r="K34" s="42"/>
      <c r="L34" s="240"/>
      <c r="M34" s="240"/>
      <c r="N34" s="240"/>
      <c r="O34" s="240"/>
      <c r="P34" s="240"/>
      <c r="Q34" s="240"/>
      <c r="R34" s="240"/>
    </row>
    <row r="35" spans="1:18" x14ac:dyDescent="0.15">
      <c r="A35" s="46"/>
      <c r="B35" s="67"/>
      <c r="C35" s="47"/>
      <c r="D35" s="47"/>
      <c r="E35" s="47"/>
      <c r="F35" s="47"/>
      <c r="G35" s="47"/>
      <c r="H35" s="47"/>
      <c r="I35" s="47"/>
      <c r="J35" s="47"/>
      <c r="K35" s="42"/>
      <c r="L35" s="240"/>
      <c r="M35" s="240"/>
      <c r="N35" s="240"/>
      <c r="O35" s="240"/>
      <c r="P35" s="240"/>
      <c r="Q35" s="240"/>
      <c r="R35" s="240"/>
    </row>
    <row r="36" spans="1:18" ht="16" x14ac:dyDescent="0.2">
      <c r="A36" s="46"/>
      <c r="B36" s="163" t="s">
        <v>40</v>
      </c>
      <c r="C36" s="47"/>
      <c r="D36" s="47"/>
      <c r="E36" s="47"/>
      <c r="F36" s="235" t="s">
        <v>41</v>
      </c>
      <c r="G36" s="47"/>
      <c r="H36" s="47"/>
      <c r="I36" s="47"/>
      <c r="J36" s="47"/>
      <c r="K36" s="42"/>
      <c r="L36" s="240"/>
      <c r="M36" s="240"/>
      <c r="N36" s="240"/>
      <c r="O36" s="240"/>
      <c r="P36" s="240"/>
      <c r="Q36" s="240"/>
      <c r="R36" s="240"/>
    </row>
    <row r="37" spans="1:18" x14ac:dyDescent="0.15">
      <c r="A37" s="46"/>
      <c r="B37" s="47"/>
      <c r="C37" s="68"/>
      <c r="D37" s="68"/>
      <c r="E37" s="68"/>
      <c r="F37" s="193" t="s">
        <v>42</v>
      </c>
      <c r="G37" s="194">
        <v>2</v>
      </c>
      <c r="H37" s="194">
        <v>3</v>
      </c>
      <c r="I37" s="194">
        <v>4</v>
      </c>
      <c r="J37" s="194">
        <v>5</v>
      </c>
      <c r="K37" s="42"/>
      <c r="L37" s="240"/>
      <c r="M37" s="240"/>
      <c r="N37" s="240"/>
      <c r="O37" s="240"/>
      <c r="P37" s="240"/>
      <c r="Q37" s="240"/>
      <c r="R37" s="240"/>
    </row>
    <row r="38" spans="1:18" x14ac:dyDescent="0.15">
      <c r="A38" s="46"/>
      <c r="B38" s="175" t="s">
        <v>43</v>
      </c>
      <c r="C38" s="50">
        <f>+D38-1</f>
        <v>2023</v>
      </c>
      <c r="D38" s="50">
        <f>+E38-1</f>
        <v>2024</v>
      </c>
      <c r="E38" s="50">
        <f>+F38-1</f>
        <v>2025</v>
      </c>
      <c r="F38" s="70">
        <f>+F12</f>
        <v>2026</v>
      </c>
      <c r="G38" s="50">
        <f t="shared" ref="G38" si="10">1+F38</f>
        <v>2027</v>
      </c>
      <c r="H38" s="50">
        <f t="shared" ref="H38" si="11">1+G38</f>
        <v>2028</v>
      </c>
      <c r="I38" s="50">
        <f t="shared" ref="I38" si="12">1+H38</f>
        <v>2029</v>
      </c>
      <c r="J38" s="50">
        <f t="shared" ref="J38" si="13">1+I38</f>
        <v>2030</v>
      </c>
      <c r="K38" s="42"/>
      <c r="L38" s="240"/>
      <c r="M38" s="240"/>
      <c r="N38" s="240"/>
      <c r="O38" s="240"/>
      <c r="P38" s="240"/>
      <c r="Q38" s="240"/>
      <c r="R38" s="240"/>
    </row>
    <row r="39" spans="1:18" x14ac:dyDescent="0.15">
      <c r="A39" s="46"/>
      <c r="B39" s="71" t="s">
        <v>44</v>
      </c>
      <c r="C39" s="167">
        <v>11000</v>
      </c>
      <c r="D39" s="167">
        <v>10000</v>
      </c>
      <c r="E39" s="167">
        <f>+D39</f>
        <v>10000</v>
      </c>
      <c r="F39" s="167">
        <f t="shared" ref="F39:J39" si="14">+E39</f>
        <v>10000</v>
      </c>
      <c r="G39" s="167">
        <f t="shared" si="14"/>
        <v>10000</v>
      </c>
      <c r="H39" s="167">
        <f t="shared" si="14"/>
        <v>10000</v>
      </c>
      <c r="I39" s="167">
        <f t="shared" si="14"/>
        <v>10000</v>
      </c>
      <c r="J39" s="167">
        <f t="shared" si="14"/>
        <v>10000</v>
      </c>
      <c r="K39" s="42"/>
      <c r="L39" s="240"/>
      <c r="M39" s="240"/>
      <c r="N39" s="240"/>
      <c r="O39" s="240"/>
      <c r="P39" s="240"/>
      <c r="Q39" s="240"/>
      <c r="R39" s="240"/>
    </row>
    <row r="40" spans="1:18" x14ac:dyDescent="0.15">
      <c r="A40" s="46"/>
      <c r="B40" s="63" t="s">
        <v>45</v>
      </c>
      <c r="C40" s="168"/>
      <c r="D40" s="168"/>
      <c r="E40" s="168"/>
      <c r="F40" s="168">
        <v>20000</v>
      </c>
      <c r="G40" s="168">
        <f>+F40</f>
        <v>20000</v>
      </c>
      <c r="H40" s="168">
        <f>+G40</f>
        <v>20000</v>
      </c>
      <c r="I40" s="168">
        <f>+H40</f>
        <v>20000</v>
      </c>
      <c r="J40" s="168">
        <f>+I40</f>
        <v>20000</v>
      </c>
      <c r="K40" s="42"/>
      <c r="L40" s="240"/>
      <c r="M40" s="240"/>
      <c r="N40" s="240"/>
      <c r="O40" s="240"/>
      <c r="P40" s="240"/>
      <c r="Q40" s="240"/>
      <c r="R40" s="240"/>
    </row>
    <row r="41" spans="1:18" x14ac:dyDescent="0.15">
      <c r="A41" s="46"/>
      <c r="B41" s="64"/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42"/>
      <c r="L41" s="240"/>
      <c r="M41" s="240"/>
      <c r="N41" s="240"/>
      <c r="O41" s="240"/>
      <c r="P41" s="240"/>
      <c r="Q41" s="240"/>
      <c r="R41" s="240"/>
    </row>
    <row r="42" spans="1:18" x14ac:dyDescent="0.15">
      <c r="A42" s="46"/>
      <c r="B42" s="47" t="s">
        <v>46</v>
      </c>
      <c r="C42" s="72"/>
      <c r="D42" s="72"/>
      <c r="E42" s="72"/>
      <c r="F42" s="47">
        <f>+F40-F39</f>
        <v>10000</v>
      </c>
      <c r="G42" s="47">
        <f t="shared" ref="G42:J42" si="15">+G40-G39</f>
        <v>10000</v>
      </c>
      <c r="H42" s="47">
        <f t="shared" si="15"/>
        <v>10000</v>
      </c>
      <c r="I42" s="47">
        <f t="shared" si="15"/>
        <v>10000</v>
      </c>
      <c r="J42" s="47">
        <f t="shared" si="15"/>
        <v>10000</v>
      </c>
      <c r="K42" s="42"/>
      <c r="L42" s="240"/>
      <c r="M42" s="240"/>
      <c r="N42" s="240"/>
      <c r="O42" s="240"/>
      <c r="P42" s="240"/>
      <c r="Q42" s="240"/>
      <c r="R42" s="240"/>
    </row>
    <row r="43" spans="1:18" x14ac:dyDescent="0.15">
      <c r="A43" s="46"/>
      <c r="B43" s="47" t="s">
        <v>47</v>
      </c>
      <c r="C43" s="72"/>
      <c r="D43" s="72"/>
      <c r="E43" s="72"/>
      <c r="F43" s="231">
        <f>+F40/F39</f>
        <v>2</v>
      </c>
      <c r="G43" s="231">
        <f t="shared" ref="G43:J43" si="16">+G40/G39</f>
        <v>2</v>
      </c>
      <c r="H43" s="231">
        <f t="shared" si="16"/>
        <v>2</v>
      </c>
      <c r="I43" s="231">
        <f t="shared" si="16"/>
        <v>2</v>
      </c>
      <c r="J43" s="231">
        <f t="shared" si="16"/>
        <v>2</v>
      </c>
      <c r="K43" s="42"/>
      <c r="L43" s="240"/>
      <c r="M43" s="240"/>
      <c r="N43" s="240"/>
      <c r="O43" s="240"/>
      <c r="P43" s="240"/>
      <c r="Q43" s="240"/>
      <c r="R43" s="240"/>
    </row>
    <row r="44" spans="1:18" ht="12.75" customHeight="1" x14ac:dyDescent="0.2">
      <c r="A44" s="46"/>
      <c r="B44" s="163"/>
      <c r="C44" s="68"/>
      <c r="D44" s="68"/>
      <c r="E44" s="68"/>
      <c r="F44" s="69" t="s">
        <v>48</v>
      </c>
      <c r="G44" s="48">
        <v>2</v>
      </c>
      <c r="H44" s="48">
        <v>3</v>
      </c>
      <c r="I44" s="48">
        <v>4</v>
      </c>
      <c r="J44" s="48">
        <v>5</v>
      </c>
      <c r="K44" s="42"/>
      <c r="L44" s="240"/>
      <c r="M44" s="240"/>
      <c r="N44" s="240"/>
      <c r="O44" s="240"/>
      <c r="P44" s="240"/>
      <c r="Q44" s="240"/>
      <c r="R44" s="240"/>
    </row>
    <row r="45" spans="1:18" x14ac:dyDescent="0.15">
      <c r="A45" s="46"/>
      <c r="B45" s="175" t="s">
        <v>49</v>
      </c>
      <c r="C45" s="50">
        <f>+D45-1</f>
        <v>2023</v>
      </c>
      <c r="D45" s="50">
        <f>+E45-1</f>
        <v>2024</v>
      </c>
      <c r="E45" s="50">
        <f>+F45-1</f>
        <v>2025</v>
      </c>
      <c r="F45" s="70">
        <f>+F$12</f>
        <v>2026</v>
      </c>
      <c r="G45" s="50">
        <f t="shared" ref="G45:I45" si="17">1+F45</f>
        <v>2027</v>
      </c>
      <c r="H45" s="50">
        <f t="shared" si="17"/>
        <v>2028</v>
      </c>
      <c r="I45" s="50">
        <f t="shared" si="17"/>
        <v>2029</v>
      </c>
      <c r="J45" s="50">
        <f>1+I45</f>
        <v>2030</v>
      </c>
      <c r="K45" s="42"/>
      <c r="L45" s="240"/>
      <c r="M45" s="240"/>
      <c r="N45" s="240"/>
      <c r="O45" s="240"/>
      <c r="P45" s="240"/>
      <c r="Q45" s="240"/>
      <c r="R45" s="240"/>
    </row>
    <row r="46" spans="1:18" x14ac:dyDescent="0.15">
      <c r="A46" s="46"/>
      <c r="B46" s="164" t="str">
        <f>+B39</f>
        <v>Current facility leased</v>
      </c>
      <c r="C46" s="169">
        <v>123827</v>
      </c>
      <c r="D46" s="169">
        <v>200000</v>
      </c>
      <c r="E46" s="169">
        <f>+D46*1.03</f>
        <v>206000</v>
      </c>
      <c r="F46" s="169">
        <f>+E46*1.03</f>
        <v>212180</v>
      </c>
      <c r="G46" s="169">
        <f t="shared" ref="G46:J46" si="18">+F46*1.03</f>
        <v>218545.4</v>
      </c>
      <c r="H46" s="169">
        <f t="shared" si="18"/>
        <v>225101.76199999999</v>
      </c>
      <c r="I46" s="169">
        <f t="shared" si="18"/>
        <v>231854.81485999998</v>
      </c>
      <c r="J46" s="169">
        <f t="shared" si="18"/>
        <v>238810.4593058</v>
      </c>
      <c r="K46" s="42"/>
      <c r="L46" s="240"/>
      <c r="M46" s="240"/>
      <c r="N46" s="240"/>
      <c r="O46" s="240"/>
      <c r="P46" s="240"/>
      <c r="Q46" s="240"/>
      <c r="R46" s="240"/>
    </row>
    <row r="47" spans="1:18" x14ac:dyDescent="0.15">
      <c r="A47" s="46"/>
      <c r="B47" s="165" t="str">
        <f>+B40</f>
        <v>Proposed facility to acquire</v>
      </c>
      <c r="C47" s="170">
        <v>0</v>
      </c>
      <c r="D47" s="170">
        <v>0</v>
      </c>
      <c r="E47" s="170">
        <v>0</v>
      </c>
      <c r="F47" s="171">
        <v>200000</v>
      </c>
      <c r="G47" s="171">
        <f>+F47</f>
        <v>200000</v>
      </c>
      <c r="H47" s="171">
        <f t="shared" ref="H47:J47" si="19">+G47</f>
        <v>200000</v>
      </c>
      <c r="I47" s="171">
        <f t="shared" si="19"/>
        <v>200000</v>
      </c>
      <c r="J47" s="171">
        <f t="shared" si="19"/>
        <v>200000</v>
      </c>
      <c r="K47" s="42"/>
      <c r="L47" s="240"/>
      <c r="M47" s="240"/>
      <c r="N47" s="240"/>
      <c r="O47" s="240"/>
      <c r="P47" s="240"/>
      <c r="Q47" s="240"/>
      <c r="R47" s="240"/>
    </row>
    <row r="48" spans="1:18" x14ac:dyDescent="0.15">
      <c r="A48" s="46"/>
      <c r="B48" s="166"/>
      <c r="C48" s="172">
        <v>0</v>
      </c>
      <c r="D48" s="172">
        <v>0</v>
      </c>
      <c r="E48" s="172">
        <v>0</v>
      </c>
      <c r="F48" s="172">
        <v>0</v>
      </c>
      <c r="G48" s="172">
        <v>0</v>
      </c>
      <c r="H48" s="172">
        <v>0</v>
      </c>
      <c r="I48" s="172">
        <v>0</v>
      </c>
      <c r="J48" s="172">
        <v>0</v>
      </c>
      <c r="K48" s="42"/>
      <c r="L48" s="240"/>
      <c r="M48" s="240"/>
      <c r="N48" s="240"/>
      <c r="O48" s="240"/>
      <c r="P48" s="240"/>
      <c r="Q48" s="240"/>
      <c r="R48" s="240"/>
    </row>
    <row r="49" spans="1:20" x14ac:dyDescent="0.15">
      <c r="A49" s="46"/>
      <c r="B49" s="67" t="s">
        <v>50</v>
      </c>
      <c r="C49" s="159">
        <f>IF(C47&gt;0,C46-C47,0)</f>
        <v>0</v>
      </c>
      <c r="D49" s="159">
        <f t="shared" ref="D49:J49" si="20">IF(D47&gt;0,D46-D47,0)</f>
        <v>0</v>
      </c>
      <c r="E49" s="159">
        <f t="shared" si="20"/>
        <v>0</v>
      </c>
      <c r="F49" s="159">
        <f>IF(F47&gt;0,F46-F47,0)</f>
        <v>12180</v>
      </c>
      <c r="G49" s="159">
        <f t="shared" si="20"/>
        <v>18545.399999999994</v>
      </c>
      <c r="H49" s="159">
        <f t="shared" si="20"/>
        <v>25101.761999999988</v>
      </c>
      <c r="I49" s="159">
        <f t="shared" si="20"/>
        <v>31854.814859999984</v>
      </c>
      <c r="J49" s="159">
        <f t="shared" si="20"/>
        <v>38810.459305800003</v>
      </c>
      <c r="K49" s="42"/>
      <c r="L49" s="240"/>
      <c r="M49" s="240"/>
      <c r="N49" s="240"/>
      <c r="O49" s="240"/>
      <c r="P49" s="240"/>
      <c r="Q49" s="240"/>
      <c r="R49" s="240"/>
    </row>
    <row r="50" spans="1:20" x14ac:dyDescent="0.15">
      <c r="A50" s="46"/>
      <c r="B50" s="67" t="s">
        <v>51</v>
      </c>
      <c r="C50" s="159"/>
      <c r="D50" s="159"/>
      <c r="E50" s="159"/>
      <c r="F50" s="159">
        <f>+E50+F49</f>
        <v>12180</v>
      </c>
      <c r="G50" s="159">
        <f t="shared" ref="G50:J50" si="21">+F50+G49</f>
        <v>30725.399999999994</v>
      </c>
      <c r="H50" s="159">
        <f t="shared" si="21"/>
        <v>55827.161999999982</v>
      </c>
      <c r="I50" s="159">
        <f t="shared" si="21"/>
        <v>87681.976859999966</v>
      </c>
      <c r="J50" s="159">
        <f t="shared" si="21"/>
        <v>126492.43616579997</v>
      </c>
      <c r="K50" s="42"/>
      <c r="L50" s="240"/>
      <c r="M50" s="240"/>
      <c r="N50" s="240"/>
      <c r="O50" s="240"/>
      <c r="P50" s="240"/>
      <c r="Q50" s="240"/>
      <c r="R50" s="240"/>
    </row>
    <row r="51" spans="1:20" x14ac:dyDescent="0.15">
      <c r="A51" s="46"/>
      <c r="B51" s="232" t="s">
        <v>52</v>
      </c>
      <c r="C51" s="72"/>
      <c r="D51" s="72"/>
      <c r="E51" s="72"/>
      <c r="F51" s="72"/>
      <c r="G51" s="72"/>
      <c r="H51" s="72"/>
      <c r="I51" s="72"/>
      <c r="J51" s="72"/>
      <c r="K51" s="42"/>
      <c r="L51" s="240"/>
      <c r="M51" s="240"/>
      <c r="N51" s="240"/>
      <c r="O51" s="240"/>
      <c r="P51" s="240"/>
      <c r="Q51" s="240"/>
      <c r="R51" s="240"/>
    </row>
    <row r="52" spans="1:20" ht="16" x14ac:dyDescent="0.2">
      <c r="A52" s="46"/>
      <c r="B52" s="163"/>
      <c r="C52" s="68"/>
      <c r="D52" s="68"/>
      <c r="E52" s="68"/>
      <c r="F52" s="69" t="s">
        <v>48</v>
      </c>
      <c r="G52" s="48">
        <v>2</v>
      </c>
      <c r="H52" s="48">
        <v>3</v>
      </c>
      <c r="I52" s="48">
        <v>4</v>
      </c>
      <c r="J52" s="48">
        <v>5</v>
      </c>
      <c r="K52" s="42"/>
      <c r="L52" s="240"/>
      <c r="M52" s="240"/>
      <c r="N52" s="240"/>
      <c r="O52" s="240"/>
      <c r="P52" s="240"/>
      <c r="Q52" s="240"/>
      <c r="R52" s="240"/>
    </row>
    <row r="53" spans="1:20" x14ac:dyDescent="0.15">
      <c r="A53" s="46"/>
      <c r="B53" s="175" t="s">
        <v>53</v>
      </c>
      <c r="C53" s="50">
        <f>+D53-1</f>
        <v>2023</v>
      </c>
      <c r="D53" s="50">
        <f>+E53-1</f>
        <v>2024</v>
      </c>
      <c r="E53" s="50">
        <f>+F53-1</f>
        <v>2025</v>
      </c>
      <c r="F53" s="70">
        <f>+F$12</f>
        <v>2026</v>
      </c>
      <c r="G53" s="50">
        <f t="shared" ref="G53" si="22">1+F53</f>
        <v>2027</v>
      </c>
      <c r="H53" s="50">
        <f t="shared" ref="H53" si="23">1+G53</f>
        <v>2028</v>
      </c>
      <c r="I53" s="50">
        <f t="shared" ref="I53" si="24">1+H53</f>
        <v>2029</v>
      </c>
      <c r="J53" s="50">
        <f t="shared" ref="J53" si="25">1+I53</f>
        <v>2030</v>
      </c>
      <c r="K53" s="42"/>
      <c r="L53" s="240"/>
      <c r="M53" s="240"/>
      <c r="N53" s="240"/>
      <c r="O53" s="240"/>
      <c r="P53" s="240"/>
      <c r="Q53" s="240"/>
      <c r="R53" s="240"/>
    </row>
    <row r="54" spans="1:20" x14ac:dyDescent="0.15">
      <c r="A54" s="46"/>
      <c r="B54" s="164" t="str">
        <f>+B46</f>
        <v>Current facility leased</v>
      </c>
      <c r="C54" s="169">
        <f>24+35269+1375+3163+5920</f>
        <v>45751</v>
      </c>
      <c r="D54" s="169">
        <v>16257.599999999999</v>
      </c>
      <c r="E54" s="169">
        <v>20749.8</v>
      </c>
      <c r="F54" s="169">
        <v>21408.6</v>
      </c>
      <c r="G54" s="169">
        <v>21706.2</v>
      </c>
      <c r="H54" s="169">
        <v>22140.6</v>
      </c>
      <c r="I54" s="169">
        <v>22804.799999999999</v>
      </c>
      <c r="J54" s="169">
        <v>23488.799999999999</v>
      </c>
      <c r="K54" s="42"/>
      <c r="L54" s="240"/>
      <c r="M54" s="240"/>
      <c r="N54" s="240"/>
      <c r="O54" s="240"/>
      <c r="P54" s="240"/>
      <c r="Q54" s="240"/>
      <c r="R54" s="240"/>
      <c r="S54" s="236"/>
      <c r="T54" s="236"/>
    </row>
    <row r="55" spans="1:20" x14ac:dyDescent="0.15">
      <c r="A55" s="46"/>
      <c r="B55" s="165" t="str">
        <f>+B47</f>
        <v>Proposed facility to acquire</v>
      </c>
      <c r="C55" s="170">
        <v>0</v>
      </c>
      <c r="D55" s="170">
        <v>0</v>
      </c>
      <c r="E55" s="170">
        <v>0</v>
      </c>
      <c r="F55" s="171">
        <v>13200</v>
      </c>
      <c r="G55" s="171">
        <f>+F55*1.03</f>
        <v>13596</v>
      </c>
      <c r="H55" s="171">
        <f>+G55*1.03</f>
        <v>14003.880000000001</v>
      </c>
      <c r="I55" s="171">
        <f t="shared" ref="I55:J55" si="26">+H55*1.03</f>
        <v>14423.996400000002</v>
      </c>
      <c r="J55" s="171">
        <f t="shared" si="26"/>
        <v>14856.716292000003</v>
      </c>
      <c r="K55" s="42"/>
      <c r="L55" s="240"/>
      <c r="M55" s="240"/>
      <c r="N55" s="240"/>
      <c r="O55" s="240"/>
      <c r="P55" s="240"/>
      <c r="Q55" s="240"/>
      <c r="R55" s="240"/>
      <c r="S55" s="236"/>
      <c r="T55" s="236"/>
    </row>
    <row r="56" spans="1:20" x14ac:dyDescent="0.15">
      <c r="A56" s="46"/>
      <c r="B56" s="166" t="s">
        <v>54</v>
      </c>
      <c r="C56" s="172">
        <v>0</v>
      </c>
      <c r="D56" s="172">
        <v>0</v>
      </c>
      <c r="E56" s="172">
        <v>0</v>
      </c>
      <c r="F56" s="172">
        <v>360</v>
      </c>
      <c r="G56" s="172">
        <v>370.8</v>
      </c>
      <c r="H56" s="172">
        <v>381.92399999999998</v>
      </c>
      <c r="I56" s="172">
        <v>393.38172000000003</v>
      </c>
      <c r="J56" s="172">
        <v>405.18317159999998</v>
      </c>
      <c r="K56" s="42"/>
      <c r="L56" s="240"/>
      <c r="M56" s="240"/>
      <c r="N56" s="240"/>
      <c r="O56" s="240"/>
      <c r="P56" s="240"/>
      <c r="Q56" s="240"/>
      <c r="R56" s="240"/>
      <c r="S56" s="236"/>
      <c r="T56" s="236"/>
    </row>
    <row r="57" spans="1:20" x14ac:dyDescent="0.15">
      <c r="A57" s="46"/>
      <c r="B57" s="67" t="s">
        <v>55</v>
      </c>
      <c r="C57" s="159">
        <f>IF(C55&gt;0,C54-(C55+C56),0)</f>
        <v>0</v>
      </c>
      <c r="D57" s="159">
        <f t="shared" ref="D57:J57" si="27">IF(D55&gt;0,D54-(D55+D56),0)</f>
        <v>0</v>
      </c>
      <c r="E57" s="159">
        <f t="shared" si="27"/>
        <v>0</v>
      </c>
      <c r="F57" s="159">
        <f>IF(F55&gt;0,F54-(F55+F56),0)</f>
        <v>7848.5999999999985</v>
      </c>
      <c r="G57" s="159">
        <f t="shared" si="27"/>
        <v>7739.4000000000015</v>
      </c>
      <c r="H57" s="159">
        <f t="shared" si="27"/>
        <v>7754.7959999999985</v>
      </c>
      <c r="I57" s="159">
        <f t="shared" si="27"/>
        <v>7987.4218799999981</v>
      </c>
      <c r="J57" s="159">
        <f t="shared" si="27"/>
        <v>8226.9005363999968</v>
      </c>
      <c r="K57" s="42"/>
      <c r="L57" s="240"/>
      <c r="M57" s="240"/>
      <c r="N57" s="240"/>
      <c r="O57" s="240"/>
      <c r="P57" s="240"/>
      <c r="Q57" s="240"/>
      <c r="R57" s="240"/>
    </row>
    <row r="58" spans="1:20" x14ac:dyDescent="0.15">
      <c r="A58" s="46"/>
      <c r="B58" s="47"/>
      <c r="C58" s="72"/>
      <c r="D58" s="72"/>
      <c r="E58" s="72"/>
      <c r="F58" s="72"/>
      <c r="G58" s="72"/>
      <c r="H58" s="72"/>
      <c r="I58" s="72"/>
      <c r="J58" s="72"/>
      <c r="K58" s="42"/>
      <c r="L58" s="240"/>
      <c r="M58" s="240"/>
      <c r="N58" s="240"/>
      <c r="O58" s="240"/>
      <c r="P58" s="240"/>
      <c r="Q58" s="240"/>
      <c r="R58" s="240"/>
    </row>
    <row r="59" spans="1:20" x14ac:dyDescent="0.15">
      <c r="A59" s="46"/>
      <c r="B59" s="173" t="s">
        <v>56</v>
      </c>
      <c r="C59" s="174">
        <f t="shared" ref="C59:E59" si="28">+C49+C57</f>
        <v>0</v>
      </c>
      <c r="D59" s="174">
        <f t="shared" si="28"/>
        <v>0</v>
      </c>
      <c r="E59" s="174">
        <f t="shared" si="28"/>
        <v>0</v>
      </c>
      <c r="F59" s="174">
        <f>+F49+F57</f>
        <v>20028.599999999999</v>
      </c>
      <c r="G59" s="174">
        <f>+G49+G57</f>
        <v>26284.799999999996</v>
      </c>
      <c r="H59" s="174">
        <f t="shared" ref="H59:J59" si="29">+H49+H57</f>
        <v>32856.55799999999</v>
      </c>
      <c r="I59" s="174">
        <f t="shared" si="29"/>
        <v>39842.236739999978</v>
      </c>
      <c r="J59" s="174">
        <f t="shared" si="29"/>
        <v>47037.3598422</v>
      </c>
      <c r="K59" s="42"/>
      <c r="L59" s="240"/>
      <c r="M59" s="240"/>
      <c r="N59" s="240"/>
      <c r="O59" s="240"/>
      <c r="P59" s="240"/>
      <c r="Q59" s="240"/>
      <c r="R59" s="240"/>
    </row>
    <row r="60" spans="1:20" ht="14" thickBot="1" x14ac:dyDescent="0.2">
      <c r="A60" s="46"/>
      <c r="B60" s="187" t="s">
        <v>51</v>
      </c>
      <c r="C60" s="188"/>
      <c r="D60" s="188"/>
      <c r="E60" s="188"/>
      <c r="F60" s="188">
        <f>+E60+F59</f>
        <v>20028.599999999999</v>
      </c>
      <c r="G60" s="188">
        <f t="shared" ref="G60" si="30">+F60+G59</f>
        <v>46313.399999999994</v>
      </c>
      <c r="H60" s="188">
        <f t="shared" ref="H60" si="31">+G60+H59</f>
        <v>79169.957999999984</v>
      </c>
      <c r="I60" s="188">
        <f t="shared" ref="I60" si="32">+H60+I59</f>
        <v>119012.19473999996</v>
      </c>
      <c r="J60" s="188">
        <f t="shared" ref="J60" si="33">+I60+J59</f>
        <v>166049.55458219995</v>
      </c>
      <c r="K60" s="42"/>
      <c r="L60" s="240"/>
      <c r="M60" s="240"/>
      <c r="N60" s="240"/>
      <c r="O60" s="240"/>
      <c r="P60" s="240"/>
      <c r="Q60" s="240"/>
      <c r="R60" s="240"/>
    </row>
    <row r="61" spans="1:20" ht="14" thickTop="1" x14ac:dyDescent="0.15">
      <c r="A61" s="46"/>
      <c r="B61" s="47"/>
      <c r="C61" s="72"/>
      <c r="D61" s="72"/>
      <c r="E61" s="72"/>
      <c r="F61" s="72"/>
      <c r="G61" s="72"/>
      <c r="H61" s="72"/>
      <c r="I61" s="72"/>
      <c r="J61" s="72"/>
      <c r="K61" s="42"/>
      <c r="L61" s="240"/>
      <c r="M61" s="240"/>
      <c r="N61" s="240"/>
      <c r="O61" s="240"/>
      <c r="P61" s="240"/>
      <c r="Q61" s="240"/>
      <c r="R61" s="240"/>
    </row>
    <row r="62" spans="1:20" ht="16" x14ac:dyDescent="0.2">
      <c r="A62" s="46"/>
      <c r="B62" s="163"/>
      <c r="C62" s="68"/>
      <c r="D62" s="68"/>
      <c r="E62" s="68"/>
      <c r="F62" s="69" t="s">
        <v>48</v>
      </c>
      <c r="G62" s="48">
        <v>2</v>
      </c>
      <c r="H62" s="48">
        <v>3</v>
      </c>
      <c r="I62" s="48">
        <v>4</v>
      </c>
      <c r="J62" s="48">
        <v>5</v>
      </c>
      <c r="K62" s="42"/>
      <c r="L62" s="240"/>
      <c r="M62" s="240"/>
      <c r="N62" s="240"/>
      <c r="O62" s="240"/>
      <c r="P62" s="240"/>
      <c r="Q62" s="240"/>
      <c r="R62" s="240"/>
    </row>
    <row r="63" spans="1:20" x14ac:dyDescent="0.15">
      <c r="A63" s="46"/>
      <c r="B63" s="175" t="s">
        <v>57</v>
      </c>
      <c r="C63" s="50">
        <f>+D63-1</f>
        <v>2023</v>
      </c>
      <c r="D63" s="50">
        <f>+E63-1</f>
        <v>2024</v>
      </c>
      <c r="E63" s="50">
        <f>+F63-1</f>
        <v>2025</v>
      </c>
      <c r="F63" s="70">
        <f>+F$12</f>
        <v>2026</v>
      </c>
      <c r="G63" s="50">
        <f t="shared" ref="G63" si="34">1+F63</f>
        <v>2027</v>
      </c>
      <c r="H63" s="50">
        <f t="shared" ref="H63" si="35">1+G63</f>
        <v>2028</v>
      </c>
      <c r="I63" s="50">
        <f t="shared" ref="I63" si="36">1+H63</f>
        <v>2029</v>
      </c>
      <c r="J63" s="50">
        <f t="shared" ref="J63" si="37">1+I63</f>
        <v>2030</v>
      </c>
      <c r="K63" s="42"/>
      <c r="L63" s="240"/>
      <c r="M63" s="240"/>
      <c r="N63" s="240"/>
      <c r="O63" s="240"/>
      <c r="P63" s="240"/>
      <c r="Q63" s="240"/>
      <c r="R63" s="240"/>
    </row>
    <row r="64" spans="1:20" x14ac:dyDescent="0.15">
      <c r="A64" s="46"/>
      <c r="B64" s="164" t="s">
        <v>58</v>
      </c>
      <c r="C64" s="169"/>
      <c r="D64" s="169"/>
      <c r="E64" s="169"/>
      <c r="F64" s="169"/>
      <c r="G64" s="169"/>
      <c r="H64" s="169"/>
      <c r="I64" s="169"/>
      <c r="J64" s="169"/>
      <c r="K64" s="42"/>
      <c r="L64" s="240"/>
      <c r="M64" s="240"/>
      <c r="N64" s="240"/>
      <c r="O64" s="240"/>
      <c r="P64" s="240"/>
      <c r="Q64" s="240"/>
      <c r="R64" s="240"/>
    </row>
    <row r="65" spans="1:18" x14ac:dyDescent="0.15">
      <c r="A65" s="46"/>
      <c r="B65" s="165" t="s">
        <v>59</v>
      </c>
      <c r="C65" s="170"/>
      <c r="D65" s="170"/>
      <c r="E65" s="170"/>
      <c r="F65" s="171"/>
      <c r="G65" s="171"/>
      <c r="H65" s="171"/>
      <c r="I65" s="171"/>
      <c r="J65" s="171"/>
      <c r="K65" s="42"/>
      <c r="L65" s="240"/>
      <c r="M65" s="240"/>
      <c r="N65" s="240"/>
      <c r="O65" s="240"/>
      <c r="P65" s="240"/>
      <c r="Q65" s="240"/>
      <c r="R65" s="240"/>
    </row>
    <row r="66" spans="1:18" x14ac:dyDescent="0.15">
      <c r="A66" s="46"/>
      <c r="B66" s="165" t="s">
        <v>60</v>
      </c>
      <c r="C66" s="229"/>
      <c r="D66" s="229"/>
      <c r="E66" s="229"/>
      <c r="F66" s="230"/>
      <c r="G66" s="230"/>
      <c r="H66" s="230"/>
      <c r="I66" s="230"/>
      <c r="J66" s="230"/>
      <c r="K66" s="42"/>
      <c r="L66" s="240"/>
      <c r="M66" s="240"/>
      <c r="N66" s="240"/>
      <c r="O66" s="240"/>
      <c r="P66" s="240"/>
      <c r="Q66" s="240"/>
      <c r="R66" s="240"/>
    </row>
    <row r="67" spans="1:18" x14ac:dyDescent="0.15">
      <c r="A67" s="46"/>
      <c r="B67" s="166" t="s">
        <v>61</v>
      </c>
      <c r="C67" s="172"/>
      <c r="D67" s="172"/>
      <c r="E67" s="172"/>
      <c r="F67" s="172">
        <v>0</v>
      </c>
      <c r="G67" s="172">
        <v>0</v>
      </c>
      <c r="H67" s="172">
        <v>0</v>
      </c>
      <c r="I67" s="172">
        <v>0</v>
      </c>
      <c r="J67" s="172">
        <v>0</v>
      </c>
      <c r="K67" s="42"/>
      <c r="L67" s="240"/>
      <c r="M67" s="240"/>
      <c r="N67" s="240"/>
      <c r="O67" s="240"/>
      <c r="P67" s="240"/>
      <c r="Q67" s="240"/>
      <c r="R67" s="240"/>
    </row>
    <row r="68" spans="1:18" x14ac:dyDescent="0.15">
      <c r="A68" s="46"/>
      <c r="B68" s="67" t="s">
        <v>62</v>
      </c>
      <c r="C68" s="159">
        <f>+C64-C65-C66-C67</f>
        <v>0</v>
      </c>
      <c r="D68" s="159">
        <f t="shared" ref="D68:J68" si="38">+D64-D65-D66-D67</f>
        <v>0</v>
      </c>
      <c r="E68" s="159">
        <f t="shared" si="38"/>
        <v>0</v>
      </c>
      <c r="F68" s="159">
        <f t="shared" si="38"/>
        <v>0</v>
      </c>
      <c r="G68" s="159">
        <f t="shared" si="38"/>
        <v>0</v>
      </c>
      <c r="H68" s="159">
        <f t="shared" si="38"/>
        <v>0</v>
      </c>
      <c r="I68" s="159">
        <f t="shared" si="38"/>
        <v>0</v>
      </c>
      <c r="J68" s="159">
        <f t="shared" si="38"/>
        <v>0</v>
      </c>
      <c r="K68" s="42"/>
      <c r="L68" s="240"/>
      <c r="M68" s="240"/>
      <c r="N68" s="240"/>
      <c r="O68" s="240"/>
      <c r="P68" s="240"/>
      <c r="Q68" s="240"/>
      <c r="R68" s="240"/>
    </row>
    <row r="69" spans="1:18" x14ac:dyDescent="0.15">
      <c r="A69" s="46"/>
      <c r="B69" s="67"/>
      <c r="C69" s="159"/>
      <c r="D69" s="159"/>
      <c r="E69" s="159"/>
      <c r="F69" s="159"/>
      <c r="G69" s="159"/>
      <c r="H69" s="159"/>
      <c r="I69" s="159"/>
      <c r="J69" s="159"/>
      <c r="K69" s="42"/>
      <c r="L69" s="240"/>
      <c r="M69" s="240"/>
      <c r="N69" s="240"/>
      <c r="O69" s="240"/>
      <c r="P69" s="240"/>
      <c r="Q69" s="240"/>
      <c r="R69" s="240"/>
    </row>
    <row r="70" spans="1:18" x14ac:dyDescent="0.15">
      <c r="A70" s="46"/>
      <c r="B70" s="47"/>
      <c r="C70" s="68"/>
      <c r="D70" s="68"/>
      <c r="E70" s="68"/>
      <c r="F70" s="193" t="s">
        <v>42</v>
      </c>
      <c r="G70" s="194">
        <v>2</v>
      </c>
      <c r="H70" s="194">
        <v>3</v>
      </c>
      <c r="I70" s="194">
        <v>4</v>
      </c>
      <c r="J70" s="194">
        <v>5</v>
      </c>
      <c r="K70" s="42"/>
      <c r="L70" s="240"/>
      <c r="M70" s="240"/>
      <c r="N70" s="240"/>
      <c r="O70" s="240"/>
      <c r="P70" s="240"/>
      <c r="Q70" s="240"/>
      <c r="R70" s="240"/>
    </row>
    <row r="71" spans="1:18" x14ac:dyDescent="0.15">
      <c r="A71" s="46"/>
      <c r="B71" s="49" t="s">
        <v>63</v>
      </c>
      <c r="C71" s="50">
        <f>+D71-1</f>
        <v>2023</v>
      </c>
      <c r="D71" s="50">
        <f>+E71-1</f>
        <v>2024</v>
      </c>
      <c r="E71" s="50">
        <f>+F71-1</f>
        <v>2025</v>
      </c>
      <c r="F71" s="70">
        <f>+F$12</f>
        <v>2026</v>
      </c>
      <c r="G71" s="50">
        <f t="shared" ref="G71" si="39">1+F71</f>
        <v>2027</v>
      </c>
      <c r="H71" s="50">
        <f t="shared" ref="H71" si="40">1+G71</f>
        <v>2028</v>
      </c>
      <c r="I71" s="50">
        <f t="shared" ref="I71" si="41">1+H71</f>
        <v>2029</v>
      </c>
      <c r="J71" s="50">
        <f t="shared" ref="J71" si="42">1+I71</f>
        <v>2030</v>
      </c>
      <c r="K71" s="42"/>
      <c r="L71" s="240"/>
      <c r="M71" s="240"/>
      <c r="N71" s="240"/>
      <c r="O71" s="240"/>
      <c r="P71" s="240"/>
      <c r="Q71" s="240"/>
      <c r="R71" s="240"/>
    </row>
    <row r="72" spans="1:18" x14ac:dyDescent="0.15">
      <c r="A72" s="46"/>
      <c r="B72" s="233" t="s">
        <v>64</v>
      </c>
      <c r="C72" s="234">
        <f t="shared" ref="C72:J72" si="43">IFERROR(C46/C$39/12,0)</f>
        <v>0.93808333333333327</v>
      </c>
      <c r="D72" s="234">
        <f t="shared" si="43"/>
        <v>1.6666666666666667</v>
      </c>
      <c r="E72" s="234">
        <f t="shared" si="43"/>
        <v>1.7166666666666668</v>
      </c>
      <c r="F72" s="234">
        <f>IFERROR(F46/F$39/12,0)</f>
        <v>1.7681666666666667</v>
      </c>
      <c r="G72" s="234">
        <f t="shared" si="43"/>
        <v>1.8212116666666667</v>
      </c>
      <c r="H72" s="234">
        <f t="shared" si="43"/>
        <v>1.8758480166666667</v>
      </c>
      <c r="I72" s="234">
        <f t="shared" si="43"/>
        <v>1.9321234571666663</v>
      </c>
      <c r="J72" s="234">
        <f t="shared" si="43"/>
        <v>1.9900871608816668</v>
      </c>
      <c r="K72" s="42"/>
      <c r="L72" s="240"/>
      <c r="M72" s="240"/>
      <c r="N72" s="240"/>
      <c r="O72" s="240"/>
      <c r="P72" s="240"/>
      <c r="Q72" s="240"/>
      <c r="R72" s="240"/>
    </row>
    <row r="73" spans="1:18" x14ac:dyDescent="0.15">
      <c r="A73" s="46"/>
      <c r="B73" s="233" t="s">
        <v>65</v>
      </c>
      <c r="C73" s="234">
        <f t="shared" ref="C73:E73" si="44">IFERROR(C47/C40/12,0)</f>
        <v>0</v>
      </c>
      <c r="D73" s="234">
        <f t="shared" si="44"/>
        <v>0</v>
      </c>
      <c r="E73" s="234">
        <f t="shared" si="44"/>
        <v>0</v>
      </c>
      <c r="F73" s="234">
        <f>IFERROR(F47/F40/12,0)</f>
        <v>0.83333333333333337</v>
      </c>
      <c r="G73" s="234">
        <f t="shared" ref="G73:J73" si="45">IFERROR(G47/G40/12,0)</f>
        <v>0.83333333333333337</v>
      </c>
      <c r="H73" s="234">
        <f t="shared" si="45"/>
        <v>0.83333333333333337</v>
      </c>
      <c r="I73" s="234">
        <f t="shared" si="45"/>
        <v>0.83333333333333337</v>
      </c>
      <c r="J73" s="234">
        <f t="shared" si="45"/>
        <v>0.83333333333333337</v>
      </c>
      <c r="K73" s="42"/>
      <c r="L73" s="240"/>
      <c r="M73" s="240"/>
      <c r="N73" s="240"/>
      <c r="O73" s="240"/>
      <c r="P73" s="240"/>
      <c r="Q73" s="240"/>
      <c r="R73" s="240"/>
    </row>
    <row r="74" spans="1:18" x14ac:dyDescent="0.15">
      <c r="A74" s="46"/>
      <c r="B74" s="47" t="s">
        <v>66</v>
      </c>
      <c r="C74" s="155">
        <f>+C72*12</f>
        <v>11.257</v>
      </c>
      <c r="D74" s="155">
        <f t="shared" ref="D74:J74" si="46">+D72*12</f>
        <v>20</v>
      </c>
      <c r="E74" s="155">
        <f t="shared" si="46"/>
        <v>20.6</v>
      </c>
      <c r="F74" s="155">
        <f t="shared" si="46"/>
        <v>21.218</v>
      </c>
      <c r="G74" s="155">
        <f t="shared" si="46"/>
        <v>21.85454</v>
      </c>
      <c r="H74" s="155">
        <f t="shared" si="46"/>
        <v>22.5101762</v>
      </c>
      <c r="I74" s="155">
        <f t="shared" si="46"/>
        <v>23.185481485999997</v>
      </c>
      <c r="J74" s="155">
        <f t="shared" si="46"/>
        <v>23.881045930580001</v>
      </c>
      <c r="K74" s="42"/>
      <c r="L74" s="240"/>
      <c r="M74" s="240"/>
      <c r="N74" s="240"/>
      <c r="O74" s="240"/>
      <c r="P74" s="240"/>
      <c r="Q74" s="240"/>
      <c r="R74" s="240"/>
    </row>
    <row r="75" spans="1:18" x14ac:dyDescent="0.15">
      <c r="A75" s="46"/>
      <c r="B75" s="47" t="s">
        <v>67</v>
      </c>
      <c r="C75" s="155">
        <f t="shared" ref="C75:J75" si="47">+C73*12</f>
        <v>0</v>
      </c>
      <c r="D75" s="155">
        <f t="shared" si="47"/>
        <v>0</v>
      </c>
      <c r="E75" s="155">
        <f t="shared" si="47"/>
        <v>0</v>
      </c>
      <c r="F75" s="155">
        <f t="shared" si="47"/>
        <v>10</v>
      </c>
      <c r="G75" s="155">
        <f t="shared" si="47"/>
        <v>10</v>
      </c>
      <c r="H75" s="155">
        <f t="shared" si="47"/>
        <v>10</v>
      </c>
      <c r="I75" s="155">
        <f t="shared" si="47"/>
        <v>10</v>
      </c>
      <c r="J75" s="155">
        <f t="shared" si="47"/>
        <v>10</v>
      </c>
      <c r="K75" s="42"/>
      <c r="L75" s="240"/>
      <c r="M75" s="240"/>
      <c r="N75" s="240"/>
      <c r="O75" s="240"/>
      <c r="P75" s="240"/>
      <c r="Q75" s="240"/>
      <c r="R75" s="240"/>
    </row>
    <row r="76" spans="1:18" x14ac:dyDescent="0.15">
      <c r="A76" s="46"/>
      <c r="B76" s="47"/>
      <c r="C76" s="155"/>
      <c r="D76" s="155"/>
      <c r="E76" s="155"/>
      <c r="F76" s="155"/>
      <c r="G76" s="155"/>
      <c r="H76" s="155"/>
      <c r="I76" s="155"/>
      <c r="J76" s="155"/>
      <c r="K76" s="42"/>
      <c r="L76" s="240"/>
      <c r="M76" s="240"/>
      <c r="N76" s="240"/>
      <c r="O76" s="240"/>
      <c r="P76" s="240"/>
      <c r="Q76" s="240"/>
      <c r="R76" s="240"/>
    </row>
    <row r="77" spans="1:18" x14ac:dyDescent="0.15">
      <c r="A77" s="46"/>
      <c r="B77" s="56" t="s">
        <v>68</v>
      </c>
      <c r="C77" s="161">
        <f t="shared" ref="C77:J78" si="48">IFERROR(C46/C$23,0)</f>
        <v>5.2001800768182171E-2</v>
      </c>
      <c r="D77" s="161">
        <f t="shared" si="48"/>
        <v>8.125113751592522E-2</v>
      </c>
      <c r="E77" s="161">
        <f t="shared" si="48"/>
        <v>8.984110771469081E-2</v>
      </c>
      <c r="F77" s="161">
        <f t="shared" si="48"/>
        <v>9.0625137477453696E-2</v>
      </c>
      <c r="G77" s="161">
        <f t="shared" si="48"/>
        <v>5.2982783808721699E-2</v>
      </c>
      <c r="H77" s="161">
        <f t="shared" si="48"/>
        <v>5.2726832407048896E-2</v>
      </c>
      <c r="I77" s="161">
        <f t="shared" si="48"/>
        <v>5.2472104444137656E-2</v>
      </c>
      <c r="J77" s="161">
        <f t="shared" si="48"/>
        <v>5.2218616587780944E-2</v>
      </c>
      <c r="K77" s="42"/>
      <c r="L77" s="240"/>
      <c r="M77" s="240"/>
      <c r="N77" s="240"/>
      <c r="O77" s="240"/>
      <c r="P77" s="240"/>
      <c r="Q77" s="240"/>
      <c r="R77" s="240"/>
    </row>
    <row r="78" spans="1:18" x14ac:dyDescent="0.15">
      <c r="A78" s="46"/>
      <c r="B78" s="47" t="s">
        <v>69</v>
      </c>
      <c r="C78" s="162">
        <f t="shared" si="48"/>
        <v>0</v>
      </c>
      <c r="D78" s="162">
        <f t="shared" si="48"/>
        <v>0</v>
      </c>
      <c r="E78" s="162">
        <f t="shared" si="48"/>
        <v>0</v>
      </c>
      <c r="F78" s="162">
        <f t="shared" si="48"/>
        <v>8.5422883850931941E-2</v>
      </c>
      <c r="G78" s="162">
        <f t="shared" si="48"/>
        <v>4.848675269186329E-2</v>
      </c>
      <c r="H78" s="162">
        <f t="shared" si="48"/>
        <v>4.6847107671284152E-2</v>
      </c>
      <c r="I78" s="162">
        <f t="shared" si="48"/>
        <v>4.5262898228636481E-2</v>
      </c>
      <c r="J78" s="162">
        <f t="shared" si="48"/>
        <v>4.3732269298066465E-2</v>
      </c>
      <c r="K78" s="42"/>
      <c r="L78" s="240"/>
      <c r="M78" s="240"/>
      <c r="N78" s="240"/>
      <c r="O78" s="240"/>
      <c r="P78" s="240"/>
      <c r="Q78" s="240"/>
      <c r="R78" s="240"/>
    </row>
    <row r="79" spans="1:18" x14ac:dyDescent="0.15">
      <c r="A79" s="46"/>
      <c r="B79" s="67"/>
      <c r="C79" s="158"/>
      <c r="D79" s="158"/>
      <c r="E79" s="158"/>
      <c r="F79" s="158"/>
      <c r="G79" s="158"/>
      <c r="H79" s="158"/>
      <c r="I79" s="158"/>
      <c r="J79" s="158"/>
      <c r="K79" s="42"/>
      <c r="L79" s="240"/>
      <c r="M79" s="240"/>
      <c r="N79" s="240"/>
      <c r="O79" s="240"/>
      <c r="P79" s="240"/>
      <c r="Q79" s="240"/>
      <c r="R79" s="240"/>
    </row>
    <row r="80" spans="1:18" x14ac:dyDescent="0.15">
      <c r="A80" s="46"/>
      <c r="B80" s="56" t="s">
        <v>70</v>
      </c>
      <c r="C80" s="160">
        <f>IFERROR(C46/#REF!-1,0)</f>
        <v>0</v>
      </c>
      <c r="D80" s="160">
        <f t="shared" ref="D80:J81" si="49">IFERROR(D46/C46-1,0)</f>
        <v>0.61515662981417618</v>
      </c>
      <c r="E80" s="160">
        <f t="shared" si="49"/>
        <v>3.0000000000000027E-2</v>
      </c>
      <c r="F80" s="160">
        <f t="shared" si="49"/>
        <v>3.0000000000000027E-2</v>
      </c>
      <c r="G80" s="160">
        <f t="shared" si="49"/>
        <v>3.0000000000000027E-2</v>
      </c>
      <c r="H80" s="160">
        <f t="shared" si="49"/>
        <v>3.0000000000000027E-2</v>
      </c>
      <c r="I80" s="160">
        <f t="shared" si="49"/>
        <v>3.0000000000000027E-2</v>
      </c>
      <c r="J80" s="160">
        <f t="shared" si="49"/>
        <v>3.0000000000000027E-2</v>
      </c>
      <c r="K80" s="42"/>
      <c r="L80" s="240"/>
      <c r="M80" s="240"/>
      <c r="N80" s="240"/>
      <c r="O80" s="240"/>
      <c r="P80" s="240"/>
      <c r="Q80" s="240"/>
      <c r="R80" s="240"/>
    </row>
    <row r="81" spans="1:18" x14ac:dyDescent="0.15">
      <c r="A81" s="46"/>
      <c r="B81" s="47" t="s">
        <v>27</v>
      </c>
      <c r="C81" s="73">
        <f>IFERROR(C47/#REF!-1,0)</f>
        <v>0</v>
      </c>
      <c r="D81" s="73">
        <f t="shared" si="49"/>
        <v>0</v>
      </c>
      <c r="E81" s="73">
        <f t="shared" si="49"/>
        <v>0</v>
      </c>
      <c r="F81" s="73">
        <f t="shared" si="49"/>
        <v>0</v>
      </c>
      <c r="G81" s="73">
        <f t="shared" si="49"/>
        <v>0</v>
      </c>
      <c r="H81" s="73">
        <f t="shared" si="49"/>
        <v>0</v>
      </c>
      <c r="I81" s="73">
        <f t="shared" si="49"/>
        <v>0</v>
      </c>
      <c r="J81" s="73">
        <f t="shared" si="49"/>
        <v>0</v>
      </c>
      <c r="K81" s="42"/>
      <c r="L81" s="240"/>
      <c r="M81" s="240"/>
      <c r="N81" s="240"/>
      <c r="O81" s="240"/>
      <c r="P81" s="240"/>
      <c r="Q81" s="240"/>
      <c r="R81" s="240"/>
    </row>
    <row r="82" spans="1:18" x14ac:dyDescent="0.15">
      <c r="A82" s="46"/>
      <c r="B82" s="47"/>
      <c r="C82" s="73"/>
      <c r="D82" s="73"/>
      <c r="E82" s="73"/>
      <c r="F82" s="73"/>
      <c r="G82" s="73"/>
      <c r="H82" s="73"/>
      <c r="I82" s="73"/>
      <c r="J82" s="73"/>
      <c r="K82" s="42"/>
      <c r="L82" s="240"/>
      <c r="M82" s="240"/>
      <c r="N82" s="240"/>
      <c r="O82" s="240"/>
      <c r="P82" s="240"/>
      <c r="Q82" s="240"/>
      <c r="R82" s="240"/>
    </row>
    <row r="83" spans="1:18" x14ac:dyDescent="0.15">
      <c r="A83" s="46"/>
      <c r="B83" s="47" t="s">
        <v>71</v>
      </c>
      <c r="C83" s="226">
        <f>IF(C15&gt;0,C39/C15,C40/C16)</f>
        <v>55.555555555555557</v>
      </c>
      <c r="D83" s="226" t="e">
        <f t="shared" ref="D83:J83" si="50">IF(D15&gt;0,D39/D15,D40/D16)</f>
        <v>#DIV/0!</v>
      </c>
      <c r="E83" s="226" t="e">
        <f t="shared" si="50"/>
        <v>#DIV/0!</v>
      </c>
      <c r="F83" s="226" t="e">
        <f t="shared" si="50"/>
        <v>#DIV/0!</v>
      </c>
      <c r="G83" s="226" t="e">
        <f t="shared" si="50"/>
        <v>#DIV/0!</v>
      </c>
      <c r="H83" s="226" t="e">
        <f t="shared" si="50"/>
        <v>#DIV/0!</v>
      </c>
      <c r="I83" s="226" t="e">
        <f t="shared" si="50"/>
        <v>#DIV/0!</v>
      </c>
      <c r="J83" s="226" t="e">
        <f t="shared" si="50"/>
        <v>#DIV/0!</v>
      </c>
      <c r="K83" s="42"/>
      <c r="L83" s="240"/>
      <c r="M83" s="240"/>
      <c r="N83" s="240"/>
      <c r="O83" s="240"/>
      <c r="P83" s="240"/>
      <c r="Q83" s="240"/>
      <c r="R83" s="240"/>
    </row>
    <row r="84" spans="1:18" x14ac:dyDescent="0.15">
      <c r="A84" s="46"/>
      <c r="B84" s="47"/>
      <c r="C84" s="73"/>
      <c r="D84" s="73"/>
      <c r="E84" s="73"/>
      <c r="F84" s="73"/>
      <c r="G84" s="73"/>
      <c r="H84" s="73"/>
      <c r="I84" s="73"/>
      <c r="J84" s="73"/>
      <c r="K84" s="42"/>
      <c r="L84" s="240"/>
      <c r="M84" s="240"/>
      <c r="N84" s="240"/>
      <c r="O84" s="240"/>
      <c r="P84" s="240"/>
      <c r="Q84" s="240"/>
      <c r="R84" s="240"/>
    </row>
    <row r="85" spans="1:18" x14ac:dyDescent="0.15">
      <c r="A85" s="46"/>
      <c r="B85" s="228" t="s">
        <v>72</v>
      </c>
      <c r="C85" s="73"/>
      <c r="D85" s="73"/>
      <c r="E85" s="73"/>
      <c r="F85" s="73"/>
      <c r="G85" s="73"/>
      <c r="H85" s="73"/>
      <c r="I85" s="73"/>
      <c r="J85" s="73"/>
      <c r="K85" s="42"/>
      <c r="L85" s="240"/>
      <c r="M85" s="240"/>
      <c r="N85" s="240"/>
      <c r="O85" s="240"/>
      <c r="P85" s="240"/>
      <c r="Q85" s="240"/>
      <c r="R85" s="240"/>
    </row>
    <row r="86" spans="1:18" x14ac:dyDescent="0.15">
      <c r="A86" s="46"/>
      <c r="B86" s="228" t="s">
        <v>73</v>
      </c>
      <c r="C86" s="73"/>
      <c r="D86" s="73"/>
      <c r="E86" s="73"/>
      <c r="F86" s="73"/>
      <c r="G86" s="73"/>
      <c r="H86" s="73"/>
      <c r="I86" s="73"/>
      <c r="J86" s="73"/>
      <c r="K86" s="42"/>
      <c r="L86" s="240"/>
      <c r="M86" s="240"/>
      <c r="N86" s="240"/>
      <c r="O86" s="240"/>
      <c r="P86" s="240"/>
      <c r="Q86" s="240"/>
      <c r="R86" s="240"/>
    </row>
    <row r="87" spans="1:18" x14ac:dyDescent="0.15">
      <c r="A87" s="46"/>
      <c r="B87" s="47"/>
      <c r="C87" s="73"/>
      <c r="D87" s="73"/>
      <c r="E87" s="73"/>
      <c r="F87" s="73"/>
      <c r="G87" s="73"/>
      <c r="H87" s="73"/>
      <c r="I87" s="73"/>
      <c r="J87" s="73"/>
      <c r="K87" s="42"/>
      <c r="L87" s="240"/>
      <c r="M87" s="240"/>
      <c r="N87" s="240"/>
      <c r="O87" s="240"/>
      <c r="P87" s="240"/>
      <c r="Q87" s="240"/>
      <c r="R87" s="240"/>
    </row>
    <row r="88" spans="1:18" x14ac:dyDescent="0.15">
      <c r="A88" s="46"/>
      <c r="C88" s="73"/>
      <c r="D88" s="73"/>
      <c r="E88" s="73"/>
      <c r="F88" s="73"/>
      <c r="G88" s="73"/>
      <c r="H88" s="73"/>
      <c r="I88" s="73"/>
      <c r="J88" s="73"/>
      <c r="K88" s="42"/>
      <c r="L88" s="240"/>
      <c r="M88" s="240"/>
      <c r="N88" s="240"/>
      <c r="O88" s="240"/>
      <c r="P88" s="240"/>
      <c r="Q88" s="240"/>
      <c r="R88" s="240"/>
    </row>
    <row r="89" spans="1:18" x14ac:dyDescent="0.15">
      <c r="A89" s="46"/>
      <c r="C89" s="73"/>
      <c r="D89" s="73"/>
      <c r="E89" s="73"/>
      <c r="F89" s="73"/>
      <c r="G89" s="73"/>
      <c r="H89" s="73"/>
      <c r="I89" s="73"/>
      <c r="J89" s="73"/>
      <c r="K89" s="42"/>
      <c r="L89" s="240"/>
      <c r="M89" s="240"/>
      <c r="N89" s="240"/>
      <c r="O89" s="240"/>
      <c r="P89" s="240"/>
      <c r="Q89" s="240"/>
      <c r="R89" s="240"/>
    </row>
    <row r="90" spans="1:18" x14ac:dyDescent="0.15">
      <c r="A90" s="46"/>
      <c r="B90" s="218"/>
      <c r="C90" s="73"/>
      <c r="D90" s="73"/>
      <c r="E90" s="73"/>
      <c r="F90" s="73"/>
      <c r="G90" s="73"/>
      <c r="H90" s="73"/>
      <c r="I90" s="73"/>
      <c r="J90" s="73"/>
      <c r="K90" s="42"/>
      <c r="M90" s="46"/>
      <c r="N90" s="46"/>
      <c r="O90" s="46"/>
      <c r="P90" s="46"/>
      <c r="Q90" s="46"/>
      <c r="R90" s="46"/>
    </row>
    <row r="91" spans="1:18" x14ac:dyDescent="0.15">
      <c r="A91" s="46"/>
      <c r="B91" s="47"/>
      <c r="C91" s="73"/>
      <c r="D91" s="73"/>
      <c r="E91" s="73"/>
      <c r="F91" s="73"/>
      <c r="G91" s="73"/>
      <c r="H91" s="73"/>
      <c r="I91" s="73"/>
      <c r="J91" s="73"/>
      <c r="K91" s="42"/>
      <c r="M91" s="46"/>
      <c r="N91" s="46"/>
      <c r="O91" s="46"/>
      <c r="P91" s="46"/>
      <c r="Q91" s="46"/>
      <c r="R91" s="46"/>
    </row>
    <row r="92" spans="1:18" x14ac:dyDescent="0.15">
      <c r="A92" s="46"/>
      <c r="B92" s="47"/>
      <c r="C92" s="73"/>
      <c r="D92" s="73"/>
      <c r="E92" s="73"/>
      <c r="F92" s="73"/>
      <c r="G92" s="73"/>
      <c r="H92" s="73"/>
      <c r="I92" s="73"/>
      <c r="J92" s="73"/>
      <c r="K92" s="42"/>
      <c r="M92" s="46"/>
      <c r="N92" s="46"/>
      <c r="O92" s="46"/>
      <c r="P92" s="46"/>
      <c r="Q92" s="46"/>
      <c r="R92" s="46"/>
    </row>
    <row r="93" spans="1:18" x14ac:dyDescent="0.15">
      <c r="A93" s="46"/>
      <c r="B93" s="47"/>
      <c r="C93" s="73"/>
      <c r="D93" s="73"/>
      <c r="E93" s="73"/>
      <c r="F93" s="73"/>
      <c r="G93" s="73"/>
      <c r="H93" s="73"/>
      <c r="I93" s="73"/>
      <c r="J93" s="73"/>
      <c r="K93" s="42"/>
      <c r="M93" s="46"/>
      <c r="N93" s="46"/>
      <c r="O93" s="46"/>
      <c r="P93" s="46"/>
      <c r="Q93" s="46"/>
      <c r="R93" s="46"/>
    </row>
    <row r="94" spans="1:18" x14ac:dyDescent="0.15">
      <c r="A94" s="46"/>
      <c r="B94" s="47"/>
      <c r="C94" s="73"/>
      <c r="D94" s="73"/>
      <c r="E94" s="73"/>
      <c r="F94" s="73"/>
      <c r="G94" s="73"/>
      <c r="H94" s="73"/>
      <c r="I94" s="73"/>
      <c r="J94" s="73"/>
      <c r="K94" s="42"/>
      <c r="M94" s="46"/>
      <c r="N94" s="46"/>
      <c r="O94" s="46"/>
      <c r="P94" s="46"/>
      <c r="Q94" s="46"/>
      <c r="R94" s="46"/>
    </row>
    <row r="95" spans="1:18" x14ac:dyDescent="0.15">
      <c r="A95" s="46"/>
      <c r="B95" s="47"/>
      <c r="C95" s="73"/>
      <c r="D95" s="73"/>
      <c r="E95" s="73"/>
      <c r="F95" s="73"/>
      <c r="G95" s="73"/>
      <c r="H95" s="73"/>
      <c r="I95" s="73"/>
      <c r="J95" s="73"/>
      <c r="K95" s="42"/>
      <c r="M95" s="46"/>
      <c r="N95" s="46"/>
      <c r="O95" s="46"/>
      <c r="P95" s="46"/>
      <c r="Q95" s="46"/>
      <c r="R95" s="46"/>
    </row>
    <row r="96" spans="1:18" x14ac:dyDescent="0.15">
      <c r="A96" s="46"/>
      <c r="B96" s="47"/>
      <c r="C96" s="73"/>
      <c r="D96" s="73"/>
      <c r="E96" s="73"/>
      <c r="F96" s="73"/>
      <c r="G96" s="73"/>
      <c r="H96" s="73"/>
      <c r="I96" s="73"/>
      <c r="J96" s="73"/>
      <c r="K96" s="42"/>
      <c r="M96" s="46"/>
      <c r="N96" s="46"/>
      <c r="O96" s="46"/>
      <c r="P96" s="46"/>
      <c r="Q96" s="46"/>
      <c r="R96" s="46"/>
    </row>
    <row r="97" spans="1:18" x14ac:dyDescent="0.15">
      <c r="A97" s="46"/>
      <c r="B97" s="47"/>
      <c r="C97" s="73"/>
      <c r="D97" s="73"/>
      <c r="E97" s="73"/>
      <c r="F97" s="73"/>
      <c r="G97" s="73"/>
      <c r="H97" s="73"/>
      <c r="I97" s="73"/>
      <c r="J97" s="73"/>
      <c r="K97" s="42"/>
      <c r="M97" s="46"/>
      <c r="N97" s="46"/>
      <c r="O97" s="46"/>
      <c r="P97" s="46"/>
      <c r="Q97" s="46"/>
      <c r="R97" s="46"/>
    </row>
    <row r="98" spans="1:18" x14ac:dyDescent="0.15">
      <c r="A98" s="46"/>
      <c r="B98" s="47"/>
      <c r="C98" s="73"/>
      <c r="D98" s="73"/>
      <c r="E98" s="73"/>
      <c r="F98" s="73"/>
      <c r="G98" s="73"/>
      <c r="H98" s="73"/>
      <c r="I98" s="73"/>
      <c r="J98" s="73"/>
      <c r="K98" s="42"/>
      <c r="M98" s="46"/>
      <c r="N98" s="46"/>
      <c r="O98" s="46"/>
      <c r="P98" s="46"/>
      <c r="Q98" s="46"/>
      <c r="R98" s="46"/>
    </row>
    <row r="99" spans="1:18" x14ac:dyDescent="0.15">
      <c r="A99" s="46"/>
      <c r="B99" s="47"/>
      <c r="C99" s="73"/>
      <c r="D99" s="73"/>
      <c r="E99" s="73"/>
      <c r="F99" s="73"/>
      <c r="G99" s="73"/>
      <c r="H99" s="73"/>
      <c r="I99" s="73"/>
      <c r="J99" s="73"/>
      <c r="K99" s="42"/>
      <c r="M99" s="46"/>
      <c r="N99" s="46"/>
      <c r="O99" s="46"/>
      <c r="P99" s="46"/>
      <c r="Q99" s="46"/>
      <c r="R99" s="46"/>
    </row>
    <row r="100" spans="1:18" x14ac:dyDescent="0.15">
      <c r="A100" s="46"/>
      <c r="B100" s="47"/>
      <c r="C100" s="73"/>
      <c r="D100" s="73"/>
      <c r="E100" s="73"/>
      <c r="F100" s="73"/>
      <c r="G100" s="73"/>
      <c r="H100" s="73"/>
      <c r="I100" s="73"/>
      <c r="J100" s="73"/>
      <c r="K100" s="42"/>
      <c r="M100" s="46"/>
      <c r="N100" s="46"/>
      <c r="O100" s="46"/>
      <c r="P100" s="46"/>
      <c r="Q100" s="46"/>
      <c r="R100" s="46"/>
    </row>
    <row r="101" spans="1:18" x14ac:dyDescent="0.15">
      <c r="A101" s="46"/>
      <c r="B101" s="47"/>
      <c r="C101" s="73"/>
      <c r="D101" s="73"/>
      <c r="E101" s="73"/>
      <c r="F101" s="73"/>
      <c r="G101" s="73"/>
      <c r="H101" s="73"/>
      <c r="I101" s="73"/>
      <c r="J101" s="73"/>
      <c r="K101" s="42"/>
      <c r="M101" s="46"/>
      <c r="N101" s="46"/>
      <c r="O101" s="46"/>
      <c r="P101" s="46"/>
      <c r="Q101" s="46"/>
      <c r="R101" s="46"/>
    </row>
    <row r="102" spans="1:18" x14ac:dyDescent="0.15">
      <c r="A102" s="46"/>
      <c r="B102" s="47"/>
      <c r="C102" s="73"/>
      <c r="D102" s="73"/>
      <c r="E102" s="73"/>
      <c r="F102" s="73"/>
      <c r="G102" s="73"/>
      <c r="H102" s="73"/>
      <c r="I102" s="73"/>
      <c r="J102" s="73"/>
      <c r="K102" s="42"/>
      <c r="M102" s="46"/>
      <c r="N102" s="46"/>
      <c r="O102" s="46"/>
      <c r="P102" s="46"/>
      <c r="Q102" s="46"/>
      <c r="R102" s="46"/>
    </row>
    <row r="103" spans="1:18" x14ac:dyDescent="0.15">
      <c r="A103" s="46"/>
      <c r="B103" s="47"/>
      <c r="C103" s="73"/>
      <c r="D103" s="73"/>
      <c r="E103" s="73"/>
      <c r="F103" s="73"/>
      <c r="G103" s="73"/>
      <c r="H103" s="73"/>
      <c r="I103" s="73"/>
      <c r="J103" s="73"/>
      <c r="K103" s="42"/>
      <c r="M103" s="46"/>
      <c r="N103" s="46"/>
      <c r="O103" s="46"/>
      <c r="P103" s="46"/>
      <c r="Q103" s="46"/>
      <c r="R103" s="46"/>
    </row>
    <row r="104" spans="1:18" x14ac:dyDescent="0.15">
      <c r="A104" s="46"/>
      <c r="B104" s="47"/>
      <c r="C104" s="73"/>
      <c r="D104" s="73"/>
      <c r="E104" s="73"/>
      <c r="F104" s="73"/>
      <c r="G104" s="73"/>
      <c r="H104" s="73"/>
      <c r="I104" s="73"/>
      <c r="J104" s="73"/>
      <c r="K104" s="42"/>
      <c r="M104" s="46"/>
      <c r="N104" s="46"/>
      <c r="O104" s="46"/>
      <c r="P104" s="46"/>
      <c r="Q104" s="46"/>
      <c r="R104" s="46"/>
    </row>
    <row r="105" spans="1:18" x14ac:dyDescent="0.15">
      <c r="A105" s="46"/>
      <c r="B105" s="47"/>
      <c r="C105" s="73"/>
      <c r="D105" s="73"/>
      <c r="E105" s="73"/>
      <c r="F105" s="73"/>
      <c r="G105" s="73"/>
      <c r="H105" s="73"/>
      <c r="I105" s="73"/>
      <c r="J105" s="73"/>
      <c r="K105" s="42"/>
      <c r="M105" s="46"/>
      <c r="N105" s="46"/>
      <c r="O105" s="46"/>
      <c r="P105" s="46"/>
      <c r="Q105" s="46"/>
      <c r="R105" s="46"/>
    </row>
    <row r="106" spans="1:18" x14ac:dyDescent="0.15">
      <c r="A106" s="46"/>
      <c r="B106" s="47"/>
      <c r="C106" s="73"/>
      <c r="D106" s="73"/>
      <c r="E106" s="73"/>
      <c r="F106" s="73"/>
      <c r="G106" s="73"/>
      <c r="H106" s="73"/>
      <c r="I106" s="73"/>
      <c r="J106" s="73"/>
      <c r="K106" s="42"/>
      <c r="M106" s="46"/>
      <c r="N106" s="46"/>
      <c r="O106" s="46"/>
      <c r="P106" s="46"/>
      <c r="Q106" s="46"/>
      <c r="R106" s="46"/>
    </row>
    <row r="107" spans="1:18" x14ac:dyDescent="0.15">
      <c r="A107" s="46"/>
      <c r="B107" s="47"/>
      <c r="C107" s="73"/>
      <c r="D107" s="73"/>
      <c r="E107" s="73"/>
      <c r="F107" s="73"/>
      <c r="G107" s="73"/>
      <c r="H107" s="73"/>
      <c r="I107" s="73"/>
      <c r="J107" s="73"/>
      <c r="K107" s="42"/>
      <c r="M107" s="46"/>
      <c r="N107" s="46"/>
      <c r="O107" s="46"/>
      <c r="P107" s="46"/>
      <c r="Q107" s="46"/>
      <c r="R107" s="46"/>
    </row>
    <row r="108" spans="1:18" x14ac:dyDescent="0.15">
      <c r="A108" s="46"/>
      <c r="B108" s="47"/>
      <c r="C108" s="73"/>
      <c r="D108" s="73"/>
      <c r="E108" s="73"/>
      <c r="F108" s="73"/>
      <c r="G108" s="73"/>
      <c r="H108" s="73"/>
      <c r="I108" s="73"/>
      <c r="J108" s="73"/>
      <c r="K108" s="42"/>
      <c r="M108" s="46"/>
      <c r="N108" s="46"/>
      <c r="O108" s="46"/>
      <c r="P108" s="46"/>
      <c r="Q108" s="46"/>
      <c r="R108" s="46"/>
    </row>
    <row r="109" spans="1:18" x14ac:dyDescent="0.15">
      <c r="A109" s="46"/>
      <c r="B109" s="47"/>
      <c r="C109" s="73"/>
      <c r="D109" s="73"/>
      <c r="E109" s="73"/>
      <c r="F109" s="73"/>
      <c r="G109" s="73"/>
      <c r="H109" s="73"/>
      <c r="I109" s="73"/>
      <c r="J109" s="73"/>
      <c r="K109" s="42"/>
      <c r="M109" s="46"/>
      <c r="N109" s="46"/>
      <c r="O109" s="46"/>
      <c r="P109" s="46"/>
      <c r="Q109" s="46"/>
      <c r="R109" s="46"/>
    </row>
    <row r="110" spans="1:18" x14ac:dyDescent="0.15">
      <c r="A110" s="46"/>
      <c r="B110" s="47"/>
      <c r="C110" s="73"/>
      <c r="D110" s="73"/>
      <c r="E110" s="73"/>
      <c r="F110" s="73"/>
      <c r="G110" s="73"/>
      <c r="H110" s="73"/>
      <c r="I110" s="73"/>
      <c r="J110" s="73"/>
      <c r="K110" s="42"/>
      <c r="M110" s="46"/>
      <c r="N110" s="46"/>
      <c r="O110" s="46"/>
      <c r="P110" s="46"/>
      <c r="Q110" s="46"/>
      <c r="R110" s="46"/>
    </row>
    <row r="111" spans="1:18" x14ac:dyDescent="0.15">
      <c r="A111" s="46"/>
      <c r="B111" s="47"/>
      <c r="C111" s="73"/>
      <c r="D111" s="73"/>
      <c r="E111" s="73"/>
      <c r="F111" s="73"/>
      <c r="G111" s="73"/>
      <c r="H111" s="73"/>
      <c r="I111" s="73"/>
      <c r="J111" s="73"/>
      <c r="K111" s="42"/>
      <c r="M111" s="46"/>
      <c r="N111" s="46"/>
      <c r="O111" s="46"/>
      <c r="P111" s="46"/>
      <c r="Q111" s="46"/>
      <c r="R111" s="46"/>
    </row>
    <row r="112" spans="1:18" x14ac:dyDescent="0.15">
      <c r="A112" s="46"/>
      <c r="B112" s="47"/>
      <c r="C112" s="47"/>
      <c r="D112" s="47"/>
      <c r="E112" s="47"/>
      <c r="F112" s="47"/>
      <c r="G112" s="47"/>
      <c r="H112" s="47"/>
      <c r="I112" s="47"/>
      <c r="J112" s="47"/>
      <c r="K112" s="42"/>
      <c r="M112" s="46"/>
      <c r="N112" s="46"/>
      <c r="O112" s="46"/>
      <c r="P112" s="46"/>
      <c r="Q112" s="46"/>
      <c r="R112" s="46"/>
    </row>
    <row r="113" spans="1:18" hidden="1" x14ac:dyDescent="0.15">
      <c r="A113" s="46"/>
      <c r="B113" s="49" t="s">
        <v>21</v>
      </c>
      <c r="C113" s="50"/>
      <c r="D113" s="50"/>
      <c r="E113" s="50"/>
      <c r="F113" s="50"/>
      <c r="G113" s="50"/>
      <c r="H113" s="50"/>
      <c r="I113" s="50"/>
      <c r="J113" s="50"/>
      <c r="K113" s="42"/>
      <c r="M113" s="46"/>
      <c r="N113" s="46"/>
      <c r="O113" s="46"/>
      <c r="P113" s="46"/>
      <c r="Q113" s="46"/>
      <c r="R113" s="46"/>
    </row>
    <row r="114" spans="1:18" hidden="1" x14ac:dyDescent="0.15">
      <c r="A114" s="46"/>
      <c r="B114" s="75" t="str">
        <f>+B40</f>
        <v>Proposed facility to acquire</v>
      </c>
      <c r="C114" s="53">
        <v>0</v>
      </c>
      <c r="D114" s="53">
        <v>0</v>
      </c>
      <c r="E114" s="53">
        <v>0</v>
      </c>
      <c r="F114" s="52">
        <v>300000</v>
      </c>
      <c r="G114" s="52">
        <v>310000</v>
      </c>
      <c r="H114" s="52">
        <v>320000</v>
      </c>
      <c r="I114" s="52">
        <v>330000</v>
      </c>
      <c r="J114" s="52">
        <v>340000</v>
      </c>
      <c r="K114" s="42"/>
      <c r="M114" s="46"/>
      <c r="N114" s="46"/>
      <c r="O114" s="46"/>
      <c r="P114" s="46"/>
      <c r="Q114" s="46"/>
      <c r="R114" s="46"/>
    </row>
    <row r="115" spans="1:18" hidden="1" x14ac:dyDescent="0.15">
      <c r="A115" s="46"/>
      <c r="B115" s="76"/>
      <c r="C115" s="77">
        <v>0</v>
      </c>
      <c r="D115" s="77">
        <v>0</v>
      </c>
      <c r="E115" s="77">
        <v>0</v>
      </c>
      <c r="F115" s="63">
        <v>0</v>
      </c>
      <c r="G115" s="63">
        <v>0</v>
      </c>
      <c r="H115" s="63">
        <v>0</v>
      </c>
      <c r="I115" s="63">
        <v>0</v>
      </c>
      <c r="J115" s="63">
        <v>0</v>
      </c>
      <c r="K115" s="42"/>
      <c r="M115" s="46"/>
      <c r="N115" s="46"/>
      <c r="O115" s="46"/>
      <c r="P115" s="46"/>
      <c r="Q115" s="46"/>
      <c r="R115" s="46"/>
    </row>
    <row r="116" spans="1:18" hidden="1" x14ac:dyDescent="0.15">
      <c r="A116" s="46"/>
      <c r="B116" s="76"/>
      <c r="C116" s="77">
        <v>0</v>
      </c>
      <c r="D116" s="77">
        <v>0</v>
      </c>
      <c r="E116" s="77">
        <v>0</v>
      </c>
      <c r="F116" s="63">
        <v>0</v>
      </c>
      <c r="G116" s="63">
        <v>0</v>
      </c>
      <c r="H116" s="63">
        <v>0</v>
      </c>
      <c r="I116" s="63">
        <v>0</v>
      </c>
      <c r="J116" s="63">
        <v>0</v>
      </c>
      <c r="K116" s="42"/>
      <c r="M116" s="46"/>
      <c r="N116" s="46"/>
      <c r="O116" s="46"/>
      <c r="P116" s="46"/>
      <c r="Q116" s="46"/>
      <c r="R116" s="46"/>
    </row>
    <row r="117" spans="1:18" hidden="1" x14ac:dyDescent="0.15">
      <c r="A117" s="46"/>
      <c r="B117" s="76"/>
      <c r="C117" s="77">
        <v>0</v>
      </c>
      <c r="D117" s="77">
        <v>0</v>
      </c>
      <c r="E117" s="77">
        <v>0</v>
      </c>
      <c r="F117" s="63">
        <v>0</v>
      </c>
      <c r="G117" s="63">
        <v>0</v>
      </c>
      <c r="H117" s="63">
        <v>0</v>
      </c>
      <c r="I117" s="63">
        <v>0</v>
      </c>
      <c r="J117" s="63">
        <v>0</v>
      </c>
      <c r="K117" s="42"/>
      <c r="M117" s="46"/>
      <c r="N117" s="46"/>
      <c r="O117" s="46"/>
      <c r="P117" s="46"/>
      <c r="Q117" s="46"/>
      <c r="R117" s="46"/>
    </row>
    <row r="118" spans="1:18" hidden="1" x14ac:dyDescent="0.15">
      <c r="A118" s="46"/>
      <c r="B118" s="78">
        <f>+B48</f>
        <v>0</v>
      </c>
      <c r="C118" s="80">
        <v>0</v>
      </c>
      <c r="D118" s="80">
        <v>0</v>
      </c>
      <c r="E118" s="80">
        <v>0</v>
      </c>
      <c r="F118" s="79"/>
      <c r="G118" s="79"/>
      <c r="H118" s="79"/>
      <c r="I118" s="79"/>
      <c r="J118" s="79"/>
      <c r="K118" s="42"/>
      <c r="M118" s="46"/>
      <c r="N118" s="46"/>
      <c r="O118" s="46"/>
      <c r="P118" s="46"/>
      <c r="Q118" s="46"/>
      <c r="R118" s="46"/>
    </row>
    <row r="119" spans="1:18" hidden="1" x14ac:dyDescent="0.15">
      <c r="A119" s="46"/>
      <c r="B119" s="47" t="s">
        <v>22</v>
      </c>
      <c r="C119" s="72">
        <f t="shared" ref="C119:J119" si="51">SUM(C114:C118)</f>
        <v>0</v>
      </c>
      <c r="D119" s="72">
        <f t="shared" si="51"/>
        <v>0</v>
      </c>
      <c r="E119" s="72">
        <f t="shared" si="51"/>
        <v>0</v>
      </c>
      <c r="F119" s="72">
        <f t="shared" si="51"/>
        <v>300000</v>
      </c>
      <c r="G119" s="72">
        <f t="shared" si="51"/>
        <v>310000</v>
      </c>
      <c r="H119" s="72">
        <f t="shared" si="51"/>
        <v>320000</v>
      </c>
      <c r="I119" s="72">
        <f t="shared" si="51"/>
        <v>330000</v>
      </c>
      <c r="J119" s="72">
        <f t="shared" si="51"/>
        <v>340000</v>
      </c>
      <c r="K119" s="42"/>
      <c r="M119" s="46"/>
      <c r="N119" s="46"/>
      <c r="O119" s="46"/>
      <c r="P119" s="46"/>
      <c r="Q119" s="46"/>
      <c r="R119" s="46"/>
    </row>
    <row r="120" spans="1:18" hidden="1" x14ac:dyDescent="0.15">
      <c r="A120" s="46"/>
      <c r="B120" s="47" t="s">
        <v>23</v>
      </c>
      <c r="C120" s="155">
        <f t="shared" ref="C120:J120" si="52">IF(C40&gt;0,C119/C40/12,0)</f>
        <v>0</v>
      </c>
      <c r="D120" s="155">
        <f t="shared" si="52"/>
        <v>0</v>
      </c>
      <c r="E120" s="155">
        <f t="shared" si="52"/>
        <v>0</v>
      </c>
      <c r="F120" s="155">
        <f t="shared" si="52"/>
        <v>1.25</v>
      </c>
      <c r="G120" s="155">
        <f t="shared" si="52"/>
        <v>1.2916666666666667</v>
      </c>
      <c r="H120" s="155">
        <f t="shared" si="52"/>
        <v>1.3333333333333333</v>
      </c>
      <c r="I120" s="155">
        <f t="shared" si="52"/>
        <v>1.375</v>
      </c>
      <c r="J120" s="155">
        <f t="shared" si="52"/>
        <v>1.4166666666666667</v>
      </c>
      <c r="K120" s="42"/>
      <c r="M120" s="46"/>
      <c r="N120" s="46"/>
      <c r="O120" s="46"/>
      <c r="P120" s="46"/>
      <c r="Q120" s="46"/>
      <c r="R120" s="46"/>
    </row>
    <row r="121" spans="1:18" hidden="1" x14ac:dyDescent="0.15">
      <c r="A121" s="46"/>
      <c r="B121" s="47"/>
      <c r="C121" s="72"/>
      <c r="D121" s="72"/>
      <c r="E121" s="72"/>
      <c r="F121" s="72"/>
      <c r="G121" s="72"/>
      <c r="H121" s="72"/>
      <c r="I121" s="72"/>
      <c r="J121" s="72"/>
      <c r="K121" s="42"/>
      <c r="M121" s="46"/>
      <c r="N121" s="46"/>
      <c r="O121" s="46"/>
      <c r="P121" s="46"/>
      <c r="Q121" s="46"/>
      <c r="R121" s="46"/>
    </row>
    <row r="122" spans="1:18" hidden="1" x14ac:dyDescent="0.15">
      <c r="A122" s="46"/>
      <c r="B122" s="49" t="s">
        <v>24</v>
      </c>
      <c r="C122" s="50"/>
      <c r="D122" s="50"/>
      <c r="E122" s="50"/>
      <c r="F122" s="50"/>
      <c r="G122" s="50"/>
      <c r="H122" s="50"/>
      <c r="I122" s="50"/>
      <c r="J122" s="50"/>
      <c r="K122" s="42"/>
      <c r="M122" s="46"/>
      <c r="N122" s="46"/>
      <c r="O122" s="46"/>
      <c r="P122" s="46"/>
      <c r="Q122" s="46"/>
      <c r="R122" s="46"/>
    </row>
    <row r="123" spans="1:18" hidden="1" x14ac:dyDescent="0.15">
      <c r="A123" s="46"/>
      <c r="B123" s="81" t="s">
        <v>25</v>
      </c>
      <c r="C123" s="146" t="e">
        <f>+#REF!*C23</f>
        <v>#REF!</v>
      </c>
      <c r="D123" s="146" t="e">
        <f>+#REF!*D23</f>
        <v>#REF!</v>
      </c>
      <c r="E123" s="146" t="e">
        <f>+#REF!*E23</f>
        <v>#REF!</v>
      </c>
      <c r="F123" s="146" t="e">
        <f>+#REF!*F23</f>
        <v>#REF!</v>
      </c>
      <c r="G123" s="146" t="e">
        <f>+#REF!*G23</f>
        <v>#REF!</v>
      </c>
      <c r="H123" s="146" t="e">
        <f>+#REF!*H23</f>
        <v>#REF!</v>
      </c>
      <c r="I123" s="146" t="e">
        <f>+#REF!*I23</f>
        <v>#REF!</v>
      </c>
      <c r="J123" s="146" t="e">
        <f>+#REF!*J23</f>
        <v>#REF!</v>
      </c>
      <c r="K123" s="42"/>
      <c r="M123" s="46"/>
      <c r="N123" s="46"/>
      <c r="O123" s="46"/>
      <c r="P123" s="46"/>
      <c r="Q123" s="46"/>
      <c r="R123" s="46"/>
    </row>
    <row r="124" spans="1:18" hidden="1" x14ac:dyDescent="0.15">
      <c r="B124" s="67" t="s">
        <v>26</v>
      </c>
      <c r="C124" s="67"/>
      <c r="D124" s="67"/>
      <c r="E124" s="154">
        <f t="shared" ref="E124:J124" si="53">IFERROR(E119/E23,0)</f>
        <v>0</v>
      </c>
      <c r="F124" s="154">
        <f t="shared" si="53"/>
        <v>0.12813432577639791</v>
      </c>
      <c r="G124" s="154">
        <f t="shared" si="53"/>
        <v>7.5154466672388107E-2</v>
      </c>
      <c r="H124" s="154">
        <f t="shared" si="53"/>
        <v>7.4955372274054646E-2</v>
      </c>
      <c r="I124" s="154">
        <f t="shared" si="53"/>
        <v>7.4683782077250183E-2</v>
      </c>
      <c r="J124" s="154">
        <f t="shared" si="53"/>
        <v>7.4344857806712988E-2</v>
      </c>
      <c r="K124" s="42"/>
      <c r="M124" s="46"/>
      <c r="N124" s="46"/>
      <c r="O124" s="46"/>
      <c r="P124" s="46"/>
      <c r="Q124" s="46"/>
      <c r="R124" s="46"/>
    </row>
    <row r="125" spans="1:18" hidden="1" x14ac:dyDescent="0.15">
      <c r="A125" s="46"/>
      <c r="B125" s="47" t="s">
        <v>27</v>
      </c>
      <c r="C125" s="73"/>
      <c r="D125" s="73">
        <f t="shared" ref="D125:J125" si="54">IFERROR(D119/C119-1,0)</f>
        <v>0</v>
      </c>
      <c r="E125" s="73">
        <f t="shared" si="54"/>
        <v>0</v>
      </c>
      <c r="F125" s="73">
        <f t="shared" si="54"/>
        <v>0</v>
      </c>
      <c r="G125" s="73">
        <f t="shared" si="54"/>
        <v>3.3333333333333437E-2</v>
      </c>
      <c r="H125" s="73">
        <f t="shared" si="54"/>
        <v>3.2258064516129004E-2</v>
      </c>
      <c r="I125" s="73">
        <f t="shared" si="54"/>
        <v>3.125E-2</v>
      </c>
      <c r="J125" s="73">
        <f t="shared" si="54"/>
        <v>3.0303030303030276E-2</v>
      </c>
      <c r="K125" s="42"/>
      <c r="M125" s="46"/>
      <c r="N125" s="46"/>
      <c r="O125" s="46"/>
      <c r="P125" s="46"/>
      <c r="Q125" s="46"/>
      <c r="R125" s="46"/>
    </row>
    <row r="126" spans="1:18" hidden="1" x14ac:dyDescent="0.15">
      <c r="A126" s="46"/>
      <c r="K126" s="42"/>
      <c r="M126" s="46"/>
      <c r="N126" s="46"/>
      <c r="O126" s="46"/>
      <c r="P126" s="46"/>
      <c r="Q126" s="46"/>
      <c r="R126" s="46"/>
    </row>
    <row r="127" spans="1:18" hidden="1" x14ac:dyDescent="0.15">
      <c r="A127" s="46"/>
      <c r="B127" s="47" t="str">
        <f>+B49</f>
        <v>Savings (Cost increase)/yr</v>
      </c>
      <c r="C127" s="72">
        <f t="shared" ref="C127:J127" si="55">+C49</f>
        <v>0</v>
      </c>
      <c r="D127" s="72">
        <f t="shared" si="55"/>
        <v>0</v>
      </c>
      <c r="E127" s="72">
        <f t="shared" si="55"/>
        <v>0</v>
      </c>
      <c r="F127" s="72">
        <f t="shared" si="55"/>
        <v>12180</v>
      </c>
      <c r="G127" s="72">
        <f t="shared" si="55"/>
        <v>18545.399999999994</v>
      </c>
      <c r="H127" s="72">
        <f t="shared" si="55"/>
        <v>25101.761999999988</v>
      </c>
      <c r="I127" s="72">
        <f t="shared" si="55"/>
        <v>31854.814859999984</v>
      </c>
      <c r="J127" s="72">
        <f t="shared" si="55"/>
        <v>38810.459305800003</v>
      </c>
      <c r="K127" s="42"/>
      <c r="M127" s="46"/>
      <c r="N127" s="46"/>
      <c r="O127" s="46"/>
      <c r="P127" s="46"/>
      <c r="Q127" s="46"/>
      <c r="R127" s="46"/>
    </row>
    <row r="128" spans="1:18" hidden="1" x14ac:dyDescent="0.15">
      <c r="A128" s="46"/>
      <c r="B128" s="47" t="str">
        <f>+B119</f>
        <v>Total Acquisition Payments</v>
      </c>
      <c r="C128" s="47">
        <f t="shared" ref="C128:J128" si="56">+C119</f>
        <v>0</v>
      </c>
      <c r="D128" s="47">
        <f t="shared" si="56"/>
        <v>0</v>
      </c>
      <c r="E128" s="47">
        <f t="shared" si="56"/>
        <v>0</v>
      </c>
      <c r="F128" s="47">
        <f t="shared" si="56"/>
        <v>300000</v>
      </c>
      <c r="G128" s="47">
        <f t="shared" si="56"/>
        <v>310000</v>
      </c>
      <c r="H128" s="47">
        <f t="shared" si="56"/>
        <v>320000</v>
      </c>
      <c r="I128" s="47">
        <f t="shared" si="56"/>
        <v>330000</v>
      </c>
      <c r="J128" s="47">
        <f t="shared" si="56"/>
        <v>340000</v>
      </c>
      <c r="K128" s="42"/>
      <c r="M128" s="46"/>
      <c r="N128" s="46"/>
      <c r="O128" s="46"/>
      <c r="P128" s="46"/>
      <c r="Q128" s="46"/>
      <c r="R128" s="46"/>
    </row>
    <row r="129" spans="1:18" hidden="1" x14ac:dyDescent="0.15">
      <c r="A129" s="46"/>
      <c r="B129" s="56" t="s">
        <v>28</v>
      </c>
      <c r="C129" s="153">
        <f>IF(C128&gt;0,C127-C128,0)</f>
        <v>0</v>
      </c>
      <c r="D129" s="153">
        <f t="shared" ref="D129:J129" si="57">IF(D128&gt;0,D127-D128,0)</f>
        <v>0</v>
      </c>
      <c r="E129" s="153">
        <f t="shared" si="57"/>
        <v>0</v>
      </c>
      <c r="F129" s="153">
        <f t="shared" si="57"/>
        <v>-287820</v>
      </c>
      <c r="G129" s="153">
        <f t="shared" si="57"/>
        <v>-291454.59999999998</v>
      </c>
      <c r="H129" s="153">
        <f t="shared" si="57"/>
        <v>-294898.23800000001</v>
      </c>
      <c r="I129" s="153">
        <f t="shared" si="57"/>
        <v>-298145.18514000002</v>
      </c>
      <c r="J129" s="153">
        <f t="shared" si="57"/>
        <v>-301189.54069419997</v>
      </c>
      <c r="K129" s="42"/>
      <c r="M129" s="46"/>
      <c r="N129" s="46"/>
      <c r="O129" s="46"/>
      <c r="P129" s="46"/>
      <c r="Q129" s="46"/>
      <c r="R129" s="46"/>
    </row>
    <row r="130" spans="1:18" hidden="1" x14ac:dyDescent="0.15">
      <c r="A130" s="46"/>
      <c r="B130" s="47"/>
      <c r="C130" s="74"/>
      <c r="D130" s="74"/>
      <c r="E130" s="74"/>
      <c r="F130" s="152"/>
      <c r="G130" s="74"/>
      <c r="H130" s="74"/>
      <c r="I130" s="74"/>
      <c r="J130" s="74"/>
      <c r="K130" s="42"/>
      <c r="M130" s="46"/>
      <c r="N130" s="46"/>
      <c r="O130" s="46"/>
      <c r="P130" s="46"/>
      <c r="Q130" s="46"/>
      <c r="R130" s="46"/>
    </row>
    <row r="131" spans="1:18" hidden="1" x14ac:dyDescent="0.15">
      <c r="A131" s="46"/>
      <c r="B131" s="47" t="s">
        <v>29</v>
      </c>
      <c r="C131" s="47"/>
      <c r="D131" s="47"/>
      <c r="E131" s="72">
        <f t="shared" ref="E131:J131" si="58">+E33-E49</f>
        <v>229293.69999999995</v>
      </c>
      <c r="F131" s="72">
        <f t="shared" si="58"/>
        <v>221949.29999999981</v>
      </c>
      <c r="G131" s="72">
        <f t="shared" si="58"/>
        <v>393938.39999999979</v>
      </c>
      <c r="H131" s="72">
        <f t="shared" si="58"/>
        <v>401818.93799999973</v>
      </c>
      <c r="I131" s="72">
        <f t="shared" si="58"/>
        <v>410008.18514000002</v>
      </c>
      <c r="J131" s="72">
        <f t="shared" si="58"/>
        <v>418517.74069419969</v>
      </c>
      <c r="K131" s="42"/>
      <c r="M131" s="46"/>
      <c r="N131" s="46"/>
      <c r="O131" s="46"/>
      <c r="P131" s="46"/>
      <c r="Q131" s="46"/>
      <c r="R131" s="46"/>
    </row>
    <row r="132" spans="1:18" hidden="1" x14ac:dyDescent="0.15">
      <c r="A132" s="46"/>
      <c r="B132" s="47" t="s">
        <v>30</v>
      </c>
      <c r="C132" s="47"/>
      <c r="D132" s="47"/>
      <c r="E132" s="47">
        <f t="shared" ref="E132:J132" si="59">+E33-E119</f>
        <v>229293.69999999995</v>
      </c>
      <c r="F132" s="47">
        <f t="shared" si="59"/>
        <v>-65870.700000000186</v>
      </c>
      <c r="G132" s="47">
        <f t="shared" si="59"/>
        <v>102483.79999999981</v>
      </c>
      <c r="H132" s="47">
        <f t="shared" si="59"/>
        <v>106920.69999999972</v>
      </c>
      <c r="I132" s="47">
        <f t="shared" si="59"/>
        <v>111863</v>
      </c>
      <c r="J132" s="47">
        <f t="shared" si="59"/>
        <v>117328.19999999972</v>
      </c>
      <c r="K132" s="42"/>
      <c r="M132" s="46"/>
      <c r="N132" s="46"/>
      <c r="O132" s="46"/>
      <c r="P132" s="46"/>
      <c r="Q132" s="46"/>
      <c r="R132" s="46"/>
    </row>
    <row r="133" spans="1:18" hidden="1" x14ac:dyDescent="0.15">
      <c r="A133" s="46"/>
      <c r="B133" s="56" t="s">
        <v>31</v>
      </c>
      <c r="C133" s="56"/>
      <c r="D133" s="56"/>
      <c r="E133" s="82">
        <f>+E132-E131</f>
        <v>0</v>
      </c>
      <c r="F133" s="82">
        <f t="shared" ref="F133:J133" si="60">+F132-F131</f>
        <v>-287820</v>
      </c>
      <c r="G133" s="82">
        <f t="shared" si="60"/>
        <v>-291454.59999999998</v>
      </c>
      <c r="H133" s="82">
        <f t="shared" si="60"/>
        <v>-294898.23800000001</v>
      </c>
      <c r="I133" s="82">
        <f t="shared" si="60"/>
        <v>-298145.18514000002</v>
      </c>
      <c r="J133" s="82">
        <f t="shared" si="60"/>
        <v>-301189.54069419997</v>
      </c>
      <c r="K133" s="42"/>
      <c r="M133" s="46"/>
      <c r="N133" s="46"/>
      <c r="O133" s="46"/>
      <c r="P133" s="46"/>
      <c r="Q133" s="46"/>
      <c r="R133" s="46"/>
    </row>
    <row r="134" spans="1:18" hidden="1" x14ac:dyDescent="0.15">
      <c r="A134" s="46"/>
      <c r="B134" s="67" t="s">
        <v>32</v>
      </c>
      <c r="C134" s="83">
        <f t="shared" ref="C134:J134" si="61">IFERROR(C133/C46,0)</f>
        <v>0</v>
      </c>
      <c r="D134" s="83">
        <f t="shared" si="61"/>
        <v>0</v>
      </c>
      <c r="E134" s="83">
        <f t="shared" si="61"/>
        <v>0</v>
      </c>
      <c r="F134" s="83">
        <f t="shared" si="61"/>
        <v>-1.3564897728343859</v>
      </c>
      <c r="G134" s="83">
        <f t="shared" si="61"/>
        <v>-1.3336112313505568</v>
      </c>
      <c r="H134" s="83">
        <f t="shared" si="61"/>
        <v>-1.3100663245807913</v>
      </c>
      <c r="I134" s="83">
        <f t="shared" si="61"/>
        <v>-1.2859132786180347</v>
      </c>
      <c r="J134" s="83">
        <f t="shared" si="61"/>
        <v>-1.2612074930458665</v>
      </c>
      <c r="K134" s="47"/>
      <c r="L134" s="46"/>
      <c r="M134" s="46"/>
      <c r="N134" s="46"/>
      <c r="O134" s="46"/>
      <c r="P134" s="46"/>
      <c r="Q134" s="46"/>
      <c r="R134" s="46"/>
    </row>
    <row r="135" spans="1:18" hidden="1" x14ac:dyDescent="0.15">
      <c r="A135" s="46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6"/>
      <c r="M135" s="46"/>
      <c r="N135" s="46"/>
      <c r="O135" s="46"/>
      <c r="P135" s="46"/>
      <c r="Q135" s="46"/>
      <c r="R135" s="46"/>
    </row>
    <row r="136" spans="1:18" hidden="1" x14ac:dyDescent="0.15">
      <c r="A136" s="46"/>
      <c r="B136" s="47" t="s">
        <v>29</v>
      </c>
      <c r="C136" s="47"/>
      <c r="D136" s="47"/>
      <c r="E136" s="84">
        <f t="shared" ref="E136:J136" si="62">+E131</f>
        <v>229293.69999999995</v>
      </c>
      <c r="F136" s="72">
        <f t="shared" si="62"/>
        <v>221949.29999999981</v>
      </c>
      <c r="G136" s="72">
        <f t="shared" si="62"/>
        <v>393938.39999999979</v>
      </c>
      <c r="H136" s="72">
        <f t="shared" si="62"/>
        <v>401818.93799999973</v>
      </c>
      <c r="I136" s="72">
        <f t="shared" si="62"/>
        <v>410008.18514000002</v>
      </c>
      <c r="J136" s="72">
        <f t="shared" si="62"/>
        <v>418517.74069419969</v>
      </c>
      <c r="K136" s="47"/>
      <c r="L136" s="46"/>
      <c r="M136" s="46"/>
      <c r="N136" s="46"/>
      <c r="O136" s="46"/>
      <c r="P136" s="46"/>
      <c r="Q136" s="46"/>
      <c r="R136" s="46"/>
    </row>
    <row r="137" spans="1:18" hidden="1" x14ac:dyDescent="0.15">
      <c r="A137" s="46"/>
      <c r="B137" s="47" t="s">
        <v>33</v>
      </c>
      <c r="C137" s="47"/>
      <c r="D137" s="47"/>
      <c r="E137" s="85" t="e">
        <f t="shared" ref="E137:J137" si="63">+E33-E119-E123</f>
        <v>#REF!</v>
      </c>
      <c r="F137" s="85" t="e">
        <f t="shared" si="63"/>
        <v>#REF!</v>
      </c>
      <c r="G137" s="85" t="e">
        <f t="shared" si="63"/>
        <v>#REF!</v>
      </c>
      <c r="H137" s="85" t="e">
        <f t="shared" si="63"/>
        <v>#REF!</v>
      </c>
      <c r="I137" s="85" t="e">
        <f t="shared" si="63"/>
        <v>#REF!</v>
      </c>
      <c r="J137" s="85" t="e">
        <f t="shared" si="63"/>
        <v>#REF!</v>
      </c>
      <c r="K137" s="46"/>
      <c r="L137" s="46"/>
      <c r="M137" s="46"/>
      <c r="N137" s="46"/>
      <c r="O137" s="46"/>
      <c r="P137" s="46"/>
      <c r="Q137" s="46"/>
      <c r="R137" s="46"/>
    </row>
    <row r="138" spans="1:18" hidden="1" x14ac:dyDescent="0.15">
      <c r="A138" s="46"/>
      <c r="B138" s="56" t="s">
        <v>31</v>
      </c>
      <c r="C138" s="56"/>
      <c r="D138" s="56"/>
      <c r="E138" s="82" t="e">
        <f>+E137-E136</f>
        <v>#REF!</v>
      </c>
      <c r="F138" s="82" t="e">
        <f t="shared" ref="F138:J138" si="64">+F137-F136</f>
        <v>#REF!</v>
      </c>
      <c r="G138" s="82" t="e">
        <f t="shared" si="64"/>
        <v>#REF!</v>
      </c>
      <c r="H138" s="82" t="e">
        <f t="shared" si="64"/>
        <v>#REF!</v>
      </c>
      <c r="I138" s="82" t="e">
        <f t="shared" si="64"/>
        <v>#REF!</v>
      </c>
      <c r="J138" s="82" t="e">
        <f t="shared" si="64"/>
        <v>#REF!</v>
      </c>
      <c r="K138" s="46"/>
      <c r="L138" s="46"/>
      <c r="M138" s="46"/>
      <c r="N138" s="46"/>
      <c r="O138" s="46"/>
      <c r="P138" s="46"/>
      <c r="Q138" s="46"/>
      <c r="R138" s="46"/>
    </row>
    <row r="139" spans="1:18" hidden="1" x14ac:dyDescent="0.1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</row>
    <row r="140" spans="1:18" hidden="1" x14ac:dyDescent="0.15">
      <c r="A140" s="46"/>
      <c r="B140" s="145" t="s">
        <v>34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</row>
    <row r="141" spans="1:18" x14ac:dyDescent="0.1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</row>
    <row r="142" spans="1:18" x14ac:dyDescent="0.1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</row>
    <row r="143" spans="1:18" x14ac:dyDescent="0.1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</row>
    <row r="144" spans="1:18" x14ac:dyDescent="0.15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</row>
    <row r="145" spans="1:18" x14ac:dyDescent="0.1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</row>
    <row r="146" spans="1:18" x14ac:dyDescent="0.1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</row>
    <row r="147" spans="1:18" x14ac:dyDescent="0.15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</row>
  </sheetData>
  <mergeCells count="79">
    <mergeCell ref="L36:R36"/>
    <mergeCell ref="L37:R37"/>
    <mergeCell ref="L38:R38"/>
    <mergeCell ref="L30:R30"/>
    <mergeCell ref="L31:R31"/>
    <mergeCell ref="L32:R32"/>
    <mergeCell ref="L33:R33"/>
    <mergeCell ref="L34:R34"/>
    <mergeCell ref="L35:R35"/>
    <mergeCell ref="L29:R29"/>
    <mergeCell ref="L18:R18"/>
    <mergeCell ref="L19:R19"/>
    <mergeCell ref="L20:R20"/>
    <mergeCell ref="L21:R21"/>
    <mergeCell ref="L22:R22"/>
    <mergeCell ref="L23:R23"/>
    <mergeCell ref="L24:R24"/>
    <mergeCell ref="L25:R25"/>
    <mergeCell ref="L26:R26"/>
    <mergeCell ref="L27:R27"/>
    <mergeCell ref="L28:R28"/>
    <mergeCell ref="L87:R87"/>
    <mergeCell ref="L88:R88"/>
    <mergeCell ref="L89:R89"/>
    <mergeCell ref="L11:R11"/>
    <mergeCell ref="L12:R12"/>
    <mergeCell ref="L13:R13"/>
    <mergeCell ref="L14:R14"/>
    <mergeCell ref="L15:R15"/>
    <mergeCell ref="L16:R16"/>
    <mergeCell ref="L17:R17"/>
    <mergeCell ref="L81:R81"/>
    <mergeCell ref="L82:R82"/>
    <mergeCell ref="L83:R83"/>
    <mergeCell ref="L84:R84"/>
    <mergeCell ref="L85:R85"/>
    <mergeCell ref="L86:R86"/>
    <mergeCell ref="L80:R80"/>
    <mergeCell ref="L69:R69"/>
    <mergeCell ref="L70:R70"/>
    <mergeCell ref="L71:R71"/>
    <mergeCell ref="L72:R72"/>
    <mergeCell ref="L73:R73"/>
    <mergeCell ref="L74:R74"/>
    <mergeCell ref="L75:R75"/>
    <mergeCell ref="L76:R76"/>
    <mergeCell ref="L77:R77"/>
    <mergeCell ref="L78:R78"/>
    <mergeCell ref="L79:R79"/>
    <mergeCell ref="L68:R68"/>
    <mergeCell ref="L57:R57"/>
    <mergeCell ref="L58:R58"/>
    <mergeCell ref="L59:R59"/>
    <mergeCell ref="L60:R60"/>
    <mergeCell ref="L61:R61"/>
    <mergeCell ref="L62:R62"/>
    <mergeCell ref="L63:R63"/>
    <mergeCell ref="L64:R64"/>
    <mergeCell ref="L65:R65"/>
    <mergeCell ref="L66:R66"/>
    <mergeCell ref="L67:R67"/>
    <mergeCell ref="L56:R56"/>
    <mergeCell ref="L45:R45"/>
    <mergeCell ref="L46:R46"/>
    <mergeCell ref="L47:R47"/>
    <mergeCell ref="L48:R48"/>
    <mergeCell ref="L49:R49"/>
    <mergeCell ref="L50:R50"/>
    <mergeCell ref="L51:R51"/>
    <mergeCell ref="L52:R52"/>
    <mergeCell ref="L53:R53"/>
    <mergeCell ref="L54:R54"/>
    <mergeCell ref="L55:R55"/>
    <mergeCell ref="L44:R44"/>
    <mergeCell ref="L39:R39"/>
    <mergeCell ref="L40:R40"/>
    <mergeCell ref="L41:R41"/>
    <mergeCell ref="L42:R42"/>
    <mergeCell ref="L43:R43"/>
  </mergeCells>
  <phoneticPr fontId="4" type="noConversion"/>
  <hyperlinks>
    <hyperlink ref="E152" r:id="rId1" display="https://www.loopnet.com/nevada/las-vegas_office-space-for-sale/ " xr:uid="{00000000-0004-0000-0100-000000000000}"/>
  </hyperlinks>
  <pageMargins left="0.35" right="0.25" top="0.32" bottom="0.5" header="0.32" footer="0.3"/>
  <pageSetup scale="79" orientation="portrait" r:id="rId2"/>
  <headerFooter alignWithMargins="0">
    <oddFooter>&amp;L&amp;7&amp;D  at &amp;T Mike 702.486.8879&amp;C&amp;7Page &amp;P of &amp;N&amp;R&amp;7&amp;F  &amp;A</oddFooter>
  </headerFooter>
  <rowBreaks count="1" manualBreakCount="1">
    <brk id="69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29"/>
  <sheetViews>
    <sheetView showGridLines="0" view="pageBreakPreview" topLeftCell="A31" zoomScale="145" zoomScaleNormal="115" zoomScaleSheetLayoutView="145" workbookViewId="0">
      <selection activeCell="F14" sqref="F14:K14"/>
    </sheetView>
  </sheetViews>
  <sheetFormatPr baseColWidth="10" defaultColWidth="0" defaultRowHeight="13" zeroHeight="1" x14ac:dyDescent="0.15"/>
  <cols>
    <col min="1" max="1" width="2" style="38" customWidth="1"/>
    <col min="2" max="3" width="4.1640625" style="38" customWidth="1"/>
    <col min="4" max="4" width="4.5" style="38" customWidth="1"/>
    <col min="5" max="5" width="9.1640625" style="38" customWidth="1"/>
    <col min="6" max="7" width="10.33203125" style="38" customWidth="1"/>
    <col min="8" max="14" width="9.1640625" style="38" customWidth="1"/>
    <col min="15" max="15" width="2.5" style="38" customWidth="1"/>
    <col min="16" max="18" width="0" style="38" hidden="1" customWidth="1"/>
    <col min="19" max="16384" width="9.1640625" style="38" hidden="1"/>
  </cols>
  <sheetData>
    <row r="1" spans="1:18" ht="16" x14ac:dyDescent="0.2">
      <c r="A1" s="37" t="s">
        <v>74</v>
      </c>
      <c r="B1" s="37"/>
      <c r="C1" s="37"/>
      <c r="D1" s="37"/>
      <c r="E1" s="37"/>
      <c r="F1" s="37"/>
      <c r="G1" s="37"/>
    </row>
    <row r="2" spans="1:18" ht="16" x14ac:dyDescent="0.2">
      <c r="A2" s="195" t="s">
        <v>75</v>
      </c>
      <c r="B2" s="196"/>
      <c r="C2" s="196"/>
      <c r="D2" s="196"/>
      <c r="E2" s="196"/>
      <c r="F2" s="196"/>
      <c r="G2" s="196"/>
    </row>
    <row r="3" spans="1:18" x14ac:dyDescent="0.15">
      <c r="A3" s="43" t="s">
        <v>1</v>
      </c>
    </row>
    <row r="4" spans="1:18" ht="14" x14ac:dyDescent="0.15">
      <c r="A4" s="44" t="s">
        <v>3</v>
      </c>
      <c r="F4" s="197"/>
    </row>
    <row r="5" spans="1:18" x14ac:dyDescent="0.15">
      <c r="A5" s="45" t="str">
        <f ca="1">CELL("filename")</f>
        <v>/Users/marlo/Documents/Montessori Charter School 2/Charter/2025 Amendment Request/Budget Workbooks/[241218-RFA-Budget-Workbook-FY25.xlsx]General</v>
      </c>
    </row>
    <row r="6" spans="1:18" x14ac:dyDescent="0.15">
      <c r="A6" s="47"/>
      <c r="B6" s="47"/>
      <c r="C6" s="47"/>
      <c r="D6" s="47"/>
      <c r="E6" s="47"/>
      <c r="F6" s="42"/>
      <c r="G6" s="47"/>
      <c r="H6" s="47"/>
      <c r="I6" s="47"/>
      <c r="J6" s="47"/>
      <c r="K6" s="47"/>
      <c r="L6" s="47"/>
      <c r="M6" s="47"/>
      <c r="N6" s="47"/>
      <c r="O6" s="46"/>
      <c r="P6" s="46"/>
      <c r="Q6" s="46"/>
      <c r="R6" s="46"/>
    </row>
    <row r="7" spans="1:18" x14ac:dyDescent="0.15">
      <c r="A7" s="47"/>
      <c r="B7" s="198" t="s">
        <v>76</v>
      </c>
      <c r="C7" s="47"/>
      <c r="D7" s="47"/>
      <c r="E7" s="47"/>
      <c r="F7" s="42"/>
      <c r="G7" s="47"/>
      <c r="H7" s="47"/>
      <c r="I7" s="47"/>
      <c r="J7" s="47"/>
      <c r="K7" s="47"/>
      <c r="L7" s="47"/>
      <c r="M7" s="47"/>
      <c r="N7" s="47"/>
      <c r="O7" s="46"/>
      <c r="P7" s="46"/>
      <c r="Q7" s="46"/>
      <c r="R7" s="46"/>
    </row>
    <row r="8" spans="1:18" x14ac:dyDescent="0.15">
      <c r="A8" s="47"/>
      <c r="B8" s="198" t="s">
        <v>77</v>
      </c>
      <c r="C8" s="47"/>
      <c r="D8" s="47"/>
      <c r="E8" s="47"/>
      <c r="F8" s="42"/>
      <c r="G8" s="47"/>
      <c r="H8" s="47"/>
      <c r="I8" s="47"/>
      <c r="J8" s="47"/>
      <c r="K8" s="47"/>
      <c r="L8" s="47"/>
      <c r="M8" s="47"/>
      <c r="N8" s="47"/>
      <c r="O8" s="46"/>
      <c r="P8" s="46"/>
      <c r="Q8" s="46"/>
      <c r="R8" s="46"/>
    </row>
    <row r="9" spans="1:18" x14ac:dyDescent="0.15">
      <c r="A9" s="47"/>
      <c r="B9" s="145" t="s">
        <v>78</v>
      </c>
      <c r="C9" s="47"/>
      <c r="D9" s="47"/>
      <c r="E9" s="47"/>
      <c r="F9" s="42"/>
      <c r="G9" s="47"/>
      <c r="H9" s="47"/>
      <c r="I9" s="47"/>
      <c r="J9" s="47"/>
      <c r="K9" s="47"/>
      <c r="L9" s="47"/>
      <c r="M9" s="47"/>
      <c r="N9" s="47"/>
      <c r="O9" s="46"/>
      <c r="P9" s="46"/>
      <c r="Q9" s="46"/>
      <c r="R9" s="46"/>
    </row>
    <row r="10" spans="1:18" x14ac:dyDescent="0.15">
      <c r="A10" s="47"/>
      <c r="B10" s="85"/>
      <c r="C10" s="47"/>
      <c r="D10" s="47"/>
      <c r="E10" s="47"/>
      <c r="F10" s="42"/>
      <c r="G10" s="47"/>
      <c r="H10" s="47"/>
      <c r="I10" s="47"/>
      <c r="J10" s="47"/>
      <c r="K10" s="47"/>
      <c r="L10" s="47"/>
      <c r="M10" s="47"/>
      <c r="N10" s="47"/>
      <c r="O10" s="46"/>
      <c r="P10" s="46"/>
      <c r="Q10" s="46"/>
      <c r="R10" s="46"/>
    </row>
    <row r="11" spans="1:18" ht="18" x14ac:dyDescent="0.2">
      <c r="A11" s="47"/>
      <c r="B11" s="199" t="s">
        <v>79</v>
      </c>
      <c r="C11" s="200"/>
      <c r="D11" s="201"/>
      <c r="E11" s="202"/>
      <c r="F11" s="202"/>
      <c r="G11" s="203"/>
      <c r="H11" s="202"/>
      <c r="I11" s="204"/>
      <c r="J11" s="204"/>
      <c r="K11" s="204"/>
      <c r="L11" s="204"/>
      <c r="M11" s="204"/>
      <c r="N11" s="204"/>
      <c r="O11" s="46"/>
      <c r="P11" s="46"/>
      <c r="Q11" s="46"/>
      <c r="R11" s="46"/>
    </row>
    <row r="12" spans="1:18" ht="14" x14ac:dyDescent="0.15">
      <c r="A12" s="47"/>
      <c r="B12" s="205" t="s">
        <v>80</v>
      </c>
      <c r="C12" s="206"/>
      <c r="D12" s="206"/>
      <c r="E12" s="206"/>
      <c r="F12" s="243"/>
      <c r="G12" s="243"/>
      <c r="H12" s="243"/>
      <c r="I12" s="243"/>
      <c r="J12" s="243"/>
      <c r="K12" s="243"/>
      <c r="L12" s="47"/>
      <c r="M12" s="47"/>
      <c r="N12" s="47"/>
      <c r="O12" s="46"/>
      <c r="P12" s="46"/>
      <c r="Q12" s="46"/>
      <c r="R12" s="46"/>
    </row>
    <row r="13" spans="1:18" ht="14" x14ac:dyDescent="0.15">
      <c r="A13" s="47"/>
      <c r="B13" s="205" t="s">
        <v>81</v>
      </c>
      <c r="C13" s="206"/>
      <c r="D13" s="206"/>
      <c r="E13" s="206"/>
      <c r="F13" s="243"/>
      <c r="G13" s="243"/>
      <c r="H13" s="243"/>
      <c r="I13" s="243"/>
      <c r="J13" s="243"/>
      <c r="K13" s="243"/>
      <c r="L13" s="47"/>
      <c r="M13" s="47"/>
      <c r="N13" s="47"/>
      <c r="O13" s="46"/>
      <c r="P13" s="46"/>
      <c r="Q13" s="46"/>
      <c r="R13" s="46"/>
    </row>
    <row r="14" spans="1:18" ht="34.5" customHeight="1" x14ac:dyDescent="0.15">
      <c r="A14" s="47"/>
      <c r="B14" s="242" t="s">
        <v>82</v>
      </c>
      <c r="C14" s="242"/>
      <c r="D14" s="242"/>
      <c r="E14" s="242"/>
      <c r="F14" s="243"/>
      <c r="G14" s="243"/>
      <c r="H14" s="243"/>
      <c r="I14" s="243"/>
      <c r="J14" s="243"/>
      <c r="K14" s="243"/>
      <c r="L14" s="47"/>
      <c r="M14" s="47"/>
      <c r="N14" s="47"/>
      <c r="O14" s="46"/>
      <c r="P14" s="46"/>
      <c r="Q14" s="46"/>
      <c r="R14" s="46"/>
    </row>
    <row r="15" spans="1:18" ht="31.5" customHeight="1" x14ac:dyDescent="0.15">
      <c r="A15" s="47"/>
      <c r="B15" s="242" t="s">
        <v>83</v>
      </c>
      <c r="C15" s="242"/>
      <c r="D15" s="242"/>
      <c r="E15" s="242"/>
      <c r="F15" s="243"/>
      <c r="G15" s="243"/>
      <c r="H15" s="243"/>
      <c r="I15" s="243"/>
      <c r="J15" s="243"/>
      <c r="K15" s="243"/>
      <c r="L15" s="47"/>
      <c r="M15" s="47"/>
      <c r="N15" s="47"/>
      <c r="O15" s="46"/>
      <c r="P15" s="46"/>
      <c r="Q15" s="46"/>
      <c r="R15" s="46"/>
    </row>
    <row r="16" spans="1:18" ht="14" x14ac:dyDescent="0.15">
      <c r="A16" s="47"/>
      <c r="B16" s="205" t="s">
        <v>84</v>
      </c>
      <c r="C16" s="206"/>
      <c r="D16" s="206"/>
      <c r="E16" s="206"/>
      <c r="F16" s="243"/>
      <c r="G16" s="243"/>
      <c r="H16" s="243"/>
      <c r="I16" s="243"/>
      <c r="J16" s="243"/>
      <c r="K16" s="243"/>
      <c r="L16" s="47"/>
      <c r="M16" s="47"/>
      <c r="N16" s="47"/>
      <c r="O16" s="46"/>
      <c r="P16" s="46"/>
      <c r="Q16" s="46"/>
      <c r="R16" s="46"/>
    </row>
    <row r="17" spans="1:18" ht="14" x14ac:dyDescent="0.15">
      <c r="A17" s="47"/>
      <c r="B17" s="205" t="s">
        <v>85</v>
      </c>
      <c r="C17" s="206"/>
      <c r="D17" s="206"/>
      <c r="E17" s="206"/>
      <c r="F17" s="243"/>
      <c r="G17" s="243"/>
      <c r="H17" s="243"/>
      <c r="I17" s="243"/>
      <c r="J17" s="243"/>
      <c r="K17" s="243"/>
      <c r="L17" s="47"/>
      <c r="M17" s="47"/>
      <c r="N17" s="47"/>
      <c r="O17" s="46"/>
      <c r="P17" s="46"/>
      <c r="Q17" s="46"/>
      <c r="R17" s="46"/>
    </row>
    <row r="18" spans="1:18" ht="14" x14ac:dyDescent="0.15">
      <c r="A18" s="47"/>
      <c r="B18" s="205" t="s">
        <v>86</v>
      </c>
      <c r="C18" s="206"/>
      <c r="D18" s="206"/>
      <c r="E18" s="206"/>
      <c r="F18" s="243"/>
      <c r="G18" s="243"/>
      <c r="H18" s="243"/>
      <c r="I18" s="243"/>
      <c r="J18" s="243"/>
      <c r="K18" s="243"/>
      <c r="L18" s="47"/>
      <c r="M18" s="47"/>
      <c r="N18" s="47"/>
      <c r="O18" s="46"/>
      <c r="P18" s="46"/>
      <c r="Q18" s="46"/>
      <c r="R18" s="46"/>
    </row>
    <row r="19" spans="1:18" ht="28.5" customHeight="1" x14ac:dyDescent="0.15">
      <c r="A19" s="47"/>
      <c r="B19" s="242" t="s">
        <v>87</v>
      </c>
      <c r="C19" s="242"/>
      <c r="D19" s="242"/>
      <c r="E19" s="242"/>
      <c r="F19" s="243"/>
      <c r="G19" s="243"/>
      <c r="H19" s="243"/>
      <c r="I19" s="243"/>
      <c r="J19" s="243"/>
      <c r="K19" s="243"/>
      <c r="L19" s="47"/>
      <c r="M19" s="47"/>
      <c r="N19" s="47"/>
      <c r="O19" s="46"/>
      <c r="P19" s="46"/>
      <c r="Q19" s="46"/>
      <c r="R19" s="46"/>
    </row>
    <row r="20" spans="1:18" ht="35.25" customHeight="1" x14ac:dyDescent="0.15">
      <c r="A20" s="47"/>
      <c r="B20" s="242" t="s">
        <v>88</v>
      </c>
      <c r="C20" s="242"/>
      <c r="D20" s="242"/>
      <c r="E20" s="242"/>
      <c r="F20" s="243"/>
      <c r="G20" s="243"/>
      <c r="H20" s="243"/>
      <c r="I20" s="243"/>
      <c r="J20" s="243"/>
      <c r="K20" s="243"/>
      <c r="L20" s="47"/>
      <c r="M20" s="207"/>
      <c r="N20" s="47"/>
      <c r="O20" s="46"/>
      <c r="P20" s="46"/>
      <c r="Q20" s="46"/>
      <c r="R20" s="46"/>
    </row>
    <row r="21" spans="1:18" ht="14" x14ac:dyDescent="0.15">
      <c r="A21" s="47"/>
      <c r="B21" s="47"/>
      <c r="C21" s="47"/>
      <c r="E21" s="42"/>
      <c r="F21" s="42"/>
      <c r="G21" s="208"/>
      <c r="H21" s="42"/>
      <c r="I21" s="47"/>
      <c r="J21" s="47"/>
      <c r="K21" s="47"/>
      <c r="L21" s="47"/>
      <c r="M21" s="47"/>
      <c r="N21" s="47"/>
      <c r="O21" s="46"/>
      <c r="P21" s="46"/>
      <c r="Q21" s="46"/>
      <c r="R21" s="46"/>
    </row>
    <row r="22" spans="1:18" ht="18" x14ac:dyDescent="0.2">
      <c r="A22" s="46"/>
      <c r="B22" s="199" t="s">
        <v>89</v>
      </c>
      <c r="C22" s="200"/>
      <c r="D22" s="201"/>
      <c r="E22" s="202"/>
      <c r="F22" s="202"/>
      <c r="G22" s="203"/>
      <c r="H22" s="202"/>
      <c r="I22" s="204"/>
      <c r="J22" s="204"/>
      <c r="K22" s="204"/>
      <c r="L22" s="204"/>
      <c r="M22" s="204"/>
      <c r="N22" s="204"/>
      <c r="O22" s="46"/>
      <c r="P22" s="46"/>
      <c r="Q22" s="46"/>
      <c r="R22" s="46"/>
    </row>
    <row r="23" spans="1:18" ht="18" x14ac:dyDescent="0.2">
      <c r="A23" s="46"/>
      <c r="B23" s="209" t="s">
        <v>90</v>
      </c>
      <c r="C23" s="210"/>
      <c r="D23" s="197"/>
      <c r="E23" s="211"/>
      <c r="G23" s="212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24" spans="1:18" ht="15" x14ac:dyDescent="0.15">
      <c r="A24" s="46"/>
      <c r="B24" s="213"/>
      <c r="C24" s="214"/>
      <c r="D24" s="215">
        <v>1</v>
      </c>
      <c r="E24" s="197" t="s">
        <v>91</v>
      </c>
      <c r="G24" s="212"/>
      <c r="I24" s="46"/>
      <c r="J24" s="46"/>
      <c r="K24" s="46"/>
      <c r="L24" s="46"/>
      <c r="M24" s="46"/>
      <c r="N24" s="46"/>
      <c r="O24" s="46"/>
      <c r="P24" s="46"/>
      <c r="Q24" s="46"/>
      <c r="R24" s="46"/>
    </row>
    <row r="25" spans="1:18" ht="15" x14ac:dyDescent="0.15">
      <c r="A25" s="46"/>
      <c r="B25" s="213"/>
      <c r="C25" s="214"/>
      <c r="D25" s="215">
        <v>2</v>
      </c>
      <c r="E25" s="197" t="s">
        <v>92</v>
      </c>
      <c r="G25" s="212"/>
      <c r="I25" s="46"/>
      <c r="J25" s="46"/>
      <c r="K25" s="46"/>
      <c r="L25" s="46"/>
      <c r="M25" s="46"/>
      <c r="N25" s="46"/>
      <c r="O25" s="46"/>
      <c r="P25" s="46"/>
      <c r="Q25" s="46"/>
      <c r="R25" s="46"/>
    </row>
    <row r="26" spans="1:18" ht="15" x14ac:dyDescent="0.15">
      <c r="A26" s="46"/>
      <c r="B26" s="213"/>
      <c r="C26" s="214"/>
      <c r="D26" s="215">
        <v>3</v>
      </c>
      <c r="E26" s="197" t="s">
        <v>93</v>
      </c>
      <c r="G26" s="212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1:18" ht="15" x14ac:dyDescent="0.15">
      <c r="A27" s="46"/>
      <c r="B27" s="213"/>
      <c r="C27" s="214"/>
      <c r="D27" s="215">
        <v>4</v>
      </c>
      <c r="E27" s="197" t="s">
        <v>94</v>
      </c>
      <c r="G27" s="212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8" ht="15" x14ac:dyDescent="0.15">
      <c r="A28" s="46"/>
      <c r="B28" s="213"/>
      <c r="C28" s="214"/>
      <c r="D28" s="215">
        <v>5</v>
      </c>
      <c r="E28" s="197" t="s">
        <v>95</v>
      </c>
      <c r="G28" s="212"/>
      <c r="I28" s="46"/>
      <c r="J28" s="46"/>
      <c r="K28" s="46"/>
      <c r="L28" s="46"/>
      <c r="M28" s="46"/>
      <c r="N28" s="46"/>
      <c r="O28" s="46"/>
      <c r="P28" s="46"/>
      <c r="Q28" s="46"/>
      <c r="R28" s="46"/>
    </row>
    <row r="29" spans="1:18" ht="15" x14ac:dyDescent="0.15">
      <c r="A29" s="46"/>
      <c r="B29" s="213"/>
      <c r="C29" s="214"/>
      <c r="D29" s="215">
        <v>6</v>
      </c>
      <c r="E29" s="197" t="s">
        <v>96</v>
      </c>
      <c r="G29" s="212"/>
      <c r="I29" s="46"/>
      <c r="J29" s="46"/>
      <c r="K29" s="46"/>
      <c r="L29" s="46"/>
      <c r="M29" s="46"/>
      <c r="N29" s="46"/>
      <c r="O29" s="46"/>
      <c r="P29" s="46"/>
      <c r="Q29" s="46"/>
      <c r="R29" s="46"/>
    </row>
    <row r="30" spans="1:18" ht="15" x14ac:dyDescent="0.15">
      <c r="A30" s="46"/>
      <c r="B30" s="213" t="s">
        <v>97</v>
      </c>
      <c r="C30" s="214"/>
      <c r="D30" s="215">
        <v>7</v>
      </c>
      <c r="E30" s="197" t="s">
        <v>98</v>
      </c>
      <c r="G30" s="212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18" ht="15" x14ac:dyDescent="0.15">
      <c r="A31" s="46"/>
      <c r="B31" s="213"/>
      <c r="C31" s="214"/>
      <c r="D31" s="215">
        <v>8</v>
      </c>
      <c r="E31" s="197" t="s">
        <v>99</v>
      </c>
      <c r="G31" s="212"/>
      <c r="I31" s="46"/>
      <c r="J31" s="46"/>
      <c r="K31" s="46"/>
      <c r="L31" s="46"/>
      <c r="M31" s="46"/>
      <c r="N31" s="46"/>
      <c r="O31" s="46"/>
      <c r="P31" s="46"/>
      <c r="Q31" s="46"/>
      <c r="R31" s="46"/>
    </row>
    <row r="32" spans="1:18" ht="15" x14ac:dyDescent="0.15">
      <c r="A32" s="46"/>
      <c r="B32" s="213"/>
      <c r="C32" s="214"/>
      <c r="D32" s="215">
        <v>9</v>
      </c>
      <c r="E32" s="197" t="s">
        <v>100</v>
      </c>
      <c r="G32" s="212"/>
      <c r="I32" s="46"/>
      <c r="J32" s="46"/>
      <c r="K32" s="46"/>
      <c r="L32" s="46"/>
      <c r="M32" s="46"/>
      <c r="N32" s="46"/>
      <c r="O32" s="46"/>
      <c r="P32" s="46"/>
      <c r="Q32" s="46"/>
      <c r="R32" s="46"/>
    </row>
    <row r="33" spans="1:18" ht="15" x14ac:dyDescent="0.15">
      <c r="A33" s="46"/>
      <c r="B33" s="213"/>
      <c r="C33" s="214"/>
      <c r="D33" s="215">
        <v>10</v>
      </c>
      <c r="E33" s="197" t="s">
        <v>101</v>
      </c>
      <c r="G33" s="212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1:18" ht="15" x14ac:dyDescent="0.15">
      <c r="A34" s="46"/>
      <c r="B34" s="213"/>
      <c r="C34" s="214"/>
      <c r="D34" s="215">
        <v>11</v>
      </c>
      <c r="E34" s="197" t="s">
        <v>102</v>
      </c>
      <c r="G34" s="212"/>
      <c r="I34" s="46"/>
      <c r="J34" s="46"/>
      <c r="K34" s="46"/>
      <c r="L34" s="46"/>
      <c r="M34" s="46"/>
      <c r="N34" s="46"/>
      <c r="O34" s="46"/>
      <c r="P34" s="46"/>
      <c r="Q34" s="46"/>
      <c r="R34" s="46"/>
    </row>
    <row r="35" spans="1:18" ht="15" x14ac:dyDescent="0.15">
      <c r="A35" s="46"/>
      <c r="B35" s="213"/>
      <c r="C35" s="214"/>
      <c r="D35" s="215">
        <v>12</v>
      </c>
      <c r="E35" s="197" t="s">
        <v>103</v>
      </c>
      <c r="G35" s="212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1:18" ht="14" x14ac:dyDescent="0.15">
      <c r="A36" s="46"/>
      <c r="B36" s="213"/>
      <c r="C36" s="214"/>
      <c r="D36" s="215">
        <v>13</v>
      </c>
      <c r="E36" s="197" t="s">
        <v>104</v>
      </c>
      <c r="G36" s="245"/>
      <c r="H36" s="245"/>
      <c r="I36" s="245"/>
      <c r="J36" s="245"/>
      <c r="K36" s="245"/>
      <c r="L36" s="245"/>
      <c r="M36" s="245"/>
      <c r="N36" s="245"/>
      <c r="O36" s="46"/>
      <c r="P36" s="46"/>
      <c r="Q36" s="46"/>
      <c r="R36" s="46"/>
    </row>
    <row r="37" spans="1:18" ht="15" x14ac:dyDescent="0.15">
      <c r="A37" s="46"/>
      <c r="B37" s="210"/>
      <c r="C37" s="210"/>
      <c r="D37" s="46"/>
      <c r="E37" s="46"/>
      <c r="F37" s="212"/>
      <c r="G37" s="212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8" x14ac:dyDescent="0.2">
      <c r="A38" s="46"/>
      <c r="B38" s="199" t="s">
        <v>105</v>
      </c>
      <c r="C38" s="203"/>
      <c r="D38" s="203"/>
      <c r="E38" s="202"/>
      <c r="F38" s="204"/>
      <c r="G38" s="204"/>
      <c r="H38" s="204"/>
      <c r="I38" s="202"/>
      <c r="J38" s="202"/>
      <c r="K38" s="202"/>
      <c r="L38" s="204"/>
      <c r="M38" s="204"/>
      <c r="N38" s="204"/>
      <c r="O38" s="46"/>
      <c r="P38" s="46"/>
      <c r="Q38" s="46"/>
      <c r="R38" s="46"/>
    </row>
    <row r="39" spans="1:18" ht="15" x14ac:dyDescent="0.15">
      <c r="A39" s="46"/>
      <c r="B39" s="209" t="s">
        <v>106</v>
      </c>
      <c r="C39" s="210"/>
      <c r="F39" s="212"/>
      <c r="G39" s="212"/>
      <c r="I39" s="46"/>
      <c r="J39" s="46"/>
      <c r="K39" s="46"/>
      <c r="L39" s="46"/>
      <c r="M39" s="46"/>
      <c r="N39" s="46"/>
      <c r="O39" s="46"/>
      <c r="P39" s="46"/>
      <c r="Q39" s="46"/>
      <c r="R39" s="46"/>
    </row>
    <row r="40" spans="1:18" ht="15" x14ac:dyDescent="0.15">
      <c r="A40" s="46"/>
      <c r="B40" s="209" t="s">
        <v>107</v>
      </c>
      <c r="C40" s="210"/>
      <c r="D40" s="216"/>
      <c r="E40" s="197"/>
      <c r="F40" s="212"/>
      <c r="G40" s="212"/>
      <c r="I40" s="46"/>
      <c r="J40" s="46"/>
      <c r="K40" s="46"/>
      <c r="L40" s="46"/>
      <c r="M40" s="46"/>
      <c r="N40" s="46"/>
      <c r="O40" s="46"/>
      <c r="P40" s="46"/>
      <c r="Q40" s="46"/>
      <c r="R40" s="46"/>
    </row>
    <row r="41" spans="1:18" ht="15" x14ac:dyDescent="0.15">
      <c r="A41" s="46"/>
      <c r="B41" s="209" t="s">
        <v>108</v>
      </c>
      <c r="C41" s="210"/>
      <c r="D41" s="216"/>
      <c r="E41" s="197"/>
      <c r="F41" s="212"/>
      <c r="G41" s="212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18" ht="15" x14ac:dyDescent="0.15">
      <c r="A42" s="46"/>
      <c r="B42" s="209"/>
      <c r="C42" s="210"/>
      <c r="D42" s="216"/>
      <c r="E42" s="197"/>
      <c r="F42" s="212"/>
      <c r="G42" s="212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18" ht="15" x14ac:dyDescent="0.15">
      <c r="A43" s="46"/>
      <c r="B43" s="213" t="s">
        <v>97</v>
      </c>
      <c r="C43" s="217" t="str">
        <f>IF(B43="x"," ","nc")</f>
        <v xml:space="preserve"> </v>
      </c>
      <c r="D43" s="215">
        <v>0</v>
      </c>
      <c r="E43" s="197" t="s">
        <v>109</v>
      </c>
      <c r="F43" s="212"/>
      <c r="G43" s="212"/>
      <c r="I43" s="46"/>
      <c r="J43" s="46"/>
      <c r="K43" s="46"/>
      <c r="L43" s="46"/>
      <c r="M43" s="46"/>
      <c r="N43" s="46"/>
      <c r="O43" s="46"/>
      <c r="P43" s="46"/>
      <c r="Q43" s="46"/>
      <c r="R43" s="46"/>
    </row>
    <row r="44" spans="1:18" ht="15" x14ac:dyDescent="0.15">
      <c r="A44" s="46"/>
      <c r="B44" s="213" t="s">
        <v>97</v>
      </c>
      <c r="C44" s="217" t="str">
        <f>IF(B44="x"," ","nc")</f>
        <v xml:space="preserve"> </v>
      </c>
      <c r="D44" s="215">
        <v>1</v>
      </c>
      <c r="E44" s="197" t="s">
        <v>110</v>
      </c>
      <c r="F44" s="212"/>
      <c r="G44" s="212"/>
      <c r="I44" s="218" t="s">
        <v>111</v>
      </c>
      <c r="J44" s="46"/>
      <c r="K44" s="46"/>
      <c r="L44" s="46"/>
      <c r="M44" s="46"/>
      <c r="N44" s="46"/>
      <c r="O44" s="46"/>
      <c r="P44" s="46"/>
      <c r="Q44" s="46"/>
      <c r="R44" s="46"/>
    </row>
    <row r="45" spans="1:18" ht="15" x14ac:dyDescent="0.15">
      <c r="A45" s="46"/>
      <c r="B45" s="213"/>
      <c r="C45" s="217" t="str">
        <f t="shared" ref="C45:C65" si="0">IF(B45="x"," ","nc")</f>
        <v>nc</v>
      </c>
      <c r="D45" s="215">
        <v>2</v>
      </c>
      <c r="E45" s="197" t="s">
        <v>112</v>
      </c>
      <c r="F45" s="212"/>
      <c r="G45" s="212"/>
      <c r="I45" s="218" t="s">
        <v>113</v>
      </c>
      <c r="J45" s="46"/>
      <c r="K45" s="46"/>
      <c r="L45" s="46"/>
      <c r="M45" s="46"/>
      <c r="N45" s="46"/>
      <c r="O45" s="46"/>
      <c r="P45" s="46"/>
      <c r="Q45" s="46"/>
      <c r="R45" s="46"/>
    </row>
    <row r="46" spans="1:18" ht="15" x14ac:dyDescent="0.15">
      <c r="A46" s="46"/>
      <c r="B46" s="213"/>
      <c r="C46" s="217" t="str">
        <f t="shared" si="0"/>
        <v>nc</v>
      </c>
      <c r="D46" s="215">
        <v>3</v>
      </c>
      <c r="E46" s="197" t="s">
        <v>114</v>
      </c>
      <c r="F46" s="212"/>
      <c r="G46" s="212"/>
      <c r="I46" s="218" t="s">
        <v>115</v>
      </c>
      <c r="J46" s="46"/>
      <c r="K46" s="46"/>
      <c r="L46" s="46"/>
      <c r="M46" s="46"/>
      <c r="N46" s="46"/>
      <c r="O46" s="46"/>
      <c r="P46" s="46"/>
      <c r="Q46" s="46"/>
      <c r="R46" s="46"/>
    </row>
    <row r="47" spans="1:18" ht="15" x14ac:dyDescent="0.15">
      <c r="A47" s="46"/>
      <c r="B47" s="213" t="s">
        <v>97</v>
      </c>
      <c r="C47" s="217" t="str">
        <f t="shared" si="0"/>
        <v xml:space="preserve"> </v>
      </c>
      <c r="D47" s="215">
        <v>4</v>
      </c>
      <c r="E47" s="197" t="s">
        <v>116</v>
      </c>
      <c r="F47" s="212"/>
      <c r="G47" s="212"/>
      <c r="I47" s="218" t="s">
        <v>117</v>
      </c>
      <c r="J47" s="46"/>
      <c r="K47" s="46"/>
      <c r="L47" s="46"/>
      <c r="M47" s="46"/>
      <c r="N47" s="46"/>
      <c r="O47" s="46"/>
      <c r="P47" s="46"/>
      <c r="Q47" s="46"/>
      <c r="R47" s="46"/>
    </row>
    <row r="48" spans="1:18" ht="15" x14ac:dyDescent="0.15">
      <c r="A48" s="46"/>
      <c r="B48" s="213" t="s">
        <v>97</v>
      </c>
      <c r="C48" s="217" t="str">
        <f t="shared" si="0"/>
        <v xml:space="preserve"> </v>
      </c>
      <c r="D48" s="215">
        <v>5</v>
      </c>
      <c r="E48" s="197" t="s">
        <v>118</v>
      </c>
      <c r="F48" s="212"/>
      <c r="G48" s="212"/>
      <c r="I48" s="218" t="s">
        <v>119</v>
      </c>
      <c r="J48" s="46"/>
      <c r="K48" s="46"/>
      <c r="L48" s="46"/>
      <c r="M48" s="46"/>
      <c r="N48" s="46"/>
      <c r="O48" s="46"/>
      <c r="P48" s="46"/>
      <c r="Q48" s="46"/>
      <c r="R48" s="46"/>
    </row>
    <row r="49" spans="1:18" ht="15" x14ac:dyDescent="0.15">
      <c r="A49" s="46"/>
      <c r="B49" s="213"/>
      <c r="C49" s="217" t="str">
        <f t="shared" si="0"/>
        <v>nc</v>
      </c>
      <c r="D49" s="215">
        <v>6</v>
      </c>
      <c r="E49" s="197" t="s">
        <v>120</v>
      </c>
      <c r="F49" s="212"/>
      <c r="H49" s="212"/>
      <c r="I49" s="218" t="s">
        <v>121</v>
      </c>
      <c r="J49" s="46"/>
      <c r="K49" s="46"/>
      <c r="L49" s="46"/>
      <c r="M49" s="46"/>
      <c r="N49" s="46"/>
      <c r="O49" s="46"/>
      <c r="P49" s="46"/>
      <c r="Q49" s="46"/>
      <c r="R49" s="46"/>
    </row>
    <row r="50" spans="1:18" ht="15" x14ac:dyDescent="0.15">
      <c r="A50" s="46"/>
      <c r="B50" s="213"/>
      <c r="C50" s="217" t="str">
        <f t="shared" si="0"/>
        <v>nc</v>
      </c>
      <c r="D50" s="215">
        <v>7</v>
      </c>
      <c r="E50" s="197" t="s">
        <v>122</v>
      </c>
      <c r="F50" s="212"/>
      <c r="H50" s="212"/>
      <c r="I50" s="46"/>
      <c r="J50" s="46"/>
      <c r="K50" s="46"/>
      <c r="L50" s="46"/>
      <c r="M50" s="46"/>
      <c r="N50" s="46"/>
      <c r="O50" s="46"/>
      <c r="P50" s="46"/>
      <c r="Q50" s="46"/>
      <c r="R50" s="46"/>
    </row>
    <row r="51" spans="1:18" ht="15" x14ac:dyDescent="0.15">
      <c r="A51" s="46"/>
      <c r="B51" s="213"/>
      <c r="C51" s="217" t="str">
        <f t="shared" si="0"/>
        <v>nc</v>
      </c>
      <c r="D51" s="215">
        <v>8</v>
      </c>
      <c r="E51" s="197" t="s">
        <v>123</v>
      </c>
      <c r="F51" s="212"/>
      <c r="H51" s="212"/>
      <c r="I51" s="46"/>
      <c r="J51" s="46"/>
      <c r="K51" s="46"/>
      <c r="L51" s="46"/>
      <c r="M51" s="46"/>
      <c r="N51" s="46"/>
      <c r="O51" s="46"/>
      <c r="P51" s="46"/>
      <c r="Q51" s="46"/>
      <c r="R51" s="46"/>
    </row>
    <row r="52" spans="1:18" ht="15" x14ac:dyDescent="0.15">
      <c r="A52" s="46"/>
      <c r="B52" s="213"/>
      <c r="C52" s="217" t="str">
        <f t="shared" si="0"/>
        <v>nc</v>
      </c>
      <c r="D52" s="215">
        <v>9</v>
      </c>
      <c r="E52" s="197" t="s">
        <v>124</v>
      </c>
      <c r="F52" s="212"/>
      <c r="H52" s="212"/>
      <c r="I52" s="46"/>
      <c r="J52" s="46"/>
      <c r="K52" s="46"/>
      <c r="L52" s="46"/>
      <c r="M52" s="46"/>
      <c r="N52" s="46"/>
      <c r="O52" s="46"/>
      <c r="P52" s="46"/>
      <c r="Q52" s="46"/>
      <c r="R52" s="46"/>
    </row>
    <row r="53" spans="1:18" ht="15" x14ac:dyDescent="0.15">
      <c r="A53" s="46"/>
      <c r="B53" s="213"/>
      <c r="C53" s="217" t="str">
        <f t="shared" si="0"/>
        <v>nc</v>
      </c>
      <c r="D53" s="215">
        <v>10</v>
      </c>
      <c r="E53" s="197" t="s">
        <v>125</v>
      </c>
      <c r="F53" s="212"/>
      <c r="H53" s="212"/>
      <c r="I53" s="46"/>
      <c r="J53" s="46"/>
      <c r="K53" s="46"/>
      <c r="L53" s="46"/>
      <c r="M53" s="46"/>
      <c r="N53" s="46"/>
      <c r="O53" s="46"/>
      <c r="P53" s="46"/>
      <c r="Q53" s="46"/>
      <c r="R53" s="46"/>
    </row>
    <row r="54" spans="1:18" ht="15" x14ac:dyDescent="0.15">
      <c r="A54" s="46"/>
      <c r="B54" s="213"/>
      <c r="C54" s="217" t="str">
        <f t="shared" si="0"/>
        <v>nc</v>
      </c>
      <c r="D54" s="215">
        <v>11</v>
      </c>
      <c r="E54" s="197" t="s">
        <v>126</v>
      </c>
      <c r="F54" s="212"/>
      <c r="H54" s="212"/>
      <c r="I54" s="46"/>
      <c r="J54" s="46"/>
      <c r="K54" s="46"/>
      <c r="L54" s="46"/>
      <c r="M54" s="46"/>
      <c r="N54" s="46"/>
      <c r="O54" s="46"/>
      <c r="P54" s="46"/>
      <c r="Q54" s="46"/>
      <c r="R54" s="46"/>
    </row>
    <row r="55" spans="1:18" ht="15" x14ac:dyDescent="0.15">
      <c r="A55" s="46"/>
      <c r="B55" s="213"/>
      <c r="C55" s="217" t="str">
        <f t="shared" si="0"/>
        <v>nc</v>
      </c>
      <c r="D55" s="215">
        <v>12</v>
      </c>
      <c r="E55" s="197" t="s">
        <v>127</v>
      </c>
      <c r="F55" s="212"/>
      <c r="H55" s="212"/>
      <c r="I55" s="46"/>
      <c r="J55" s="46"/>
      <c r="K55" s="46"/>
      <c r="L55" s="46"/>
      <c r="M55" s="46"/>
      <c r="N55" s="46"/>
      <c r="O55" s="46"/>
      <c r="P55" s="46"/>
      <c r="Q55" s="46"/>
      <c r="R55" s="46"/>
    </row>
    <row r="56" spans="1:18" ht="15" x14ac:dyDescent="0.15">
      <c r="A56" s="46"/>
      <c r="B56" s="213"/>
      <c r="C56" s="217" t="str">
        <f t="shared" si="0"/>
        <v>nc</v>
      </c>
      <c r="D56" s="215">
        <v>13</v>
      </c>
      <c r="E56" s="197" t="s">
        <v>128</v>
      </c>
      <c r="F56" s="219"/>
      <c r="H56" s="212"/>
      <c r="I56" s="46"/>
      <c r="J56" s="46"/>
      <c r="K56" s="46"/>
      <c r="L56" s="46"/>
      <c r="M56" s="46"/>
      <c r="N56" s="46"/>
      <c r="O56" s="46"/>
      <c r="P56" s="46"/>
      <c r="Q56" s="46"/>
      <c r="R56" s="46"/>
    </row>
    <row r="57" spans="1:18" ht="15" x14ac:dyDescent="0.15">
      <c r="A57" s="46"/>
      <c r="B57" s="213"/>
      <c r="C57" s="217" t="str">
        <f t="shared" si="0"/>
        <v>nc</v>
      </c>
      <c r="D57" s="215">
        <v>14</v>
      </c>
      <c r="E57" s="197" t="s">
        <v>129</v>
      </c>
      <c r="F57" s="212"/>
      <c r="H57" s="212"/>
      <c r="I57" s="46"/>
      <c r="J57" s="46"/>
      <c r="K57" s="46"/>
      <c r="L57" s="46"/>
      <c r="M57" s="46"/>
      <c r="N57" s="46"/>
      <c r="O57" s="46"/>
      <c r="P57" s="46"/>
      <c r="Q57" s="46"/>
      <c r="R57" s="46"/>
    </row>
    <row r="58" spans="1:18" ht="15" x14ac:dyDescent="0.15">
      <c r="A58" s="46"/>
      <c r="B58" s="213"/>
      <c r="C58" s="217" t="str">
        <f t="shared" si="0"/>
        <v>nc</v>
      </c>
      <c r="D58" s="215">
        <v>15</v>
      </c>
      <c r="E58" s="220" t="s">
        <v>130</v>
      </c>
      <c r="F58" s="212"/>
      <c r="H58" s="212"/>
      <c r="I58" s="46"/>
      <c r="J58" s="46"/>
      <c r="K58" s="46"/>
      <c r="L58" s="46"/>
      <c r="M58" s="46"/>
      <c r="N58" s="46"/>
      <c r="O58" s="46"/>
      <c r="P58" s="46"/>
      <c r="Q58" s="46"/>
      <c r="R58" s="46"/>
    </row>
    <row r="59" spans="1:18" ht="15" x14ac:dyDescent="0.15">
      <c r="A59" s="46"/>
      <c r="B59" s="213"/>
      <c r="C59" s="217" t="str">
        <f t="shared" si="0"/>
        <v>nc</v>
      </c>
      <c r="D59" s="215">
        <v>16</v>
      </c>
      <c r="E59" s="197" t="s">
        <v>131</v>
      </c>
      <c r="F59" s="212"/>
      <c r="H59" s="212"/>
      <c r="I59" s="46"/>
      <c r="J59" s="46"/>
      <c r="K59" s="46"/>
      <c r="L59" s="46"/>
      <c r="M59" s="46"/>
      <c r="N59" s="46"/>
      <c r="O59" s="46"/>
      <c r="P59" s="46"/>
      <c r="Q59" s="46"/>
      <c r="R59" s="46"/>
    </row>
    <row r="60" spans="1:18" ht="15" x14ac:dyDescent="0.15">
      <c r="A60" s="46"/>
      <c r="B60" s="213"/>
      <c r="C60" s="217" t="str">
        <f t="shared" si="0"/>
        <v>nc</v>
      </c>
      <c r="D60" s="215">
        <v>17</v>
      </c>
      <c r="E60" s="197" t="s">
        <v>132</v>
      </c>
      <c r="F60" s="212"/>
      <c r="H60" s="212"/>
      <c r="I60" s="46"/>
      <c r="J60" s="46"/>
      <c r="K60" s="46"/>
      <c r="L60" s="46"/>
      <c r="M60" s="46"/>
      <c r="N60" s="46"/>
      <c r="O60" s="46"/>
      <c r="P60" s="46"/>
      <c r="Q60" s="46"/>
      <c r="R60" s="46"/>
    </row>
    <row r="61" spans="1:18" ht="15" x14ac:dyDescent="0.15">
      <c r="A61" s="46"/>
      <c r="B61" s="213"/>
      <c r="C61" s="217" t="str">
        <f t="shared" si="0"/>
        <v>nc</v>
      </c>
      <c r="D61" s="215">
        <v>18</v>
      </c>
      <c r="E61" s="197" t="s">
        <v>133</v>
      </c>
      <c r="F61" s="212"/>
      <c r="I61" s="46"/>
      <c r="J61" s="46"/>
      <c r="K61" s="46"/>
      <c r="L61" s="46"/>
      <c r="M61" s="46"/>
      <c r="N61" s="46"/>
      <c r="O61" s="46"/>
      <c r="P61" s="46"/>
      <c r="Q61" s="46"/>
      <c r="R61" s="46"/>
    </row>
    <row r="62" spans="1:18" ht="15" x14ac:dyDescent="0.15">
      <c r="A62" s="46"/>
      <c r="B62" s="213"/>
      <c r="C62" s="217" t="str">
        <f t="shared" si="0"/>
        <v>nc</v>
      </c>
      <c r="D62" s="215">
        <v>19</v>
      </c>
      <c r="E62" s="197" t="s">
        <v>134</v>
      </c>
      <c r="F62" s="212"/>
      <c r="H62" s="212"/>
      <c r="I62" s="46"/>
      <c r="J62" s="46"/>
      <c r="K62" s="46"/>
      <c r="L62" s="46"/>
      <c r="M62" s="46"/>
      <c r="N62" s="46"/>
      <c r="O62" s="46"/>
      <c r="P62" s="46"/>
      <c r="Q62" s="46"/>
      <c r="R62" s="46"/>
    </row>
    <row r="63" spans="1:18" ht="15" x14ac:dyDescent="0.15">
      <c r="A63" s="46"/>
      <c r="B63" s="213"/>
      <c r="C63" s="217" t="str">
        <f t="shared" si="0"/>
        <v>nc</v>
      </c>
      <c r="D63" s="215">
        <v>20</v>
      </c>
      <c r="E63" s="197" t="s">
        <v>135</v>
      </c>
      <c r="F63" s="212"/>
      <c r="H63" s="212"/>
      <c r="I63" s="46"/>
      <c r="J63" s="46"/>
      <c r="K63" s="46"/>
      <c r="L63" s="46"/>
      <c r="M63" s="46"/>
      <c r="N63" s="46"/>
      <c r="O63" s="46"/>
      <c r="P63" s="46"/>
      <c r="Q63" s="46"/>
      <c r="R63" s="46"/>
    </row>
    <row r="64" spans="1:18" ht="14" x14ac:dyDescent="0.15">
      <c r="A64" s="46"/>
      <c r="B64" s="213"/>
      <c r="C64" s="217" t="str">
        <f t="shared" si="0"/>
        <v>nc</v>
      </c>
      <c r="D64" s="215">
        <v>21</v>
      </c>
      <c r="E64" s="197" t="s">
        <v>136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</row>
    <row r="65" spans="1:18" ht="14" x14ac:dyDescent="0.15">
      <c r="A65" s="46"/>
      <c r="B65" s="213"/>
      <c r="C65" s="217" t="str">
        <f t="shared" si="0"/>
        <v>nc</v>
      </c>
      <c r="D65" s="215">
        <v>22</v>
      </c>
      <c r="E65" s="197" t="s">
        <v>137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</row>
    <row r="66" spans="1:18" x14ac:dyDescent="0.1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</row>
    <row r="67" spans="1:18" ht="18" x14ac:dyDescent="0.2">
      <c r="A67" s="46"/>
      <c r="B67" s="199" t="s">
        <v>138</v>
      </c>
      <c r="C67" s="203"/>
      <c r="D67" s="203"/>
      <c r="E67" s="202"/>
      <c r="F67" s="204"/>
      <c r="G67" s="204"/>
      <c r="H67" s="204"/>
      <c r="I67" s="202"/>
      <c r="J67" s="202"/>
      <c r="K67" s="202"/>
      <c r="L67" s="204"/>
      <c r="M67" s="204"/>
      <c r="N67" s="204"/>
      <c r="O67" s="46"/>
      <c r="P67" s="46"/>
      <c r="Q67" s="46"/>
      <c r="R67" s="46"/>
    </row>
    <row r="68" spans="1:18" x14ac:dyDescent="0.15">
      <c r="A68" s="46"/>
      <c r="B68" s="246"/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46"/>
      <c r="P68" s="46"/>
      <c r="Q68" s="46"/>
      <c r="R68" s="46"/>
    </row>
    <row r="69" spans="1:18" x14ac:dyDescent="0.15">
      <c r="A69" s="46"/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46"/>
      <c r="P69" s="46"/>
      <c r="Q69" s="46"/>
      <c r="R69" s="46"/>
    </row>
    <row r="70" spans="1:18" x14ac:dyDescent="0.15">
      <c r="A70" s="46"/>
      <c r="B70" s="244"/>
      <c r="C70" s="244"/>
      <c r="D70" s="244"/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46"/>
      <c r="P70" s="46"/>
      <c r="Q70" s="46"/>
      <c r="R70" s="46"/>
    </row>
    <row r="71" spans="1:18" x14ac:dyDescent="0.15">
      <c r="A71" s="46"/>
      <c r="B71" s="244"/>
      <c r="C71" s="244"/>
      <c r="D71" s="244"/>
      <c r="E71" s="244"/>
      <c r="F71" s="244"/>
      <c r="G71" s="244"/>
      <c r="H71" s="244"/>
      <c r="I71" s="244"/>
      <c r="J71" s="244"/>
      <c r="K71" s="244"/>
      <c r="L71" s="244"/>
      <c r="M71" s="244"/>
      <c r="N71" s="244"/>
      <c r="O71" s="46"/>
      <c r="P71" s="46"/>
      <c r="Q71" s="46"/>
      <c r="R71" s="46"/>
    </row>
    <row r="72" spans="1:18" x14ac:dyDescent="0.15">
      <c r="A72" s="46"/>
      <c r="B72" s="244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46"/>
      <c r="P72" s="46"/>
      <c r="Q72" s="46"/>
      <c r="R72" s="46"/>
    </row>
    <row r="73" spans="1:18" x14ac:dyDescent="0.15">
      <c r="A73" s="46"/>
      <c r="B73" s="244"/>
      <c r="C73" s="244"/>
      <c r="D73" s="244"/>
      <c r="E73" s="244"/>
      <c r="F73" s="244"/>
      <c r="G73" s="244"/>
      <c r="H73" s="244"/>
      <c r="I73" s="244"/>
      <c r="J73" s="244"/>
      <c r="K73" s="244"/>
      <c r="L73" s="244"/>
      <c r="M73" s="244"/>
      <c r="N73" s="244"/>
      <c r="O73" s="46"/>
      <c r="P73" s="46"/>
      <c r="Q73" s="46"/>
      <c r="R73" s="46"/>
    </row>
    <row r="74" spans="1:18" ht="18" x14ac:dyDescent="0.2">
      <c r="A74" s="46"/>
      <c r="B74" s="199" t="s">
        <v>139</v>
      </c>
      <c r="C74" s="203"/>
      <c r="D74" s="203"/>
      <c r="E74" s="202"/>
      <c r="F74" s="204"/>
      <c r="G74" s="204"/>
      <c r="H74" s="204"/>
      <c r="I74" s="202"/>
      <c r="J74" s="202"/>
      <c r="K74" s="202"/>
      <c r="L74" s="204"/>
      <c r="M74" s="204"/>
      <c r="N74" s="204"/>
      <c r="O74" s="46"/>
      <c r="P74" s="46"/>
      <c r="Q74" s="46"/>
      <c r="R74" s="46"/>
    </row>
    <row r="75" spans="1:18" x14ac:dyDescent="0.15">
      <c r="A75" s="46"/>
      <c r="B75" s="244"/>
      <c r="C75" s="244"/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46"/>
      <c r="P75" s="46"/>
      <c r="Q75" s="46"/>
      <c r="R75" s="46"/>
    </row>
    <row r="76" spans="1:18" x14ac:dyDescent="0.15">
      <c r="A76" s="46"/>
      <c r="B76" s="244"/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46"/>
      <c r="P76" s="46"/>
      <c r="Q76" s="46"/>
      <c r="R76" s="46"/>
    </row>
    <row r="77" spans="1:18" x14ac:dyDescent="0.15">
      <c r="A77" s="46"/>
      <c r="B77" s="244"/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44"/>
      <c r="N77" s="244"/>
      <c r="O77" s="46"/>
      <c r="P77" s="46"/>
      <c r="Q77" s="46"/>
      <c r="R77" s="46"/>
    </row>
    <row r="78" spans="1:18" x14ac:dyDescent="0.15">
      <c r="A78" s="46"/>
      <c r="B78" s="244"/>
      <c r="C78" s="244"/>
      <c r="D78" s="244"/>
      <c r="E78" s="244"/>
      <c r="F78" s="244"/>
      <c r="G78" s="244"/>
      <c r="H78" s="244"/>
      <c r="I78" s="244"/>
      <c r="J78" s="244"/>
      <c r="K78" s="244"/>
      <c r="L78" s="244"/>
      <c r="M78" s="244"/>
      <c r="N78" s="244"/>
      <c r="O78" s="46"/>
      <c r="P78" s="46"/>
      <c r="Q78" s="46"/>
      <c r="R78" s="46"/>
    </row>
    <row r="79" spans="1:18" x14ac:dyDescent="0.15">
      <c r="A79" s="46"/>
      <c r="B79" s="244"/>
      <c r="C79" s="244"/>
      <c r="D79" s="244"/>
      <c r="E79" s="244"/>
      <c r="F79" s="244"/>
      <c r="G79" s="244"/>
      <c r="H79" s="244"/>
      <c r="I79" s="244"/>
      <c r="J79" s="244"/>
      <c r="K79" s="244"/>
      <c r="L79" s="244"/>
      <c r="M79" s="244"/>
      <c r="N79" s="244"/>
      <c r="O79" s="46"/>
      <c r="P79" s="46"/>
      <c r="Q79" s="46"/>
      <c r="R79" s="46"/>
    </row>
    <row r="80" spans="1:18" x14ac:dyDescent="0.1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</row>
    <row r="81" spans="1:18" hidden="1" x14ac:dyDescent="0.15">
      <c r="A81" s="46"/>
      <c r="B81" s="46"/>
      <c r="C81" s="46"/>
      <c r="D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</row>
    <row r="82" spans="1:18" hidden="1" x14ac:dyDescent="0.15">
      <c r="A82" s="46"/>
      <c r="B82" s="46"/>
      <c r="C82" s="46"/>
      <c r="D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</row>
    <row r="83" spans="1:18" hidden="1" x14ac:dyDescent="0.15">
      <c r="A83" s="46"/>
      <c r="B83" s="46"/>
      <c r="C83" s="46"/>
      <c r="D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</row>
    <row r="84" spans="1:18" hidden="1" x14ac:dyDescent="0.15">
      <c r="A84" s="46"/>
      <c r="B84" s="46"/>
      <c r="C84" s="46"/>
      <c r="D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</row>
    <row r="85" spans="1:18" hidden="1" x14ac:dyDescent="0.15">
      <c r="A85" s="46"/>
      <c r="B85" s="46"/>
      <c r="C85" s="46"/>
      <c r="D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</row>
    <row r="86" spans="1:18" hidden="1" x14ac:dyDescent="0.15">
      <c r="A86" s="46"/>
      <c r="B86" s="46"/>
      <c r="C86" s="46"/>
      <c r="D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</row>
    <row r="87" spans="1:18" hidden="1" x14ac:dyDescent="0.15">
      <c r="A87" s="46"/>
      <c r="B87" s="46"/>
      <c r="C87" s="46"/>
      <c r="D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</row>
    <row r="88" spans="1:18" hidden="1" x14ac:dyDescent="0.15">
      <c r="A88" s="46"/>
      <c r="B88" s="46"/>
      <c r="C88" s="46"/>
      <c r="D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</row>
    <row r="89" spans="1:18" hidden="1" x14ac:dyDescent="0.15">
      <c r="A89" s="46"/>
      <c r="B89" s="46"/>
      <c r="C89" s="46"/>
      <c r="D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</row>
    <row r="90" spans="1:18" hidden="1" x14ac:dyDescent="0.15">
      <c r="A90" s="46"/>
      <c r="B90" s="46"/>
      <c r="C90" s="46"/>
      <c r="D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</row>
    <row r="91" spans="1:18" hidden="1" x14ac:dyDescent="0.15">
      <c r="A91" s="46"/>
      <c r="B91" s="46"/>
      <c r="C91" s="46"/>
      <c r="D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</row>
    <row r="92" spans="1:18" ht="14" hidden="1" x14ac:dyDescent="0.15">
      <c r="A92" s="46"/>
      <c r="B92" s="46"/>
      <c r="C92" s="46"/>
      <c r="D92" s="46"/>
      <c r="E92" s="197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</row>
    <row r="93" spans="1:18" hidden="1" x14ac:dyDescent="0.15">
      <c r="A93" s="46"/>
      <c r="B93" s="46"/>
      <c r="C93" s="46"/>
      <c r="D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</row>
    <row r="94" spans="1:18" hidden="1" x14ac:dyDescent="0.15">
      <c r="A94" s="46"/>
      <c r="B94" s="46"/>
      <c r="C94" s="46"/>
      <c r="D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</row>
    <row r="95" spans="1:18" hidden="1" x14ac:dyDescent="0.15">
      <c r="A95" s="46"/>
      <c r="B95" s="46"/>
      <c r="C95" s="46"/>
      <c r="D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</row>
    <row r="96" spans="1:18" hidden="1" x14ac:dyDescent="0.15">
      <c r="A96" s="46"/>
      <c r="B96" s="46"/>
      <c r="C96" s="46"/>
      <c r="D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</row>
    <row r="97" spans="1:18" hidden="1" x14ac:dyDescent="0.15">
      <c r="A97" s="46"/>
      <c r="B97" s="46"/>
      <c r="C97" s="46"/>
      <c r="D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</row>
    <row r="98" spans="1:18" hidden="1" x14ac:dyDescent="0.15">
      <c r="A98" s="46"/>
      <c r="B98" s="46"/>
      <c r="C98" s="46"/>
      <c r="D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</row>
    <row r="99" spans="1:18" hidden="1" x14ac:dyDescent="0.15">
      <c r="A99" s="46"/>
      <c r="B99" s="46"/>
      <c r="C99" s="46"/>
      <c r="D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</row>
    <row r="100" spans="1:18" hidden="1" x14ac:dyDescent="0.15">
      <c r="A100" s="46"/>
      <c r="B100" s="46"/>
      <c r="C100" s="46"/>
      <c r="D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</row>
    <row r="101" spans="1:18" hidden="1" x14ac:dyDescent="0.15">
      <c r="A101" s="46"/>
      <c r="B101" s="46"/>
      <c r="C101" s="46"/>
      <c r="D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</row>
    <row r="102" spans="1:18" hidden="1" x14ac:dyDescent="0.15">
      <c r="A102" s="46"/>
      <c r="B102" s="46"/>
      <c r="C102" s="46"/>
      <c r="D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</row>
    <row r="103" spans="1:18" hidden="1" x14ac:dyDescent="0.15">
      <c r="A103" s="46"/>
      <c r="B103" s="46"/>
      <c r="C103" s="46"/>
      <c r="D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</row>
    <row r="104" spans="1:18" hidden="1" x14ac:dyDescent="0.15">
      <c r="A104" s="46"/>
      <c r="B104" s="46"/>
      <c r="C104" s="46"/>
      <c r="D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</row>
    <row r="105" spans="1:18" hidden="1" x14ac:dyDescent="0.15">
      <c r="A105" s="46"/>
      <c r="B105" s="46"/>
      <c r="C105" s="46"/>
      <c r="D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</row>
    <row r="106" spans="1:18" hidden="1" x14ac:dyDescent="0.15">
      <c r="A106" s="46"/>
      <c r="B106" s="46"/>
      <c r="C106" s="46"/>
      <c r="D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</row>
    <row r="107" spans="1:18" hidden="1" x14ac:dyDescent="0.15">
      <c r="A107" s="46"/>
      <c r="B107" s="46"/>
      <c r="C107" s="46"/>
      <c r="D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</row>
    <row r="108" spans="1:18" hidden="1" x14ac:dyDescent="0.15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</row>
    <row r="109" spans="1:18" hidden="1" x14ac:dyDescent="0.15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</row>
    <row r="110" spans="1:18" hidden="1" x14ac:dyDescent="0.15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</row>
    <row r="111" spans="1:18" hidden="1" x14ac:dyDescent="0.15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</row>
    <row r="112" spans="1:18" hidden="1" x14ac:dyDescent="0.15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</row>
    <row r="113" spans="1:18" hidden="1" x14ac:dyDescent="0.1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</row>
    <row r="114" spans="1:18" hidden="1" x14ac:dyDescent="0.15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</row>
    <row r="115" spans="1:18" hidden="1" x14ac:dyDescent="0.15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</row>
    <row r="116" spans="1:18" hidden="1" x14ac:dyDescent="0.15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</row>
    <row r="117" spans="1:18" hidden="1" x14ac:dyDescent="0.15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</row>
    <row r="118" spans="1:18" hidden="1" x14ac:dyDescent="0.1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</row>
    <row r="119" spans="1:18" hidden="1" x14ac:dyDescent="0.15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</row>
    <row r="120" spans="1:18" hidden="1" x14ac:dyDescent="0.15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</row>
    <row r="121" spans="1:18" hidden="1" x14ac:dyDescent="0.15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</row>
    <row r="122" spans="1:18" hidden="1" x14ac:dyDescent="0.15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</row>
    <row r="123" spans="1:18" hidden="1" x14ac:dyDescent="0.15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</row>
    <row r="124" spans="1:18" hidden="1" x14ac:dyDescent="0.15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</row>
    <row r="125" spans="1:18" hidden="1" x14ac:dyDescent="0.15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</row>
    <row r="126" spans="1:18" hidden="1" x14ac:dyDescent="0.15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</row>
    <row r="127" spans="1:18" hidden="1" x14ac:dyDescent="0.15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</row>
    <row r="128" spans="1:18" hidden="1" x14ac:dyDescent="0.15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</row>
    <row r="129" x14ac:dyDescent="0.15"/>
  </sheetData>
  <mergeCells count="25">
    <mergeCell ref="B79:N79"/>
    <mergeCell ref="G36:N36"/>
    <mergeCell ref="B68:N68"/>
    <mergeCell ref="B69:N69"/>
    <mergeCell ref="B70:N70"/>
    <mergeCell ref="B71:N71"/>
    <mergeCell ref="B72:N72"/>
    <mergeCell ref="B73:N73"/>
    <mergeCell ref="B75:N75"/>
    <mergeCell ref="B76:N76"/>
    <mergeCell ref="B77:N77"/>
    <mergeCell ref="B78:N78"/>
    <mergeCell ref="B20:E20"/>
    <mergeCell ref="F20:K20"/>
    <mergeCell ref="F12:K12"/>
    <mergeCell ref="F13:K13"/>
    <mergeCell ref="B14:E14"/>
    <mergeCell ref="F14:K14"/>
    <mergeCell ref="B15:E15"/>
    <mergeCell ref="F15:K15"/>
    <mergeCell ref="F16:K16"/>
    <mergeCell ref="F17:K17"/>
    <mergeCell ref="F18:K18"/>
    <mergeCell ref="B19:E19"/>
    <mergeCell ref="F19:K19"/>
  </mergeCells>
  <conditionalFormatting sqref="B24:B36">
    <cfRule type="cellIs" dxfId="4" priority="3" stopIfTrue="1" operator="equal">
      <formula>0</formula>
    </cfRule>
  </conditionalFormatting>
  <conditionalFormatting sqref="B43:C65">
    <cfRule type="cellIs" dxfId="3" priority="1" stopIfTrue="1" operator="equal">
      <formula>0</formula>
    </cfRule>
  </conditionalFormatting>
  <pageMargins left="0.35" right="0.25" top="0.32" bottom="0.5" header="0.32" footer="0.3"/>
  <pageSetup scale="87" orientation="portrait" r:id="rId1"/>
  <headerFooter alignWithMargins="0">
    <oddFooter>&amp;L&amp;7&amp;D  at &amp;T Mike 702.486.8879&amp;C&amp;7Page &amp;P of &amp;N&amp;R&amp;7&amp;F  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R130"/>
  <sheetViews>
    <sheetView showGridLines="0" view="pageBreakPreview" topLeftCell="A4" zoomScaleNormal="115" zoomScaleSheetLayoutView="100" workbookViewId="0">
      <selection activeCell="K6" sqref="K6"/>
    </sheetView>
  </sheetViews>
  <sheetFormatPr baseColWidth="10" defaultColWidth="0" defaultRowHeight="13" zeroHeight="1" x14ac:dyDescent="0.15"/>
  <cols>
    <col min="1" max="1" width="2" customWidth="1"/>
    <col min="2" max="3" width="4.1640625" customWidth="1"/>
    <col min="4" max="4" width="4.5" customWidth="1"/>
    <col min="5" max="5" width="9.1640625" customWidth="1"/>
    <col min="6" max="7" width="10.33203125" customWidth="1"/>
    <col min="8" max="14" width="9.1640625" customWidth="1"/>
    <col min="15" max="15" width="2.5" customWidth="1"/>
    <col min="16" max="18" width="0" hidden="1" customWidth="1"/>
    <col min="19" max="16384" width="9.1640625" hidden="1"/>
  </cols>
  <sheetData>
    <row r="1" spans="1:18" ht="16" x14ac:dyDescent="0.2">
      <c r="A1" s="5" t="s">
        <v>74</v>
      </c>
      <c r="B1" s="5"/>
      <c r="C1" s="5"/>
      <c r="D1" s="5"/>
      <c r="E1" s="5"/>
      <c r="F1" s="5"/>
      <c r="G1" s="5"/>
    </row>
    <row r="2" spans="1:18" ht="16" x14ac:dyDescent="0.2">
      <c r="A2" s="35" t="s">
        <v>140</v>
      </c>
      <c r="B2" s="36"/>
      <c r="C2" s="36"/>
      <c r="D2" s="36"/>
      <c r="E2" s="36"/>
      <c r="F2" s="36"/>
      <c r="G2" s="36"/>
    </row>
    <row r="3" spans="1:18" x14ac:dyDescent="0.15">
      <c r="A3" s="1" t="s">
        <v>1</v>
      </c>
    </row>
    <row r="4" spans="1:18" ht="14" x14ac:dyDescent="0.15">
      <c r="A4" s="2" t="s">
        <v>3</v>
      </c>
      <c r="F4" s="8"/>
    </row>
    <row r="5" spans="1:18" x14ac:dyDescent="0.15">
      <c r="A5" s="3"/>
    </row>
    <row r="6" spans="1:18" x14ac:dyDescent="0.15">
      <c r="A6" s="14"/>
      <c r="B6" s="14"/>
      <c r="C6" s="14"/>
      <c r="D6" s="14"/>
      <c r="E6" s="14"/>
      <c r="F6" s="15"/>
      <c r="G6" s="14"/>
      <c r="H6" s="14"/>
      <c r="I6" s="14"/>
      <c r="J6" s="14"/>
      <c r="K6" s="14"/>
      <c r="L6" s="14"/>
      <c r="M6" s="14"/>
      <c r="N6" s="14"/>
      <c r="O6" s="4"/>
      <c r="P6" s="4"/>
      <c r="Q6" s="4"/>
      <c r="R6" s="4"/>
    </row>
    <row r="7" spans="1:18" x14ac:dyDescent="0.15">
      <c r="A7" s="14"/>
      <c r="B7" s="33" t="s">
        <v>76</v>
      </c>
      <c r="C7" s="14"/>
      <c r="D7" s="14"/>
      <c r="E7" s="14"/>
      <c r="F7" s="15"/>
      <c r="G7" s="14"/>
      <c r="H7" s="14"/>
      <c r="I7" s="14"/>
      <c r="J7" s="14"/>
      <c r="K7" s="14"/>
      <c r="L7" s="14"/>
      <c r="M7" s="14"/>
      <c r="N7" s="14"/>
      <c r="O7" s="4"/>
      <c r="P7" s="4"/>
      <c r="Q7" s="4"/>
      <c r="R7" s="4"/>
    </row>
    <row r="8" spans="1:18" x14ac:dyDescent="0.15">
      <c r="A8" s="14"/>
      <c r="B8" s="33" t="s">
        <v>77</v>
      </c>
      <c r="C8" s="14"/>
      <c r="D8" s="14"/>
      <c r="E8" s="14"/>
      <c r="F8" s="15"/>
      <c r="G8" s="14"/>
      <c r="H8" s="14"/>
      <c r="I8" s="14"/>
      <c r="J8" s="14"/>
      <c r="K8" s="14"/>
      <c r="L8" s="14"/>
      <c r="M8" s="14"/>
      <c r="N8" s="14"/>
      <c r="O8" s="4"/>
      <c r="P8" s="4"/>
      <c r="Q8" s="4"/>
      <c r="R8" s="4"/>
    </row>
    <row r="9" spans="1:18" x14ac:dyDescent="0.15">
      <c r="A9" s="14"/>
      <c r="B9" s="34" t="s">
        <v>78</v>
      </c>
      <c r="C9" s="14"/>
      <c r="D9" s="14"/>
      <c r="E9" s="14"/>
      <c r="F9" s="15"/>
      <c r="G9" s="14"/>
      <c r="H9" s="14"/>
      <c r="I9" s="14"/>
      <c r="J9" s="14"/>
      <c r="K9" s="14"/>
      <c r="L9" s="14"/>
      <c r="M9" s="14"/>
      <c r="N9" s="14"/>
      <c r="O9" s="4"/>
      <c r="P9" s="4"/>
      <c r="Q9" s="4"/>
      <c r="R9" s="4"/>
    </row>
    <row r="10" spans="1:18" x14ac:dyDescent="0.15">
      <c r="A10" s="14"/>
      <c r="B10" s="32"/>
      <c r="C10" s="14"/>
      <c r="D10" s="14"/>
      <c r="E10" s="14"/>
      <c r="F10" s="15"/>
      <c r="G10" s="14"/>
      <c r="H10" s="14"/>
      <c r="I10" s="14"/>
      <c r="J10" s="14"/>
      <c r="K10" s="14"/>
      <c r="L10" s="14"/>
      <c r="M10" s="14"/>
      <c r="N10" s="14"/>
      <c r="O10" s="4"/>
      <c r="P10" s="4"/>
      <c r="Q10" s="4"/>
      <c r="R10" s="4"/>
    </row>
    <row r="11" spans="1:18" ht="18" x14ac:dyDescent="0.2">
      <c r="A11" s="14"/>
      <c r="B11" s="21" t="s">
        <v>79</v>
      </c>
      <c r="C11" s="25"/>
      <c r="D11" s="26"/>
      <c r="E11" s="23"/>
      <c r="F11" s="23"/>
      <c r="G11" s="22"/>
      <c r="H11" s="23"/>
      <c r="I11" s="24"/>
      <c r="J11" s="24"/>
      <c r="K11" s="24"/>
      <c r="L11" s="24"/>
      <c r="M11" s="24"/>
      <c r="N11" s="24"/>
      <c r="O11" s="4"/>
      <c r="P11" s="4"/>
      <c r="Q11" s="4"/>
      <c r="R11" s="4"/>
    </row>
    <row r="12" spans="1:18" ht="14" x14ac:dyDescent="0.15">
      <c r="A12" s="14"/>
      <c r="B12" s="17" t="s">
        <v>80</v>
      </c>
      <c r="C12" s="18"/>
      <c r="D12" s="18"/>
      <c r="E12" s="18"/>
      <c r="F12" s="253"/>
      <c r="G12" s="253"/>
      <c r="H12" s="253"/>
      <c r="I12" s="253"/>
      <c r="J12" s="253"/>
      <c r="K12" s="253"/>
      <c r="L12" s="14"/>
      <c r="M12" s="14"/>
      <c r="N12" s="14"/>
      <c r="O12" s="4"/>
      <c r="P12" s="4"/>
      <c r="Q12" s="4"/>
      <c r="R12" s="4"/>
    </row>
    <row r="13" spans="1:18" ht="14" x14ac:dyDescent="0.15">
      <c r="A13" s="14"/>
      <c r="B13" s="17" t="s">
        <v>81</v>
      </c>
      <c r="C13" s="18"/>
      <c r="D13" s="18"/>
      <c r="E13" s="18"/>
      <c r="F13" s="251">
        <v>44153</v>
      </c>
      <c r="G13" s="252"/>
      <c r="H13" s="252"/>
      <c r="I13" s="252"/>
      <c r="J13" s="252"/>
      <c r="K13" s="252"/>
      <c r="L13" s="14"/>
      <c r="M13" s="14"/>
      <c r="N13" s="14"/>
      <c r="O13" s="4"/>
      <c r="P13" s="4"/>
      <c r="Q13" s="4"/>
      <c r="R13" s="4"/>
    </row>
    <row r="14" spans="1:18" ht="34.5" customHeight="1" x14ac:dyDescent="0.15">
      <c r="A14" s="14"/>
      <c r="B14" s="254" t="s">
        <v>82</v>
      </c>
      <c r="C14" s="254"/>
      <c r="D14" s="254"/>
      <c r="E14" s="254"/>
      <c r="F14" s="251"/>
      <c r="G14" s="252"/>
      <c r="H14" s="252"/>
      <c r="I14" s="252"/>
      <c r="J14" s="252"/>
      <c r="K14" s="252"/>
      <c r="L14" s="14"/>
      <c r="M14" s="14"/>
      <c r="N14" s="14"/>
      <c r="O14" s="4"/>
      <c r="P14" s="4"/>
      <c r="Q14" s="4"/>
      <c r="R14" s="4"/>
    </row>
    <row r="15" spans="1:18" ht="31.5" customHeight="1" x14ac:dyDescent="0.15">
      <c r="A15" s="14"/>
      <c r="B15" s="254" t="s">
        <v>83</v>
      </c>
      <c r="C15" s="254"/>
      <c r="D15" s="254"/>
      <c r="E15" s="254"/>
      <c r="F15" s="251"/>
      <c r="G15" s="252"/>
      <c r="H15" s="252"/>
      <c r="I15" s="252"/>
      <c r="J15" s="252"/>
      <c r="K15" s="252"/>
      <c r="L15" s="14"/>
      <c r="M15" s="14"/>
      <c r="N15" s="14"/>
      <c r="O15" s="4"/>
      <c r="P15" s="4"/>
      <c r="Q15" s="4"/>
      <c r="R15" s="4"/>
    </row>
    <row r="16" spans="1:18" ht="14" x14ac:dyDescent="0.15">
      <c r="A16" s="14"/>
      <c r="B16" s="17" t="s">
        <v>84</v>
      </c>
      <c r="C16" s="18"/>
      <c r="D16" s="18"/>
      <c r="E16" s="18"/>
      <c r="F16" s="253"/>
      <c r="G16" s="253"/>
      <c r="H16" s="253"/>
      <c r="I16" s="253"/>
      <c r="J16" s="253"/>
      <c r="K16" s="253"/>
      <c r="L16" s="14"/>
      <c r="M16" s="14"/>
      <c r="N16" s="14"/>
      <c r="O16" s="4"/>
      <c r="P16" s="4"/>
      <c r="Q16" s="4"/>
      <c r="R16" s="4"/>
    </row>
    <row r="17" spans="1:18" ht="14" x14ac:dyDescent="0.15">
      <c r="A17" s="14"/>
      <c r="B17" s="17" t="s">
        <v>85</v>
      </c>
      <c r="C17" s="18"/>
      <c r="D17" s="18"/>
      <c r="E17" s="18"/>
      <c r="F17" s="253"/>
      <c r="G17" s="253"/>
      <c r="H17" s="253"/>
      <c r="I17" s="253"/>
      <c r="J17" s="253"/>
      <c r="K17" s="253"/>
      <c r="L17" s="14"/>
      <c r="M17" s="14"/>
      <c r="N17" s="14"/>
      <c r="O17" s="4"/>
      <c r="P17" s="4"/>
      <c r="Q17" s="4"/>
      <c r="R17" s="4"/>
    </row>
    <row r="18" spans="1:18" ht="14" x14ac:dyDescent="0.15">
      <c r="A18" s="14"/>
      <c r="B18" s="17" t="s">
        <v>86</v>
      </c>
      <c r="C18" s="18"/>
      <c r="D18" s="18"/>
      <c r="E18" s="18"/>
      <c r="F18" s="253"/>
      <c r="G18" s="253"/>
      <c r="H18" s="253"/>
      <c r="I18" s="253"/>
      <c r="J18" s="253"/>
      <c r="K18" s="253"/>
      <c r="L18" s="14"/>
      <c r="M18" s="14"/>
      <c r="N18" s="14"/>
      <c r="O18" s="4"/>
      <c r="P18" s="4"/>
      <c r="Q18" s="4"/>
      <c r="R18" s="4"/>
    </row>
    <row r="19" spans="1:18" ht="28.5" customHeight="1" x14ac:dyDescent="0.15">
      <c r="A19" s="14"/>
      <c r="B19" s="254" t="s">
        <v>87</v>
      </c>
      <c r="C19" s="254"/>
      <c r="D19" s="254"/>
      <c r="E19" s="254"/>
      <c r="F19" s="255"/>
      <c r="G19" s="253"/>
      <c r="H19" s="253"/>
      <c r="I19" s="253"/>
      <c r="J19" s="253"/>
      <c r="K19" s="253"/>
      <c r="L19" s="14"/>
      <c r="M19" s="14"/>
      <c r="N19" s="14"/>
      <c r="O19" s="4"/>
      <c r="P19" s="4"/>
      <c r="Q19" s="4"/>
      <c r="R19" s="4"/>
    </row>
    <row r="20" spans="1:18" ht="35.25" customHeight="1" x14ac:dyDescent="0.15">
      <c r="A20" s="14"/>
      <c r="B20" s="254" t="s">
        <v>88</v>
      </c>
      <c r="C20" s="254"/>
      <c r="D20" s="254"/>
      <c r="E20" s="254"/>
      <c r="F20" s="251"/>
      <c r="G20" s="252"/>
      <c r="H20" s="252"/>
      <c r="I20" s="252"/>
      <c r="J20" s="252"/>
      <c r="K20" s="252"/>
      <c r="L20" s="14"/>
      <c r="M20" s="27"/>
      <c r="N20" s="14"/>
      <c r="O20" s="4"/>
      <c r="P20" s="4"/>
      <c r="Q20" s="4"/>
      <c r="R20" s="4"/>
    </row>
    <row r="21" spans="1:18" ht="14" x14ac:dyDescent="0.15">
      <c r="A21" s="14"/>
      <c r="B21" s="14"/>
      <c r="C21" s="14"/>
      <c r="E21" s="15"/>
      <c r="F21" s="15"/>
      <c r="G21" s="16"/>
      <c r="H21" s="15"/>
      <c r="I21" s="14"/>
      <c r="J21" s="14"/>
      <c r="K21" s="14"/>
      <c r="L21" s="14"/>
      <c r="M21" s="14"/>
      <c r="N21" s="14"/>
      <c r="O21" s="4"/>
      <c r="P21" s="4"/>
      <c r="Q21" s="4"/>
      <c r="R21" s="4"/>
    </row>
    <row r="22" spans="1:18" ht="18" x14ac:dyDescent="0.2">
      <c r="A22" s="4"/>
      <c r="B22" s="21" t="s">
        <v>89</v>
      </c>
      <c r="C22" s="25"/>
      <c r="D22" s="26"/>
      <c r="E22" s="23"/>
      <c r="F22" s="23"/>
      <c r="G22" s="22"/>
      <c r="H22" s="23"/>
      <c r="I22" s="24"/>
      <c r="J22" s="24"/>
      <c r="K22" s="24"/>
      <c r="L22" s="24"/>
      <c r="M22" s="24"/>
      <c r="N22" s="24"/>
      <c r="O22" s="4"/>
      <c r="P22" s="4"/>
      <c r="Q22" s="4"/>
      <c r="R22" s="4"/>
    </row>
    <row r="23" spans="1:18" ht="18" x14ac:dyDescent="0.2">
      <c r="A23" s="4"/>
      <c r="B23" s="20" t="s">
        <v>90</v>
      </c>
      <c r="C23" s="11"/>
      <c r="D23" s="8"/>
      <c r="E23" s="9"/>
      <c r="G23" s="6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15" x14ac:dyDescent="0.15">
      <c r="A24" s="4"/>
      <c r="B24" s="28"/>
      <c r="C24" s="29"/>
      <c r="D24" s="30">
        <v>1</v>
      </c>
      <c r="E24" s="8" t="s">
        <v>91</v>
      </c>
      <c r="G24" s="6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15" x14ac:dyDescent="0.15">
      <c r="A25" s="4"/>
      <c r="B25" s="28"/>
      <c r="C25" s="29"/>
      <c r="D25" s="30">
        <v>2</v>
      </c>
      <c r="E25" s="8" t="s">
        <v>92</v>
      </c>
      <c r="G25" s="6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15" x14ac:dyDescent="0.15">
      <c r="A26" s="4"/>
      <c r="B26" s="28"/>
      <c r="C26" s="29"/>
      <c r="D26" s="30">
        <v>3</v>
      </c>
      <c r="E26" s="8" t="s">
        <v>93</v>
      </c>
      <c r="G26" s="6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15" x14ac:dyDescent="0.15">
      <c r="A27" s="4"/>
      <c r="B27" s="28"/>
      <c r="C27" s="29"/>
      <c r="D27" s="30">
        <v>4</v>
      </c>
      <c r="E27" s="8" t="s">
        <v>94</v>
      </c>
      <c r="G27" s="6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15" x14ac:dyDescent="0.15">
      <c r="A28" s="4"/>
      <c r="B28" s="28"/>
      <c r="C28" s="29"/>
      <c r="D28" s="30">
        <v>5</v>
      </c>
      <c r="E28" s="8" t="s">
        <v>95</v>
      </c>
      <c r="G28" s="6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15" x14ac:dyDescent="0.15">
      <c r="A29" s="4"/>
      <c r="B29" s="28"/>
      <c r="C29" s="31"/>
      <c r="D29" s="30">
        <v>6</v>
      </c>
      <c r="E29" s="8" t="s">
        <v>96</v>
      </c>
      <c r="G29" s="6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15" x14ac:dyDescent="0.15">
      <c r="A30" s="4"/>
      <c r="B30" s="28"/>
      <c r="C30" s="31"/>
      <c r="D30" s="30">
        <v>7</v>
      </c>
      <c r="E30" s="8" t="s">
        <v>98</v>
      </c>
      <c r="G30" s="6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15" x14ac:dyDescent="0.15">
      <c r="A31" s="4"/>
      <c r="B31" s="28" t="s">
        <v>97</v>
      </c>
      <c r="C31" s="29"/>
      <c r="D31" s="30">
        <v>8</v>
      </c>
      <c r="E31" s="8" t="s">
        <v>99</v>
      </c>
      <c r="G31" s="6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15" x14ac:dyDescent="0.15">
      <c r="A32" s="4"/>
      <c r="B32" s="28"/>
      <c r="C32" s="29"/>
      <c r="D32" s="30">
        <v>9</v>
      </c>
      <c r="E32" s="8" t="s">
        <v>100</v>
      </c>
      <c r="G32" s="6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15" x14ac:dyDescent="0.15">
      <c r="A33" s="4"/>
      <c r="B33" s="28"/>
      <c r="C33" s="29"/>
      <c r="D33" s="30">
        <v>10</v>
      </c>
      <c r="E33" s="8" t="s">
        <v>101</v>
      </c>
      <c r="G33" s="6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15" x14ac:dyDescent="0.15">
      <c r="A34" s="4"/>
      <c r="B34" s="28"/>
      <c r="C34" s="29"/>
      <c r="D34" s="30">
        <v>11</v>
      </c>
      <c r="E34" s="8" t="s">
        <v>102</v>
      </c>
      <c r="G34" s="6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5" x14ac:dyDescent="0.15">
      <c r="A35" s="4"/>
      <c r="B35" s="28"/>
      <c r="C35" s="29"/>
      <c r="D35" s="30">
        <v>12</v>
      </c>
      <c r="E35" s="8" t="s">
        <v>103</v>
      </c>
      <c r="G35" s="6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14" x14ac:dyDescent="0.15">
      <c r="A36" s="4"/>
      <c r="B36" s="28"/>
      <c r="C36" s="29"/>
      <c r="D36" s="30">
        <v>13</v>
      </c>
      <c r="E36" s="8" t="s">
        <v>104</v>
      </c>
      <c r="G36" s="247"/>
      <c r="H36" s="247"/>
      <c r="I36" s="247"/>
      <c r="J36" s="247"/>
      <c r="K36" s="247"/>
      <c r="L36" s="247"/>
      <c r="M36" s="247"/>
      <c r="N36" s="247"/>
      <c r="O36" s="4"/>
      <c r="P36" s="4"/>
      <c r="Q36" s="4"/>
      <c r="R36" s="4"/>
    </row>
    <row r="37" spans="1:18" ht="15" x14ac:dyDescent="0.15">
      <c r="A37" s="4"/>
      <c r="B37" s="12"/>
      <c r="C37" s="12"/>
      <c r="D37" s="4"/>
      <c r="E37" s="4"/>
      <c r="F37" s="6"/>
      <c r="G37" s="6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18" x14ac:dyDescent="0.2">
      <c r="A38" s="4"/>
      <c r="B38" s="21" t="s">
        <v>105</v>
      </c>
      <c r="C38" s="22"/>
      <c r="D38" s="22"/>
      <c r="E38" s="23"/>
      <c r="F38" s="24"/>
      <c r="G38" s="24"/>
      <c r="H38" s="24"/>
      <c r="I38" s="23"/>
      <c r="J38" s="23"/>
      <c r="K38" s="23"/>
      <c r="L38" s="24"/>
      <c r="M38" s="24"/>
      <c r="N38" s="24"/>
      <c r="O38" s="4"/>
      <c r="P38" s="4"/>
      <c r="Q38" s="4"/>
      <c r="R38" s="4"/>
    </row>
    <row r="39" spans="1:18" ht="15" x14ac:dyDescent="0.15">
      <c r="A39" s="4"/>
      <c r="B39" s="20" t="s">
        <v>106</v>
      </c>
      <c r="C39" s="12"/>
      <c r="F39" s="6"/>
      <c r="G39" s="6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15" x14ac:dyDescent="0.15">
      <c r="A40" s="4"/>
      <c r="B40" s="20" t="s">
        <v>107</v>
      </c>
      <c r="C40" s="12"/>
      <c r="D40" s="19"/>
      <c r="E40" s="8"/>
      <c r="F40" s="6"/>
      <c r="G40" s="6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15" x14ac:dyDescent="0.15">
      <c r="A41" s="4"/>
      <c r="B41" s="20" t="s">
        <v>108</v>
      </c>
      <c r="C41" s="12"/>
      <c r="D41" s="19"/>
      <c r="E41" s="8"/>
      <c r="F41" s="6"/>
      <c r="G41" s="6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15" x14ac:dyDescent="0.15">
      <c r="A42" s="4"/>
      <c r="B42" s="20"/>
      <c r="C42" s="12"/>
      <c r="D42" s="19"/>
      <c r="E42" s="8"/>
      <c r="F42" s="6"/>
      <c r="G42" s="6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15" x14ac:dyDescent="0.15">
      <c r="A43" s="4"/>
      <c r="B43" s="28" t="s">
        <v>97</v>
      </c>
      <c r="C43" s="13" t="str">
        <f>IF(B43="x"," ","nc")</f>
        <v xml:space="preserve"> </v>
      </c>
      <c r="D43" s="30">
        <v>1</v>
      </c>
      <c r="E43" s="8" t="s">
        <v>110</v>
      </c>
      <c r="F43" s="6"/>
      <c r="G43" s="6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15" x14ac:dyDescent="0.15">
      <c r="A44" s="4"/>
      <c r="B44" s="28"/>
      <c r="C44" s="13" t="str">
        <f t="shared" ref="C44:C66" si="0">IF(B44="x"," ","nc")</f>
        <v>nc</v>
      </c>
      <c r="D44" s="30">
        <v>2</v>
      </c>
      <c r="E44" s="8" t="s">
        <v>112</v>
      </c>
      <c r="F44" s="6"/>
      <c r="G44" s="6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15" x14ac:dyDescent="0.15">
      <c r="A45" s="4"/>
      <c r="B45" s="28"/>
      <c r="C45" s="13" t="str">
        <f t="shared" si="0"/>
        <v>nc</v>
      </c>
      <c r="D45" s="30">
        <v>3</v>
      </c>
      <c r="E45" s="8" t="s">
        <v>114</v>
      </c>
      <c r="F45" s="6"/>
      <c r="G45" s="6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15" x14ac:dyDescent="0.15">
      <c r="A46" s="4"/>
      <c r="B46" s="28" t="s">
        <v>97</v>
      </c>
      <c r="C46" s="13" t="str">
        <f t="shared" si="0"/>
        <v xml:space="preserve"> </v>
      </c>
      <c r="D46" s="30">
        <v>4</v>
      </c>
      <c r="E46" s="8" t="s">
        <v>116</v>
      </c>
      <c r="F46" s="6"/>
      <c r="G46" s="6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15" x14ac:dyDescent="0.15">
      <c r="A47" s="4"/>
      <c r="B47" s="28" t="s">
        <v>97</v>
      </c>
      <c r="C47" s="13" t="str">
        <f t="shared" si="0"/>
        <v xml:space="preserve"> </v>
      </c>
      <c r="D47" s="30">
        <v>5</v>
      </c>
      <c r="E47" s="8" t="s">
        <v>118</v>
      </c>
      <c r="F47" s="6"/>
      <c r="G47" s="6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15" x14ac:dyDescent="0.15">
      <c r="A48" s="4"/>
      <c r="B48" s="28"/>
      <c r="C48" s="13" t="str">
        <f t="shared" si="0"/>
        <v>nc</v>
      </c>
      <c r="D48" s="30">
        <v>6</v>
      </c>
      <c r="E48" s="8" t="s">
        <v>120</v>
      </c>
      <c r="F48" s="6"/>
      <c r="H48" s="6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15" x14ac:dyDescent="0.15">
      <c r="A49" s="4"/>
      <c r="B49" s="28"/>
      <c r="C49" s="13" t="str">
        <f t="shared" si="0"/>
        <v>nc</v>
      </c>
      <c r="D49" s="30">
        <v>7</v>
      </c>
      <c r="E49" s="8" t="s">
        <v>122</v>
      </c>
      <c r="F49" s="6"/>
      <c r="H49" s="6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15" x14ac:dyDescent="0.15">
      <c r="A50" s="4"/>
      <c r="B50" s="28"/>
      <c r="C50" s="13" t="str">
        <f t="shared" si="0"/>
        <v>nc</v>
      </c>
      <c r="D50" s="30">
        <v>8</v>
      </c>
      <c r="E50" s="8" t="s">
        <v>123</v>
      </c>
      <c r="F50" s="6"/>
      <c r="H50" s="6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15" x14ac:dyDescent="0.15">
      <c r="A51" s="4"/>
      <c r="B51" s="28"/>
      <c r="C51" s="13" t="str">
        <f t="shared" si="0"/>
        <v>nc</v>
      </c>
      <c r="D51" s="30">
        <v>9</v>
      </c>
      <c r="E51" s="8" t="s">
        <v>124</v>
      </c>
      <c r="F51" s="6"/>
      <c r="H51" s="6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15" x14ac:dyDescent="0.15">
      <c r="A52" s="4"/>
      <c r="B52" s="28"/>
      <c r="C52" s="13" t="str">
        <f t="shared" si="0"/>
        <v>nc</v>
      </c>
      <c r="D52" s="30">
        <v>10</v>
      </c>
      <c r="E52" s="8" t="s">
        <v>125</v>
      </c>
      <c r="F52" s="6"/>
      <c r="H52" s="6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15" x14ac:dyDescent="0.15">
      <c r="A53" s="4"/>
      <c r="B53" s="28"/>
      <c r="C53" s="13" t="str">
        <f t="shared" si="0"/>
        <v>nc</v>
      </c>
      <c r="D53" s="30">
        <v>11</v>
      </c>
      <c r="E53" s="8" t="s">
        <v>126</v>
      </c>
      <c r="F53" s="6"/>
      <c r="H53" s="6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15" x14ac:dyDescent="0.15">
      <c r="A54" s="4"/>
      <c r="B54" s="28"/>
      <c r="C54" s="13" t="str">
        <f t="shared" si="0"/>
        <v>nc</v>
      </c>
      <c r="D54" s="30">
        <v>12</v>
      </c>
      <c r="E54" s="8" t="s">
        <v>127</v>
      </c>
      <c r="F54" s="6"/>
      <c r="H54" s="6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15" x14ac:dyDescent="0.15">
      <c r="A55" s="4"/>
      <c r="B55" s="28"/>
      <c r="C55" s="13" t="str">
        <f t="shared" si="0"/>
        <v>nc</v>
      </c>
      <c r="D55" s="30">
        <v>13</v>
      </c>
      <c r="E55" s="8" t="s">
        <v>128</v>
      </c>
      <c r="F55" s="7"/>
      <c r="H55" s="6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15" x14ac:dyDescent="0.15">
      <c r="A56" s="4"/>
      <c r="B56" s="28"/>
      <c r="C56" s="13" t="str">
        <f t="shared" si="0"/>
        <v>nc</v>
      </c>
      <c r="D56" s="30">
        <v>14</v>
      </c>
      <c r="E56" s="8" t="s">
        <v>129</v>
      </c>
      <c r="F56" s="6"/>
      <c r="H56" s="6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15" x14ac:dyDescent="0.15">
      <c r="A57" s="4"/>
      <c r="B57" s="28"/>
      <c r="C57" s="13" t="str">
        <f t="shared" si="0"/>
        <v>nc</v>
      </c>
      <c r="D57" s="30">
        <v>15</v>
      </c>
      <c r="E57" s="10" t="s">
        <v>130</v>
      </c>
      <c r="F57" s="6"/>
      <c r="H57" s="6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15" x14ac:dyDescent="0.15">
      <c r="A58" s="4"/>
      <c r="B58" s="28" t="s">
        <v>97</v>
      </c>
      <c r="C58" s="13" t="str">
        <f t="shared" si="0"/>
        <v xml:space="preserve"> </v>
      </c>
      <c r="D58" s="30">
        <v>16</v>
      </c>
      <c r="E58" s="8" t="s">
        <v>131</v>
      </c>
      <c r="F58" s="6"/>
      <c r="H58" s="6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15" x14ac:dyDescent="0.15">
      <c r="A59" s="4"/>
      <c r="B59" s="28"/>
      <c r="C59" s="13" t="str">
        <f t="shared" si="0"/>
        <v>nc</v>
      </c>
      <c r="D59" s="30">
        <v>17</v>
      </c>
      <c r="E59" s="8" t="s">
        <v>132</v>
      </c>
      <c r="F59" s="6"/>
      <c r="H59" s="6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5" x14ac:dyDescent="0.15">
      <c r="A60" s="4"/>
      <c r="B60" s="28"/>
      <c r="C60" s="13" t="str">
        <f t="shared" si="0"/>
        <v>nc</v>
      </c>
      <c r="D60" s="30">
        <v>18</v>
      </c>
      <c r="E60" s="8" t="s">
        <v>133</v>
      </c>
      <c r="F60" s="6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15" x14ac:dyDescent="0.15">
      <c r="A61" s="4"/>
      <c r="B61" s="28"/>
      <c r="C61" s="13" t="str">
        <f t="shared" si="0"/>
        <v>nc</v>
      </c>
      <c r="D61" s="30">
        <v>19</v>
      </c>
      <c r="E61" s="8" t="s">
        <v>134</v>
      </c>
      <c r="F61" s="6"/>
      <c r="H61" s="6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15" x14ac:dyDescent="0.15">
      <c r="A62" s="4"/>
      <c r="B62" s="28" t="s">
        <v>97</v>
      </c>
      <c r="C62" s="13" t="str">
        <f t="shared" si="0"/>
        <v xml:space="preserve"> </v>
      </c>
      <c r="D62" s="30">
        <v>20</v>
      </c>
      <c r="E62" s="8" t="s">
        <v>135</v>
      </c>
      <c r="F62" s="6"/>
      <c r="H62" s="6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14" x14ac:dyDescent="0.15">
      <c r="A63" s="4"/>
      <c r="B63" s="28"/>
      <c r="C63" s="13" t="str">
        <f t="shared" si="0"/>
        <v>nc</v>
      </c>
      <c r="D63" s="30">
        <v>21</v>
      </c>
      <c r="E63" s="8" t="s">
        <v>136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14" x14ac:dyDescent="0.15">
      <c r="A64" s="4"/>
      <c r="B64" s="28"/>
      <c r="C64" s="13" t="str">
        <f t="shared" si="0"/>
        <v>nc</v>
      </c>
      <c r="D64" s="30">
        <v>22</v>
      </c>
      <c r="E64" s="8" t="s">
        <v>137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14" x14ac:dyDescent="0.15">
      <c r="A65" s="4"/>
      <c r="B65" s="143" t="s">
        <v>141</v>
      </c>
      <c r="C65" s="13" t="str">
        <f t="shared" si="0"/>
        <v xml:space="preserve"> </v>
      </c>
      <c r="D65" s="30">
        <v>23</v>
      </c>
      <c r="E65" s="8" t="s">
        <v>142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14" x14ac:dyDescent="0.15">
      <c r="A66" s="4"/>
      <c r="B66" s="143" t="s">
        <v>97</v>
      </c>
      <c r="C66" s="13" t="str">
        <f t="shared" si="0"/>
        <v xml:space="preserve"> </v>
      </c>
      <c r="D66" s="30">
        <v>24</v>
      </c>
      <c r="E66" s="8" t="s">
        <v>143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18" x14ac:dyDescent="0.2">
      <c r="A68" s="4"/>
      <c r="B68" s="21" t="s">
        <v>138</v>
      </c>
      <c r="C68" s="22"/>
      <c r="D68" s="22"/>
      <c r="E68" s="23"/>
      <c r="F68" s="24"/>
      <c r="G68" s="24"/>
      <c r="H68" s="24"/>
      <c r="I68" s="23"/>
      <c r="J68" s="23"/>
      <c r="K68" s="23"/>
      <c r="L68" s="24"/>
      <c r="M68" s="24"/>
      <c r="N68" s="24"/>
      <c r="O68" s="4"/>
      <c r="P68" s="4"/>
      <c r="Q68" s="4"/>
      <c r="R68" s="4"/>
    </row>
    <row r="69" spans="1:18" x14ac:dyDescent="0.15">
      <c r="A69" s="4"/>
      <c r="B69" s="248"/>
      <c r="C69" s="249"/>
      <c r="D69" s="249"/>
      <c r="E69" s="249"/>
      <c r="F69" s="249"/>
      <c r="G69" s="249"/>
      <c r="H69" s="249"/>
      <c r="I69" s="249"/>
      <c r="J69" s="249"/>
      <c r="K69" s="249"/>
      <c r="L69" s="249"/>
      <c r="M69" s="249"/>
      <c r="N69" s="249"/>
      <c r="O69" s="4"/>
      <c r="P69" s="4"/>
      <c r="Q69" s="4"/>
      <c r="R69" s="4"/>
    </row>
    <row r="70" spans="1:18" x14ac:dyDescent="0.15">
      <c r="A70" s="4"/>
      <c r="B70" s="250"/>
      <c r="C70" s="250"/>
      <c r="D70" s="250"/>
      <c r="E70" s="250"/>
      <c r="F70" s="250"/>
      <c r="G70" s="250"/>
      <c r="H70" s="250"/>
      <c r="I70" s="250"/>
      <c r="J70" s="250"/>
      <c r="K70" s="250"/>
      <c r="L70" s="250"/>
      <c r="M70" s="250"/>
      <c r="N70" s="250"/>
      <c r="O70" s="4"/>
      <c r="P70" s="4"/>
      <c r="Q70" s="4"/>
      <c r="R70" s="4"/>
    </row>
    <row r="71" spans="1:18" x14ac:dyDescent="0.15">
      <c r="A71" s="4"/>
      <c r="B71" s="250"/>
      <c r="C71" s="250"/>
      <c r="D71" s="250"/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O71" s="4"/>
      <c r="P71" s="4"/>
      <c r="Q71" s="4"/>
      <c r="R71" s="4"/>
    </row>
    <row r="72" spans="1:18" x14ac:dyDescent="0.15">
      <c r="A72" s="4"/>
      <c r="B72" s="250"/>
      <c r="C72" s="250"/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4"/>
      <c r="P72" s="4"/>
      <c r="Q72" s="4"/>
      <c r="R72" s="4"/>
    </row>
    <row r="73" spans="1:18" x14ac:dyDescent="0.15">
      <c r="A73" s="4"/>
      <c r="B73" s="250"/>
      <c r="C73" s="250"/>
      <c r="D73" s="250"/>
      <c r="E73" s="250"/>
      <c r="F73" s="250"/>
      <c r="G73" s="250"/>
      <c r="H73" s="250"/>
      <c r="I73" s="250"/>
      <c r="J73" s="250"/>
      <c r="K73" s="250"/>
      <c r="L73" s="250"/>
      <c r="M73" s="250"/>
      <c r="N73" s="250"/>
      <c r="O73" s="4"/>
      <c r="P73" s="4"/>
      <c r="Q73" s="4"/>
      <c r="R73" s="4"/>
    </row>
    <row r="74" spans="1:18" x14ac:dyDescent="0.15">
      <c r="A74" s="4"/>
      <c r="B74" s="250"/>
      <c r="C74" s="250"/>
      <c r="D74" s="250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4"/>
      <c r="P74" s="4"/>
      <c r="Q74" s="4"/>
      <c r="R74" s="4"/>
    </row>
    <row r="75" spans="1:18" ht="18" x14ac:dyDescent="0.2">
      <c r="A75" s="4"/>
      <c r="B75" s="21" t="s">
        <v>139</v>
      </c>
      <c r="C75" s="22"/>
      <c r="D75" s="22"/>
      <c r="E75" s="23"/>
      <c r="F75" s="24"/>
      <c r="G75" s="24"/>
      <c r="H75" s="24"/>
      <c r="I75" s="23"/>
      <c r="J75" s="23"/>
      <c r="K75" s="23"/>
      <c r="L75" s="24"/>
      <c r="M75" s="24"/>
      <c r="N75" s="24"/>
      <c r="O75" s="4"/>
      <c r="P75" s="4"/>
      <c r="Q75" s="4"/>
      <c r="R75" s="4"/>
    </row>
    <row r="76" spans="1:18" x14ac:dyDescent="0.15">
      <c r="A76" s="4"/>
      <c r="B76" s="248"/>
      <c r="C76" s="249"/>
      <c r="D76" s="249"/>
      <c r="E76" s="249"/>
      <c r="F76" s="249"/>
      <c r="G76" s="249"/>
      <c r="H76" s="249"/>
      <c r="I76" s="249"/>
      <c r="J76" s="249"/>
      <c r="K76" s="249"/>
      <c r="L76" s="249"/>
      <c r="M76" s="249"/>
      <c r="N76" s="249"/>
      <c r="O76" s="4"/>
      <c r="P76" s="4"/>
      <c r="Q76" s="4"/>
      <c r="R76" s="4"/>
    </row>
    <row r="77" spans="1:18" x14ac:dyDescent="0.15">
      <c r="A77" s="4"/>
      <c r="B77" s="250"/>
      <c r="C77" s="250"/>
      <c r="D77" s="250"/>
      <c r="E77" s="250"/>
      <c r="F77" s="250"/>
      <c r="G77" s="250"/>
      <c r="H77" s="250"/>
      <c r="I77" s="250"/>
      <c r="J77" s="250"/>
      <c r="K77" s="250"/>
      <c r="L77" s="250"/>
      <c r="M77" s="250"/>
      <c r="N77" s="250"/>
      <c r="O77" s="4"/>
      <c r="P77" s="4"/>
      <c r="Q77" s="4"/>
      <c r="R77" s="4"/>
    </row>
    <row r="78" spans="1:18" x14ac:dyDescent="0.15">
      <c r="A78" s="4"/>
      <c r="B78" s="250"/>
      <c r="C78" s="250"/>
      <c r="D78" s="250"/>
      <c r="E78" s="250"/>
      <c r="F78" s="250"/>
      <c r="G78" s="250"/>
      <c r="H78" s="250"/>
      <c r="I78" s="250"/>
      <c r="J78" s="250"/>
      <c r="K78" s="250"/>
      <c r="L78" s="250"/>
      <c r="M78" s="250"/>
      <c r="N78" s="250"/>
      <c r="O78" s="4"/>
      <c r="P78" s="4"/>
      <c r="Q78" s="4"/>
      <c r="R78" s="4"/>
    </row>
    <row r="79" spans="1:18" x14ac:dyDescent="0.15">
      <c r="A79" s="4"/>
      <c r="B79" s="250"/>
      <c r="C79" s="250"/>
      <c r="D79" s="250"/>
      <c r="E79" s="250"/>
      <c r="F79" s="250"/>
      <c r="G79" s="250"/>
      <c r="H79" s="250"/>
      <c r="I79" s="250"/>
      <c r="J79" s="250"/>
      <c r="K79" s="250"/>
      <c r="L79" s="250"/>
      <c r="M79" s="250"/>
      <c r="N79" s="250"/>
      <c r="O79" s="4"/>
      <c r="P79" s="4"/>
      <c r="Q79" s="4"/>
      <c r="R79" s="4"/>
    </row>
    <row r="80" spans="1:18" x14ac:dyDescent="0.15">
      <c r="A80" s="4"/>
      <c r="B80" s="250"/>
      <c r="C80" s="250"/>
      <c r="D80" s="250"/>
      <c r="E80" s="250"/>
      <c r="F80" s="250"/>
      <c r="G80" s="250"/>
      <c r="H80" s="250"/>
      <c r="I80" s="250"/>
      <c r="J80" s="250"/>
      <c r="K80" s="250"/>
      <c r="L80" s="250"/>
      <c r="M80" s="250"/>
      <c r="N80" s="250"/>
      <c r="O80" s="4"/>
      <c r="P80" s="4"/>
      <c r="Q80" s="4"/>
      <c r="R80" s="4"/>
    </row>
    <row r="81" spans="1:18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idden="1" x14ac:dyDescent="0.15">
      <c r="A82" s="4"/>
      <c r="B82" s="4"/>
      <c r="C82" s="4"/>
      <c r="D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idden="1" x14ac:dyDescent="0.15">
      <c r="A83" s="4"/>
      <c r="B83" s="4"/>
      <c r="C83" s="4"/>
      <c r="D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idden="1" x14ac:dyDescent="0.15">
      <c r="A84" s="4"/>
      <c r="B84" s="4"/>
      <c r="C84" s="4"/>
      <c r="D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idden="1" x14ac:dyDescent="0.15">
      <c r="A85" s="4"/>
      <c r="B85" s="4"/>
      <c r="C85" s="4"/>
      <c r="D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idden="1" x14ac:dyDescent="0.15">
      <c r="A86" s="4"/>
      <c r="B86" s="4"/>
      <c r="C86" s="4"/>
      <c r="D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idden="1" x14ac:dyDescent="0.15">
      <c r="A87" s="4"/>
      <c r="B87" s="4"/>
      <c r="C87" s="4"/>
      <c r="D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idden="1" x14ac:dyDescent="0.15">
      <c r="A88" s="4"/>
      <c r="B88" s="4"/>
      <c r="C88" s="4"/>
      <c r="D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idden="1" x14ac:dyDescent="0.15">
      <c r="A89" s="4"/>
      <c r="B89" s="4"/>
      <c r="C89" s="4"/>
      <c r="D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idden="1" x14ac:dyDescent="0.15">
      <c r="A90" s="4"/>
      <c r="B90" s="4"/>
      <c r="C90" s="4"/>
      <c r="D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idden="1" x14ac:dyDescent="0.15">
      <c r="A91" s="4"/>
      <c r="B91" s="4"/>
      <c r="C91" s="4"/>
      <c r="D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idden="1" x14ac:dyDescent="0.15">
      <c r="A92" s="4"/>
      <c r="B92" s="4"/>
      <c r="C92" s="4"/>
      <c r="D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14" hidden="1" x14ac:dyDescent="0.15">
      <c r="A93" s="4"/>
      <c r="B93" s="4"/>
      <c r="C93" s="4"/>
      <c r="D93" s="4"/>
      <c r="E93" s="8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idden="1" x14ac:dyDescent="0.15">
      <c r="A94" s="4"/>
      <c r="B94" s="4"/>
      <c r="C94" s="4"/>
      <c r="D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idden="1" x14ac:dyDescent="0.15">
      <c r="A95" s="4"/>
      <c r="B95" s="4"/>
      <c r="C95" s="4"/>
      <c r="D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idden="1" x14ac:dyDescent="0.15">
      <c r="A96" s="4"/>
      <c r="B96" s="4"/>
      <c r="C96" s="4"/>
      <c r="D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idden="1" x14ac:dyDescent="0.15">
      <c r="A97" s="4"/>
      <c r="B97" s="4"/>
      <c r="C97" s="4"/>
      <c r="D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idden="1" x14ac:dyDescent="0.15">
      <c r="A98" s="4"/>
      <c r="B98" s="4"/>
      <c r="C98" s="4"/>
      <c r="D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idden="1" x14ac:dyDescent="0.15">
      <c r="A99" s="4"/>
      <c r="B99" s="4"/>
      <c r="C99" s="4"/>
      <c r="D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idden="1" x14ac:dyDescent="0.15">
      <c r="A100" s="4"/>
      <c r="B100" s="4"/>
      <c r="C100" s="4"/>
      <c r="D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hidden="1" x14ac:dyDescent="0.15">
      <c r="A101" s="4"/>
      <c r="B101" s="4"/>
      <c r="C101" s="4"/>
      <c r="D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hidden="1" x14ac:dyDescent="0.15">
      <c r="A102" s="4"/>
      <c r="B102" s="4"/>
      <c r="C102" s="4"/>
      <c r="D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hidden="1" x14ac:dyDescent="0.15">
      <c r="A103" s="4"/>
      <c r="B103" s="4"/>
      <c r="C103" s="4"/>
      <c r="D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hidden="1" x14ac:dyDescent="0.15">
      <c r="A104" s="4"/>
      <c r="B104" s="4"/>
      <c r="C104" s="4"/>
      <c r="D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hidden="1" x14ac:dyDescent="0.15">
      <c r="A105" s="4"/>
      <c r="B105" s="4"/>
      <c r="C105" s="4"/>
      <c r="D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hidden="1" x14ac:dyDescent="0.15">
      <c r="A106" s="4"/>
      <c r="B106" s="4"/>
      <c r="C106" s="4"/>
      <c r="D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hidden="1" x14ac:dyDescent="0.15">
      <c r="A107" s="4"/>
      <c r="B107" s="4"/>
      <c r="C107" s="4"/>
      <c r="D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hidden="1" x14ac:dyDescent="0.15">
      <c r="A108" s="4"/>
      <c r="B108" s="4"/>
      <c r="C108" s="4"/>
      <c r="D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hidden="1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hidden="1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hidden="1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hidden="1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hidden="1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hidden="1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hidden="1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hidden="1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hidden="1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hidden="1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hidden="1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hidden="1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hidden="1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hidden="1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hidden="1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hidden="1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hidden="1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hidden="1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hidden="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hidden="1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hidden="1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x14ac:dyDescent="0.15"/>
  </sheetData>
  <mergeCells count="25">
    <mergeCell ref="F17:K17"/>
    <mergeCell ref="F16:K16"/>
    <mergeCell ref="B19:E19"/>
    <mergeCell ref="B20:E20"/>
    <mergeCell ref="F20:K20"/>
    <mergeCell ref="F19:K19"/>
    <mergeCell ref="F18:K18"/>
    <mergeCell ref="F15:K15"/>
    <mergeCell ref="F14:K14"/>
    <mergeCell ref="F13:K13"/>
    <mergeCell ref="F12:K12"/>
    <mergeCell ref="B14:E14"/>
    <mergeCell ref="B15:E15"/>
    <mergeCell ref="G36:N36"/>
    <mergeCell ref="B69:N69"/>
    <mergeCell ref="B70:N70"/>
    <mergeCell ref="B71:N71"/>
    <mergeCell ref="B80:N80"/>
    <mergeCell ref="B72:N72"/>
    <mergeCell ref="B73:N73"/>
    <mergeCell ref="B74:N74"/>
    <mergeCell ref="B76:N76"/>
    <mergeCell ref="B77:N77"/>
    <mergeCell ref="B78:N78"/>
    <mergeCell ref="B79:N79"/>
  </mergeCells>
  <phoneticPr fontId="4" type="noConversion"/>
  <conditionalFormatting sqref="B24:B36">
    <cfRule type="cellIs" dxfId="2" priority="2" stopIfTrue="1" operator="equal">
      <formula>0</formula>
    </cfRule>
  </conditionalFormatting>
  <conditionalFormatting sqref="B43:C66">
    <cfRule type="cellIs" dxfId="1" priority="1" stopIfTrue="1" operator="equal">
      <formula>0</formula>
    </cfRule>
  </conditionalFormatting>
  <pageMargins left="0.35" right="0.25" top="0.32" bottom="0.5" header="0.32" footer="0.3"/>
  <pageSetup scale="87" orientation="portrait" r:id="rId1"/>
  <headerFooter alignWithMargins="0">
    <oddFooter>&amp;L&amp;7&amp;D  at &amp;T Mike 702.486.8879&amp;C&amp;7Page &amp;P of &amp;N&amp;R&amp;7&amp;F  &amp;A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4"/>
  <sheetViews>
    <sheetView showGridLines="0" view="pageBreakPreview" zoomScale="115" zoomScaleNormal="115" zoomScaleSheetLayoutView="115" workbookViewId="0">
      <selection activeCell="D4" sqref="D4"/>
    </sheetView>
  </sheetViews>
  <sheetFormatPr baseColWidth="10" defaultColWidth="9.1640625" defaultRowHeight="13" x14ac:dyDescent="0.15"/>
  <cols>
    <col min="1" max="1" width="5.1640625" style="38" customWidth="1"/>
    <col min="2" max="2" width="9.1640625" style="38"/>
    <col min="3" max="5" width="10" style="38" customWidth="1"/>
    <col min="6" max="6" width="13.33203125" style="38" customWidth="1"/>
    <col min="7" max="8" width="10.1640625" style="38" bestFit="1" customWidth="1"/>
    <col min="9" max="12" width="9.1640625" style="38"/>
    <col min="13" max="13" width="1.5" style="38" customWidth="1"/>
    <col min="14" max="16384" width="9.1640625" style="38"/>
  </cols>
  <sheetData>
    <row r="1" spans="1:15" ht="18" x14ac:dyDescent="0.2">
      <c r="A1" s="37" t="s">
        <v>144</v>
      </c>
      <c r="B1" s="37"/>
      <c r="C1" s="37"/>
      <c r="E1" s="144" t="s">
        <v>145</v>
      </c>
    </row>
    <row r="2" spans="1:15" ht="16" x14ac:dyDescent="0.2">
      <c r="A2" s="40">
        <f>Facilities!A2</f>
        <v>0</v>
      </c>
      <c r="B2" s="41"/>
      <c r="C2" s="41"/>
    </row>
    <row r="3" spans="1:15" x14ac:dyDescent="0.15">
      <c r="A3" s="43" t="s">
        <v>1</v>
      </c>
    </row>
    <row r="4" spans="1:15" x14ac:dyDescent="0.15">
      <c r="A4" s="44" t="s">
        <v>3</v>
      </c>
    </row>
    <row r="5" spans="1:15" x14ac:dyDescent="0.15">
      <c r="A5" s="45"/>
    </row>
    <row r="6" spans="1:15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6" x14ac:dyDescent="0.15">
      <c r="A7" s="46"/>
      <c r="B7" s="86" t="s">
        <v>146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8" x14ac:dyDescent="0.15">
      <c r="B8" s="87" t="s">
        <v>147</v>
      </c>
      <c r="F8" s="88">
        <v>2014</v>
      </c>
      <c r="G8" s="46"/>
      <c r="J8" s="46"/>
      <c r="K8" s="46"/>
      <c r="L8" s="46"/>
      <c r="M8" s="46"/>
    </row>
    <row r="9" spans="1:15" ht="16" x14ac:dyDescent="0.15">
      <c r="B9" s="87"/>
      <c r="D9" s="46"/>
      <c r="E9" s="46"/>
      <c r="G9" s="46"/>
      <c r="J9" s="46"/>
      <c r="K9" s="46"/>
      <c r="L9" s="46"/>
      <c r="M9" s="46"/>
    </row>
    <row r="10" spans="1:15" x14ac:dyDescent="0.15">
      <c r="B10" s="89"/>
      <c r="D10" s="46"/>
      <c r="E10" s="46"/>
      <c r="F10" s="46"/>
      <c r="G10" s="46"/>
      <c r="J10" s="46"/>
      <c r="K10" s="46"/>
      <c r="L10" s="46"/>
      <c r="M10" s="46"/>
    </row>
    <row r="11" spans="1:15" ht="16" x14ac:dyDescent="0.15">
      <c r="B11" s="90" t="s">
        <v>148</v>
      </c>
      <c r="C11" s="47"/>
      <c r="D11" s="42"/>
      <c r="E11" s="42"/>
      <c r="F11" s="42"/>
      <c r="G11" s="42"/>
      <c r="H11" s="42"/>
      <c r="I11" s="42"/>
      <c r="J11" s="42"/>
      <c r="K11" s="42"/>
      <c r="M11" s="46"/>
    </row>
    <row r="12" spans="1:15" x14ac:dyDescent="0.15">
      <c r="B12" s="91"/>
      <c r="C12" s="47"/>
      <c r="D12" s="42"/>
      <c r="E12" s="42"/>
      <c r="F12" s="42"/>
      <c r="G12" s="42"/>
      <c r="H12" s="42"/>
      <c r="I12" s="42"/>
      <c r="J12" s="42"/>
      <c r="K12" s="42"/>
      <c r="M12" s="46"/>
    </row>
    <row r="13" spans="1:15" x14ac:dyDescent="0.15">
      <c r="B13" s="91"/>
      <c r="C13" s="92">
        <v>1</v>
      </c>
      <c r="D13" s="92">
        <f>1+C13</f>
        <v>2</v>
      </c>
      <c r="E13" s="92">
        <f t="shared" ref="E13:H13" si="0">1+D13</f>
        <v>3</v>
      </c>
      <c r="F13" s="92">
        <f t="shared" si="0"/>
        <v>4</v>
      </c>
      <c r="G13" s="92">
        <f t="shared" si="0"/>
        <v>5</v>
      </c>
      <c r="H13" s="92">
        <f t="shared" si="0"/>
        <v>6</v>
      </c>
      <c r="I13" s="42"/>
      <c r="J13" s="42"/>
      <c r="K13" s="42"/>
      <c r="M13" s="46"/>
    </row>
    <row r="14" spans="1:15" ht="14" x14ac:dyDescent="0.15">
      <c r="B14" s="93" t="s">
        <v>149</v>
      </c>
      <c r="C14" s="94">
        <f>+F8</f>
        <v>2014</v>
      </c>
      <c r="D14" s="95">
        <f>+C14+1</f>
        <v>2015</v>
      </c>
      <c r="E14" s="95">
        <f t="shared" ref="E14:H14" si="1">+D14+1</f>
        <v>2016</v>
      </c>
      <c r="F14" s="95">
        <f t="shared" si="1"/>
        <v>2017</v>
      </c>
      <c r="G14" s="95">
        <f t="shared" si="1"/>
        <v>2018</v>
      </c>
      <c r="H14" s="96">
        <f t="shared" si="1"/>
        <v>2019</v>
      </c>
      <c r="I14" s="42"/>
      <c r="J14" s="42"/>
      <c r="K14" s="42"/>
      <c r="M14" s="46"/>
    </row>
    <row r="15" spans="1:15" ht="14" x14ac:dyDescent="0.15">
      <c r="B15" s="97" t="s">
        <v>150</v>
      </c>
      <c r="C15" s="98">
        <v>3</v>
      </c>
      <c r="D15" s="98">
        <v>3</v>
      </c>
      <c r="E15" s="98">
        <v>3</v>
      </c>
      <c r="F15" s="98">
        <v>1</v>
      </c>
      <c r="G15" s="98">
        <v>1</v>
      </c>
      <c r="H15" s="99">
        <v>1</v>
      </c>
      <c r="I15" s="42"/>
      <c r="J15" s="42"/>
      <c r="K15" s="42"/>
      <c r="M15" s="46"/>
    </row>
    <row r="16" spans="1:15" x14ac:dyDescent="0.15">
      <c r="B16" s="42"/>
      <c r="C16" s="42"/>
      <c r="D16" s="42"/>
      <c r="E16" s="42"/>
      <c r="F16" s="42"/>
      <c r="G16" s="42"/>
      <c r="H16" s="42"/>
      <c r="I16" s="42"/>
      <c r="J16" s="42"/>
      <c r="K16" s="42"/>
      <c r="M16" s="46"/>
      <c r="O16" s="100" t="s">
        <v>151</v>
      </c>
    </row>
    <row r="17" spans="1:15" ht="16" x14ac:dyDescent="0.15">
      <c r="B17" s="90" t="s">
        <v>152</v>
      </c>
      <c r="C17" s="42"/>
      <c r="D17" s="47"/>
      <c r="E17" s="47"/>
      <c r="F17" s="47"/>
      <c r="G17" s="47"/>
      <c r="H17" s="47"/>
      <c r="I17" s="47"/>
      <c r="J17" s="47"/>
      <c r="K17" s="47"/>
      <c r="L17" s="101"/>
      <c r="M17" s="46"/>
      <c r="O17" s="100" t="s">
        <v>153</v>
      </c>
    </row>
    <row r="18" spans="1:15" ht="14" thickBot="1" x14ac:dyDescent="0.2">
      <c r="B18" s="42"/>
      <c r="C18" s="91"/>
      <c r="D18" s="47"/>
      <c r="E18" s="47"/>
      <c r="F18" s="47"/>
      <c r="G18" s="47"/>
      <c r="H18" s="47"/>
      <c r="I18" s="47"/>
      <c r="J18" s="47"/>
      <c r="K18" s="47"/>
      <c r="L18" s="101"/>
      <c r="M18" s="46"/>
      <c r="O18" s="100" t="s">
        <v>154</v>
      </c>
    </row>
    <row r="19" spans="1:15" ht="14" thickBot="1" x14ac:dyDescent="0.2">
      <c r="B19" s="102" t="s">
        <v>149</v>
      </c>
      <c r="C19" s="103" t="s">
        <v>155</v>
      </c>
      <c r="D19" s="104"/>
      <c r="E19" s="104"/>
      <c r="F19" s="104"/>
      <c r="G19" s="104"/>
      <c r="H19" s="104"/>
      <c r="I19" s="105"/>
      <c r="J19" s="106" t="s">
        <v>156</v>
      </c>
      <c r="K19" s="107"/>
      <c r="L19" s="108"/>
      <c r="M19" s="46"/>
      <c r="O19" s="100" t="s">
        <v>157</v>
      </c>
    </row>
    <row r="20" spans="1:15" x14ac:dyDescent="0.15">
      <c r="B20" s="109"/>
      <c r="C20" s="110" t="s">
        <v>158</v>
      </c>
      <c r="D20" s="111" t="s">
        <v>159</v>
      </c>
      <c r="E20" s="111" t="s">
        <v>160</v>
      </c>
      <c r="F20" s="111" t="s">
        <v>161</v>
      </c>
      <c r="G20" s="111" t="s">
        <v>162</v>
      </c>
      <c r="H20" s="111" t="s">
        <v>163</v>
      </c>
      <c r="I20" s="112" t="s">
        <v>164</v>
      </c>
      <c r="J20" s="110" t="s">
        <v>165</v>
      </c>
      <c r="K20" s="111" t="s">
        <v>166</v>
      </c>
      <c r="L20" s="113" t="s">
        <v>167</v>
      </c>
      <c r="M20" s="46"/>
      <c r="O20" s="100" t="s">
        <v>168</v>
      </c>
    </row>
    <row r="21" spans="1:15" x14ac:dyDescent="0.15">
      <c r="A21" s="114"/>
      <c r="B21" s="115">
        <f>+F8</f>
        <v>2014</v>
      </c>
      <c r="C21" s="116">
        <v>4.9689440993788817E-2</v>
      </c>
      <c r="D21" s="116">
        <v>0</v>
      </c>
      <c r="E21" s="116">
        <v>0.72049689440993792</v>
      </c>
      <c r="F21" s="116">
        <v>0.16149068322981366</v>
      </c>
      <c r="G21" s="116">
        <v>0</v>
      </c>
      <c r="H21" s="116">
        <v>6.2111801242236024E-2</v>
      </c>
      <c r="I21" s="116">
        <v>6.2111801242236021E-3</v>
      </c>
      <c r="J21" s="116">
        <v>0</v>
      </c>
      <c r="K21" s="116">
        <v>6.2111801242236024E-2</v>
      </c>
      <c r="L21" s="117">
        <v>6.2111801242236021E-3</v>
      </c>
      <c r="M21" s="46"/>
      <c r="O21" s="100" t="s">
        <v>169</v>
      </c>
    </row>
    <row r="22" spans="1:15" x14ac:dyDescent="0.15">
      <c r="B22" s="115">
        <f>+B21+1</f>
        <v>2015</v>
      </c>
      <c r="C22" s="118">
        <v>5.1118210862619806E-2</v>
      </c>
      <c r="D22" s="118">
        <v>6.3897763578274758E-3</v>
      </c>
      <c r="E22" s="118">
        <v>0.74281150159744413</v>
      </c>
      <c r="F22" s="118">
        <v>0.12939297124600638</v>
      </c>
      <c r="G22" s="118">
        <v>3.1948881789137379E-3</v>
      </c>
      <c r="H22" s="118">
        <v>6.0702875399361013E-2</v>
      </c>
      <c r="I22" s="118">
        <v>6.3897763578274758E-3</v>
      </c>
      <c r="J22" s="118">
        <v>6.5495207667731634E-2</v>
      </c>
      <c r="K22" s="118">
        <v>9.2651757188498399E-2</v>
      </c>
      <c r="L22" s="119">
        <v>7.9872204472843447E-3</v>
      </c>
      <c r="M22" s="46"/>
      <c r="O22" s="100" t="s">
        <v>170</v>
      </c>
    </row>
    <row r="23" spans="1:15" x14ac:dyDescent="0.15">
      <c r="B23" s="115">
        <f t="shared" ref="B23:B26" si="2">+B22+1</f>
        <v>2016</v>
      </c>
      <c r="C23" s="118">
        <v>3.6999999999999998E-2</v>
      </c>
      <c r="D23" s="118">
        <v>0.113</v>
      </c>
      <c r="E23" s="118">
        <v>0.443</v>
      </c>
      <c r="F23" s="118">
        <v>0.33200000000000002</v>
      </c>
      <c r="G23" s="118">
        <v>0</v>
      </c>
      <c r="H23" s="118">
        <v>0.06</v>
      </c>
      <c r="I23" s="118">
        <v>2.1999999999999999E-2</v>
      </c>
      <c r="J23" s="118">
        <v>0.46</v>
      </c>
      <c r="K23" s="118">
        <v>0.12</v>
      </c>
      <c r="L23" s="119">
        <v>0</v>
      </c>
      <c r="M23" s="46"/>
      <c r="O23" s="100" t="s">
        <v>171</v>
      </c>
    </row>
    <row r="24" spans="1:15" x14ac:dyDescent="0.15">
      <c r="B24" s="115">
        <f t="shared" si="2"/>
        <v>2017</v>
      </c>
      <c r="C24" s="118">
        <v>0</v>
      </c>
      <c r="D24" s="118">
        <v>0.124</v>
      </c>
      <c r="E24" s="118">
        <v>0.433</v>
      </c>
      <c r="F24" s="118">
        <v>0.31</v>
      </c>
      <c r="G24" s="118">
        <v>0</v>
      </c>
      <c r="H24" s="118">
        <v>0.06</v>
      </c>
      <c r="I24" s="118">
        <v>0</v>
      </c>
      <c r="J24" s="118">
        <v>0.3</v>
      </c>
      <c r="K24" s="118">
        <v>0.15</v>
      </c>
      <c r="L24" s="119">
        <v>0.04</v>
      </c>
      <c r="M24" s="46"/>
      <c r="O24" s="100"/>
    </row>
    <row r="25" spans="1:15" x14ac:dyDescent="0.15">
      <c r="B25" s="115">
        <f t="shared" si="2"/>
        <v>2018</v>
      </c>
      <c r="C25" s="118">
        <v>3.6999999999999998E-2</v>
      </c>
      <c r="D25" s="118">
        <v>0.17899999999999999</v>
      </c>
      <c r="E25" s="118">
        <v>0.33600000000000002</v>
      </c>
      <c r="F25" s="118">
        <v>0.375</v>
      </c>
      <c r="G25" s="118">
        <v>9.9000000000000008E-3</v>
      </c>
      <c r="H25" s="118">
        <v>0.05</v>
      </c>
      <c r="I25" s="118">
        <v>3.1E-2</v>
      </c>
      <c r="J25" s="118">
        <v>0.56999999999999995</v>
      </c>
      <c r="K25" s="118">
        <v>0.18</v>
      </c>
      <c r="L25" s="119">
        <v>0.1</v>
      </c>
      <c r="M25" s="46"/>
      <c r="O25" s="100"/>
    </row>
    <row r="26" spans="1:15" x14ac:dyDescent="0.15">
      <c r="B26" s="120">
        <f t="shared" si="2"/>
        <v>2019</v>
      </c>
      <c r="C26" s="121">
        <v>0</v>
      </c>
      <c r="D26" s="121">
        <v>0.153</v>
      </c>
      <c r="E26" s="121">
        <v>0.28199999999999997</v>
      </c>
      <c r="F26" s="121">
        <v>0.435</v>
      </c>
      <c r="G26" s="121">
        <v>0</v>
      </c>
      <c r="H26" s="121">
        <v>0.06</v>
      </c>
      <c r="I26" s="121">
        <v>2.7E-2</v>
      </c>
      <c r="J26" s="121">
        <v>0.66</v>
      </c>
      <c r="K26" s="121">
        <v>0.2</v>
      </c>
      <c r="L26" s="122">
        <v>0.13</v>
      </c>
      <c r="M26" s="46"/>
      <c r="O26" s="100" t="s">
        <v>172</v>
      </c>
    </row>
    <row r="27" spans="1:15" x14ac:dyDescent="0.15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100"/>
      <c r="M27" s="46"/>
      <c r="O27" s="100" t="s">
        <v>173</v>
      </c>
    </row>
    <row r="28" spans="1:15" ht="16" x14ac:dyDescent="0.15">
      <c r="B28" s="90" t="s">
        <v>174</v>
      </c>
      <c r="C28" s="47"/>
      <c r="D28" s="47"/>
      <c r="E28" s="47"/>
      <c r="F28" s="47"/>
      <c r="G28" s="42"/>
      <c r="H28" s="42"/>
      <c r="I28" s="42"/>
      <c r="J28" s="42"/>
      <c r="K28" s="42"/>
      <c r="L28" s="100"/>
      <c r="M28" s="46"/>
    </row>
    <row r="29" spans="1:15" x14ac:dyDescent="0.15">
      <c r="B29" s="91"/>
      <c r="C29" s="47"/>
      <c r="D29" s="47"/>
      <c r="E29" s="47"/>
      <c r="F29" s="47"/>
      <c r="G29" s="42"/>
      <c r="H29" s="42"/>
      <c r="I29" s="42"/>
      <c r="J29" s="42"/>
      <c r="K29" s="42"/>
      <c r="L29" s="100"/>
    </row>
    <row r="30" spans="1:15" ht="14" x14ac:dyDescent="0.15">
      <c r="B30" s="123" t="s">
        <v>175</v>
      </c>
      <c r="C30" s="94">
        <f>+F8</f>
        <v>2014</v>
      </c>
      <c r="D30" s="94">
        <f>1+C30</f>
        <v>2015</v>
      </c>
      <c r="E30" s="94">
        <f t="shared" ref="E30:H30" si="3">1+D30</f>
        <v>2016</v>
      </c>
      <c r="F30" s="94">
        <f t="shared" si="3"/>
        <v>2017</v>
      </c>
      <c r="G30" s="94">
        <f t="shared" si="3"/>
        <v>2018</v>
      </c>
      <c r="H30" s="124">
        <f t="shared" si="3"/>
        <v>2019</v>
      </c>
      <c r="I30" s="42"/>
      <c r="J30" s="42"/>
      <c r="K30" s="42"/>
      <c r="L30" s="100"/>
    </row>
    <row r="31" spans="1:15" x14ac:dyDescent="0.15">
      <c r="B31" s="125" t="s">
        <v>176</v>
      </c>
      <c r="C31" s="85"/>
      <c r="D31" s="85"/>
      <c r="E31" s="85"/>
      <c r="F31" s="85"/>
      <c r="G31" s="85"/>
      <c r="H31" s="126"/>
      <c r="I31" s="42"/>
      <c r="J31" s="42"/>
      <c r="K31" s="42"/>
      <c r="L31" s="100"/>
    </row>
    <row r="32" spans="1:15" x14ac:dyDescent="0.15">
      <c r="B32" s="127">
        <v>9</v>
      </c>
      <c r="C32" s="128">
        <v>77</v>
      </c>
      <c r="D32" s="128">
        <v>51</v>
      </c>
      <c r="E32" s="128">
        <v>34</v>
      </c>
      <c r="F32" s="128">
        <v>23</v>
      </c>
      <c r="G32" s="128">
        <v>5</v>
      </c>
      <c r="H32" s="129">
        <v>5</v>
      </c>
      <c r="I32" s="42"/>
      <c r="J32" s="42"/>
      <c r="K32" s="42"/>
      <c r="L32" s="100"/>
    </row>
    <row r="33" spans="2:15" x14ac:dyDescent="0.15">
      <c r="B33" s="130" t="s">
        <v>177</v>
      </c>
      <c r="C33" s="131">
        <f t="shared" ref="C33:H33" si="4">+C32/C$50</f>
        <v>0.19154228855721392</v>
      </c>
      <c r="D33" s="131">
        <f t="shared" si="4"/>
        <v>9.3577981651376152E-2</v>
      </c>
      <c r="E33" s="131">
        <f t="shared" si="4"/>
        <v>8.2524271844660199E-2</v>
      </c>
      <c r="F33" s="131">
        <f t="shared" si="4"/>
        <v>5.721393034825871E-2</v>
      </c>
      <c r="G33" s="131">
        <f t="shared" si="4"/>
        <v>1.2987012987012988E-2</v>
      </c>
      <c r="H33" s="131">
        <f t="shared" si="4"/>
        <v>1.2345679012345678E-2</v>
      </c>
      <c r="I33" s="47"/>
      <c r="J33" s="47"/>
      <c r="K33" s="47"/>
      <c r="L33" s="101"/>
      <c r="M33" s="46"/>
      <c r="N33" s="46"/>
    </row>
    <row r="34" spans="2:15" x14ac:dyDescent="0.15">
      <c r="B34" s="130">
        <v>10</v>
      </c>
      <c r="C34" s="132">
        <v>117</v>
      </c>
      <c r="D34" s="132">
        <v>90</v>
      </c>
      <c r="E34" s="132">
        <v>82</v>
      </c>
      <c r="F34" s="132">
        <v>73</v>
      </c>
      <c r="G34" s="132">
        <v>37</v>
      </c>
      <c r="H34" s="133">
        <v>8</v>
      </c>
      <c r="I34" s="47"/>
      <c r="J34" s="47"/>
      <c r="K34" s="47"/>
      <c r="L34" s="101"/>
      <c r="M34" s="46"/>
      <c r="N34" s="46"/>
    </row>
    <row r="35" spans="2:15" x14ac:dyDescent="0.15">
      <c r="B35" s="130" t="s">
        <v>177</v>
      </c>
      <c r="C35" s="131">
        <f t="shared" ref="C35:H35" si="5">+C34/C$50</f>
        <v>0.29104477611940299</v>
      </c>
      <c r="D35" s="131">
        <f t="shared" si="5"/>
        <v>0.16513761467889909</v>
      </c>
      <c r="E35" s="131">
        <f t="shared" si="5"/>
        <v>0.19902912621359223</v>
      </c>
      <c r="F35" s="131">
        <f t="shared" si="5"/>
        <v>0.18159203980099503</v>
      </c>
      <c r="G35" s="131">
        <f t="shared" si="5"/>
        <v>9.6103896103896108E-2</v>
      </c>
      <c r="H35" s="131">
        <f t="shared" si="5"/>
        <v>1.9753086419753086E-2</v>
      </c>
      <c r="I35" s="47"/>
      <c r="J35" s="47"/>
      <c r="K35" s="47"/>
      <c r="L35" s="101"/>
      <c r="M35" s="46"/>
      <c r="N35" s="46"/>
    </row>
    <row r="36" spans="2:15" x14ac:dyDescent="0.15">
      <c r="B36" s="130">
        <v>11</v>
      </c>
      <c r="C36" s="132">
        <v>105</v>
      </c>
      <c r="D36" s="132">
        <v>164</v>
      </c>
      <c r="E36" s="132">
        <v>128</v>
      </c>
      <c r="F36" s="132">
        <v>123</v>
      </c>
      <c r="G36" s="132">
        <v>118</v>
      </c>
      <c r="H36" s="133">
        <v>99</v>
      </c>
      <c r="I36" s="47"/>
      <c r="J36" s="47"/>
      <c r="K36" s="47"/>
      <c r="L36" s="101"/>
      <c r="M36" s="46"/>
      <c r="N36" s="46"/>
    </row>
    <row r="37" spans="2:15" x14ac:dyDescent="0.15">
      <c r="B37" s="130" t="s">
        <v>177</v>
      </c>
      <c r="C37" s="131">
        <f t="shared" ref="C37:H37" si="6">+C36/C$50</f>
        <v>0.26119402985074625</v>
      </c>
      <c r="D37" s="131">
        <f t="shared" si="6"/>
        <v>0.30091743119266057</v>
      </c>
      <c r="E37" s="131">
        <f t="shared" si="6"/>
        <v>0.31067961165048541</v>
      </c>
      <c r="F37" s="131">
        <f t="shared" si="6"/>
        <v>0.30597014925373134</v>
      </c>
      <c r="G37" s="131">
        <f t="shared" si="6"/>
        <v>0.30649350649350648</v>
      </c>
      <c r="H37" s="131">
        <f t="shared" si="6"/>
        <v>0.24444444444444444</v>
      </c>
      <c r="I37" s="47"/>
      <c r="J37" s="47"/>
      <c r="K37" s="47"/>
      <c r="L37" s="101"/>
      <c r="M37" s="46"/>
      <c r="N37" s="46"/>
    </row>
    <row r="38" spans="2:15" x14ac:dyDescent="0.15">
      <c r="B38" s="130">
        <v>12</v>
      </c>
      <c r="C38" s="132">
        <v>103</v>
      </c>
      <c r="D38" s="132">
        <v>240</v>
      </c>
      <c r="E38" s="132">
        <v>168</v>
      </c>
      <c r="F38" s="132">
        <v>183</v>
      </c>
      <c r="G38" s="132">
        <v>225</v>
      </c>
      <c r="H38" s="133">
        <v>293</v>
      </c>
      <c r="I38" s="47"/>
      <c r="J38" s="47"/>
      <c r="K38" s="47"/>
      <c r="L38" s="101"/>
      <c r="M38" s="46"/>
      <c r="N38" s="46"/>
    </row>
    <row r="39" spans="2:15" x14ac:dyDescent="0.15">
      <c r="B39" s="130" t="s">
        <v>177</v>
      </c>
      <c r="C39" s="131">
        <f t="shared" ref="C39:H39" si="7">+C38/C$50</f>
        <v>0.25621890547263682</v>
      </c>
      <c r="D39" s="131">
        <f t="shared" si="7"/>
        <v>0.44036697247706424</v>
      </c>
      <c r="E39" s="131">
        <f t="shared" si="7"/>
        <v>0.40776699029126212</v>
      </c>
      <c r="F39" s="131">
        <f t="shared" si="7"/>
        <v>0.45522388059701491</v>
      </c>
      <c r="G39" s="131">
        <f t="shared" si="7"/>
        <v>0.58441558441558439</v>
      </c>
      <c r="H39" s="131">
        <f t="shared" si="7"/>
        <v>0.72345679012345676</v>
      </c>
      <c r="I39" s="47"/>
      <c r="J39" s="47"/>
      <c r="K39" s="47"/>
      <c r="L39" s="101"/>
      <c r="M39" s="46"/>
      <c r="N39" s="46"/>
    </row>
    <row r="40" spans="2:15" x14ac:dyDescent="0.15">
      <c r="B40" s="130"/>
      <c r="C40" s="132"/>
      <c r="D40" s="132"/>
      <c r="E40" s="132"/>
      <c r="F40" s="132"/>
      <c r="G40" s="132"/>
      <c r="H40" s="133">
        <v>0</v>
      </c>
      <c r="I40" s="47"/>
      <c r="J40" s="47"/>
      <c r="K40" s="47"/>
      <c r="L40" s="101"/>
      <c r="M40" s="46"/>
      <c r="N40" s="46"/>
      <c r="O40" s="46"/>
    </row>
    <row r="41" spans="2:15" x14ac:dyDescent="0.15">
      <c r="B41" s="130"/>
      <c r="C41" s="131"/>
      <c r="D41" s="131"/>
      <c r="E41" s="131"/>
      <c r="F41" s="131"/>
      <c r="G41" s="131"/>
      <c r="H41" s="134">
        <v>0</v>
      </c>
      <c r="I41" s="47"/>
      <c r="J41" s="47"/>
      <c r="K41" s="47"/>
      <c r="L41" s="101"/>
      <c r="M41" s="46"/>
      <c r="N41" s="46"/>
      <c r="O41" s="46"/>
    </row>
    <row r="42" spans="2:15" x14ac:dyDescent="0.15">
      <c r="B42" s="130"/>
      <c r="C42" s="132"/>
      <c r="D42" s="132"/>
      <c r="E42" s="132"/>
      <c r="F42" s="132"/>
      <c r="G42" s="132"/>
      <c r="H42" s="133">
        <v>0</v>
      </c>
      <c r="I42" s="47"/>
      <c r="J42" s="47"/>
      <c r="K42" s="47"/>
      <c r="L42" s="101"/>
      <c r="M42" s="46"/>
      <c r="N42" s="46"/>
      <c r="O42" s="46"/>
    </row>
    <row r="43" spans="2:15" x14ac:dyDescent="0.15">
      <c r="B43" s="130"/>
      <c r="C43" s="131"/>
      <c r="D43" s="131"/>
      <c r="E43" s="131"/>
      <c r="F43" s="131"/>
      <c r="G43" s="131"/>
      <c r="H43" s="134">
        <v>0</v>
      </c>
      <c r="I43" s="47"/>
      <c r="J43" s="47"/>
      <c r="K43" s="47"/>
      <c r="L43" s="101"/>
      <c r="M43" s="46"/>
      <c r="N43" s="46"/>
      <c r="O43" s="46"/>
    </row>
    <row r="44" spans="2:15" x14ac:dyDescent="0.15">
      <c r="B44" s="130"/>
      <c r="C44" s="132"/>
      <c r="D44" s="132"/>
      <c r="E44" s="132"/>
      <c r="F44" s="132"/>
      <c r="G44" s="132"/>
      <c r="H44" s="133">
        <v>0</v>
      </c>
      <c r="I44" s="47"/>
      <c r="J44" s="47"/>
      <c r="K44" s="47"/>
      <c r="L44" s="101"/>
      <c r="M44" s="46"/>
      <c r="N44" s="46"/>
      <c r="O44" s="46"/>
    </row>
    <row r="45" spans="2:15" x14ac:dyDescent="0.15">
      <c r="B45" s="130"/>
      <c r="C45" s="131"/>
      <c r="D45" s="131"/>
      <c r="E45" s="131"/>
      <c r="F45" s="131"/>
      <c r="G45" s="131"/>
      <c r="H45" s="134">
        <v>0</v>
      </c>
      <c r="I45" s="47"/>
      <c r="J45" s="47"/>
      <c r="K45" s="47"/>
      <c r="L45" s="101"/>
      <c r="M45" s="46"/>
      <c r="N45" s="46"/>
      <c r="O45" s="46"/>
    </row>
    <row r="46" spans="2:15" x14ac:dyDescent="0.15">
      <c r="B46" s="130"/>
      <c r="C46" s="132"/>
      <c r="D46" s="132"/>
      <c r="E46" s="132"/>
      <c r="F46" s="132"/>
      <c r="G46" s="132"/>
      <c r="H46" s="133">
        <v>0</v>
      </c>
      <c r="I46" s="47"/>
      <c r="J46" s="47"/>
      <c r="K46" s="47"/>
      <c r="L46" s="101"/>
      <c r="M46" s="46"/>
      <c r="N46" s="46"/>
    </row>
    <row r="47" spans="2:15" x14ac:dyDescent="0.15">
      <c r="B47" s="135"/>
      <c r="C47" s="131"/>
      <c r="D47" s="131"/>
      <c r="E47" s="131"/>
      <c r="F47" s="131"/>
      <c r="G47" s="131"/>
      <c r="H47" s="134">
        <v>0</v>
      </c>
      <c r="I47" s="47"/>
      <c r="J47" s="47"/>
      <c r="K47" s="47"/>
      <c r="L47" s="101"/>
      <c r="M47" s="46"/>
      <c r="N47" s="46"/>
    </row>
    <row r="48" spans="2:15" x14ac:dyDescent="0.15">
      <c r="B48" s="130"/>
      <c r="C48" s="132"/>
      <c r="D48" s="132"/>
      <c r="E48" s="132"/>
      <c r="F48" s="132"/>
      <c r="G48" s="132"/>
      <c r="H48" s="133">
        <v>0</v>
      </c>
      <c r="I48" s="47"/>
      <c r="J48" s="47"/>
      <c r="K48" s="47"/>
      <c r="L48" s="101"/>
    </row>
    <row r="49" spans="1:15" x14ac:dyDescent="0.15">
      <c r="B49" s="136"/>
      <c r="C49" s="131"/>
      <c r="D49" s="131"/>
      <c r="E49" s="131"/>
      <c r="F49" s="131"/>
      <c r="G49" s="131"/>
      <c r="H49" s="137">
        <v>0</v>
      </c>
      <c r="I49" s="47"/>
      <c r="J49" s="47"/>
      <c r="K49" s="47"/>
      <c r="L49" s="101"/>
    </row>
    <row r="50" spans="1:15" x14ac:dyDescent="0.15">
      <c r="B50" s="138" t="s">
        <v>178</v>
      </c>
      <c r="C50" s="139">
        <f>+C32+C34+C36+C38+C40+C42+C44+C46+C48</f>
        <v>402</v>
      </c>
      <c r="D50" s="139">
        <f>+D32+D34+D36+D38+D40+D42+D44+D46+D48</f>
        <v>545</v>
      </c>
      <c r="E50" s="139">
        <f t="shared" ref="E50:H51" si="8">+E32+E34+E36+E38+E40+E42+E44+E46+E48</f>
        <v>412</v>
      </c>
      <c r="F50" s="139">
        <f t="shared" si="8"/>
        <v>402</v>
      </c>
      <c r="G50" s="139">
        <f t="shared" si="8"/>
        <v>385</v>
      </c>
      <c r="H50" s="140">
        <f t="shared" si="8"/>
        <v>405</v>
      </c>
      <c r="I50" s="47"/>
      <c r="J50" s="47"/>
      <c r="K50" s="47"/>
      <c r="L50" s="101"/>
    </row>
    <row r="51" spans="1:15" x14ac:dyDescent="0.15">
      <c r="B51" s="141"/>
      <c r="C51" s="142">
        <f>+C33+C35+C37+C39+C41+C43+C45+C47+C49</f>
        <v>1</v>
      </c>
      <c r="D51" s="142">
        <f>+D33+D35+D37+D39+D41+D43+D45+D47+D49</f>
        <v>1</v>
      </c>
      <c r="E51" s="142">
        <f t="shared" si="8"/>
        <v>1</v>
      </c>
      <c r="F51" s="142">
        <f t="shared" si="8"/>
        <v>1</v>
      </c>
      <c r="G51" s="142">
        <f t="shared" si="8"/>
        <v>1</v>
      </c>
      <c r="H51" s="142">
        <f t="shared" si="8"/>
        <v>1</v>
      </c>
      <c r="I51" s="47"/>
      <c r="J51" s="47"/>
      <c r="K51" s="47"/>
      <c r="L51" s="46"/>
      <c r="M51" s="46"/>
      <c r="N51" s="46"/>
      <c r="O51" s="46"/>
    </row>
    <row r="52" spans="1:15" x14ac:dyDescent="0.15">
      <c r="B52" s="42" t="s">
        <v>179</v>
      </c>
      <c r="C52" s="42"/>
      <c r="D52" s="73">
        <f>+(D50-C50)/C50</f>
        <v>0.35572139303482586</v>
      </c>
      <c r="E52" s="73">
        <f>IF(E50&gt;0,(E50-D50)/D50,0)</f>
        <v>-0.24403669724770644</v>
      </c>
      <c r="F52" s="73">
        <f t="shared" ref="F52:H52" si="9">IF(F50&gt;0,(F50-E50)/E50,0)</f>
        <v>-2.4271844660194174E-2</v>
      </c>
      <c r="G52" s="73">
        <f t="shared" si="9"/>
        <v>-4.228855721393035E-2</v>
      </c>
      <c r="H52" s="73">
        <f t="shared" si="9"/>
        <v>5.1948051948051951E-2</v>
      </c>
      <c r="I52" s="47"/>
      <c r="J52" s="47"/>
      <c r="K52" s="47"/>
      <c r="L52" s="46"/>
      <c r="M52" s="46"/>
      <c r="N52" s="46"/>
      <c r="O52" s="46"/>
    </row>
    <row r="53" spans="1:15" x14ac:dyDescent="0.15">
      <c r="G53" s="46"/>
      <c r="H53" s="46"/>
      <c r="I53" s="46"/>
      <c r="J53" s="46"/>
      <c r="K53" s="46"/>
      <c r="L53" s="46"/>
      <c r="M53" s="46"/>
    </row>
    <row r="54" spans="1:15" x14ac:dyDescent="0.1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1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</row>
    <row r="56" spans="1:15" x14ac:dyDescent="0.1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</row>
    <row r="57" spans="1:15" x14ac:dyDescent="0.1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</row>
    <row r="58" spans="1:15" x14ac:dyDescent="0.1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</row>
    <row r="59" spans="1:15" x14ac:dyDescent="0.1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</row>
    <row r="60" spans="1:15" x14ac:dyDescent="0.1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</row>
    <row r="61" spans="1:15" x14ac:dyDescent="0.1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</row>
    <row r="62" spans="1:15" x14ac:dyDescent="0.1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</row>
    <row r="63" spans="1:15" x14ac:dyDescent="0.1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</row>
    <row r="64" spans="1:15" x14ac:dyDescent="0.1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</row>
  </sheetData>
  <conditionalFormatting sqref="C32:H49">
    <cfRule type="cellIs" dxfId="0" priority="1" stopIfTrue="1" operator="equal">
      <formula>0</formula>
    </cfRule>
  </conditionalFormatting>
  <pageMargins left="0.35" right="0.25" top="0.32" bottom="0.5" header="0.32" footer="0.3"/>
  <pageSetup scale="82" orientation="portrait" r:id="rId1"/>
  <headerFooter alignWithMargins="0">
    <oddFooter>&amp;L&amp;7&amp;D  at &amp;T Mike 702.486.8879&amp;C&amp;7Page &amp;P of &amp;N&amp;R&amp;7&amp;F  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andtime xmlns="edb173ee-3fb8-4f75-bf43-79a22ca96f2e" xsi:nil="true"/>
    <lcf76f155ced4ddcb4097134ff3c332f xmlns="edb173ee-3fb8-4f75-bf43-79a22ca96f2e">
      <Terms xmlns="http://schemas.microsoft.com/office/infopath/2007/PartnerControls"/>
    </lcf76f155ced4ddcb4097134ff3c332f>
    <TaxCatchAll xmlns="9224003f-e6e7-470a-941a-44de5661888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4A3EC0020B44F93019580CF4D642E" ma:contentTypeVersion="22" ma:contentTypeDescription="Create a new document." ma:contentTypeScope="" ma:versionID="51e68668048c8b2c8cbfe2625fccd67f">
  <xsd:schema xmlns:xsd="http://www.w3.org/2001/XMLSchema" xmlns:xs="http://www.w3.org/2001/XMLSchema" xmlns:p="http://schemas.microsoft.com/office/2006/metadata/properties" xmlns:ns1="http://schemas.microsoft.com/sharepoint/v3" xmlns:ns2="edb173ee-3fb8-4f75-bf43-79a22ca96f2e" xmlns:ns3="9224003f-e6e7-470a-941a-44de56618887" targetNamespace="http://schemas.microsoft.com/office/2006/metadata/properties" ma:root="true" ma:fieldsID="a72d14718046def8a393b6e5b4a10b1d" ns1:_="" ns2:_="" ns3:_="">
    <xsd:import namespace="http://schemas.microsoft.com/sharepoint/v3"/>
    <xsd:import namespace="edb173ee-3fb8-4f75-bf43-79a22ca96f2e"/>
    <xsd:import namespace="9224003f-e6e7-470a-941a-44de566188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Dateandtime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173ee-3fb8-4f75-bf43-79a22ca96f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Dateandtime" ma:index="22" nillable="true" ma:displayName="Date and time" ma:format="DateOnly" ma:internalName="Dateandtime">
      <xsd:simpleType>
        <xsd:restriction base="dms:DateTime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13bb73f-e2d2-482b-8e61-3bf6a9fa6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4003f-e6e7-470a-941a-44de56618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1d1bbaf-8935-41e2-b6d1-001bd16c079b}" ma:internalName="TaxCatchAll" ma:showField="CatchAllData" ma:web="9224003f-e6e7-470a-941a-44de56618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EADFA7-256B-47A1-8CBD-501AFA5A4789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2A27D7F6-76C9-4297-8E4A-CB9E22B96C3B}">
  <ds:schemaRefs>
    <ds:schemaRef ds:uri="http://purl.org/dc/elements/1.1/"/>
    <ds:schemaRef ds:uri="http://schemas.microsoft.com/office/2006/metadata/properties"/>
    <ds:schemaRef ds:uri="9224003f-e6e7-470a-941a-44de56618887"/>
    <ds:schemaRef ds:uri="http://schemas.microsoft.com/sharepoint/v3"/>
    <ds:schemaRef ds:uri="http://purl.org/dc/terms/"/>
    <ds:schemaRef ds:uri="edb173ee-3fb8-4f75-bf43-79a22ca96f2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7964247-8FD1-4417-BEDB-690651E5B1D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9BF9681-6E9E-4476-ADFB-32AB71242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b173ee-3fb8-4f75-bf43-79a22ca96f2e"/>
    <ds:schemaRef ds:uri="9224003f-e6e7-470a-941a-44de566188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General</vt:lpstr>
      <vt:lpstr>Facilities</vt:lpstr>
      <vt:lpstr>RFA Cover &amp; Cklst (2)</vt:lpstr>
      <vt:lpstr>RFA Cover &amp; Cklst</vt:lpstr>
      <vt:lpstr>Profile</vt:lpstr>
      <vt:lpstr>'RFA Cover &amp; Cklst'!OLE_LINK3</vt:lpstr>
      <vt:lpstr>'RFA Cover &amp; Cklst (2)'!OLE_LINK3</vt:lpstr>
      <vt:lpstr>Facilities!Print_Area</vt:lpstr>
      <vt:lpstr>General!Print_Area</vt:lpstr>
      <vt:lpstr>Profile!Print_Area</vt:lpstr>
      <vt:lpstr>'RFA Cover &amp; Cklst'!Print_Area</vt:lpstr>
      <vt:lpstr>'RFA Cover &amp; Cklst (2)'!Print_Area</vt:lpstr>
    </vt:vector>
  </TitlesOfParts>
  <Manager/>
  <Company>MD&amp;A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Dang</dc:creator>
  <cp:keywords/>
  <dc:description/>
  <cp:lastModifiedBy>Marlo Tsuchiyama</cp:lastModifiedBy>
  <cp:revision/>
  <cp:lastPrinted>2022-05-23T23:24:16Z</cp:lastPrinted>
  <dcterms:created xsi:type="dcterms:W3CDTF">2011-01-17T07:44:01Z</dcterms:created>
  <dcterms:modified xsi:type="dcterms:W3CDTF">2025-04-09T06:25:55Z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0x01010072D4A3EC0020B44F93019580CF4D642E</vt:lpwstr>
  </property>
  <property fmtid="{D5CDD505-2E9C-101B-9397-08002B2CF9AE}" pid="3" name="WPCSUniqueID">
    <vt:lpwstr>c5320558-2eb3-455b-9b96-34dc0f7fcad7</vt:lpwstr>
  </property>
  <property fmtid="{D5CDD505-2E9C-101B-9397-08002B2CF9AE}" pid="4" name="MediaServiceImageTags">
    <vt:lpwstr/>
  </property>
</Properties>
</file>