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otter\Documents\Board Meetings 2025\March 14, 2025\"/>
    </mc:Choice>
  </mc:AlternateContent>
  <xr:revisionPtr revIDLastSave="0" documentId="8_{1C97E4B7-3DA2-41CA-AA14-F7B77C7B0252}" xr6:coauthVersionLast="47" xr6:coauthVersionMax="47" xr10:uidLastSave="{00000000-0000-0000-0000-000000000000}"/>
  <bookViews>
    <workbookView xWindow="-28920" yWindow="-315" windowWidth="29040" windowHeight="15840" firstSheet="4" activeTab="4" xr2:uid="{55BB3696-7AD9-4243-908C-E3C662681745}"/>
  </bookViews>
  <sheets>
    <sheet name="Form 1" sheetId="63" state="hidden" r:id="rId1"/>
    <sheet name="DROP" sheetId="86" state="hidden" r:id="rId2"/>
    <sheet name="TOC" sheetId="85" r:id="rId3"/>
    <sheet name="Info" sheetId="84" r:id="rId4"/>
    <sheet name="Sch 1" sheetId="61" r:id="rId5"/>
    <sheet name="Form 2 (B-1)" sheetId="54" state="hidden" r:id="rId6"/>
    <sheet name="Sch B-1" sheetId="77" r:id="rId7"/>
    <sheet name="Form 2 (B-1)Alt" sheetId="60" state="hidden" r:id="rId8"/>
    <sheet name="Sch B-1 Alt" sheetId="78" state="hidden" r:id="rId9"/>
    <sheet name="Sch AA" sheetId="53" r:id="rId10"/>
    <sheet name="AA Attachment" sheetId="62" state="hidden" r:id="rId11"/>
    <sheet name="Sch AA Mod" sheetId="79" r:id="rId12"/>
    <sheet name="Sch AA-1" sheetId="52" r:id="rId13"/>
    <sheet name="Sch AA-1 Mod" sheetId="80" r:id="rId14"/>
    <sheet name="Sch BB-5" sheetId="64" r:id="rId15"/>
    <sheet name="Sch BB-6" sheetId="66" r:id="rId16"/>
    <sheet name="Sch BB-7" sheetId="48" r:id="rId17"/>
    <sheet name="Sch BB-8" sheetId="47" r:id="rId18"/>
    <sheet name="Sch BB-9" sheetId="46" r:id="rId19"/>
    <sheet name="Sch BB-10" sheetId="45" r:id="rId20"/>
    <sheet name="Sch BB-11" sheetId="44" r:id="rId21"/>
    <sheet name="Sch BB-12" sheetId="43" r:id="rId22"/>
    <sheet name="Sch BB-13" sheetId="42" r:id="rId23"/>
    <sheet name="Sch BB-14" sheetId="41" r:id="rId24"/>
    <sheet name="Sch BB-14A" sheetId="40" r:id="rId25"/>
    <sheet name="Sch CC" sheetId="38" r:id="rId26"/>
    <sheet name="Sch C-1" sheetId="37" r:id="rId27"/>
    <sheet name="Sch J-1" sheetId="36" r:id="rId28"/>
    <sheet name="Sch J-2" sheetId="35" r:id="rId29"/>
    <sheet name="Sch I" sheetId="34" r:id="rId30"/>
    <sheet name="Sch T" sheetId="33" r:id="rId31"/>
    <sheet name="Form 30" sheetId="57" r:id="rId32"/>
    <sheet name="Sch 31" sheetId="74" r:id="rId33"/>
    <sheet name="Sch 32" sheetId="75" r:id="rId34"/>
    <sheet name="Sch 33 Cashflow" sheetId="82" r:id="rId35"/>
    <sheet name="Sch 34 RLA Payback" sheetId="83" r:id="rId36"/>
    <sheet name="Checklist" sheetId="81" state="hidden" r:id="rId37"/>
    <sheet name="Form 5 (BB)" sheetId="51" state="hidden" r:id="rId38"/>
    <sheet name="Form 6 (BB)" sheetId="50" state="hidden" r:id="rId39"/>
    <sheet name="Form 6A (BB)" sheetId="49" state="hidden" r:id="rId40"/>
  </sheets>
  <definedNames>
    <definedName name="Budget">'Sch 1'!$H$19</definedName>
    <definedName name="Budget_Types">'Form 1'!$I$9:$I$11</definedName>
    <definedName name="FYE_Date">'Sch 1'!$C$20:$C$20</definedName>
    <definedName name="HypLink1">'Form 1'!$A$1</definedName>
    <definedName name="HypLink10">'AA Attachment'!$A$1</definedName>
    <definedName name="HypLink11">'Sch AA Mod'!$A$1</definedName>
    <definedName name="HypLink12">'Sch AA-1'!$A$1</definedName>
    <definedName name="HypLink13">'Sch AA-1 Mod'!$A$1</definedName>
    <definedName name="HypLink14">'Sch BB-5'!$A$1</definedName>
    <definedName name="HypLink15">'Sch BB-6'!$A$1</definedName>
    <definedName name="HypLink16">'Sch BB-7'!$A$1</definedName>
    <definedName name="HypLink17">'Sch BB-8'!$A$1</definedName>
    <definedName name="HypLink18">'Sch BB-9'!$A$1</definedName>
    <definedName name="HypLink19">'Sch BB-10'!$A$1</definedName>
    <definedName name="HypLink2">TOC!#REF!</definedName>
    <definedName name="HypLink20">'Sch BB-11'!$A$1</definedName>
    <definedName name="HypLink21">'Sch BB-12'!$A$1</definedName>
    <definedName name="HypLink22">'Sch BB-13'!$A$1</definedName>
    <definedName name="HypLink23">'Sch BB-14'!$A$1</definedName>
    <definedName name="HypLink24">'Sch BB-14A'!$A$1</definedName>
    <definedName name="HypLink25">'Sch CC'!$A$1</definedName>
    <definedName name="HypLink26">'Sch C-1'!$A$1</definedName>
    <definedName name="HypLink27">'Sch J-1'!$A$1</definedName>
    <definedName name="HypLink28">'Sch J-2'!$A$1</definedName>
    <definedName name="HypLink29">'Sch I'!$A$1</definedName>
    <definedName name="HypLink3">Info!$A$1</definedName>
    <definedName name="HypLink30">'Sch T'!$A$1</definedName>
    <definedName name="HypLink31">'Form 30'!$A$1</definedName>
    <definedName name="HypLink32">'Sch 31'!$A$1</definedName>
    <definedName name="HypLink33">'Sch 32'!$A$1</definedName>
    <definedName name="HypLink34">'Sch 33 Cashflow'!$A$1</definedName>
    <definedName name="HypLink35">'Sch 34 RLA Payback'!$A$1</definedName>
    <definedName name="HypLink36">Checklist!$A$1</definedName>
    <definedName name="HypLink37">'Form 5 (BB)'!$A$1</definedName>
    <definedName name="HypLink38">'Form 6 (BB)'!$A$1</definedName>
    <definedName name="HypLink39">'Form 6A (BB)'!$A$1</definedName>
    <definedName name="HypLink4">'Sch 1'!$A$1</definedName>
    <definedName name="HypLink5">'Form 2 (B-1)'!$A$1</definedName>
    <definedName name="HypLink6">'Sch B-1'!$A$1</definedName>
    <definedName name="HypLink7">'Form 2 (B-1)Alt'!$A$1</definedName>
    <definedName name="HypLink8">'Sch B-1 Alt'!$A$1</definedName>
    <definedName name="HypLink9">'Sch AA'!$A$1</definedName>
    <definedName name="OLE_LINK3" localSheetId="4">'Sch 1'!$A$2</definedName>
    <definedName name="_xlnm.Print_Area" localSheetId="36">Checklist!$A$1:$M$188</definedName>
    <definedName name="_xlnm.Print_Area" localSheetId="0">'Form 1'!$A$1:$K$61</definedName>
    <definedName name="_xlnm.Print_Area" localSheetId="7">'Form 2 (B-1)Alt'!$A$1:$O$59</definedName>
    <definedName name="_xlnm.Print_Area" localSheetId="3">Info!$A$1:$G$50</definedName>
    <definedName name="_xlnm.Print_Area" localSheetId="4">'Sch 1'!$A$1:$K$62</definedName>
    <definedName name="_xlnm.Print_Area" localSheetId="11">'Sch AA Mod'!$A$1:$I$42</definedName>
    <definedName name="_xlnm.Print_Area" localSheetId="12">'Sch AA-1'!$A$1:$G$52</definedName>
    <definedName name="_xlnm.Print_Area" localSheetId="13">'Sch AA-1 Mod'!$A$1:$I$48</definedName>
    <definedName name="_xlnm.Print_Area" localSheetId="6">'Sch B-1'!$A$1:$O$63</definedName>
    <definedName name="_xlnm.Print_Area" localSheetId="8">'Sch B-1 Alt'!$A$1:$O$68</definedName>
    <definedName name="_xlnm.Print_Area" localSheetId="19">'Sch BB-10'!$A$1:$H$56</definedName>
    <definedName name="_xlnm.Print_Area" localSheetId="14">'Sch BB-5'!$A$1:$I$49</definedName>
    <definedName name="_xlnm.Print_Titles" localSheetId="34">'Sch 33 Cashflow'!$A:$A</definedName>
    <definedName name="SchoolName">'Sch 1'!$A$19</definedName>
    <definedName name="TOCpage">TOC!$A$1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82" l="1"/>
  <c r="B38" i="82"/>
  <c r="B37" i="82"/>
  <c r="B36" i="82"/>
  <c r="B35" i="82"/>
  <c r="B25" i="82"/>
  <c r="B24" i="82"/>
  <c r="B18" i="82"/>
  <c r="B17" i="82"/>
  <c r="B16" i="82"/>
  <c r="B15" i="82"/>
  <c r="B14" i="82"/>
  <c r="B12" i="82"/>
  <c r="B11" i="82"/>
  <c r="B10" i="82"/>
  <c r="E9" i="74"/>
  <c r="D19" i="33"/>
  <c r="D20" i="33"/>
  <c r="H7" i="33"/>
  <c r="H6" i="33"/>
  <c r="I12" i="40"/>
  <c r="I33" i="42"/>
  <c r="I34" i="42" s="1"/>
  <c r="I35" i="42"/>
  <c r="I7" i="42"/>
  <c r="I8" i="42" s="1"/>
  <c r="I9" i="42"/>
  <c r="I10" i="42"/>
  <c r="I12" i="42"/>
  <c r="I42" i="43"/>
  <c r="I45" i="43"/>
  <c r="I32" i="43"/>
  <c r="I33" i="43"/>
  <c r="I35" i="43"/>
  <c r="I24" i="43"/>
  <c r="I25" i="43"/>
  <c r="I26" i="43"/>
  <c r="I31" i="48"/>
  <c r="I32" i="48" s="1"/>
  <c r="I33" i="48"/>
  <c r="I34" i="48"/>
  <c r="I8" i="48"/>
  <c r="I9" i="48" s="1"/>
  <c r="I10" i="48"/>
  <c r="I11" i="48"/>
  <c r="I13" i="48"/>
  <c r="H40" i="64"/>
  <c r="H25" i="64"/>
  <c r="H28" i="64"/>
  <c r="H29" i="64"/>
  <c r="H13" i="64"/>
  <c r="H16" i="64"/>
  <c r="H18" i="64"/>
  <c r="H20" i="64"/>
  <c r="L44" i="77"/>
  <c r="L43" i="77"/>
  <c r="L42" i="77"/>
  <c r="L37" i="77"/>
  <c r="N16" i="77"/>
  <c r="N15" i="77"/>
  <c r="N14" i="77"/>
  <c r="H12" i="40"/>
  <c r="H33" i="42"/>
  <c r="H34" i="42" s="1"/>
  <c r="H35" i="42"/>
  <c r="H7" i="42"/>
  <c r="H8" i="42" s="1"/>
  <c r="H9" i="42"/>
  <c r="H10" i="42"/>
  <c r="H12" i="42"/>
  <c r="H42" i="43"/>
  <c r="H45" i="43"/>
  <c r="H32" i="43"/>
  <c r="H33" i="43" s="1"/>
  <c r="H35" i="43"/>
  <c r="H24" i="43"/>
  <c r="H25" i="43" s="1"/>
  <c r="H26" i="43"/>
  <c r="H31" i="48"/>
  <c r="H32" i="48"/>
  <c r="H33" i="48"/>
  <c r="H34" i="48"/>
  <c r="H8" i="48"/>
  <c r="H9" i="48" s="1"/>
  <c r="H10" i="48"/>
  <c r="H11" i="48"/>
  <c r="H13" i="48"/>
  <c r="G40" i="64"/>
  <c r="G25" i="64"/>
  <c r="G28" i="64"/>
  <c r="G29" i="64"/>
  <c r="G13" i="64"/>
  <c r="G16" i="64"/>
  <c r="G18" i="64"/>
  <c r="G20" i="64"/>
  <c r="E9" i="48" l="1"/>
  <c r="E9" i="42"/>
  <c r="E8" i="48"/>
  <c r="N23" i="77" l="1"/>
  <c r="J16" i="77"/>
  <c r="J23" i="77" s="1"/>
  <c r="J15" i="77"/>
  <c r="J14" i="77"/>
  <c r="F23" i="77"/>
  <c r="G216" i="86"/>
  <c r="G12" i="42" l="1"/>
  <c r="F12" i="42"/>
  <c r="B42" i="82" l="1"/>
  <c r="G13" i="48"/>
  <c r="F13" i="48"/>
  <c r="G12" i="40"/>
  <c r="C11" i="82" s="1"/>
  <c r="D11" i="82" s="1"/>
  <c r="E11" i="82" s="1"/>
  <c r="F11" i="82" s="1"/>
  <c r="G11" i="82" s="1"/>
  <c r="H11" i="82" s="1"/>
  <c r="I11" i="82" s="1"/>
  <c r="J11" i="82" s="1"/>
  <c r="K11" i="82" s="1"/>
  <c r="L11" i="82" s="1"/>
  <c r="M11" i="82" s="1"/>
  <c r="F12" i="40"/>
  <c r="C24" i="82"/>
  <c r="D24" i="82" s="1"/>
  <c r="E24" i="82" s="1"/>
  <c r="F24" i="82" s="1"/>
  <c r="G24" i="82" s="1"/>
  <c r="H24" i="82" s="1"/>
  <c r="I24" i="82" s="1"/>
  <c r="J24" i="82" s="1"/>
  <c r="K24" i="82" s="1"/>
  <c r="L24" i="82" s="1"/>
  <c r="M24" i="82" s="1"/>
  <c r="C25" i="82"/>
  <c r="D25" i="82" s="1"/>
  <c r="E25" i="82" s="1"/>
  <c r="F25" i="82" s="1"/>
  <c r="G25" i="82" s="1"/>
  <c r="H25" i="82" s="1"/>
  <c r="I25" i="82" s="1"/>
  <c r="J25" i="82" s="1"/>
  <c r="K25" i="82" s="1"/>
  <c r="L25" i="82" s="1"/>
  <c r="M25" i="82" s="1"/>
  <c r="D13" i="82"/>
  <c r="E13" i="82"/>
  <c r="F13" i="82"/>
  <c r="G13" i="82" s="1"/>
  <c r="H13" i="82" s="1"/>
  <c r="I13" i="82" s="1"/>
  <c r="J13" i="82" s="1"/>
  <c r="K13" i="82" s="1"/>
  <c r="L13" i="82" s="1"/>
  <c r="M13" i="82" s="1"/>
  <c r="D19" i="82"/>
  <c r="E19" i="82"/>
  <c r="F19" i="82"/>
  <c r="G19" i="82" s="1"/>
  <c r="H19" i="82" s="1"/>
  <c r="I19" i="82" s="1"/>
  <c r="J19" i="82" s="1"/>
  <c r="K19" i="82" s="1"/>
  <c r="L19" i="82" s="1"/>
  <c r="M19" i="82" s="1"/>
  <c r="D20" i="82"/>
  <c r="E20" i="82"/>
  <c r="F20" i="82"/>
  <c r="G20" i="82"/>
  <c r="H20" i="82"/>
  <c r="I20" i="82" s="1"/>
  <c r="J20" i="82" s="1"/>
  <c r="K20" i="82" s="1"/>
  <c r="L20" i="82" s="1"/>
  <c r="M20" i="82" s="1"/>
  <c r="D21" i="82"/>
  <c r="E21" i="82"/>
  <c r="F21" i="82"/>
  <c r="G21" i="82"/>
  <c r="H21" i="82"/>
  <c r="I21" i="82"/>
  <c r="J21" i="82"/>
  <c r="K21" i="82" s="1"/>
  <c r="L21" i="82" s="1"/>
  <c r="M21" i="82" s="1"/>
  <c r="D22" i="82"/>
  <c r="E22" i="82"/>
  <c r="F22" i="82"/>
  <c r="G22" i="82"/>
  <c r="H22" i="82"/>
  <c r="I22" i="82"/>
  <c r="J22" i="82"/>
  <c r="K22" i="82"/>
  <c r="L22" i="82"/>
  <c r="M22" i="82" s="1"/>
  <c r="D23" i="82"/>
  <c r="E23" i="82"/>
  <c r="F23" i="82"/>
  <c r="G23" i="82"/>
  <c r="H23" i="82"/>
  <c r="I23" i="82"/>
  <c r="J23" i="82"/>
  <c r="K23" i="82"/>
  <c r="L23" i="82"/>
  <c r="M23" i="82"/>
  <c r="C13" i="82"/>
  <c r="C19" i="82"/>
  <c r="C20" i="82"/>
  <c r="C21" i="82"/>
  <c r="C22" i="82"/>
  <c r="C23" i="82"/>
  <c r="C16" i="82"/>
  <c r="D16" i="82" s="1"/>
  <c r="E16" i="82" s="1"/>
  <c r="F16" i="82" s="1"/>
  <c r="G16" i="82" s="1"/>
  <c r="H16" i="82" s="1"/>
  <c r="I16" i="82" s="1"/>
  <c r="J16" i="82" s="1"/>
  <c r="K16" i="82" s="1"/>
  <c r="L16" i="82" s="1"/>
  <c r="M16" i="82" s="1"/>
  <c r="C17" i="82"/>
  <c r="D17" i="82" s="1"/>
  <c r="E17" i="82" s="1"/>
  <c r="F17" i="82" s="1"/>
  <c r="G17" i="82" s="1"/>
  <c r="H17" i="82" s="1"/>
  <c r="I17" i="82" s="1"/>
  <c r="J17" i="82" s="1"/>
  <c r="K17" i="82" s="1"/>
  <c r="L17" i="82" s="1"/>
  <c r="M17" i="82" s="1"/>
  <c r="C18" i="82"/>
  <c r="D18" i="82" s="1"/>
  <c r="E18" i="82" s="1"/>
  <c r="F18" i="82" s="1"/>
  <c r="G18" i="82" s="1"/>
  <c r="H18" i="82" s="1"/>
  <c r="I18" i="82" s="1"/>
  <c r="J18" i="82" s="1"/>
  <c r="K18" i="82" s="1"/>
  <c r="L18" i="82" s="1"/>
  <c r="M18" i="82" s="1"/>
  <c r="C15" i="82"/>
  <c r="D15" i="82" s="1"/>
  <c r="E15" i="82" s="1"/>
  <c r="F15" i="82" s="1"/>
  <c r="G15" i="82" s="1"/>
  <c r="H15" i="82" s="1"/>
  <c r="I15" i="82" s="1"/>
  <c r="J15" i="82" s="1"/>
  <c r="K15" i="82" s="1"/>
  <c r="L15" i="82" s="1"/>
  <c r="M15" i="82" s="1"/>
  <c r="C14" i="82"/>
  <c r="D14" i="82" s="1"/>
  <c r="E14" i="82" s="1"/>
  <c r="F14" i="82" s="1"/>
  <c r="G14" i="82" s="1"/>
  <c r="H14" i="82" s="1"/>
  <c r="I14" i="82" s="1"/>
  <c r="J14" i="82" s="1"/>
  <c r="K14" i="82" s="1"/>
  <c r="L14" i="82" s="1"/>
  <c r="M14" i="82" s="1"/>
  <c r="C12" i="82"/>
  <c r="D12" i="82" s="1"/>
  <c r="E12" i="82" s="1"/>
  <c r="F12" i="82" s="1"/>
  <c r="G12" i="82" s="1"/>
  <c r="H12" i="82" s="1"/>
  <c r="I12" i="82" s="1"/>
  <c r="J12" i="82" s="1"/>
  <c r="K12" i="82" s="1"/>
  <c r="L12" i="82" s="1"/>
  <c r="M12" i="82" s="1"/>
  <c r="C10" i="82"/>
  <c r="D10" i="82" s="1"/>
  <c r="E10" i="82" s="1"/>
  <c r="F10" i="82" s="1"/>
  <c r="G10" i="82" s="1"/>
  <c r="H10" i="82" s="1"/>
  <c r="I10" i="82" s="1"/>
  <c r="J10" i="82" s="1"/>
  <c r="K10" i="82" s="1"/>
  <c r="L10" i="82" s="1"/>
  <c r="M10" i="82" s="1"/>
  <c r="G28" i="38"/>
  <c r="G29" i="38"/>
  <c r="F29" i="38"/>
  <c r="F28" i="38"/>
  <c r="G32" i="43"/>
  <c r="G33" i="43" s="1"/>
  <c r="F32" i="43"/>
  <c r="F33" i="43" s="1"/>
  <c r="G26" i="43"/>
  <c r="F26" i="43"/>
  <c r="F11" i="48"/>
  <c r="G11" i="48"/>
  <c r="G9" i="42"/>
  <c r="F9" i="42"/>
  <c r="G35" i="42"/>
  <c r="F35" i="42"/>
  <c r="G33" i="42"/>
  <c r="G34" i="42" s="1"/>
  <c r="F33" i="42"/>
  <c r="F34" i="42" s="1"/>
  <c r="G10" i="42"/>
  <c r="F10" i="42"/>
  <c r="G7" i="42"/>
  <c r="G8" i="42" s="1"/>
  <c r="F7" i="42"/>
  <c r="F8" i="42" s="1"/>
  <c r="G45" i="43"/>
  <c r="F45" i="43"/>
  <c r="G42" i="43"/>
  <c r="F42" i="43"/>
  <c r="G35" i="43"/>
  <c r="F35" i="43"/>
  <c r="G24" i="43"/>
  <c r="G25" i="43" s="1"/>
  <c r="F24" i="43"/>
  <c r="F25" i="43" s="1"/>
  <c r="G34" i="48"/>
  <c r="F34" i="48"/>
  <c r="G33" i="48"/>
  <c r="F33" i="48"/>
  <c r="G31" i="48"/>
  <c r="G32" i="48" s="1"/>
  <c r="F31" i="48"/>
  <c r="F32" i="48" s="1"/>
  <c r="G8" i="48"/>
  <c r="G9" i="48" s="1"/>
  <c r="F8" i="48"/>
  <c r="F9" i="48" s="1"/>
  <c r="G10" i="48"/>
  <c r="F10" i="48"/>
  <c r="C38" i="82" l="1"/>
  <c r="D38" i="82" s="1"/>
  <c r="E38" i="82" s="1"/>
  <c r="F38" i="82" s="1"/>
  <c r="G38" i="82" s="1"/>
  <c r="H38" i="82" s="1"/>
  <c r="I38" i="82" s="1"/>
  <c r="J38" i="82" s="1"/>
  <c r="K38" i="82" s="1"/>
  <c r="L38" i="82" s="1"/>
  <c r="M38" i="82" s="1"/>
  <c r="G46" i="43"/>
  <c r="C37" i="82"/>
  <c r="D37" i="82" s="1"/>
  <c r="E37" i="82" s="1"/>
  <c r="F37" i="82" s="1"/>
  <c r="G37" i="82" s="1"/>
  <c r="H37" i="82" s="1"/>
  <c r="I37" i="82" s="1"/>
  <c r="J37" i="82" s="1"/>
  <c r="K37" i="82" s="1"/>
  <c r="L37" i="82" s="1"/>
  <c r="M37" i="82" s="1"/>
  <c r="C39" i="82"/>
  <c r="D39" i="82" s="1"/>
  <c r="E39" i="82" s="1"/>
  <c r="F39" i="82" s="1"/>
  <c r="G39" i="82" s="1"/>
  <c r="H39" i="82" s="1"/>
  <c r="I39" i="82" s="1"/>
  <c r="J39" i="82" s="1"/>
  <c r="K39" i="82" s="1"/>
  <c r="L39" i="82" s="1"/>
  <c r="M39" i="82" s="1"/>
  <c r="C36" i="82"/>
  <c r="D36" i="82" s="1"/>
  <c r="E36" i="82" s="1"/>
  <c r="F36" i="82" s="1"/>
  <c r="G36" i="82" s="1"/>
  <c r="H36" i="82" s="1"/>
  <c r="I36" i="82" s="1"/>
  <c r="J36" i="82" s="1"/>
  <c r="K36" i="82" s="1"/>
  <c r="L36" i="82" s="1"/>
  <c r="M36" i="82" s="1"/>
  <c r="C35" i="82"/>
  <c r="D35" i="82" s="1"/>
  <c r="E35" i="82" s="1"/>
  <c r="F35" i="82" s="1"/>
  <c r="G35" i="82" s="1"/>
  <c r="H35" i="82" s="1"/>
  <c r="I35" i="82" s="1"/>
  <c r="J35" i="82" s="1"/>
  <c r="K35" i="82" s="1"/>
  <c r="L35" i="82" s="1"/>
  <c r="M35" i="82" s="1"/>
  <c r="F46" i="43"/>
  <c r="F20" i="64" l="1"/>
  <c r="E20" i="64"/>
  <c r="F18" i="64"/>
  <c r="E18" i="64"/>
  <c r="F13" i="64"/>
  <c r="E13" i="64"/>
  <c r="F16" i="64"/>
  <c r="E16" i="64"/>
  <c r="F40" i="64"/>
  <c r="E40" i="64"/>
  <c r="F29" i="64"/>
  <c r="E29" i="64"/>
  <c r="F22" i="64" l="1"/>
  <c r="F25" i="64"/>
  <c r="E25" i="64"/>
  <c r="F28" i="64"/>
  <c r="E28" i="64"/>
  <c r="A7" i="82" l="1" a="1"/>
  <c r="A7" i="82" s="1"/>
  <c r="B1" i="82"/>
  <c r="B49" i="83"/>
  <c r="B48" i="83"/>
  <c r="B47" i="83"/>
  <c r="B46" i="83"/>
  <c r="B45" i="83"/>
  <c r="B55" i="83"/>
  <c r="A49" i="83"/>
  <c r="A48" i="83"/>
  <c r="A47" i="83"/>
  <c r="A46" i="83"/>
  <c r="A45" i="83"/>
  <c r="A44" i="83"/>
  <c r="A43" i="83"/>
  <c r="A42" i="83"/>
  <c r="A41" i="83"/>
  <c r="A40" i="83"/>
  <c r="A39" i="83"/>
  <c r="A38" i="83"/>
  <c r="A37" i="83"/>
  <c r="A36" i="83"/>
  <c r="A35" i="83"/>
  <c r="E9" i="83"/>
  <c r="E11" i="83" s="1"/>
  <c r="E12" i="83" s="1"/>
  <c r="D9" i="83"/>
  <c r="D11" i="83" s="1"/>
  <c r="D12" i="83" s="1"/>
  <c r="C9" i="83"/>
  <c r="C11" i="83" s="1"/>
  <c r="C12" i="83" s="1"/>
  <c r="A30" i="83"/>
  <c r="A29" i="83"/>
  <c r="A28" i="83"/>
  <c r="A27" i="83"/>
  <c r="A26" i="83"/>
  <c r="A25" i="83"/>
  <c r="A24" i="83"/>
  <c r="B2" i="82" l="1"/>
  <c r="G20" i="66"/>
  <c r="N31" i="77"/>
  <c r="B7" i="83" s="1"/>
  <c r="J31" i="77"/>
  <c r="F31" i="77"/>
  <c r="O29" i="82" l="1"/>
  <c r="O50" i="82"/>
  <c r="I37" i="79"/>
  <c r="D35" i="53"/>
  <c r="F35" i="53"/>
  <c r="G35" i="53"/>
  <c r="C35" i="53"/>
  <c r="H36" i="53"/>
  <c r="D34" i="53"/>
  <c r="E34" i="53"/>
  <c r="F34" i="53"/>
  <c r="G34" i="53"/>
  <c r="H34" i="53"/>
  <c r="C34" i="53"/>
  <c r="E64" i="83"/>
  <c r="E63" i="83" a="1"/>
  <c r="E63" i="83" s="1"/>
  <c r="E62" i="83" a="1"/>
  <c r="E62" i="83" s="1"/>
  <c r="P58" i="82"/>
  <c r="P57" i="82" a="1"/>
  <c r="P57" i="82" s="1"/>
  <c r="P56" i="82" a="1"/>
  <c r="P56" i="82" s="1"/>
  <c r="K34" i="75"/>
  <c r="K33" i="75" a="1"/>
  <c r="K33" i="75" s="1"/>
  <c r="K32" i="75" a="1"/>
  <c r="K32" i="75" s="1"/>
  <c r="G32" i="74"/>
  <c r="G31" i="74" a="1"/>
  <c r="G31" i="74" s="1"/>
  <c r="G30" i="74" a="1"/>
  <c r="G30" i="74" s="1"/>
  <c r="J33" i="57"/>
  <c r="J32" i="57" a="1"/>
  <c r="J32" i="57" s="1"/>
  <c r="J31" i="57" a="1"/>
  <c r="J31" i="57" s="1"/>
  <c r="H35" i="33"/>
  <c r="H34" i="33" a="1"/>
  <c r="H34" i="33" s="1"/>
  <c r="H33" i="33" a="1"/>
  <c r="H33" i="33" s="1"/>
  <c r="G23" i="34"/>
  <c r="G22" i="34" a="1"/>
  <c r="G22" i="34" s="1"/>
  <c r="G21" i="34" a="1"/>
  <c r="G21" i="34" s="1"/>
  <c r="H44" i="35"/>
  <c r="H43" i="35" a="1"/>
  <c r="H43" i="35" s="1"/>
  <c r="H42" i="35" a="1"/>
  <c r="H42" i="35" s="1"/>
  <c r="H44" i="36"/>
  <c r="H43" i="36" a="1"/>
  <c r="H43" i="36" s="1"/>
  <c r="H42" i="36" a="1"/>
  <c r="H42" i="36" s="1"/>
  <c r="O36" i="37"/>
  <c r="O35" i="37" a="1"/>
  <c r="O35" i="37" s="1"/>
  <c r="O34" i="37" a="1"/>
  <c r="O34" i="37" s="1"/>
  <c r="I43" i="38"/>
  <c r="I42" i="38" a="1"/>
  <c r="I42" i="38" s="1"/>
  <c r="I41" i="38" a="1"/>
  <c r="I41" i="38" s="1"/>
  <c r="I29" i="40"/>
  <c r="I28" i="40" a="1"/>
  <c r="I28" i="40" s="1"/>
  <c r="I27" i="40" a="1"/>
  <c r="I27" i="40" s="1"/>
  <c r="I48" i="41"/>
  <c r="I47" i="41" a="1"/>
  <c r="I47" i="41" s="1"/>
  <c r="I46" i="41" a="1"/>
  <c r="I46" i="41" s="1"/>
  <c r="I51" i="42"/>
  <c r="I50" i="42" a="1"/>
  <c r="I50" i="42" s="1"/>
  <c r="I49" i="42" a="1"/>
  <c r="I49" i="42" s="1"/>
  <c r="I50" i="43"/>
  <c r="I49" i="43" a="1"/>
  <c r="I49" i="43" s="1"/>
  <c r="I48" i="43" a="1"/>
  <c r="I48" i="43" s="1"/>
  <c r="I55" i="44"/>
  <c r="I54" i="44" a="1"/>
  <c r="I54" i="44" s="1"/>
  <c r="I53" i="44" a="1"/>
  <c r="I53" i="44" s="1"/>
  <c r="I39" i="45"/>
  <c r="I38" i="45" a="1"/>
  <c r="I38" i="45" s="1"/>
  <c r="I37" i="45" a="1"/>
  <c r="I37" i="45" s="1"/>
  <c r="I56" i="46"/>
  <c r="I55" i="46" a="1"/>
  <c r="I55" i="46" s="1"/>
  <c r="I54" i="46" a="1"/>
  <c r="I54" i="46" s="1"/>
  <c r="I55" i="47"/>
  <c r="I54" i="47" a="1"/>
  <c r="I54" i="47" s="1"/>
  <c r="I53" i="47" a="1"/>
  <c r="I53" i="47" s="1"/>
  <c r="I55" i="48"/>
  <c r="I54" i="48" a="1"/>
  <c r="I54" i="48" s="1"/>
  <c r="I53" i="48" a="1"/>
  <c r="I53" i="48" s="1"/>
  <c r="G57" i="66"/>
  <c r="G56" i="66" a="1"/>
  <c r="G56" i="66" s="1"/>
  <c r="G55" i="66" a="1"/>
  <c r="G55" i="66" s="1"/>
  <c r="H47" i="64"/>
  <c r="H46" i="64" a="1"/>
  <c r="H46" i="64" s="1"/>
  <c r="H45" i="64" a="1"/>
  <c r="H45" i="64" s="1"/>
  <c r="H47" i="80"/>
  <c r="H46" i="80" a="1"/>
  <c r="H46" i="80" s="1"/>
  <c r="H45" i="80" a="1"/>
  <c r="H45" i="80" s="1"/>
  <c r="G45" i="52"/>
  <c r="G44" i="52" a="1"/>
  <c r="G44" i="52" s="1"/>
  <c r="G43" i="52" a="1"/>
  <c r="G43" i="52" s="1"/>
  <c r="H42" i="79"/>
  <c r="H41" i="79" a="1"/>
  <c r="H41" i="79" s="1"/>
  <c r="H40" i="79" a="1"/>
  <c r="H40" i="79" s="1"/>
  <c r="H42" i="53"/>
  <c r="H41" i="53" a="1"/>
  <c r="H41" i="53" s="1"/>
  <c r="H40" i="53" a="1"/>
  <c r="H40" i="53" s="1"/>
  <c r="N59" i="77"/>
  <c r="AB48" i="82"/>
  <c r="AA48" i="82"/>
  <c r="Z48" i="82"/>
  <c r="Y48" i="82"/>
  <c r="AB47" i="82"/>
  <c r="AA47" i="82"/>
  <c r="Z47" i="82"/>
  <c r="Y47" i="82"/>
  <c r="AB46" i="82"/>
  <c r="AA46" i="82"/>
  <c r="Z46" i="82"/>
  <c r="Y46" i="82"/>
  <c r="AB27" i="82"/>
  <c r="AA27" i="82"/>
  <c r="Z27" i="82"/>
  <c r="Y27" i="82"/>
  <c r="AB26" i="82"/>
  <c r="AA26" i="82"/>
  <c r="Z26" i="82"/>
  <c r="Y26" i="82"/>
  <c r="F38" i="66" l="1"/>
  <c r="F39" i="66"/>
  <c r="H33" i="53" l="1"/>
  <c r="H32" i="53"/>
  <c r="H31" i="53"/>
  <c r="H30" i="53"/>
  <c r="H29" i="53"/>
  <c r="H27" i="53"/>
  <c r="H26" i="53"/>
  <c r="H25" i="53"/>
  <c r="H24" i="53"/>
  <c r="H23" i="53"/>
  <c r="H22" i="53"/>
  <c r="H21" i="53"/>
  <c r="H20" i="53"/>
  <c r="H19" i="53"/>
  <c r="I42" i="80"/>
  <c r="I26" i="80"/>
  <c r="I27" i="80"/>
  <c r="I28" i="80"/>
  <c r="I29" i="80"/>
  <c r="I30" i="80"/>
  <c r="I31" i="80"/>
  <c r="I32" i="80"/>
  <c r="I33" i="80"/>
  <c r="I34" i="80"/>
  <c r="I35" i="80"/>
  <c r="I36" i="80"/>
  <c r="I37" i="80"/>
  <c r="I38" i="80"/>
  <c r="I39" i="80"/>
  <c r="I25" i="80"/>
  <c r="I4" i="80"/>
  <c r="I5" i="80"/>
  <c r="I6" i="80"/>
  <c r="I7" i="80"/>
  <c r="I8" i="80"/>
  <c r="I9" i="80"/>
  <c r="I10" i="80"/>
  <c r="I11" i="80"/>
  <c r="I12" i="80"/>
  <c r="I13" i="80"/>
  <c r="I14" i="80"/>
  <c r="I15" i="80"/>
  <c r="I16" i="80"/>
  <c r="I17" i="80"/>
  <c r="I18" i="80"/>
  <c r="I19" i="80"/>
  <c r="I3" i="80"/>
  <c r="G38" i="66"/>
  <c r="G39" i="66"/>
  <c r="E38" i="66"/>
  <c r="E39" i="66"/>
  <c r="H38" i="66"/>
  <c r="H39" i="66"/>
  <c r="B2" i="83"/>
  <c r="D20" i="80"/>
  <c r="D21" i="80" s="1"/>
  <c r="D23" i="80" s="1"/>
  <c r="D41" i="80" s="1"/>
  <c r="D43" i="80" s="1"/>
  <c r="E20" i="80"/>
  <c r="E21" i="80" s="1"/>
  <c r="E23" i="80" s="1"/>
  <c r="E41" i="80" s="1"/>
  <c r="E43" i="80" s="1"/>
  <c r="F20" i="80"/>
  <c r="F21" i="80" s="1"/>
  <c r="F23" i="80" s="1"/>
  <c r="F41" i="80" s="1"/>
  <c r="F43" i="80" s="1"/>
  <c r="G20" i="80"/>
  <c r="G21" i="80" s="1"/>
  <c r="G23" i="80" s="1"/>
  <c r="G41" i="80" s="1"/>
  <c r="G43" i="80" s="1"/>
  <c r="H20" i="80"/>
  <c r="C20" i="80"/>
  <c r="C21" i="80" s="1"/>
  <c r="C23" i="80" s="1"/>
  <c r="C41" i="80" s="1"/>
  <c r="C43" i="80" s="1"/>
  <c r="H21" i="80"/>
  <c r="D40" i="80"/>
  <c r="E40" i="80"/>
  <c r="F40" i="80"/>
  <c r="G40" i="80"/>
  <c r="H40" i="80"/>
  <c r="C40" i="80"/>
  <c r="H23" i="80"/>
  <c r="H41" i="80" s="1"/>
  <c r="H43" i="80" s="1"/>
  <c r="H27" i="66" a="1"/>
  <c r="H27" i="66" s="1"/>
  <c r="J60" i="61" a="1"/>
  <c r="J60" i="61" s="1"/>
  <c r="N58" i="77" a="1"/>
  <c r="N58" i="77" s="1"/>
  <c r="N57" i="77" a="1"/>
  <c r="N57" i="77" s="1"/>
  <c r="H26" i="66" a="1"/>
  <c r="H26" i="66" s="1"/>
  <c r="H30" i="33"/>
  <c r="F30" i="33"/>
  <c r="D30" i="33"/>
  <c r="B30" i="33"/>
  <c r="H17" i="33"/>
  <c r="H31" i="33" s="1"/>
  <c r="F17" i="33"/>
  <c r="F31" i="33" s="1"/>
  <c r="D17" i="33"/>
  <c r="B17" i="33"/>
  <c r="B31" i="33" s="1"/>
  <c r="E18" i="34"/>
  <c r="F18" i="34"/>
  <c r="G18" i="34"/>
  <c r="D18" i="34"/>
  <c r="F37" i="35"/>
  <c r="G37" i="35"/>
  <c r="H37" i="35"/>
  <c r="I37" i="35"/>
  <c r="E37" i="35"/>
  <c r="F29" i="35"/>
  <c r="G29" i="35"/>
  <c r="H29" i="35"/>
  <c r="I29" i="35"/>
  <c r="E29" i="35"/>
  <c r="F21" i="35"/>
  <c r="G21" i="35"/>
  <c r="H21" i="35"/>
  <c r="I21" i="35"/>
  <c r="E21" i="35"/>
  <c r="F13" i="35"/>
  <c r="G13" i="35"/>
  <c r="H13" i="35"/>
  <c r="I13" i="35"/>
  <c r="E13" i="35"/>
  <c r="F36" i="36"/>
  <c r="G36" i="36"/>
  <c r="H36" i="36"/>
  <c r="I36" i="36"/>
  <c r="E36" i="36"/>
  <c r="F32" i="36"/>
  <c r="G32" i="36"/>
  <c r="H32" i="36"/>
  <c r="I32" i="36"/>
  <c r="E32" i="36"/>
  <c r="F28" i="36"/>
  <c r="G28" i="36"/>
  <c r="H28" i="36"/>
  <c r="I28" i="36"/>
  <c r="E28" i="36"/>
  <c r="H22" i="36"/>
  <c r="I22" i="36"/>
  <c r="F20" i="36"/>
  <c r="G20" i="36"/>
  <c r="H20" i="36"/>
  <c r="I20" i="36"/>
  <c r="E20" i="36"/>
  <c r="F12" i="36"/>
  <c r="F22" i="36" s="1"/>
  <c r="F37" i="36" s="1"/>
  <c r="G12" i="36"/>
  <c r="G22" i="36" s="1"/>
  <c r="G37" i="36" s="1"/>
  <c r="H12" i="36"/>
  <c r="I12" i="36"/>
  <c r="E12" i="36"/>
  <c r="T3" i="82" a="1"/>
  <c r="T3" i="82" s="1"/>
  <c r="B1" i="83" a="1"/>
  <c r="B1" i="83" s="1"/>
  <c r="B6" i="83" a="1"/>
  <c r="B6" i="83" s="1"/>
  <c r="C6" i="83" s="1"/>
  <c r="W4" i="82" a="1"/>
  <c r="W4" i="82" s="1"/>
  <c r="K31" i="37"/>
  <c r="O31" i="37" s="1"/>
  <c r="M31" i="37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15" i="37"/>
  <c r="F38" i="38"/>
  <c r="G38" i="38"/>
  <c r="H38" i="38"/>
  <c r="I38" i="38"/>
  <c r="E38" i="38"/>
  <c r="F32" i="38"/>
  <c r="G32" i="38"/>
  <c r="H32" i="38"/>
  <c r="I32" i="38"/>
  <c r="E32" i="38"/>
  <c r="F24" i="38"/>
  <c r="G24" i="38"/>
  <c r="H24" i="38"/>
  <c r="I24" i="38"/>
  <c r="E24" i="38"/>
  <c r="F16" i="38"/>
  <c r="F25" i="38" s="1"/>
  <c r="I14" i="38"/>
  <c r="I16" i="38" s="1"/>
  <c r="F14" i="38"/>
  <c r="G14" i="38"/>
  <c r="G16" i="38" s="1"/>
  <c r="H14" i="38"/>
  <c r="H16" i="38" s="1"/>
  <c r="E14" i="38"/>
  <c r="E16" i="38" s="1"/>
  <c r="F23" i="40"/>
  <c r="G23" i="40"/>
  <c r="H23" i="40"/>
  <c r="I23" i="40"/>
  <c r="E23" i="40"/>
  <c r="F13" i="40"/>
  <c r="G13" i="40"/>
  <c r="H13" i="40"/>
  <c r="I13" i="40"/>
  <c r="E13" i="40"/>
  <c r="F45" i="41"/>
  <c r="G45" i="41"/>
  <c r="H45" i="41"/>
  <c r="I45" i="41"/>
  <c r="E45" i="41"/>
  <c r="F37" i="41"/>
  <c r="G37" i="41"/>
  <c r="H37" i="41"/>
  <c r="I37" i="41"/>
  <c r="E37" i="41"/>
  <c r="F29" i="41"/>
  <c r="G29" i="41"/>
  <c r="H29" i="41"/>
  <c r="I29" i="41"/>
  <c r="E29" i="41"/>
  <c r="F21" i="41"/>
  <c r="G21" i="41"/>
  <c r="H21" i="41"/>
  <c r="I21" i="41"/>
  <c r="E21" i="41"/>
  <c r="F13" i="41"/>
  <c r="G13" i="41"/>
  <c r="H13" i="41"/>
  <c r="I13" i="41"/>
  <c r="E13" i="41"/>
  <c r="B1" i="79" a="1"/>
  <c r="B1" i="79" s="1"/>
  <c r="F47" i="42"/>
  <c r="G47" i="42"/>
  <c r="H47" i="42"/>
  <c r="I47" i="42"/>
  <c r="E47" i="42"/>
  <c r="F39" i="42"/>
  <c r="G39" i="42"/>
  <c r="H39" i="42"/>
  <c r="I39" i="42"/>
  <c r="E39" i="42"/>
  <c r="E14" i="40" s="1"/>
  <c r="E17" i="40" s="1"/>
  <c r="F29" i="42"/>
  <c r="G29" i="42"/>
  <c r="H29" i="42"/>
  <c r="I29" i="42"/>
  <c r="E29" i="42"/>
  <c r="F21" i="42"/>
  <c r="G21" i="42"/>
  <c r="H21" i="42"/>
  <c r="I21" i="42"/>
  <c r="E21" i="42"/>
  <c r="G13" i="42"/>
  <c r="H13" i="42"/>
  <c r="I13" i="42"/>
  <c r="E13" i="42"/>
  <c r="H46" i="43"/>
  <c r="I46" i="43"/>
  <c r="E46" i="43"/>
  <c r="F38" i="43"/>
  <c r="G38" i="43"/>
  <c r="H38" i="43"/>
  <c r="I38" i="43"/>
  <c r="E38" i="43"/>
  <c r="F30" i="43"/>
  <c r="G30" i="43"/>
  <c r="H30" i="43"/>
  <c r="I30" i="43"/>
  <c r="E30" i="43"/>
  <c r="F22" i="43"/>
  <c r="G22" i="43"/>
  <c r="H22" i="43"/>
  <c r="I22" i="43"/>
  <c r="E22" i="43"/>
  <c r="F14" i="43"/>
  <c r="G14" i="43"/>
  <c r="H14" i="43"/>
  <c r="I14" i="43"/>
  <c r="E14" i="43"/>
  <c r="F51" i="44"/>
  <c r="G51" i="44"/>
  <c r="H51" i="44"/>
  <c r="I51" i="44"/>
  <c r="E51" i="44"/>
  <c r="F28" i="44"/>
  <c r="G28" i="44"/>
  <c r="H28" i="44"/>
  <c r="I28" i="44"/>
  <c r="E28" i="44"/>
  <c r="F30" i="45"/>
  <c r="G30" i="45"/>
  <c r="H30" i="45"/>
  <c r="I30" i="45"/>
  <c r="E30" i="45"/>
  <c r="F21" i="45"/>
  <c r="G21" i="45"/>
  <c r="H21" i="45"/>
  <c r="I21" i="45"/>
  <c r="E21" i="45"/>
  <c r="F51" i="46"/>
  <c r="G51" i="46"/>
  <c r="H51" i="46"/>
  <c r="I51" i="46"/>
  <c r="E51" i="46"/>
  <c r="F28" i="46"/>
  <c r="G28" i="46"/>
  <c r="H28" i="46"/>
  <c r="I28" i="46"/>
  <c r="E28" i="46"/>
  <c r="F51" i="47"/>
  <c r="G51" i="47"/>
  <c r="H51" i="47"/>
  <c r="I51" i="47"/>
  <c r="E51" i="47"/>
  <c r="F28" i="47"/>
  <c r="G28" i="47"/>
  <c r="H28" i="47"/>
  <c r="I28" i="47"/>
  <c r="E28" i="47"/>
  <c r="F51" i="48"/>
  <c r="G51" i="48"/>
  <c r="H51" i="48"/>
  <c r="I51" i="48"/>
  <c r="E51" i="48"/>
  <c r="F28" i="48"/>
  <c r="G28" i="48"/>
  <c r="H28" i="48"/>
  <c r="I28" i="48"/>
  <c r="E28" i="48"/>
  <c r="E20" i="66"/>
  <c r="F20" i="66"/>
  <c r="H20" i="66"/>
  <c r="D20" i="66"/>
  <c r="E16" i="66"/>
  <c r="F16" i="66"/>
  <c r="F36" i="66" s="1"/>
  <c r="F40" i="66" s="1"/>
  <c r="G16" i="66"/>
  <c r="G36" i="66" s="1"/>
  <c r="G40" i="66" s="1"/>
  <c r="H16" i="66"/>
  <c r="H36" i="66" s="1"/>
  <c r="H40" i="66" s="1"/>
  <c r="D16" i="66"/>
  <c r="E43" i="64"/>
  <c r="F43" i="64"/>
  <c r="F33" i="66" s="1"/>
  <c r="G43" i="64"/>
  <c r="G33" i="66" s="1"/>
  <c r="H43" i="64"/>
  <c r="H33" i="66" s="1"/>
  <c r="D43" i="64"/>
  <c r="E35" i="64"/>
  <c r="F35" i="64"/>
  <c r="F32" i="66" s="1"/>
  <c r="G35" i="64"/>
  <c r="G32" i="66" s="1"/>
  <c r="H35" i="64"/>
  <c r="H32" i="66" s="1"/>
  <c r="D35" i="64"/>
  <c r="E22" i="64"/>
  <c r="F31" i="66"/>
  <c r="G22" i="64"/>
  <c r="G31" i="66" s="1"/>
  <c r="H22" i="64"/>
  <c r="H31" i="66" s="1"/>
  <c r="D22" i="64"/>
  <c r="G40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23" i="52"/>
  <c r="D38" i="52"/>
  <c r="E38" i="52"/>
  <c r="F38" i="52"/>
  <c r="C38" i="52"/>
  <c r="G20" i="52"/>
  <c r="D21" i="52"/>
  <c r="E21" i="52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3" i="52"/>
  <c r="D19" i="52"/>
  <c r="E19" i="52"/>
  <c r="F19" i="52"/>
  <c r="F21" i="52" s="1"/>
  <c r="F39" i="52" s="1"/>
  <c r="F41" i="52" s="1"/>
  <c r="C19" i="52"/>
  <c r="C21" i="52" s="1"/>
  <c r="C39" i="52" s="1"/>
  <c r="C41" i="52" s="1"/>
  <c r="E36" i="79"/>
  <c r="E38" i="79" s="1"/>
  <c r="D36" i="79"/>
  <c r="D38" i="79" s="1"/>
  <c r="C36" i="79"/>
  <c r="C38" i="79" s="1"/>
  <c r="H35" i="79"/>
  <c r="H36" i="79" s="1"/>
  <c r="H38" i="79" s="1"/>
  <c r="G35" i="79"/>
  <c r="G36" i="79" s="1"/>
  <c r="G38" i="79" s="1"/>
  <c r="F35" i="79"/>
  <c r="F36" i="79" s="1"/>
  <c r="F38" i="79" s="1"/>
  <c r="E35" i="79"/>
  <c r="D35" i="79"/>
  <c r="C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E18" i="79"/>
  <c r="I16" i="79"/>
  <c r="I18" i="79" s="1"/>
  <c r="H16" i="79"/>
  <c r="H18" i="79" s="1"/>
  <c r="G16" i="79"/>
  <c r="G18" i="79" s="1"/>
  <c r="F16" i="79"/>
  <c r="F18" i="79" s="1"/>
  <c r="E16" i="79"/>
  <c r="D16" i="79"/>
  <c r="D18" i="79" s="1"/>
  <c r="C16" i="79"/>
  <c r="C18" i="79" s="1"/>
  <c r="I15" i="79"/>
  <c r="I14" i="79"/>
  <c r="I13" i="79"/>
  <c r="I12" i="79"/>
  <c r="I11" i="79"/>
  <c r="I10" i="79"/>
  <c r="I9" i="79"/>
  <c r="I8" i="79"/>
  <c r="W48" i="82"/>
  <c r="V48" i="82"/>
  <c r="U48" i="82"/>
  <c r="T48" i="82"/>
  <c r="W47" i="82"/>
  <c r="V47" i="82"/>
  <c r="U47" i="82"/>
  <c r="T47" i="82"/>
  <c r="W46" i="82"/>
  <c r="V46" i="82"/>
  <c r="U46" i="82"/>
  <c r="T46" i="82"/>
  <c r="S46" i="82" s="1"/>
  <c r="W45" i="82"/>
  <c r="V45" i="82"/>
  <c r="U45" i="82"/>
  <c r="T45" i="82"/>
  <c r="W44" i="82"/>
  <c r="V44" i="82"/>
  <c r="U44" i="82"/>
  <c r="T44" i="82"/>
  <c r="W43" i="82"/>
  <c r="V43" i="82"/>
  <c r="U43" i="82"/>
  <c r="T43" i="82"/>
  <c r="W42" i="82"/>
  <c r="V42" i="82"/>
  <c r="U42" i="82"/>
  <c r="T42" i="82"/>
  <c r="Y42" i="82" s="1"/>
  <c r="W41" i="82"/>
  <c r="V41" i="82"/>
  <c r="U41" i="82"/>
  <c r="T41" i="82"/>
  <c r="Y41" i="82" s="1"/>
  <c r="W40" i="82"/>
  <c r="V40" i="82"/>
  <c r="U40" i="82"/>
  <c r="T40" i="82"/>
  <c r="Y40" i="82" s="1"/>
  <c r="W39" i="82"/>
  <c r="V39" i="82"/>
  <c r="U39" i="82"/>
  <c r="T39" i="82"/>
  <c r="Y39" i="82" s="1"/>
  <c r="W38" i="82"/>
  <c r="V38" i="82"/>
  <c r="U38" i="82"/>
  <c r="T38" i="82"/>
  <c r="W37" i="82"/>
  <c r="V37" i="82"/>
  <c r="U37" i="82"/>
  <c r="T37" i="82"/>
  <c r="W36" i="82"/>
  <c r="V36" i="82"/>
  <c r="U36" i="82"/>
  <c r="T36" i="82"/>
  <c r="W35" i="82"/>
  <c r="V35" i="82"/>
  <c r="U35" i="82"/>
  <c r="T35" i="82"/>
  <c r="W27" i="82"/>
  <c r="V27" i="82"/>
  <c r="U27" i="82"/>
  <c r="T27" i="82"/>
  <c r="W26" i="82"/>
  <c r="V26" i="82"/>
  <c r="U26" i="82"/>
  <c r="T26" i="82"/>
  <c r="W25" i="82"/>
  <c r="V25" i="82"/>
  <c r="U25" i="82"/>
  <c r="T25" i="82"/>
  <c r="W24" i="82"/>
  <c r="V24" i="82"/>
  <c r="U24" i="82"/>
  <c r="T24" i="82"/>
  <c r="W23" i="82"/>
  <c r="V23" i="82"/>
  <c r="U23" i="82"/>
  <c r="T23" i="82"/>
  <c r="W22" i="82"/>
  <c r="V22" i="82"/>
  <c r="U22" i="82"/>
  <c r="T22" i="82"/>
  <c r="W21" i="82"/>
  <c r="V21" i="82"/>
  <c r="U21" i="82"/>
  <c r="T21" i="82"/>
  <c r="W20" i="82"/>
  <c r="V20" i="82"/>
  <c r="U20" i="82"/>
  <c r="T20" i="82"/>
  <c r="W19" i="82"/>
  <c r="V19" i="82"/>
  <c r="U19" i="82"/>
  <c r="T19" i="82"/>
  <c r="W18" i="82"/>
  <c r="V18" i="82"/>
  <c r="U18" i="82"/>
  <c r="T18" i="82"/>
  <c r="W17" i="82"/>
  <c r="V17" i="82"/>
  <c r="U17" i="82"/>
  <c r="T17" i="82"/>
  <c r="W16" i="82"/>
  <c r="V16" i="82"/>
  <c r="U16" i="82"/>
  <c r="T16" i="82"/>
  <c r="W15" i="82"/>
  <c r="V15" i="82"/>
  <c r="U15" i="82"/>
  <c r="T15" i="82"/>
  <c r="W14" i="82"/>
  <c r="V14" i="82"/>
  <c r="U14" i="82"/>
  <c r="T14" i="82"/>
  <c r="W13" i="82"/>
  <c r="V13" i="82"/>
  <c r="U13" i="82"/>
  <c r="T13" i="82"/>
  <c r="W12" i="82"/>
  <c r="V12" i="82"/>
  <c r="U12" i="82"/>
  <c r="T12" i="82"/>
  <c r="W11" i="82"/>
  <c r="V11" i="82"/>
  <c r="U11" i="82"/>
  <c r="T11" i="82"/>
  <c r="W10" i="82"/>
  <c r="V10" i="82"/>
  <c r="U10" i="82"/>
  <c r="T10" i="82"/>
  <c r="M28" i="82"/>
  <c r="L28" i="82"/>
  <c r="K28" i="82"/>
  <c r="J28" i="82"/>
  <c r="I28" i="82"/>
  <c r="H28" i="82"/>
  <c r="G28" i="82"/>
  <c r="F28" i="82"/>
  <c r="E28" i="82"/>
  <c r="D28" i="82"/>
  <c r="C28" i="82"/>
  <c r="B28" i="82"/>
  <c r="E59" i="83"/>
  <c r="D59" i="83"/>
  <c r="C59" i="83"/>
  <c r="C60" i="83" s="1"/>
  <c r="E50" i="83"/>
  <c r="D50" i="83"/>
  <c r="C50" i="83"/>
  <c r="D5" i="83"/>
  <c r="E5" i="83" s="1"/>
  <c r="M49" i="82"/>
  <c r="L49" i="82"/>
  <c r="K49" i="82"/>
  <c r="J49" i="82"/>
  <c r="I49" i="82"/>
  <c r="H49" i="82"/>
  <c r="G49" i="82"/>
  <c r="F49" i="82"/>
  <c r="E49" i="82"/>
  <c r="D49" i="82"/>
  <c r="C49" i="82"/>
  <c r="B49" i="82"/>
  <c r="N48" i="82"/>
  <c r="N47" i="82"/>
  <c r="N46" i="82"/>
  <c r="N45" i="82"/>
  <c r="N44" i="82"/>
  <c r="N43" i="82"/>
  <c r="B44" i="83" s="1"/>
  <c r="N42" i="82"/>
  <c r="B43" i="83" s="1"/>
  <c r="N41" i="82"/>
  <c r="B42" i="83" s="1"/>
  <c r="N40" i="82"/>
  <c r="B41" i="83" s="1"/>
  <c r="N39" i="82"/>
  <c r="B40" i="83" s="1"/>
  <c r="N38" i="82"/>
  <c r="B39" i="83" s="1"/>
  <c r="N37" i="82"/>
  <c r="B38" i="83" s="1"/>
  <c r="N36" i="82"/>
  <c r="B37" i="83" s="1"/>
  <c r="N35" i="82"/>
  <c r="B36" i="83" s="1"/>
  <c r="N34" i="82"/>
  <c r="N27" i="82"/>
  <c r="B28" i="83" s="1"/>
  <c r="N26" i="82"/>
  <c r="B27" i="83" s="1"/>
  <c r="N25" i="82"/>
  <c r="B26" i="83" s="1"/>
  <c r="N24" i="82"/>
  <c r="N23" i="82"/>
  <c r="N22" i="82"/>
  <c r="B23" i="83" s="1"/>
  <c r="N21" i="82"/>
  <c r="N20" i="82"/>
  <c r="B21" i="83" s="1"/>
  <c r="N19" i="82"/>
  <c r="B20" i="83" s="1"/>
  <c r="N18" i="82"/>
  <c r="B19" i="83" s="1"/>
  <c r="N17" i="82"/>
  <c r="B18" i="83" s="1"/>
  <c r="N16" i="82"/>
  <c r="B17" i="83" s="1"/>
  <c r="N15" i="82"/>
  <c r="B16" i="83" s="1"/>
  <c r="N14" i="82"/>
  <c r="B15" i="83" s="1"/>
  <c r="N13" i="82"/>
  <c r="N12" i="82"/>
  <c r="B13" i="83" s="1"/>
  <c r="N11" i="82"/>
  <c r="B12" i="83" s="1"/>
  <c r="N10" i="82"/>
  <c r="B11" i="83" s="1"/>
  <c r="I30" i="42" l="1"/>
  <c r="H30" i="42"/>
  <c r="E30" i="42"/>
  <c r="E18" i="40" s="1"/>
  <c r="E24" i="40" s="1"/>
  <c r="AA25" i="82"/>
  <c r="Z25" i="82"/>
  <c r="Y25" i="82"/>
  <c r="AB25" i="82"/>
  <c r="D31" i="33"/>
  <c r="F14" i="40"/>
  <c r="F17" i="40" s="1"/>
  <c r="G30" i="42"/>
  <c r="H14" i="40"/>
  <c r="H17" i="40" s="1"/>
  <c r="G34" i="66"/>
  <c r="M70" i="82" s="1"/>
  <c r="B50" i="83"/>
  <c r="E51" i="83" s="1"/>
  <c r="H37" i="66"/>
  <c r="B64" i="82"/>
  <c r="N64" i="82" s="1"/>
  <c r="F37" i="66"/>
  <c r="S40" i="82"/>
  <c r="S43" i="82"/>
  <c r="Y43" i="82"/>
  <c r="AA44" i="82"/>
  <c r="Z44" i="82"/>
  <c r="AB44" i="82"/>
  <c r="Y44" i="82"/>
  <c r="Y45" i="82"/>
  <c r="Z45" i="82"/>
  <c r="AB45" i="82"/>
  <c r="AA45" i="82"/>
  <c r="AB40" i="82"/>
  <c r="AA40" i="82"/>
  <c r="Z40" i="82"/>
  <c r="AB43" i="82"/>
  <c r="AA43" i="82"/>
  <c r="Z43" i="82"/>
  <c r="AB41" i="82"/>
  <c r="AA41" i="82"/>
  <c r="Z41" i="82"/>
  <c r="AB39" i="82"/>
  <c r="AA39" i="82"/>
  <c r="Z39" i="82"/>
  <c r="AA42" i="82"/>
  <c r="Z42" i="82"/>
  <c r="AB42" i="82"/>
  <c r="AB15" i="82"/>
  <c r="AA15" i="82"/>
  <c r="Z15" i="82"/>
  <c r="Y15" i="82"/>
  <c r="AB24" i="82"/>
  <c r="AA24" i="82"/>
  <c r="Z24" i="82"/>
  <c r="Y24" i="82"/>
  <c r="AA12" i="82"/>
  <c r="Z12" i="82"/>
  <c r="Y12" i="82"/>
  <c r="AB12" i="82"/>
  <c r="AB18" i="82"/>
  <c r="AA18" i="82"/>
  <c r="Z18" i="82"/>
  <c r="Y18" i="82"/>
  <c r="AA21" i="82"/>
  <c r="Z21" i="82"/>
  <c r="Y21" i="82"/>
  <c r="AB21" i="82"/>
  <c r="AB10" i="82"/>
  <c r="AA10" i="82"/>
  <c r="Z10" i="82"/>
  <c r="Y10" i="82"/>
  <c r="Z13" i="82"/>
  <c r="AB13" i="82"/>
  <c r="AA13" i="82"/>
  <c r="Y13" i="82"/>
  <c r="AB16" i="82"/>
  <c r="Y16" i="82"/>
  <c r="Z16" i="82"/>
  <c r="AA16" i="82"/>
  <c r="AB19" i="82"/>
  <c r="AA19" i="82"/>
  <c r="Y19" i="82"/>
  <c r="Z19" i="82"/>
  <c r="AB22" i="82"/>
  <c r="AA22" i="82"/>
  <c r="Z22" i="82"/>
  <c r="Y22" i="82"/>
  <c r="AB11" i="82"/>
  <c r="AA11" i="82"/>
  <c r="Z11" i="82"/>
  <c r="Y11" i="82"/>
  <c r="AB14" i="82"/>
  <c r="AA14" i="82"/>
  <c r="Z14" i="82"/>
  <c r="Y14" i="82"/>
  <c r="AB17" i="82"/>
  <c r="AA17" i="82"/>
  <c r="Y17" i="82"/>
  <c r="Z17" i="82"/>
  <c r="AB20" i="82"/>
  <c r="AA20" i="82"/>
  <c r="Z20" i="82"/>
  <c r="Y20" i="82"/>
  <c r="AB23" i="82"/>
  <c r="AA23" i="82"/>
  <c r="Z23" i="82"/>
  <c r="Y23" i="82"/>
  <c r="S37" i="82"/>
  <c r="Z37" i="82"/>
  <c r="Y37" i="82"/>
  <c r="AB37" i="82"/>
  <c r="AA37" i="82"/>
  <c r="AB35" i="82"/>
  <c r="AA35" i="82"/>
  <c r="Z35" i="82"/>
  <c r="Y35" i="82"/>
  <c r="AB38" i="82"/>
  <c r="AA38" i="82"/>
  <c r="Z38" i="82"/>
  <c r="Y38" i="82"/>
  <c r="AA36" i="82"/>
  <c r="AB36" i="82"/>
  <c r="Z36" i="82"/>
  <c r="Y36" i="82"/>
  <c r="I14" i="40"/>
  <c r="I17" i="40" s="1"/>
  <c r="F34" i="66"/>
  <c r="L70" i="82" s="1"/>
  <c r="H34" i="66"/>
  <c r="I20" i="80"/>
  <c r="L53" i="82"/>
  <c r="L62" i="82" s="1"/>
  <c r="S14" i="82"/>
  <c r="S17" i="82"/>
  <c r="S20" i="82"/>
  <c r="S26" i="82"/>
  <c r="S36" i="82"/>
  <c r="S39" i="82"/>
  <c r="S42" i="82"/>
  <c r="S45" i="82"/>
  <c r="S48" i="82"/>
  <c r="S47" i="82"/>
  <c r="S11" i="82"/>
  <c r="W49" i="82"/>
  <c r="S10" i="82"/>
  <c r="S13" i="82"/>
  <c r="S16" i="82"/>
  <c r="S19" i="82"/>
  <c r="S22" i="82"/>
  <c r="S25" i="82"/>
  <c r="S35" i="82"/>
  <c r="S38" i="82"/>
  <c r="S41" i="82"/>
  <c r="S44" i="82"/>
  <c r="S23" i="82"/>
  <c r="G53" i="82"/>
  <c r="G62" i="82" s="1"/>
  <c r="S12" i="82"/>
  <c r="S15" i="82"/>
  <c r="S18" i="82"/>
  <c r="S21" i="82"/>
  <c r="S24" i="82"/>
  <c r="S27" i="82"/>
  <c r="F53" i="82"/>
  <c r="F62" i="82" s="1"/>
  <c r="B24" i="83"/>
  <c r="I53" i="82"/>
  <c r="I62" i="82" s="1"/>
  <c r="G23" i="66"/>
  <c r="E23" i="66"/>
  <c r="G97" i="86" s="1"/>
  <c r="D23" i="66"/>
  <c r="G37" i="66"/>
  <c r="H23" i="66"/>
  <c r="F23" i="66"/>
  <c r="H97" i="86" s="1"/>
  <c r="C29" i="83"/>
  <c r="C52" i="83" s="1"/>
  <c r="U28" i="82"/>
  <c r="B25" i="83"/>
  <c r="B22" i="83"/>
  <c r="D53" i="82"/>
  <c r="D62" i="82" s="1"/>
  <c r="U49" i="82"/>
  <c r="J53" i="82"/>
  <c r="J62" i="82" s="1"/>
  <c r="M53" i="82"/>
  <c r="M62" i="82" s="1"/>
  <c r="I40" i="80"/>
  <c r="I21" i="80"/>
  <c r="I23" i="80" s="1"/>
  <c r="I41" i="80" s="1"/>
  <c r="I43" i="80" s="1"/>
  <c r="G14" i="40"/>
  <c r="G17" i="40" s="1"/>
  <c r="V28" i="82"/>
  <c r="E53" i="82"/>
  <c r="N49" i="82"/>
  <c r="K53" i="82"/>
  <c r="K62" i="82" s="1"/>
  <c r="F38" i="35"/>
  <c r="E38" i="35"/>
  <c r="H38" i="35"/>
  <c r="G38" i="35"/>
  <c r="I38" i="35"/>
  <c r="I37" i="36"/>
  <c r="H37" i="36"/>
  <c r="E22" i="36"/>
  <c r="E37" i="36" s="1"/>
  <c r="B14" i="83"/>
  <c r="N28" i="82"/>
  <c r="W28" i="82"/>
  <c r="E25" i="38"/>
  <c r="H25" i="38"/>
  <c r="G25" i="38"/>
  <c r="I25" i="38"/>
  <c r="E39" i="52"/>
  <c r="E41" i="52" s="1"/>
  <c r="D39" i="52"/>
  <c r="D41" i="52" s="1"/>
  <c r="G38" i="52"/>
  <c r="G19" i="52"/>
  <c r="G21" i="52" s="1"/>
  <c r="I35" i="79"/>
  <c r="I36" i="79" s="1"/>
  <c r="I38" i="79" s="1"/>
  <c r="T49" i="82"/>
  <c r="B50" i="82"/>
  <c r="C50" i="82" s="1"/>
  <c r="D50" i="82" s="1"/>
  <c r="V49" i="82"/>
  <c r="H53" i="82"/>
  <c r="B29" i="82"/>
  <c r="T28" i="82"/>
  <c r="Y28" i="82" s="1"/>
  <c r="C53" i="82"/>
  <c r="C62" i="82" s="1"/>
  <c r="B53" i="82"/>
  <c r="D6" i="83"/>
  <c r="C34" i="83"/>
  <c r="D60" i="83"/>
  <c r="E60" i="83" s="1"/>
  <c r="H18" i="40" l="1"/>
  <c r="H24" i="40" s="1"/>
  <c r="G42" i="66"/>
  <c r="L71" i="82"/>
  <c r="C51" i="83"/>
  <c r="D51" i="83"/>
  <c r="Y49" i="82"/>
  <c r="O28" i="82"/>
  <c r="P28" i="82" s="1"/>
  <c r="L72" i="82"/>
  <c r="F42" i="66"/>
  <c r="I18" i="40"/>
  <c r="N75" i="82" s="1"/>
  <c r="G18" i="40"/>
  <c r="G24" i="40" s="1"/>
  <c r="AB28" i="82"/>
  <c r="AB29" i="82" s="1"/>
  <c r="N53" i="82"/>
  <c r="B54" i="83" s="1"/>
  <c r="B56" i="83" s="1"/>
  <c r="B57" i="83" s="1"/>
  <c r="Z28" i="82"/>
  <c r="Z29" i="82" s="1"/>
  <c r="AA28" i="82"/>
  <c r="AA29" i="82" s="1"/>
  <c r="Y29" i="82"/>
  <c r="AB49" i="82"/>
  <c r="AA49" i="82"/>
  <c r="Z49" i="82"/>
  <c r="N70" i="82"/>
  <c r="H42" i="66"/>
  <c r="W53" i="82"/>
  <c r="B30" i="82"/>
  <c r="B51" i="82"/>
  <c r="U53" i="82"/>
  <c r="M71" i="82"/>
  <c r="M72" i="82" s="1"/>
  <c r="N71" i="82"/>
  <c r="B29" i="83"/>
  <c r="C30" i="83" s="1"/>
  <c r="T50" i="82"/>
  <c r="S49" i="82"/>
  <c r="C29" i="82"/>
  <c r="D29" i="82" s="1"/>
  <c r="E29" i="82" s="1"/>
  <c r="T29" i="82"/>
  <c r="S28" i="82"/>
  <c r="E29" i="83"/>
  <c r="E52" i="83" s="1"/>
  <c r="D29" i="83"/>
  <c r="D52" i="83" s="1"/>
  <c r="C51" i="82"/>
  <c r="E62" i="82"/>
  <c r="G39" i="52"/>
  <c r="G41" i="52" s="1"/>
  <c r="B62" i="82"/>
  <c r="B66" i="82" s="1"/>
  <c r="C64" i="82" s="1"/>
  <c r="C66" i="82" s="1"/>
  <c r="D64" i="82" s="1"/>
  <c r="D66" i="82" s="1"/>
  <c r="E64" i="82" s="1"/>
  <c r="T53" i="82"/>
  <c r="H62" i="82"/>
  <c r="V53" i="82"/>
  <c r="B54" i="82"/>
  <c r="D34" i="83"/>
  <c r="E6" i="83"/>
  <c r="E34" i="83" s="1"/>
  <c r="E50" i="82"/>
  <c r="D51" i="82"/>
  <c r="N72" i="82" l="1"/>
  <c r="M75" i="82"/>
  <c r="H121" i="86"/>
  <c r="H171" i="86"/>
  <c r="H211" i="86"/>
  <c r="N62" i="82"/>
  <c r="N66" i="82" s="1"/>
  <c r="C54" i="83"/>
  <c r="C56" i="83" s="1"/>
  <c r="B55" i="82"/>
  <c r="I24" i="40"/>
  <c r="O49" i="82"/>
  <c r="P49" i="82" s="1"/>
  <c r="P53" i="82" s="1"/>
  <c r="L75" i="82"/>
  <c r="Y53" i="82"/>
  <c r="Y54" i="82" s="1"/>
  <c r="AB53" i="82"/>
  <c r="AB54" i="82" s="1"/>
  <c r="AA53" i="82"/>
  <c r="AA54" i="82" s="1"/>
  <c r="Z53" i="82"/>
  <c r="Z54" i="82" s="1"/>
  <c r="E66" i="82"/>
  <c r="F64" i="82" s="1"/>
  <c r="F66" i="82" s="1"/>
  <c r="G64" i="82" s="1"/>
  <c r="G66" i="82" s="1"/>
  <c r="H64" i="82" s="1"/>
  <c r="H66" i="82" s="1"/>
  <c r="I64" i="82" s="1"/>
  <c r="I66" i="82" s="1"/>
  <c r="J64" i="82" s="1"/>
  <c r="J66" i="82" s="1"/>
  <c r="K64" i="82" s="1"/>
  <c r="K66" i="82" s="1"/>
  <c r="L64" i="82" s="1"/>
  <c r="L66" i="82" s="1"/>
  <c r="M64" i="82" s="1"/>
  <c r="M66" i="82" s="1"/>
  <c r="D30" i="82"/>
  <c r="C30" i="82"/>
  <c r="T30" i="82"/>
  <c r="U29" i="82"/>
  <c r="E30" i="83"/>
  <c r="T54" i="82"/>
  <c r="T55" i="82" s="1"/>
  <c r="S53" i="82"/>
  <c r="T51" i="82"/>
  <c r="C54" i="82"/>
  <c r="C55" i="82" s="1"/>
  <c r="D30" i="83"/>
  <c r="U50" i="82"/>
  <c r="E51" i="82"/>
  <c r="F50" i="82"/>
  <c r="E30" i="82"/>
  <c r="F29" i="82"/>
  <c r="O53" i="82" l="1"/>
  <c r="D54" i="82"/>
  <c r="E54" i="82" s="1"/>
  <c r="U51" i="82"/>
  <c r="V50" i="82"/>
  <c r="U30" i="82"/>
  <c r="V29" i="82"/>
  <c r="U54" i="82"/>
  <c r="U55" i="82" s="1"/>
  <c r="D54" i="83"/>
  <c r="C57" i="83"/>
  <c r="G29" i="82"/>
  <c r="F30" i="82"/>
  <c r="D55" i="82"/>
  <c r="F51" i="82"/>
  <c r="G50" i="82"/>
  <c r="V54" i="82" l="1"/>
  <c r="W54" i="82" s="1"/>
  <c r="W55" i="82" s="1"/>
  <c r="V51" i="82"/>
  <c r="W50" i="82"/>
  <c r="W51" i="82" s="1"/>
  <c r="V30" i="82"/>
  <c r="W29" i="82"/>
  <c r="D56" i="83"/>
  <c r="G51" i="82"/>
  <c r="H50" i="82"/>
  <c r="E55" i="82"/>
  <c r="F54" i="82"/>
  <c r="G30" i="82"/>
  <c r="H29" i="82"/>
  <c r="V55" i="82" l="1"/>
  <c r="S50" i="82"/>
  <c r="S54" i="82"/>
  <c r="W30" i="82"/>
  <c r="S29" i="82"/>
  <c r="E54" i="83"/>
  <c r="D57" i="83"/>
  <c r="F55" i="82"/>
  <c r="G54" i="82"/>
  <c r="H51" i="82"/>
  <c r="I50" i="82"/>
  <c r="H30" i="82"/>
  <c r="I29" i="82"/>
  <c r="E56" i="83" l="1"/>
  <c r="E57" i="83" s="1"/>
  <c r="J50" i="82"/>
  <c r="I51" i="82"/>
  <c r="J29" i="82"/>
  <c r="I30" i="82"/>
  <c r="G55" i="82"/>
  <c r="H54" i="82"/>
  <c r="H55" i="82" l="1"/>
  <c r="I54" i="82"/>
  <c r="K29" i="82"/>
  <c r="J30" i="82"/>
  <c r="K50" i="82"/>
  <c r="J51" i="82"/>
  <c r="K51" i="82" l="1"/>
  <c r="L50" i="82"/>
  <c r="K30" i="82"/>
  <c r="L29" i="82"/>
  <c r="I55" i="82"/>
  <c r="J54" i="82"/>
  <c r="J55" i="82" l="1"/>
  <c r="K54" i="82"/>
  <c r="L30" i="82"/>
  <c r="M29" i="82"/>
  <c r="M30" i="82" s="1"/>
  <c r="M50" i="82"/>
  <c r="M51" i="82" s="1"/>
  <c r="L51" i="82"/>
  <c r="K55" i="82" l="1"/>
  <c r="L54" i="82"/>
  <c r="L55" i="82" l="1"/>
  <c r="M54" i="82"/>
  <c r="M55" i="82" s="1"/>
  <c r="H14" i="53" l="1"/>
  <c r="H13" i="53"/>
  <c r="H12" i="53"/>
  <c r="H11" i="53"/>
  <c r="H10" i="53"/>
  <c r="H9" i="53"/>
  <c r="H8" i="53"/>
  <c r="H7" i="53"/>
  <c r="G37" i="53"/>
  <c r="F37" i="53"/>
  <c r="D37" i="53"/>
  <c r="C37" i="53"/>
  <c r="G15" i="53"/>
  <c r="G17" i="53" s="1"/>
  <c r="F15" i="53"/>
  <c r="F17" i="53" s="1"/>
  <c r="E15" i="53"/>
  <c r="D15" i="53"/>
  <c r="D17" i="53" s="1"/>
  <c r="C15" i="53"/>
  <c r="L38" i="77"/>
  <c r="L39" i="77" s="1"/>
  <c r="F12" i="77"/>
  <c r="J12" i="77"/>
  <c r="N12" i="77"/>
  <c r="L53" i="77"/>
  <c r="L45" i="77"/>
  <c r="F37" i="77"/>
  <c r="H14" i="37"/>
  <c r="G2" i="35"/>
  <c r="G2" i="36"/>
  <c r="G2" i="38"/>
  <c r="G2" i="40"/>
  <c r="G2" i="41"/>
  <c r="G2" i="42"/>
  <c r="G2" i="43"/>
  <c r="G2" i="44"/>
  <c r="G2" i="45"/>
  <c r="G2" i="46"/>
  <c r="G2" i="47"/>
  <c r="G2" i="48"/>
  <c r="F2" i="66"/>
  <c r="F5" i="35"/>
  <c r="F5" i="36"/>
  <c r="F5" i="40"/>
  <c r="F5" i="38"/>
  <c r="F5" i="41"/>
  <c r="F5" i="42"/>
  <c r="F5" i="43"/>
  <c r="F5" i="44"/>
  <c r="F5" i="45"/>
  <c r="F5" i="46"/>
  <c r="F5" i="47"/>
  <c r="F5" i="48"/>
  <c r="E5" i="66"/>
  <c r="E5" i="35"/>
  <c r="E5" i="36"/>
  <c r="E5" i="38"/>
  <c r="E5" i="40"/>
  <c r="E5" i="41"/>
  <c r="E5" i="42"/>
  <c r="E5" i="43"/>
  <c r="E5" i="44"/>
  <c r="E5" i="45"/>
  <c r="E5" i="46"/>
  <c r="E5" i="47"/>
  <c r="E5" i="48"/>
  <c r="F2" i="64"/>
  <c r="E5" i="64"/>
  <c r="D5" i="64"/>
  <c r="J45" i="57"/>
  <c r="I70" i="62"/>
  <c r="D5" i="66"/>
  <c r="C20" i="61"/>
  <c r="L9" i="81"/>
  <c r="B55" i="54"/>
  <c r="N5" i="54"/>
  <c r="B28" i="54"/>
  <c r="J5" i="54"/>
  <c r="F5" i="54"/>
  <c r="N69" i="54"/>
  <c r="G46" i="49"/>
  <c r="J11" i="37"/>
  <c r="F22" i="49"/>
  <c r="F2" i="49"/>
  <c r="E5" i="49"/>
  <c r="D5" i="49"/>
  <c r="G46" i="50"/>
  <c r="F2" i="50"/>
  <c r="E5" i="50"/>
  <c r="D5" i="50"/>
  <c r="G49" i="51"/>
  <c r="F44" i="51"/>
  <c r="F2" i="51"/>
  <c r="E5" i="51"/>
  <c r="D5" i="51"/>
  <c r="C20" i="63"/>
  <c r="J61" i="63"/>
  <c r="J26" i="57"/>
  <c r="A3" i="33"/>
  <c r="B3" i="33"/>
  <c r="C3" i="33"/>
  <c r="D3" i="33"/>
  <c r="F3" i="33"/>
  <c r="G3" i="33"/>
  <c r="H3" i="33"/>
  <c r="A59" i="54"/>
  <c r="E17" i="53" l="1"/>
  <c r="E35" i="53" s="1"/>
  <c r="E37" i="53" s="1"/>
  <c r="N55" i="77"/>
  <c r="C17" i="53"/>
  <c r="H15" i="53"/>
  <c r="H17" i="53"/>
  <c r="H35" i="53" s="1"/>
  <c r="H37" i="53" s="1"/>
  <c r="F13" i="42" l="1"/>
  <c r="F30" i="42" s="1"/>
  <c r="F18" i="40" s="1"/>
  <c r="F24" i="40" s="1"/>
  <c r="G121" i="86" l="1"/>
  <c r="G171" i="86"/>
  <c r="G211" i="8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I did not enter a line for "2000 Intermediate Sources" since per DOE it is not in use in Nevada.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410 has been deleted.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8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9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previously was known as program code "450".  "450" has been deleted from the  list of program codes.</t>
        </r>
      </text>
    </comment>
    <comment ref="B22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program code "550".  "550" no longer exists as a code.  </t>
        </r>
      </text>
    </comment>
    <comment ref="D2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is not used in Nevada.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Voc Ed was Program Code "700".</t>
        </r>
      </text>
    </comment>
    <comment ref="D5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Food Service Program previously followed this section.  The Program code for FS was deleted.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38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New function code.  Previously was coded to "4600"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19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Function 6000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18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notation is "834" for this line item; however, that # is for Debt Service.  I would offer the number should be "790".</t>
        </r>
      </text>
    </comment>
    <comment ref="D26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notated sheets have a "?" for this change.  Looks OK to me, for whatever that's worth.</t>
        </r>
      </text>
    </comment>
    <comment ref="D30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Object code 830 is now "Debt Related Expenditures/Expenses.  Object code 832 is "Interest".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section is not used by Nevada School Districts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9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Description now is "Net Proceed from Minerals Adjustment"</t>
        </r>
      </text>
    </comment>
    <comment ref="C16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"100".  Remove &amp; use summary code 1300?</t>
        </r>
      </text>
    </comment>
    <comment ref="C17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"600
".  Remove &amp; use summary code 1300?</t>
        </r>
      </text>
    </comment>
    <comment ref="C18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"140".  Remove &amp; use summary code 1300?</t>
        </r>
      </text>
    </comment>
    <comment ref="C20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1" authorId="0" shapeId="0" xr:uid="{00000000-0006-0000-22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3" authorId="0" shapeId="0" xr:uid="{00000000-0006-0000-22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"1610".  There now are several new Food Svc Revenue categories that are not listed here.</t>
        </r>
      </text>
    </comment>
    <comment ref="C24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"1611".</t>
        </r>
      </text>
    </comment>
    <comment ref="C25" authorId="0" shapeId="0" xr:uid="{00000000-0006-0000-22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"1612".</t>
        </r>
      </text>
    </comment>
    <comment ref="C26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"1613".</t>
        </r>
      </text>
    </comment>
    <comment ref="C27" authorId="0" shapeId="0" xr:uid="{00000000-0006-0000-22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 "1690" now is defunct.  </t>
        </r>
      </text>
    </comment>
    <comment ref="C31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"Rent".</t>
        </r>
      </text>
    </comment>
    <comment ref="C33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codes "1940" &amp; "1950" are now combined into "1960".</t>
        </r>
      </text>
    </comment>
    <comment ref="C34" authorId="0" shapeId="0" xr:uid="{00000000-0006-0000-22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"Other Local Revenue".</t>
        </r>
      </text>
    </comment>
    <comment ref="C38" authorId="0" shapeId="0" xr:uid="{00000000-0006-0000-22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"3110". 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7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There now is a "4100 Unrest'd Grants-in-Aid Direct from Fed" and 4200 is "Unrest'd Grants-in-Aid from Fed thru the State"</t>
        </r>
      </text>
    </comment>
    <comment ref="C8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9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
</t>
        </r>
      </text>
    </comment>
    <comment ref="C11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2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4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5" authorId="0" shapeId="0" xr:uid="{00000000-0006-0000-23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7" authorId="0" shapeId="0" xr:uid="{00000000-0006-0000-23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8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9" authorId="0" shapeId="0" xr:uid="{00000000-0006-0000-23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1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2" authorId="0" shapeId="0" xr:uid="{00000000-0006-0000-23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3" authorId="0" shapeId="0" xr:uid="{00000000-0006-0000-23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4" authorId="0" shapeId="0" xr:uid="{00000000-0006-0000-2300-000010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5" authorId="0" shapeId="0" xr:uid="{00000000-0006-0000-2300-00001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6" authorId="0" shapeId="0" xr:uid="{00000000-0006-0000-2300-00001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7" authorId="0" shapeId="0" xr:uid="{00000000-0006-0000-2300-00001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8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9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0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1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any active "46XX" revenue codes.</t>
        </r>
      </text>
    </comment>
    <comment ref="C33" authorId="0" shapeId="0" xr:uid="{00000000-0006-0000-2300-00001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6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following revenue codes are also included in this section:  "5200, 5500 and 5600",  There also is a revenue code "6000 Other Items"</t>
        </r>
      </text>
    </comment>
    <comment ref="C7" authorId="0" shapeId="0" xr:uid="{00000000-0006-0000-24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"5100" has been changed to "Issuance of Bonds".</t>
        </r>
      </text>
    </comment>
    <comment ref="C8" authorId="0" shapeId="0" xr:uid="{00000000-0006-0000-24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"5300" has been changed to "Proceeds - Sale of Property"</t>
        </r>
      </text>
    </comment>
    <comment ref="C9" authorId="0" shapeId="0" xr:uid="{00000000-0006-0000-24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"5400" has been changed to "Loan Proceeds"</t>
        </r>
      </text>
    </comment>
    <comment ref="C12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has been assigned revenue code "8000".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<sst xmlns="http://schemas.openxmlformats.org/spreadsheetml/2006/main" count="2675" uniqueCount="1297">
  <si>
    <t>Budget Types Data Validation cells</t>
  </si>
  <si>
    <t>Tentative</t>
  </si>
  <si>
    <t>Final</t>
  </si>
  <si>
    <t>Amended Approved</t>
  </si>
  <si>
    <t>Nevada Department of Taxation</t>
  </si>
  <si>
    <t>1550 East College Parkway, Suite 115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</si>
  <si>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</si>
  <si>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</si>
  <si>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</si>
  <si>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</si>
  <si>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>funds, including Debt Service, requiring property tax revenues totaling $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</si>
  <si>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</si>
  <si>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</si>
  <si>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 xml:space="preserve"> If the final computation requires, the tax rate will be </t>
  </si>
  <si>
    <t>lowered.</t>
  </si>
  <si>
    <t>governmental fund types with estimated expenditures of $</t>
  </si>
  <si>
    <t>and</t>
  </si>
  <si>
    <t>proprietary funds with estimated expenses of  $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</si>
  <si>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</si>
  <si>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</si>
  <si>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</si>
  <si>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</si>
  <si>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</si>
  <si>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</si>
  <si>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</si>
  <si>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</si>
  <si>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</si>
  <si>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</si>
  <si>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</si>
  <si>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</si>
  <si>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</si>
  <si>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</si>
  <si>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</si>
  <si>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</si>
  <si>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Page: _______</t>
  </si>
  <si>
    <t>Update all fiscal year reference to the appropriate fiscal year.</t>
  </si>
  <si>
    <t>Actual Prior</t>
  </si>
  <si>
    <t>Ending 6/30/2023</t>
  </si>
  <si>
    <t>Estimated Current</t>
  </si>
  <si>
    <t>2023/2024</t>
  </si>
  <si>
    <t>Ending 6/30/2024</t>
  </si>
  <si>
    <t>Budget Year</t>
  </si>
  <si>
    <t>2024-2025</t>
  </si>
  <si>
    <t>June 30, 2025</t>
  </si>
  <si>
    <t>FY 2024-25</t>
  </si>
  <si>
    <t>Ending 6/30/2025</t>
  </si>
  <si>
    <t>Form 15 and</t>
  </si>
  <si>
    <t>July 1, 2024</t>
  </si>
  <si>
    <t xml:space="preserve">   1st day of budget year</t>
  </si>
  <si>
    <t>Schedule C-1</t>
  </si>
  <si>
    <t xml:space="preserve">Updated on </t>
  </si>
  <si>
    <t>YWLA  - FY25</t>
  </si>
  <si>
    <t>23-24 (Final Revised)</t>
  </si>
  <si>
    <t>Total (24-25)</t>
  </si>
  <si>
    <t>Statewide Base (w/ District Adj)</t>
  </si>
  <si>
    <t>Total Students (FTEs)</t>
  </si>
  <si>
    <t>Kinder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</si>
  <si>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</si>
  <si>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</si>
  <si>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</si>
  <si>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</si>
  <si>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</si>
  <si>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</si>
  <si>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</si>
  <si>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</si>
  <si>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</si>
  <si>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</si>
  <si>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</si>
  <si>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</si>
  <si>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 xml:space="preserve">Prior Year Numbers </t>
  </si>
  <si>
    <t>Total (23-24)</t>
  </si>
  <si>
    <t>SPED Count</t>
  </si>
  <si>
    <t>EL Count</t>
  </si>
  <si>
    <t>GATE Count</t>
  </si>
  <si>
    <t>FRL %</t>
  </si>
  <si>
    <t>At-Risk (FRL) Count</t>
  </si>
  <si>
    <t>Teaching Staff</t>
  </si>
  <si>
    <t>Classroom Teachers</t>
  </si>
  <si>
    <t>SPED Teachers</t>
  </si>
  <si>
    <t>Art Teacher</t>
  </si>
  <si>
    <t>Music</t>
  </si>
  <si>
    <t>PE Teacher</t>
  </si>
  <si>
    <t>Technology (STEM)</t>
  </si>
  <si>
    <t>Spanish / Language</t>
  </si>
  <si>
    <t>Additional Elective Teachers</t>
  </si>
  <si>
    <t>Gate Teacher</t>
  </si>
  <si>
    <t xml:space="preserve">     Total Teaching Staff</t>
  </si>
  <si>
    <t>Admin &amp; Support</t>
  </si>
  <si>
    <t>Principal</t>
  </si>
  <si>
    <t>Assistant Principal</t>
  </si>
  <si>
    <t>ELL Coordinator</t>
  </si>
  <si>
    <t>Dean</t>
  </si>
  <si>
    <t>Curriculum Coach / Grant Coordinator</t>
  </si>
  <si>
    <t>School Counselor</t>
  </si>
  <si>
    <t>Social Worker/ Mental Health</t>
  </si>
  <si>
    <t>Office Manager/Banker</t>
  </si>
  <si>
    <t>Registrar</t>
  </si>
  <si>
    <t>Clinic Aide/ FASA</t>
  </si>
  <si>
    <t>Receptionist</t>
  </si>
  <si>
    <t>Teacher Assistants (SPED Included)</t>
  </si>
  <si>
    <t>Campus Monitor/Custodian</t>
  </si>
  <si>
    <t>Cafeteria Manager</t>
  </si>
  <si>
    <t>Parent Engagement Corrdinator</t>
  </si>
  <si>
    <t>SPED Facilitator</t>
  </si>
  <si>
    <t>Speech Pathologist</t>
  </si>
  <si>
    <t>School Psychologist</t>
  </si>
  <si>
    <t>OT</t>
  </si>
  <si>
    <t>School Nurse</t>
  </si>
  <si>
    <t>On Campus Sub</t>
  </si>
  <si>
    <t>Other: NSLP staff</t>
  </si>
  <si>
    <t xml:space="preserve">     Total Admin &amp; Support</t>
  </si>
  <si>
    <t>Total # Teachers</t>
  </si>
  <si>
    <t>Total # Admin &amp; Support</t>
  </si>
  <si>
    <t>Total Staff</t>
  </si>
  <si>
    <t>Total Salaries &amp; Benefits as % of Expenses</t>
  </si>
  <si>
    <t>Instruction Salaries as % of Total Salaries</t>
  </si>
  <si>
    <t>Admin &amp; Support Salaries as % of Total Salaries</t>
  </si>
  <si>
    <t>Rent as % of Revenue</t>
  </si>
  <si>
    <t xml:space="preserve">REVENUE </t>
  </si>
  <si>
    <t>State Revenue</t>
  </si>
  <si>
    <t>State Base Budget Revenue</t>
  </si>
  <si>
    <t>ELL Weight</t>
  </si>
  <si>
    <t>Gifted and Talented Education (GATE)</t>
  </si>
  <si>
    <t>At-Risk Weight</t>
  </si>
  <si>
    <t>Local SPED</t>
  </si>
  <si>
    <t>SPED Discretionary Unit</t>
  </si>
  <si>
    <t xml:space="preserve">Total State Revenues </t>
  </si>
  <si>
    <t>Federal Revenue</t>
  </si>
  <si>
    <t>SPED Funding (Part B)</t>
  </si>
  <si>
    <t>National School Lunch Program (NSLP) - Breakfast</t>
  </si>
  <si>
    <t>National School Lunch Program (NSLP) - Lunch</t>
  </si>
  <si>
    <t>Title I</t>
  </si>
  <si>
    <t>Title II</t>
  </si>
  <si>
    <t>Title III</t>
  </si>
  <si>
    <t>Title IV</t>
  </si>
  <si>
    <t xml:space="preserve">Other: </t>
  </si>
  <si>
    <t xml:space="preserve">Total Federal Revenues </t>
  </si>
  <si>
    <t>Other Revenue</t>
  </si>
  <si>
    <t>Interest Income</t>
  </si>
  <si>
    <t>Student Generated Funds (SGF)</t>
  </si>
  <si>
    <t>Donation(s)</t>
  </si>
  <si>
    <t>Earnings on Investments</t>
  </si>
  <si>
    <t xml:space="preserve">Total Other Revenues </t>
  </si>
  <si>
    <t>Total Revenues (consolidated)</t>
  </si>
  <si>
    <t>Other Sources of Funds</t>
  </si>
  <si>
    <t>Use of Beginning Fund Balances</t>
  </si>
  <si>
    <t>Borrowings</t>
  </si>
  <si>
    <t>Total Other Sources of Funds</t>
  </si>
  <si>
    <t>EXPENSES</t>
  </si>
  <si>
    <t>Personnel Costs - Unrestricted Salaries</t>
  </si>
  <si>
    <t>Assistant Principal(s)</t>
  </si>
  <si>
    <t>Curriculum Coach</t>
  </si>
  <si>
    <t xml:space="preserve">School Counselor </t>
  </si>
  <si>
    <t>Social Worker / Mental Health</t>
  </si>
  <si>
    <t xml:space="preserve">Teachers Salaries </t>
  </si>
  <si>
    <t>Office Manager/ Registrar / Banker</t>
  </si>
  <si>
    <t>Secretary &amp; FASA</t>
  </si>
  <si>
    <t>Instructional Aide(s)</t>
  </si>
  <si>
    <t>Campus Monitors/Plant Operator</t>
  </si>
  <si>
    <t xml:space="preserve">Total Unrestricted Salaries </t>
  </si>
  <si>
    <t>Personnel Costs - Restricted Salaries</t>
  </si>
  <si>
    <t xml:space="preserve">OT </t>
  </si>
  <si>
    <t>GATE Teacher</t>
  </si>
  <si>
    <t>National School Lunch Program (NSLP) Staff</t>
  </si>
  <si>
    <t xml:space="preserve">Total Restricted Salaries </t>
  </si>
  <si>
    <t xml:space="preserve">Total Salaries and Wages </t>
  </si>
  <si>
    <t>PERS - 33.5%</t>
  </si>
  <si>
    <t xml:space="preserve">Insurances/Employment Taxes/Other Benefits </t>
  </si>
  <si>
    <t>Retention</t>
  </si>
  <si>
    <t>Holiday</t>
  </si>
  <si>
    <t>Stipend</t>
  </si>
  <si>
    <t>Additional Bonuses</t>
  </si>
  <si>
    <t>Tuition Reimbursements</t>
  </si>
  <si>
    <t>Subst. Teachers (11 days/Teacher)</t>
  </si>
  <si>
    <t xml:space="preserve">Total Benefits and Related </t>
  </si>
  <si>
    <t>Total Payroll / Benefits and Related</t>
  </si>
  <si>
    <t>Material Equipment and Supplies</t>
  </si>
  <si>
    <t xml:space="preserve">Consumables </t>
  </si>
  <si>
    <t>Dual Enrollment - Student Fees/Textbooks</t>
  </si>
  <si>
    <t>Curriculum/Tech/Furniture</t>
  </si>
  <si>
    <t>Office Supplies</t>
  </si>
  <si>
    <t>Classroom Supplies</t>
  </si>
  <si>
    <t>Copier Supplies</t>
  </si>
  <si>
    <t>Nursing Supplies</t>
  </si>
  <si>
    <t>SPED Supplies</t>
  </si>
  <si>
    <t>Athletics/Extra</t>
  </si>
  <si>
    <t>Custodial Supplies</t>
  </si>
  <si>
    <t xml:space="preserve">Total Material Equipment and Supplies </t>
  </si>
  <si>
    <t>Purchased Services</t>
  </si>
  <si>
    <t>Contracted Services: Other Professional Services</t>
  </si>
  <si>
    <t>Contracted Services: SPED</t>
  </si>
  <si>
    <t>Contracted Services: Crossing Guards</t>
  </si>
  <si>
    <t>Contracted Services: Transportation</t>
  </si>
  <si>
    <t>Management Fee (Academica Nevada)</t>
  </si>
  <si>
    <t>Payroll Services</t>
  </si>
  <si>
    <t>Audit/Tax</t>
  </si>
  <si>
    <t>Legal Fees</t>
  </si>
  <si>
    <t xml:space="preserve">IT Services </t>
  </si>
  <si>
    <t>IT Set-up Fees</t>
  </si>
  <si>
    <t xml:space="preserve">State Administrative Fee </t>
  </si>
  <si>
    <t xml:space="preserve">Affiliation Fee - Inc. </t>
  </si>
  <si>
    <t>Affiliation Fee - Professional Development</t>
  </si>
  <si>
    <t xml:space="preserve">Professional Development </t>
  </si>
  <si>
    <t xml:space="preserve">Total Purchased Services </t>
  </si>
  <si>
    <t>General Operations</t>
  </si>
  <si>
    <t>Telephone</t>
  </si>
  <si>
    <t>Internet</t>
  </si>
  <si>
    <t>Cell Phones</t>
  </si>
  <si>
    <t>Postage</t>
  </si>
  <si>
    <t>Website</t>
  </si>
  <si>
    <t>Copier / Printing</t>
  </si>
  <si>
    <t>Infinite Campus</t>
  </si>
  <si>
    <t>Property Insurance</t>
  </si>
  <si>
    <t>Liability Insurance</t>
  </si>
  <si>
    <t>Other Insurances</t>
  </si>
  <si>
    <t xml:space="preserve">NSLP - Breakfast </t>
  </si>
  <si>
    <t xml:space="preserve">NSLP - Lunch </t>
  </si>
  <si>
    <t>Advertising/Marketing</t>
  </si>
  <si>
    <t xml:space="preserve">Travel </t>
  </si>
  <si>
    <t>Background and Fingerprinting</t>
  </si>
  <si>
    <t>Dues and Fees</t>
  </si>
  <si>
    <t>Prior Year Surplus allocated by board</t>
  </si>
  <si>
    <t>Graduation</t>
  </si>
  <si>
    <t>Loan Repayments</t>
  </si>
  <si>
    <t>Cap Lease - Interest</t>
  </si>
  <si>
    <t>Cap Lease - Principal</t>
  </si>
  <si>
    <t>Cap Lease - Buyout</t>
  </si>
  <si>
    <t>SGF Expenditures</t>
  </si>
  <si>
    <t>Misc Purchases</t>
  </si>
  <si>
    <t>Contingencies</t>
  </si>
  <si>
    <t xml:space="preserve">Total Other </t>
  </si>
  <si>
    <t>Facilities</t>
  </si>
  <si>
    <t>Public Utilities (Electricity)</t>
  </si>
  <si>
    <t>Natural Gas</t>
  </si>
  <si>
    <t>Water / Sewer</t>
  </si>
  <si>
    <t>Garbage/Disposal</t>
  </si>
  <si>
    <t>Fire and Security alarms</t>
  </si>
  <si>
    <t>Contracted Janitorial Services</t>
  </si>
  <si>
    <t>Facility Maintenance/Repairs/Capital Outlay</t>
  </si>
  <si>
    <t>Snow removal</t>
  </si>
  <si>
    <t>Lawn Care</t>
  </si>
  <si>
    <t>AC Maintenance &amp; Repair</t>
  </si>
  <si>
    <t xml:space="preserve">Total Facilities </t>
  </si>
  <si>
    <t xml:space="preserve">Total Expenses Before Bldg </t>
  </si>
  <si>
    <t>Scheduled Lease Payment</t>
  </si>
  <si>
    <t>Scheduled Bond Payment - Principal</t>
  </si>
  <si>
    <t>Scheduled Bond Payment - Interest</t>
  </si>
  <si>
    <t>HOA/Parking/ Other</t>
  </si>
  <si>
    <t>Surplus (Revenues-Total Expenses-Lease-Bond)</t>
  </si>
  <si>
    <t xml:space="preserve">Form 4405 FY </t>
  </si>
  <si>
    <t>Table of Contents</t>
  </si>
  <si>
    <t>(Some worksheets may not be relevant to your programs.)</t>
  </si>
  <si>
    <t>Info</t>
  </si>
  <si>
    <t>Deadlines, Submission information, Contacts, Training</t>
  </si>
  <si>
    <t>Sch 1</t>
  </si>
  <si>
    <t>Cover letter</t>
  </si>
  <si>
    <t>Sch B-1</t>
  </si>
  <si>
    <t>Summary of Property Tax Base</t>
  </si>
  <si>
    <t>Sch AA</t>
  </si>
  <si>
    <t>General Fund, Debt Service, Other Funds</t>
  </si>
  <si>
    <t>Sch AA Modified</t>
  </si>
  <si>
    <t>General Fund, Debt Service, Other Funds, Transfers In</t>
  </si>
  <si>
    <t>Sch AA-1</t>
  </si>
  <si>
    <t>Salaries, Wages, Benefits, Services, Supplies</t>
  </si>
  <si>
    <t>Sch AA-1 Modified</t>
  </si>
  <si>
    <t>Salaries, Wages, Benefits, Services, Supplies Transfers, Contingency)</t>
  </si>
  <si>
    <t>Sch BB-5</t>
  </si>
  <si>
    <t>Sources: PCFP, other revenues and sources Local, State, Federal)1000, 3000,4000)</t>
  </si>
  <si>
    <t>Sch BB-6</t>
  </si>
  <si>
    <t>Total All Revenues &amp; Resources--and Other Resources and Fund Balance</t>
  </si>
  <si>
    <t>Sch BB-7</t>
  </si>
  <si>
    <t>100-Regular and 200-Special Programs expenses</t>
  </si>
  <si>
    <t>Sch BB-8</t>
  </si>
  <si>
    <t>270-G&amp;T, 300-Voc' &amp; Tech'</t>
  </si>
  <si>
    <t>Sch BB-9</t>
  </si>
  <si>
    <t>400-Other Instructional, "440-Summer School</t>
  </si>
  <si>
    <t>Sch BB-10</t>
  </si>
  <si>
    <t>600-Adult Ed, 800-Comm' Svc</t>
  </si>
  <si>
    <t>Sch BB-11</t>
  </si>
  <si>
    <t>910-Cocurricular Activities, 920-Athletics</t>
  </si>
  <si>
    <t>Sch BB-12</t>
  </si>
  <si>
    <t>Undistributed Expenditures 2100-Student Support - 2500-Central Services)</t>
  </si>
  <si>
    <t>Sch BB-13</t>
  </si>
  <si>
    <t>Undistributed Expenditures: 2600-Optg/Maint Plant-4100 Land Acq</t>
  </si>
  <si>
    <t>Sch BB-14</t>
  </si>
  <si>
    <t>Undistributed Expenditures: 4200-Land Improv-4700-Bldg Improv</t>
  </si>
  <si>
    <t>Sch BB-14A</t>
  </si>
  <si>
    <t>Total All Expenditures (w/4900-Other-Tot Undistrib' Exp's--Ending Fund Balance)</t>
  </si>
  <si>
    <t>Sch CC</t>
  </si>
  <si>
    <t>5000-Bonds, Medium-Term Financing, Total Financing</t>
  </si>
  <si>
    <t>Sch C-1</t>
  </si>
  <si>
    <t>Bonds, Medium-Term financing, Capital leases</t>
  </si>
  <si>
    <t>Sch J-1</t>
  </si>
  <si>
    <t>Proprietary Fund: Revenues, Expenses, Retained Earnings</t>
  </si>
  <si>
    <t>Sch J-2</t>
  </si>
  <si>
    <t>Proprietary Fund: Cash Flows; Cash Increase (Decrease)</t>
  </si>
  <si>
    <t>Sch I</t>
  </si>
  <si>
    <t>Interdistrict Payments - All Funds</t>
  </si>
  <si>
    <t>Sch T</t>
  </si>
  <si>
    <t>Transfers In &amp; Out</t>
  </si>
  <si>
    <t>Form 30</t>
  </si>
  <si>
    <t>Lobbying Expense Estimates</t>
  </si>
  <si>
    <t>Sch 31</t>
  </si>
  <si>
    <t>Schedule Of Existing Contracts</t>
  </si>
  <si>
    <t>Sch 32</t>
  </si>
  <si>
    <t>Schedule Of Privatization Contracts</t>
  </si>
  <si>
    <t>Sch 33 Cashflow</t>
  </si>
  <si>
    <t>Monthly Cashflow (formerly Form 11) w/Year To Date Quarterly Budget subtotals</t>
  </si>
  <si>
    <t>Sch 34 RLA Payback</t>
  </si>
  <si>
    <t>Revolving Loan Payback Schedule</t>
  </si>
  <si>
    <t>For Your Information</t>
  </si>
  <si>
    <t>Amended Final</t>
  </si>
  <si>
    <t>Deadlines</t>
  </si>
  <si>
    <t>See NAC 387.735</t>
  </si>
  <si>
    <t>(Actually Due Mon, Jun 10, for 2024)</t>
  </si>
  <si>
    <t>Budget Transmittal format:</t>
  </si>
  <si>
    <t>To: Taxation</t>
  </si>
  <si>
    <t>pdf</t>
  </si>
  <si>
    <t>To: NDE</t>
  </si>
  <si>
    <t>To: SPCSA</t>
  </si>
  <si>
    <t>Working Excel files to Epicenter</t>
  </si>
  <si>
    <t>Transmit budgets to:</t>
  </si>
  <si>
    <t>You may be required to submit "Two single-sided copies…"</t>
  </si>
  <si>
    <t>Working Excel files to Amber Reid (email address below)</t>
  </si>
  <si>
    <t>Contacts (In order)</t>
  </si>
  <si>
    <t>Taxation:</t>
  </si>
  <si>
    <t>Do not contact</t>
  </si>
  <si>
    <t>NDE:</t>
  </si>
  <si>
    <t xml:space="preserve">Amber Reid </t>
  </si>
  <si>
    <t xml:space="preserve">areid@doe.nv.gov </t>
  </si>
  <si>
    <t>SPCSA:</t>
  </si>
  <si>
    <t>Mike Dang</t>
  </si>
  <si>
    <t>702.854.0691</t>
  </si>
  <si>
    <t>Mdang@spcsa.nv.gov</t>
  </si>
  <si>
    <t>Michael Hutchins</t>
  </si>
  <si>
    <t>775.453.0301</t>
  </si>
  <si>
    <t>M.hutchins@spcsa.nv.gov</t>
  </si>
  <si>
    <t>Training:</t>
  </si>
  <si>
    <t>Taxation</t>
  </si>
  <si>
    <t>TOC</t>
  </si>
  <si>
    <t>Insert Entity Letterhead Here</t>
  </si>
  <si>
    <t>3850 Arrowhead Dr., 2nd Floor</t>
  </si>
  <si>
    <t>Carson City, NV  89706</t>
  </si>
  <si>
    <t>Young Women's Leadership Academy</t>
  </si>
  <si>
    <t xml:space="preserve">herewith submits the </t>
  </si>
  <si>
    <t xml:space="preserve">budget for the </t>
  </si>
  <si>
    <t xml:space="preserve"> State Education Fund revenues including Debt Service totaling:          $</t>
  </si>
  <si>
    <t>the tax rate will be increased by an amount not to exceed 1%.  If the final computation requires, the tax rate will be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</si>
  <si>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</si>
  <si>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</si>
  <si>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(Printed Name)</t>
  </si>
  <si>
    <t>_______________________</t>
  </si>
  <si>
    <t xml:space="preserve">Phone: </t>
  </si>
  <si>
    <t xml:space="preserve">SCHEDULED PUBLIC HEARING:  </t>
  </si>
  <si>
    <t xml:space="preserve">  (Must be held from May 20, 2024 to May 31, 2024)</t>
  </si>
  <si>
    <t>Date and Time:</t>
  </si>
  <si>
    <t>Publication Date:</t>
  </si>
  <si>
    <t>Schedule 1</t>
  </si>
  <si>
    <t>ENROLLMENT AND BASIC SUPPORT GUARANTEE INFORMATION</t>
  </si>
  <si>
    <t>ESTIMATED</t>
  </si>
  <si>
    <t>ACTUAL YEAR</t>
  </si>
  <si>
    <t>YEAR</t>
  </si>
  <si>
    <t>1.</t>
  </si>
  <si>
    <t>Pre-kindergarten</t>
  </si>
  <si>
    <t>(NRS 388.490)</t>
  </si>
  <si>
    <t>x .6 =</t>
  </si>
  <si>
    <t>2.</t>
  </si>
  <si>
    <t>Kindergarten</t>
  </si>
  <si>
    <t>3.</t>
  </si>
  <si>
    <t>Elementary</t>
  </si>
  <si>
    <t>4.</t>
  </si>
  <si>
    <t>Secondary</t>
  </si>
  <si>
    <t>5.</t>
  </si>
  <si>
    <t>Ungraded</t>
  </si>
  <si>
    <t>6.     Subtotal</t>
  </si>
  <si>
    <t>7.</t>
  </si>
  <si>
    <r>
      <t>Deduct</t>
    </r>
    <r>
      <rPr>
        <sz val="9"/>
        <rFont val="Arial"/>
        <family val="2"/>
      </rPr>
      <t xml:space="preserve"> students transported into</t>
    </r>
  </si>
  <si>
    <t>Nevada from out-of-state</t>
  </si>
  <si>
    <t>8.</t>
  </si>
  <si>
    <r>
      <t>Add</t>
    </r>
    <r>
      <rPr>
        <sz val="9"/>
        <rFont val="Arial"/>
        <family val="2"/>
      </rPr>
      <t xml:space="preserve"> students transported to</t>
    </r>
  </si>
  <si>
    <t>another state</t>
  </si>
  <si>
    <t>9.     Total WEIGHTED enrollment</t>
  </si>
  <si>
    <t>10.</t>
  </si>
  <si>
    <t>$</t>
  </si>
  <si>
    <t>11.</t>
  </si>
  <si>
    <t>Total basic support for enrollees (Line 9 time Line 10)</t>
  </si>
  <si>
    <t>12.</t>
  </si>
  <si>
    <t>Estimated number of special education program units</t>
  </si>
  <si>
    <t>X</t>
  </si>
  <si>
    <t>amount per unit</t>
  </si>
  <si>
    <t>13.</t>
  </si>
  <si>
    <t>TOTAL BASIC SUPPORT GUARANTEE (Line 11 + Line 12)</t>
  </si>
  <si>
    <t>LESS LOCAL FUNDS AVAILABLE:</t>
  </si>
  <si>
    <r>
      <t xml:space="preserve">14.     </t>
    </r>
    <r>
      <rPr>
        <b/>
        <sz val="9"/>
        <rFont val="Arial"/>
        <family val="2"/>
      </rPr>
      <t>2.60</t>
    </r>
    <r>
      <rPr>
        <sz val="9"/>
        <rFont val="Arial"/>
        <family val="2"/>
      </rPr>
      <t xml:space="preserve"> percent Local School Support Tax (LSST)</t>
    </r>
  </si>
  <si>
    <t>15.     25 cent Property Tax</t>
  </si>
  <si>
    <t>16.</t>
  </si>
  <si>
    <t>STATE SHARE (Line 13 - Line 14 - Line 15)</t>
  </si>
  <si>
    <t>17.</t>
  </si>
  <si>
    <t>Estimated REGULAR Adult High School Diploma Program Revenue</t>
  </si>
  <si>
    <t>Indicate fund to be used:  (  )  General or (  )  Special Revenue</t>
  </si>
  <si>
    <t>18.</t>
  </si>
  <si>
    <t>Estimated PRISON Adult High School Diploma Program Revenue</t>
  </si>
  <si>
    <t>19.</t>
  </si>
  <si>
    <t>Other anticipated DSA revenue (describe):</t>
  </si>
  <si>
    <t>20.</t>
  </si>
  <si>
    <t>School District</t>
  </si>
  <si>
    <t>Schedule B-1, Page</t>
  </si>
  <si>
    <t xml:space="preserve">of </t>
  </si>
  <si>
    <t>SUMMARY OF PROPERTY TAX BASE</t>
  </si>
  <si>
    <t>(A)</t>
  </si>
  <si>
    <t>Assessed Valuation (excluding</t>
  </si>
  <si>
    <t xml:space="preserve">Net Proceeds of Mines)             </t>
  </si>
  <si>
    <t>(B2) Tax from Net Proceeds unavailable for Appropriation 2023/24</t>
  </si>
  <si>
    <t xml:space="preserve">                                       </t>
  </si>
  <si>
    <t>2023-2024</t>
  </si>
  <si>
    <t>(B1)</t>
  </si>
  <si>
    <t xml:space="preserve">Net Proceeds of Mines    (AV)            </t>
  </si>
  <si>
    <t>(C)</t>
  </si>
  <si>
    <t xml:space="preserve">TOTAL ASSESSED VALUE      </t>
  </si>
  <si>
    <t>(D)</t>
  </si>
  <si>
    <t>TOTAL EMPLOYEE INFORMATION</t>
  </si>
  <si>
    <t xml:space="preserve">Budgeted </t>
  </si>
  <si>
    <t>FTE Total employees</t>
  </si>
  <si>
    <t>FTE Classroom teachers</t>
  </si>
  <si>
    <t>Total Enrollment</t>
  </si>
  <si>
    <t>(E)</t>
  </si>
  <si>
    <t xml:space="preserve">ENROLLMENT </t>
  </si>
  <si>
    <t>Budgeted  *ADE</t>
  </si>
  <si>
    <t>ACTUAL YEAR ADE</t>
  </si>
  <si>
    <t>ESTIMATED *ADE</t>
  </si>
  <si>
    <t>Subtotlal</t>
  </si>
  <si>
    <t>-</t>
  </si>
  <si>
    <t>+</t>
  </si>
  <si>
    <t>Total WEIGHTED enrollment</t>
  </si>
  <si>
    <t>(F)</t>
  </si>
  <si>
    <t>STATE EDUCATION FUNDING</t>
  </si>
  <si>
    <t>Adjusted Base per Pupil Funding</t>
  </si>
  <si>
    <t>Estimated Weighted Average Daily Enrollment</t>
  </si>
  <si>
    <t>Total Adjusted Base per Pupil Funding</t>
  </si>
  <si>
    <t>Weighted Funding</t>
  </si>
  <si>
    <t>At-Risk Weighted Funding</t>
  </si>
  <si>
    <t>English Learners Weighted Funding</t>
  </si>
  <si>
    <t>Gifted &amp; Talented Weighted Funding</t>
  </si>
  <si>
    <t>Total Weighted Funding</t>
  </si>
  <si>
    <t>Local Special Education Funding</t>
  </si>
  <si>
    <t>Auxiliary Funding</t>
  </si>
  <si>
    <t>Auxiliary - Transportation</t>
  </si>
  <si>
    <t>Auxiliary - Special Transportation</t>
  </si>
  <si>
    <t>Auxiliary - Food Services</t>
  </si>
  <si>
    <t>Total Auxiliary Funding</t>
  </si>
  <si>
    <t>Total Funding from State Education Fund</t>
  </si>
  <si>
    <t>* ADE = Average Daily Enrollment</t>
  </si>
  <si>
    <t>Schedule B- 1</t>
  </si>
  <si>
    <t>(2)</t>
  </si>
  <si>
    <t>(3)</t>
  </si>
  <si>
    <t>(4)</t>
  </si>
  <si>
    <t>(5)</t>
  </si>
  <si>
    <t>(6)</t>
  </si>
  <si>
    <t>(7)</t>
  </si>
  <si>
    <t>OPENING</t>
  </si>
  <si>
    <t>NONPROPERTY</t>
  </si>
  <si>
    <t>STATE</t>
  </si>
  <si>
    <t>PROPERTY</t>
  </si>
  <si>
    <t>(1)</t>
  </si>
  <si>
    <t>FUND</t>
  </si>
  <si>
    <t>TAX</t>
  </si>
  <si>
    <t>EDUCATION</t>
  </si>
  <si>
    <t>TOTAL FUND</t>
  </si>
  <si>
    <t>BALANCE</t>
  </si>
  <si>
    <t>RESOURCES</t>
  </si>
  <si>
    <t>FUNDING</t>
  </si>
  <si>
    <t>TAX RATE</t>
  </si>
  <si>
    <t>GENERAL FUND</t>
  </si>
  <si>
    <t>1000 Local</t>
  </si>
  <si>
    <t>3000 State</t>
  </si>
  <si>
    <t xml:space="preserve">     State Education Funding</t>
  </si>
  <si>
    <t>4000 Federal</t>
  </si>
  <si>
    <t>Opening Balance</t>
  </si>
  <si>
    <t>Other Sources</t>
  </si>
  <si>
    <t>General Subtotal</t>
  </si>
  <si>
    <t>DEBT SERVICE</t>
  </si>
  <si>
    <t>SUBTOTAL</t>
  </si>
  <si>
    <t>OTHER FUNDS:</t>
  </si>
  <si>
    <t>Building and Sites</t>
  </si>
  <si>
    <t>Capital Projects</t>
  </si>
  <si>
    <t>Expendable Trust</t>
  </si>
  <si>
    <t>Federal Projects</t>
  </si>
  <si>
    <t>Special Revenue</t>
  </si>
  <si>
    <t>English Learners</t>
  </si>
  <si>
    <t>At-risk</t>
  </si>
  <si>
    <t>Gifted and Talented</t>
  </si>
  <si>
    <t>Special Education</t>
  </si>
  <si>
    <t>Proprietary:</t>
  </si>
  <si>
    <t xml:space="preserve">  Food Service</t>
  </si>
  <si>
    <t xml:space="preserve">  Internal Service</t>
  </si>
  <si>
    <t xml:space="preserve">  Other (List)</t>
  </si>
  <si>
    <t>SUBTOTAL OTHER FUNDS</t>
  </si>
  <si>
    <t>TOTAL ALL FUNDS</t>
  </si>
  <si>
    <r>
      <t>Less:</t>
    </r>
    <r>
      <rPr>
        <sz val="11"/>
        <rFont val="Arial"/>
        <family val="2"/>
      </rPr>
      <t xml:space="preserve">  Interfund Transfers</t>
    </r>
  </si>
  <si>
    <t>NET ALL FUNDS</t>
  </si>
  <si>
    <t xml:space="preserve">School District </t>
  </si>
  <si>
    <t>All Funds - Budgeted Resources</t>
  </si>
  <si>
    <t>Schedule AA</t>
  </si>
  <si>
    <t>ATTACHMENT TO SCHEDULE AA</t>
  </si>
  <si>
    <t>CALCULATION OF ALLOWED AD VALOREM REVENUES FOR SCHOOL DISTRICTS</t>
  </si>
  <si>
    <t>ASSESSED VALUATION</t>
  </si>
  <si>
    <t>TOTAL PREABATED</t>
  </si>
  <si>
    <t xml:space="preserve"> AD VALOREM</t>
  </si>
  <si>
    <t>BUDGETED</t>
  </si>
  <si>
    <t>(Excluding Net</t>
  </si>
  <si>
    <t xml:space="preserve">AD VALOREM REVENUE </t>
  </si>
  <si>
    <t>TAX ABATEMENT</t>
  </si>
  <si>
    <t xml:space="preserve">ABATED AD VALOREM </t>
  </si>
  <si>
    <t>Proceeds of Mines)</t>
  </si>
  <si>
    <t>LEVIED</t>
  </si>
  <si>
    <t>[(1)X(2)/100]</t>
  </si>
  <si>
    <t>[(3)-(5)]</t>
  </si>
  <si>
    <t>REVENUE</t>
  </si>
  <si>
    <t>A.  SCHOOL OPERATING:</t>
  </si>
  <si>
    <t xml:space="preserve">    Property Tax Subject to</t>
  </si>
  <si>
    <t xml:space="preserve">          Revenue Limitations</t>
  </si>
  <si>
    <t xml:space="preserve">Net Proceeds revenue reserved </t>
  </si>
  <si>
    <t xml:space="preserve">  per NRS 387.195 [Sch. AA (B2)]</t>
  </si>
  <si>
    <t xml:space="preserve">    XXXXXXXXXXXXX</t>
  </si>
  <si>
    <t xml:space="preserve">  XXXXXXX</t>
  </si>
  <si>
    <t xml:space="preserve">    XXXXXXXXXXXX</t>
  </si>
  <si>
    <t>Total School Operating:</t>
  </si>
  <si>
    <t xml:space="preserve">B.  SCHOOL DEBT:    </t>
  </si>
  <si>
    <t xml:space="preserve">Property Tax Suject to </t>
  </si>
  <si>
    <t xml:space="preserve">   Revenue Limitations</t>
  </si>
  <si>
    <t>Net Proceeds of Minerals</t>
  </si>
  <si>
    <t>Total School Debt:</t>
  </si>
  <si>
    <r>
      <t xml:space="preserve"> </t>
    </r>
    <r>
      <rPr>
        <b/>
        <sz val="8"/>
        <rFont val="Arial"/>
        <family val="2"/>
      </rPr>
      <t>C.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TOTAL OPERATING AND DEBT</t>
    </r>
  </si>
  <si>
    <t>Notes:</t>
  </si>
  <si>
    <t>Column (1) Assessed Valuation is available from the March 15th Final Revenue Projections.</t>
  </si>
  <si>
    <t xml:space="preserve">Column (5) Budgeted Abated Ad Valorem Revenue - can be obtained from the "Net Tax less Redevelopment and LEED </t>
  </si>
  <si>
    <t>Abatement" column of the March 25th Proforma Ad Valorem Revenue Report.</t>
  </si>
  <si>
    <t xml:space="preserve">Ad Valorem revenue shortfall created as a result of the tax abatement may be supplemented through the </t>
  </si>
  <si>
    <t>Distributive School Account (DSA).</t>
  </si>
  <si>
    <t>Page_______</t>
  </si>
  <si>
    <t>Attachment to Schedule AA</t>
  </si>
  <si>
    <t>(8)</t>
  </si>
  <si>
    <t xml:space="preserve">STATE </t>
  </si>
  <si>
    <t xml:space="preserve">TOTAL </t>
  </si>
  <si>
    <t xml:space="preserve">TRANSFERS </t>
  </si>
  <si>
    <t>RATE</t>
  </si>
  <si>
    <t>IN</t>
  </si>
  <si>
    <t>(A) Property Tax</t>
  </si>
  <si>
    <t xml:space="preserve">         Net of Abatement</t>
  </si>
  <si>
    <t xml:space="preserve">Opening Balance </t>
  </si>
  <si>
    <t>NPM - Reserved Per NRS 387.1235</t>
  </si>
  <si>
    <t xml:space="preserve">(B2) Reserved NPM Tax </t>
  </si>
  <si>
    <t>Other</t>
  </si>
  <si>
    <t>Total Opening Balance</t>
  </si>
  <si>
    <t>State Projects</t>
  </si>
  <si>
    <t>Page __________</t>
  </si>
  <si>
    <t>Schedule AA (Mod.)</t>
  </si>
  <si>
    <t>(1)                                                                             PROGRAM OR FUNCTION</t>
  </si>
  <si>
    <t xml:space="preserve"> (2)             SALARIES      AND                        WAGES</t>
  </si>
  <si>
    <t>(3)         EMPLOYEE BENEFITS</t>
  </si>
  <si>
    <t>(4)                SERVICES                SUPPLIES               AND                 OTHER</t>
  </si>
  <si>
    <t>(5)                            ENDING              FUND            BALANCE</t>
  </si>
  <si>
    <t>(6)                      TOTAL             FUND REQUIRE-    MENTS</t>
  </si>
  <si>
    <t>Regular</t>
  </si>
  <si>
    <t>Special</t>
  </si>
  <si>
    <t>Vocational &amp; Technical</t>
  </si>
  <si>
    <t>Other PK-12</t>
  </si>
  <si>
    <t>Nonpublic School</t>
  </si>
  <si>
    <t>Adult Education</t>
  </si>
  <si>
    <t>Community Services</t>
  </si>
  <si>
    <t>Co-curricular &amp; Extra Curricular</t>
  </si>
  <si>
    <t>000</t>
  </si>
  <si>
    <t>Undistributed Expenditures</t>
  </si>
  <si>
    <t>Support Services</t>
  </si>
  <si>
    <t>Noninstructional Services</t>
  </si>
  <si>
    <t>Facility Acquisition and Construction</t>
  </si>
  <si>
    <t>Interdistrict Payments</t>
  </si>
  <si>
    <t>Fund Transfers</t>
  </si>
  <si>
    <t>Contingency</t>
  </si>
  <si>
    <t>Ending Balance</t>
  </si>
  <si>
    <t>SUBTOTAL APPROPRIATION FUNDS</t>
  </si>
  <si>
    <t>OTHER FUNDS:  (List)</t>
  </si>
  <si>
    <t>Internal Service</t>
  </si>
  <si>
    <t>Food Service</t>
  </si>
  <si>
    <t xml:space="preserve">Other </t>
  </si>
  <si>
    <t xml:space="preserve"> </t>
  </si>
  <si>
    <t>All Funds - Fund Applications</t>
  </si>
  <si>
    <t>Schedule AA-1</t>
  </si>
  <si>
    <t xml:space="preserve"> (2)             SALARIES          AND                        WAGES</t>
  </si>
  <si>
    <t>(4)                SERVICES                SUPPLIES               AND OTHER</t>
  </si>
  <si>
    <t>(5)            TRANSFERS OUT</t>
  </si>
  <si>
    <t>(6)           CONTINGENCY</t>
  </si>
  <si>
    <t>(7)                            ENDING              FUND            BALANCE</t>
  </si>
  <si>
    <t>(8)                         TOTAL                FUND REQUIRE-       MENTS</t>
  </si>
  <si>
    <t>Facility Acquisition &amp; Construction</t>
  </si>
  <si>
    <t xml:space="preserve">Ending Balance:  </t>
  </si>
  <si>
    <t>Total Ending Fund Balance</t>
  </si>
  <si>
    <t>Page ________</t>
  </si>
  <si>
    <t>Schedule AA-1 (Mod.)</t>
  </si>
  <si>
    <t>ACTUAL PRIOR</t>
  </si>
  <si>
    <t xml:space="preserve">CURRENT </t>
  </si>
  <si>
    <t>YEAR ENDING</t>
  </si>
  <si>
    <t xml:space="preserve">TENTATIVE </t>
  </si>
  <si>
    <t xml:space="preserve">FINAL </t>
  </si>
  <si>
    <t>Amended</t>
  </si>
  <si>
    <t>APPROVED</t>
  </si>
  <si>
    <t>Approved</t>
  </si>
  <si>
    <t>1000</t>
  </si>
  <si>
    <t>LOCAL SOURCES</t>
  </si>
  <si>
    <t>1100</t>
  </si>
  <si>
    <t>Tax Revenue</t>
  </si>
  <si>
    <t>1111</t>
  </si>
  <si>
    <t>Net Proceeds of Mines</t>
  </si>
  <si>
    <t>1112</t>
  </si>
  <si>
    <t>Net Proceeds of Mines - Prior Year</t>
  </si>
  <si>
    <t>1150</t>
  </si>
  <si>
    <t>Residential Construction Tax</t>
  </si>
  <si>
    <t>1190</t>
  </si>
  <si>
    <t>Other Taxes</t>
  </si>
  <si>
    <t>1200</t>
  </si>
  <si>
    <t>Local Gov Units - Not School Districts</t>
  </si>
  <si>
    <t>1500</t>
  </si>
  <si>
    <t>1700</t>
  </si>
  <si>
    <t>District Activities Revenue</t>
  </si>
  <si>
    <t>1800</t>
  </si>
  <si>
    <t>Community Service Activities</t>
  </si>
  <si>
    <t>1900</t>
  </si>
  <si>
    <t>Other Revenues</t>
  </si>
  <si>
    <t>1910</t>
  </si>
  <si>
    <t>Rentals</t>
  </si>
  <si>
    <t>1920</t>
  </si>
  <si>
    <t>Donations</t>
  </si>
  <si>
    <t>1950/60</t>
  </si>
  <si>
    <t>Services Provided other Governments</t>
  </si>
  <si>
    <t>1990</t>
  </si>
  <si>
    <t>Miscellaneous</t>
  </si>
  <si>
    <t>TOTAL LOCAL SOURCES</t>
  </si>
  <si>
    <t>3000</t>
  </si>
  <si>
    <t>REVENUE FROM STATE SOURCES</t>
  </si>
  <si>
    <t>3110</t>
  </si>
  <si>
    <t>PCFP - Adjusted Base Funding</t>
  </si>
  <si>
    <t>3113</t>
  </si>
  <si>
    <t>PCFP - Auxillary Services - Transportation</t>
  </si>
  <si>
    <t>3114</t>
  </si>
  <si>
    <t>PCFP - Auxillary Services - Food Service</t>
  </si>
  <si>
    <t>3115</t>
  </si>
  <si>
    <t xml:space="preserve">PCFP - Local Special Education </t>
  </si>
  <si>
    <t>3200</t>
  </si>
  <si>
    <t>Restricted Funding/Grants-in-Aid Rev</t>
  </si>
  <si>
    <t>3210</t>
  </si>
  <si>
    <t>Special Transportation</t>
  </si>
  <si>
    <t>3220</t>
  </si>
  <si>
    <t>Adult High School Diploma</t>
  </si>
  <si>
    <t xml:space="preserve">3230 </t>
  </si>
  <si>
    <t>Class Size Reduction</t>
  </si>
  <si>
    <t>3800</t>
  </si>
  <si>
    <t>In Lieu of Taxes</t>
  </si>
  <si>
    <t>3900</t>
  </si>
  <si>
    <t>For/on behalf of School District</t>
  </si>
  <si>
    <t>TOTAL STATE SOURCES</t>
  </si>
  <si>
    <t>4000</t>
  </si>
  <si>
    <t>FEDERAL SOURCES</t>
  </si>
  <si>
    <t>4100</t>
  </si>
  <si>
    <t>Unrestricted - Direct Fed Gov't</t>
  </si>
  <si>
    <t>4200</t>
  </si>
  <si>
    <t>Unrestricted - State Agency</t>
  </si>
  <si>
    <t>4300</t>
  </si>
  <si>
    <t>Restricted - Direct</t>
  </si>
  <si>
    <t>4500</t>
  </si>
  <si>
    <t>Restricted - State Agency</t>
  </si>
  <si>
    <t>4800</t>
  </si>
  <si>
    <t>Revenue in Lieu of Taxes</t>
  </si>
  <si>
    <t>4900</t>
  </si>
  <si>
    <t>Revenue for-on behalf of School District</t>
  </si>
  <si>
    <t>TOTAL FEDERAL SOURCES</t>
  </si>
  <si>
    <t>Fund - Budgeted Resources</t>
  </si>
  <si>
    <t>Schedule BB-5</t>
  </si>
  <si>
    <t xml:space="preserve">OTHER RESOURCES AND </t>
  </si>
  <si>
    <t>FUND BALANCE</t>
  </si>
  <si>
    <t>AMENDED</t>
  </si>
  <si>
    <t>5000</t>
  </si>
  <si>
    <t>OTHER FINANCING SOURCES</t>
  </si>
  <si>
    <t>5100</t>
  </si>
  <si>
    <t>Issuance of Bonds</t>
  </si>
  <si>
    <t>5110</t>
  </si>
  <si>
    <t>Bond Principal</t>
  </si>
  <si>
    <t>5120</t>
  </si>
  <si>
    <t>Premium/Discount of Bond Sale</t>
  </si>
  <si>
    <t>5200</t>
  </si>
  <si>
    <t>Transfers from Other Funds</t>
  </si>
  <si>
    <t>5300</t>
  </si>
  <si>
    <t>Gain/Loss on Disposal of Assets</t>
  </si>
  <si>
    <t>5400</t>
  </si>
  <si>
    <t>Loan Proceeds (&gt; 12 months)</t>
  </si>
  <si>
    <t>5500</t>
  </si>
  <si>
    <t>Capital lease Proceeds</t>
  </si>
  <si>
    <t>5600</t>
  </si>
  <si>
    <t>Other Long-Term Debt Proceeds</t>
  </si>
  <si>
    <t>TOTAL OTHER FINANCING SOURCES</t>
  </si>
  <si>
    <t>8000</t>
  </si>
  <si>
    <t>OPENING FUND BALANCE</t>
  </si>
  <si>
    <t>Reserved Opening Balance (NPM)</t>
  </si>
  <si>
    <t>Opening Balance (Other)</t>
  </si>
  <si>
    <t>TOTAL OPENING FUND BALANCE</t>
  </si>
  <si>
    <t>Prior Period Adjustments</t>
  </si>
  <si>
    <t>Residual Equity Transfers</t>
  </si>
  <si>
    <t>TOTAL ALL RESOURCES (w/prior tabs)</t>
  </si>
  <si>
    <t>Revenues (Sch BB-5)</t>
  </si>
  <si>
    <t>Total Local Sources</t>
  </si>
  <si>
    <t>Total State Sources</t>
  </si>
  <si>
    <t>Total Federal Sources</t>
  </si>
  <si>
    <t>Total Revenues</t>
  </si>
  <si>
    <t>Total Other Financing Balance</t>
  </si>
  <si>
    <t>Total Opening Fund Balance</t>
  </si>
  <si>
    <t>Subtotal Resources</t>
  </si>
  <si>
    <t>Total All Resources</t>
  </si>
  <si>
    <t>Schedule BB-6</t>
  </si>
  <si>
    <t>PROGRAM FUNCTION OBJECT</t>
  </si>
  <si>
    <t>100</t>
  </si>
  <si>
    <t>REGULAR PROGRAMS</t>
  </si>
  <si>
    <t>Instruction</t>
  </si>
  <si>
    <t>Salaries</t>
  </si>
  <si>
    <t>200</t>
  </si>
  <si>
    <t>Benefits</t>
  </si>
  <si>
    <t>300/400/500  Purchased Services</t>
  </si>
  <si>
    <t>600</t>
  </si>
  <si>
    <t>Supplies</t>
  </si>
  <si>
    <t>700</t>
  </si>
  <si>
    <t>Property</t>
  </si>
  <si>
    <t>800/900 Miscellaneous &amp; Other</t>
  </si>
  <si>
    <t>2700</t>
  </si>
  <si>
    <t>Student Transportation</t>
  </si>
  <si>
    <t>2900</t>
  </si>
  <si>
    <t>Other Direct Support</t>
  </si>
  <si>
    <t>100 TOTAL REGULAR PROGRAMS</t>
  </si>
  <si>
    <t>SPECIAL PROGRAMS</t>
  </si>
  <si>
    <t>200 TOTAL SPECIAL PROGRAMS</t>
  </si>
  <si>
    <t>Fund - Expenditures by Program, Function, and Object</t>
  </si>
  <si>
    <t>Schedule BB-7</t>
  </si>
  <si>
    <t>270</t>
  </si>
  <si>
    <t>GIFTED AND TALENTED</t>
  </si>
  <si>
    <t>TOTAL GIFTED AND TALENTED</t>
  </si>
  <si>
    <t>300</t>
  </si>
  <si>
    <t xml:space="preserve">VOCATIONAL &amp; TECHNICAL </t>
  </si>
  <si>
    <t>TOTAL VOCATIONAL &amp; TECHNICAL</t>
  </si>
  <si>
    <t>Schedule BB-8</t>
  </si>
  <si>
    <t>400</t>
  </si>
  <si>
    <t>OTHER INSTRUCTIONAL PROGRAMS</t>
  </si>
  <si>
    <t>TOTAL OTHER INSTR PROGRAMS</t>
  </si>
  <si>
    <t>440</t>
  </si>
  <si>
    <t>SUMMER SCHOOL</t>
  </si>
  <si>
    <t>TOTAL SUMMER SCHOOL</t>
  </si>
  <si>
    <t>Schedule BB-9</t>
  </si>
  <si>
    <t>ADULT EDUCATION PROGRAMS</t>
  </si>
  <si>
    <t>TOTAL ADULT EDUCATION PROGRAMS</t>
  </si>
  <si>
    <t>800</t>
  </si>
  <si>
    <t>COMMUNITY SERVICE PROGRAMS</t>
  </si>
  <si>
    <t>3300</t>
  </si>
  <si>
    <t>Community Service Operations</t>
  </si>
  <si>
    <t xml:space="preserve">800 TOTAL NONPUBLIC SCHOOL </t>
  </si>
  <si>
    <t>TOTAL COMMUNITY SVC PROGRAMS</t>
  </si>
  <si>
    <t>Schedule BB-10</t>
  </si>
  <si>
    <t>910</t>
  </si>
  <si>
    <t>COCURRICULAR ACTIVITIES</t>
  </si>
  <si>
    <t>TOTAL COCURRICULAR ACTIVITIES</t>
  </si>
  <si>
    <t>920</t>
  </si>
  <si>
    <t>ATHLETICS</t>
  </si>
  <si>
    <t>TOTAL ATHLETICS</t>
  </si>
  <si>
    <t>Schedule BB-11</t>
  </si>
  <si>
    <t>UNDISTRIBUTED EXPENDITURES</t>
  </si>
  <si>
    <t>2100</t>
  </si>
  <si>
    <t>Student Support</t>
  </si>
  <si>
    <t>2100  SUBTOTAL</t>
  </si>
  <si>
    <t>2200</t>
  </si>
  <si>
    <t>Instruction Staff Support</t>
  </si>
  <si>
    <t>2200  SUBTOTAL</t>
  </si>
  <si>
    <t>2300</t>
  </si>
  <si>
    <t>General Administration</t>
  </si>
  <si>
    <t>2300  SUBTOTAL</t>
  </si>
  <si>
    <t>2400</t>
  </si>
  <si>
    <t>School Administration</t>
  </si>
  <si>
    <t>2400  SUBTOTAL</t>
  </si>
  <si>
    <t>2500</t>
  </si>
  <si>
    <t>Central Services</t>
  </si>
  <si>
    <t>2500  SUBTOTAL</t>
  </si>
  <si>
    <t>Schedule BB-12</t>
  </si>
  <si>
    <t>2600</t>
  </si>
  <si>
    <t>Operating/Maintenance Plant Service</t>
  </si>
  <si>
    <t>2600  SUBTOTAL</t>
  </si>
  <si>
    <t>2700  SUBTOTAL</t>
  </si>
  <si>
    <t>Other Support (All Objects)</t>
  </si>
  <si>
    <t>2900  SUBTOTAL</t>
  </si>
  <si>
    <t>TOTAL SUPPORT SERVICES</t>
  </si>
  <si>
    <t>NONINSTRUCTIONAL SERVICES</t>
  </si>
  <si>
    <t>3100</t>
  </si>
  <si>
    <t>Food Services Operations</t>
  </si>
  <si>
    <t>3100  SUBTOTAL</t>
  </si>
  <si>
    <t>Land Acquisition</t>
  </si>
  <si>
    <t>4100  SUBTOTAL</t>
  </si>
  <si>
    <t>Schedule BB-13</t>
  </si>
  <si>
    <t>Land Improvement</t>
  </si>
  <si>
    <t>4200  SUBTOTAL</t>
  </si>
  <si>
    <t>Architecture/Engineering</t>
  </si>
  <si>
    <t>4300  SUBTOTAL</t>
  </si>
  <si>
    <t>Building Acquisition/Construction</t>
  </si>
  <si>
    <t>4500  SUBTOTAL</t>
  </si>
  <si>
    <t>4600</t>
  </si>
  <si>
    <t>Site Improvement</t>
  </si>
  <si>
    <t>4600  SUBTOTAL</t>
  </si>
  <si>
    <t>4700</t>
  </si>
  <si>
    <t>Building Improvement</t>
  </si>
  <si>
    <t>4700  SUBTOTAL</t>
  </si>
  <si>
    <t>Schedule BB-14</t>
  </si>
  <si>
    <t>Other (All Objects)</t>
  </si>
  <si>
    <t>4900  SUBTOTAL</t>
  </si>
  <si>
    <t xml:space="preserve">4000 </t>
  </si>
  <si>
    <t>TOTAL FACILITIES ACQUISITION AND CONSTRUCTION</t>
  </si>
  <si>
    <t>6200</t>
  </si>
  <si>
    <t>Other Fund Transfers</t>
  </si>
  <si>
    <t>Interfund Transfer</t>
  </si>
  <si>
    <t xml:space="preserve">000  </t>
  </si>
  <si>
    <t>TOTAL UNDISTRIBUTED EXPENDITURES</t>
  </si>
  <si>
    <t>TOTAL ALL EXPENDITURES</t>
  </si>
  <si>
    <t>6300</t>
  </si>
  <si>
    <r>
      <t>Contingency</t>
    </r>
    <r>
      <rPr>
        <sz val="11"/>
        <rFont val="Arial"/>
        <family val="2"/>
      </rPr>
      <t xml:space="preserve"> (not to exceed 3% of Total Expenditures)</t>
    </r>
  </si>
  <si>
    <t>XXXXXXXXXXXXXXXXXXXXXXXXXXXXXXXXXXXX</t>
  </si>
  <si>
    <t>ENDING FUND BALANCE</t>
  </si>
  <si>
    <t>Reserved NPM Per NRS 387.1235</t>
  </si>
  <si>
    <t>Ending Balance (Other)</t>
  </si>
  <si>
    <t>TOTAL ENDING FUND BALANCE</t>
  </si>
  <si>
    <t>TOTAL APPLICATIONS</t>
  </si>
  <si>
    <t>Schedule BB-14A</t>
  </si>
  <si>
    <t>AVAILABLE RESOURCES</t>
  </si>
  <si>
    <t>COMBINED BONDS</t>
  </si>
  <si>
    <t>1110</t>
  </si>
  <si>
    <t>Property Taxes</t>
  </si>
  <si>
    <t>Other Resources:</t>
  </si>
  <si>
    <t>Subtotal</t>
  </si>
  <si>
    <t>Opening Fund Balance</t>
  </si>
  <si>
    <t>Subtotal - Combined Bonds</t>
  </si>
  <si>
    <t>MEDIUM-TERM FINANCING</t>
  </si>
  <si>
    <t>Subtotal - Loans</t>
  </si>
  <si>
    <t>TOTAL AVAILABLE FINANCING</t>
  </si>
  <si>
    <t>FUND EXPENDITURES</t>
  </si>
  <si>
    <t>831</t>
  </si>
  <si>
    <t>832</t>
  </si>
  <si>
    <t>Interest</t>
  </si>
  <si>
    <r>
      <t>Reserves (</t>
    </r>
    <r>
      <rPr>
        <sz val="10"/>
        <rFont val="Arial"/>
        <family val="2"/>
      </rPr>
      <t>Include Unappropriated Balance</t>
    </r>
    <r>
      <rPr>
        <sz val="11"/>
        <rFont val="Arial"/>
        <family val="2"/>
      </rPr>
      <t>)</t>
    </r>
  </si>
  <si>
    <t>Subtotal - MTF</t>
  </si>
  <si>
    <t>Debt Service Fund</t>
  </si>
  <si>
    <t>Schedule CC</t>
  </si>
  <si>
    <t>*  -  Type</t>
  </si>
  <si>
    <t xml:space="preserve"> 6  -  Medium-Term Financing - Lease Purchase</t>
  </si>
  <si>
    <t xml:space="preserve">          ALL EXISTING OR PROPOSED</t>
  </si>
  <si>
    <t>1  -  General Obligation Bonds</t>
  </si>
  <si>
    <t xml:space="preserve"> 7  -  Capital Leases</t>
  </si>
  <si>
    <t xml:space="preserve">          GENERAL OBLIGATION BONDS, REVENUE BONDS</t>
  </si>
  <si>
    <t>2  -  G. O. Revenue Supported Bonds</t>
  </si>
  <si>
    <t xml:space="preserve"> 8  -  Special Assessment Bonds</t>
  </si>
  <si>
    <t xml:space="preserve">          MEDIUM-TERM FINANCING, CAPITAL LEASES AND</t>
  </si>
  <si>
    <t>3  -  G. O. Special Assessment Bonds</t>
  </si>
  <si>
    <t xml:space="preserve"> 9  -  Mortgages</t>
  </si>
  <si>
    <t xml:space="preserve">          SPECIAL ASSESSMENT BONDS</t>
  </si>
  <si>
    <t>4  -  Revenue Bonds</t>
  </si>
  <si>
    <t>10 -  Other (Specify Type)</t>
  </si>
  <si>
    <t>5  -  Medium-Term Financing</t>
  </si>
  <si>
    <t>11 -  Proposed (Specify Type)</t>
  </si>
  <si>
    <t>(9)</t>
  </si>
  <si>
    <t>(10)</t>
  </si>
  <si>
    <t>(11)</t>
  </si>
  <si>
    <t>REQUIREMENTS FOR FISCAL</t>
  </si>
  <si>
    <t>(9)+(10)</t>
  </si>
  <si>
    <t>BEGINNING</t>
  </si>
  <si>
    <t>ORIGINAL</t>
  </si>
  <si>
    <t>OUTSTANDING</t>
  </si>
  <si>
    <t>NAME OF BOND OR LOAN</t>
  </si>
  <si>
    <t>AMOUNT OF</t>
  </si>
  <si>
    <t xml:space="preserve">ISSUE </t>
  </si>
  <si>
    <t>PAYMENT</t>
  </si>
  <si>
    <t xml:space="preserve">INTEREST </t>
  </si>
  <si>
    <t xml:space="preserve">PRINCIPAL </t>
  </si>
  <si>
    <t>List and Subtotal By Fund</t>
  </si>
  <si>
    <t>*</t>
  </si>
  <si>
    <t>TERM</t>
  </si>
  <si>
    <t>ISSUE</t>
  </si>
  <si>
    <t>DATE</t>
  </si>
  <si>
    <t>PAYABLE</t>
  </si>
  <si>
    <t>TOTAL</t>
  </si>
  <si>
    <t>FUND:</t>
  </si>
  <si>
    <t>TOTAL ALL DEBT SERVICE</t>
  </si>
  <si>
    <t>SCHEDULE C-1 INDEBTEDNESS</t>
  </si>
  <si>
    <t>SCHEDULE C-1</t>
  </si>
  <si>
    <t>PROPRIETARY FUND</t>
  </si>
  <si>
    <t>Operating Revenue</t>
  </si>
  <si>
    <t>Local Sources</t>
  </si>
  <si>
    <t>1600</t>
  </si>
  <si>
    <t>Food Service Revenues</t>
  </si>
  <si>
    <t>( A )</t>
  </si>
  <si>
    <t>Total Operating Revenue</t>
  </si>
  <si>
    <t>Operating Expense (Object Codes)</t>
  </si>
  <si>
    <t>300-500</t>
  </si>
  <si>
    <t>790</t>
  </si>
  <si>
    <t>Depreciation - Amortization</t>
  </si>
  <si>
    <t>900</t>
  </si>
  <si>
    <t>( B )</t>
  </si>
  <si>
    <t>Total Operating Expenses</t>
  </si>
  <si>
    <t>Operating Income (Loss)</t>
  </si>
  <si>
    <t>Nonoperating Revenue</t>
  </si>
  <si>
    <t>1510</t>
  </si>
  <si>
    <t>Interest earned</t>
  </si>
  <si>
    <t>Subsidies</t>
  </si>
  <si>
    <t>Revenue from State Sources</t>
  </si>
  <si>
    <t>Federal Sources</t>
  </si>
  <si>
    <t>( C )</t>
  </si>
  <si>
    <t>Total Nonoperating Revenue</t>
  </si>
  <si>
    <t>Nonoperating Expense</t>
  </si>
  <si>
    <t>Interest Expense</t>
  </si>
  <si>
    <t>Other Expense</t>
  </si>
  <si>
    <t>( D )</t>
  </si>
  <si>
    <t>Total Nonoperating Expense</t>
  </si>
  <si>
    <t>Transfers</t>
  </si>
  <si>
    <t>From Other Funds</t>
  </si>
  <si>
    <t>To Other Funds</t>
  </si>
  <si>
    <t>( E )</t>
  </si>
  <si>
    <t>Net Operating Transfers</t>
  </si>
  <si>
    <t>( F )</t>
  </si>
  <si>
    <t>Net Income</t>
  </si>
  <si>
    <t>Retained Earnings</t>
  </si>
  <si>
    <t>Beginning July 1</t>
  </si>
  <si>
    <t>Ending June 30</t>
  </si>
  <si>
    <t>Enterprise Fund</t>
  </si>
  <si>
    <t>Statement of Revenue Expenses and Net Income</t>
  </si>
  <si>
    <t>Schedule J-1</t>
  </si>
  <si>
    <t>A.</t>
  </si>
  <si>
    <t>CASH FLOWS FROM OPERATING ACTIVIES:</t>
  </si>
  <si>
    <t>a.</t>
  </si>
  <si>
    <t>Net cash provided by (or used for) operating activities</t>
  </si>
  <si>
    <t>B.</t>
  </si>
  <si>
    <t>CASH FLOWS FROM NONCAPITAL FINANCING ACTIVITIES</t>
  </si>
  <si>
    <t>b.</t>
  </si>
  <si>
    <t>Net cash provided by (or used for) noncapital financing activities</t>
  </si>
  <si>
    <t>C.</t>
  </si>
  <si>
    <t>CASH FLOWS FROM CAPITAL AND RELATED FINANCING ACTIVITIES</t>
  </si>
  <si>
    <t>c.</t>
  </si>
  <si>
    <t>Net cash provided by (or used for) capital and related financing activities</t>
  </si>
  <si>
    <t>D.</t>
  </si>
  <si>
    <t>CASH FLOWS FROM INVESTING ACTIVITIES</t>
  </si>
  <si>
    <t>d.</t>
  </si>
  <si>
    <t>Net cash provided by (or used for) investing activities</t>
  </si>
  <si>
    <t>NET INCREASE (DECREASE) in cash and cash equivalents (a+b+c+d)</t>
  </si>
  <si>
    <t>CASH AND CASH EQUIVALENTS AT               JULY 1, 20XX</t>
  </si>
  <si>
    <t>CASH AND CASH EQUIVALENTS AT              JUNE 30, 20XX</t>
  </si>
  <si>
    <t>Statement of Cash Flows</t>
  </si>
  <si>
    <t>Schedule J-2</t>
  </si>
  <si>
    <t>TO/FROM DISTRICTS IN NEVADA</t>
  </si>
  <si>
    <t>TO/FROM DISTRICTS OUTSIDE NEVADA</t>
  </si>
  <si>
    <t>REPORT FOR ALL FUNDS</t>
  </si>
  <si>
    <t xml:space="preserve">(1) </t>
  </si>
  <si>
    <t>TUITION</t>
  </si>
  <si>
    <t>TRANSPORTATION</t>
  </si>
  <si>
    <t>REVENUES</t>
  </si>
  <si>
    <t>CODES</t>
  </si>
  <si>
    <t>EXPENDITURES</t>
  </si>
  <si>
    <t>OBJECT CODE</t>
  </si>
  <si>
    <t>100 - Regular Programs</t>
  </si>
  <si>
    <t>200 - Special Programs</t>
  </si>
  <si>
    <t>300 - Vocational Programs</t>
  </si>
  <si>
    <t>400 - Other PK-12 Programs</t>
  </si>
  <si>
    <t>500 - Nonpublic Programs</t>
  </si>
  <si>
    <t>600 - Adult Programs</t>
  </si>
  <si>
    <t>TOTALS</t>
  </si>
  <si>
    <t>Schedule I</t>
  </si>
  <si>
    <t>T R A N S F E R S   I N</t>
  </si>
  <si>
    <t>T R A N S F E R S   O U T</t>
  </si>
  <si>
    <t>FUND TYPE</t>
  </si>
  <si>
    <t>FROM FUND</t>
  </si>
  <si>
    <t>PAGE</t>
  </si>
  <si>
    <t>AMOUNT</t>
  </si>
  <si>
    <t>TO FUND</t>
  </si>
  <si>
    <t>National School Lunch Program</t>
  </si>
  <si>
    <t>SPECIAL REVENUE FUNDS</t>
  </si>
  <si>
    <t>TOTAL TRANSFERS</t>
  </si>
  <si>
    <t>Transfer Reconciliation (Operating &amp; Residual Equity)</t>
  </si>
  <si>
    <t>Schedule T</t>
  </si>
  <si>
    <t>L O B B Y I N G   E X P E N S E   E S T I M A T E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</si>
  <si>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</si>
  <si>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 xml:space="preserve">separate statement of anticipated expenses relating to activities designed to influence the passage </t>
  </si>
  <si>
    <t>or defeat of legislation in an upcoming legislative session.</t>
  </si>
  <si>
    <t>Nevada Legislature:  83rd Session; February 1, 2025 to May 31, 2025</t>
  </si>
  <si>
    <t>1.  Activity:</t>
  </si>
  <si>
    <t>2.  Funding Source:</t>
  </si>
  <si>
    <t>3.  Transportation</t>
  </si>
  <si>
    <t>4.  Lodging and meals</t>
  </si>
  <si>
    <t>5.  Salaries and Wages</t>
  </si>
  <si>
    <t>6.  Compensation to lobbyists</t>
  </si>
  <si>
    <t>7.  Entertainment</t>
  </si>
  <si>
    <t xml:space="preserve">8.  Supplies, equipment &amp; facilities; other personnel and </t>
  </si>
  <si>
    <t xml:space="preserve">     services spent in Carson City</t>
  </si>
  <si>
    <t>Total</t>
  </si>
  <si>
    <t>Entity:</t>
  </si>
  <si>
    <t>Lobbying Expense Estimate</t>
  </si>
  <si>
    <t>Page _____</t>
  </si>
  <si>
    <t>SCHEDULE OF EXISTING CONTRACTS</t>
  </si>
  <si>
    <t xml:space="preserve">Local Government:  </t>
  </si>
  <si>
    <t xml:space="preserve">Contact:  </t>
  </si>
  <si>
    <t xml:space="preserve">E-mail Address:  </t>
  </si>
  <si>
    <t xml:space="preserve">Daytime Telephone:  </t>
  </si>
  <si>
    <t xml:space="preserve">             Total Number of Existing Contracts: ______________</t>
  </si>
  <si>
    <t>Line</t>
  </si>
  <si>
    <t>Vendor</t>
  </si>
  <si>
    <t>Effective Date of Contract</t>
  </si>
  <si>
    <t>Termination Date of Contract</t>
  </si>
  <si>
    <t>Proposed Expenditure   FY 2024-25</t>
  </si>
  <si>
    <t>Proposed Expenditure   FY 2025-26</t>
  </si>
  <si>
    <t xml:space="preserve">Reason or need for contract: </t>
  </si>
  <si>
    <t>Academica Nevada</t>
  </si>
  <si>
    <t>Alongside Charter</t>
  </si>
  <si>
    <t>Back-office Support</t>
  </si>
  <si>
    <t>Total Proposed Expenditures</t>
  </si>
  <si>
    <t xml:space="preserve">Additional Explanations (Reference Line Number and Vendor): </t>
  </si>
  <si>
    <t>Page: ______</t>
  </si>
  <si>
    <t>Schedule 31</t>
  </si>
  <si>
    <t>SCHEDULE OF PRIVATIZATION CONTRACTS</t>
  </si>
  <si>
    <t xml:space="preserve">      Total Number of Privatization Contracts: </t>
  </si>
  <si>
    <t>Duration (Months/ Years)</t>
  </si>
  <si>
    <t>Position Class or Grade</t>
  </si>
  <si>
    <t>Number of FTEs employed by Position Class or Grade</t>
  </si>
  <si>
    <t>Equivalent hourly wage of FTEs by Position Class or Grade</t>
  </si>
  <si>
    <t xml:space="preserve">Total </t>
  </si>
  <si>
    <t xml:space="preserve">Attach additional sheets if necessary.  </t>
  </si>
  <si>
    <t>Schedule 32</t>
  </si>
  <si>
    <t>School Name:</t>
  </si>
  <si>
    <t>See Quarterly Financial Statement Subtotals</t>
  </si>
  <si>
    <t>For Quarterly Financial Statement Subtotals</t>
  </si>
  <si>
    <t>Budget:</t>
  </si>
  <si>
    <t>Select whether this budget is Tentative, Final or Amended from the drop down box in cell B2.</t>
  </si>
  <si>
    <t>(See Right--&gt;)</t>
  </si>
  <si>
    <t>(FKA) Form 11 Cash Flow</t>
  </si>
  <si>
    <t>Projected Cash Flow</t>
  </si>
  <si>
    <t>Charter School Information</t>
  </si>
  <si>
    <t>Quarterly Financial Statements (QFS)</t>
  </si>
  <si>
    <t>for Quarterly Financial Statements (QFS)</t>
  </si>
  <si>
    <t>Quarter 1</t>
  </si>
  <si>
    <t>Quarter 2</t>
  </si>
  <si>
    <t>Quarter 3</t>
  </si>
  <si>
    <t>Quarter 4</t>
  </si>
  <si>
    <t>(QFS Quarterly Subtotals)</t>
  </si>
  <si>
    <t>(QFS Budgets Year To Date Subtotals)</t>
  </si>
  <si>
    <t>PROJECTED</t>
  </si>
  <si>
    <t>TOTAL PROJECTED</t>
  </si>
  <si>
    <t>TOTAL REVENUES</t>
  </si>
  <si>
    <t>Quarter Subtotals</t>
  </si>
  <si>
    <t>Year To Date (YTD) Revenue Subtotals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</si>
  <si>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</si>
  <si>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</si>
  <si>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</si>
  <si>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</si>
  <si>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</si>
  <si>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</si>
  <si>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</si>
  <si>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</si>
  <si>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</si>
  <si>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</si>
  <si>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</si>
  <si>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</si>
  <si>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BUDGET</t>
  </si>
  <si>
    <t>see "BB-6"</t>
  </si>
  <si>
    <t>VARIANCE</t>
  </si>
  <si>
    <t>Year</t>
  </si>
  <si>
    <t>Q1</t>
  </si>
  <si>
    <t>Q2</t>
  </si>
  <si>
    <t>Q3</t>
  </si>
  <si>
    <t>Q4</t>
  </si>
  <si>
    <t>Basic Support / PCFP</t>
  </si>
  <si>
    <t>Charter Sponsorship Fee</t>
  </si>
  <si>
    <t>State Special Ed</t>
  </si>
  <si>
    <t>IDEA - Early Childhood (Part C)</t>
  </si>
  <si>
    <t>IDEA - Special Education (Part B)</t>
  </si>
  <si>
    <t>Title IVA</t>
  </si>
  <si>
    <t>Pre K</t>
  </si>
  <si>
    <t>E-Rate Funds</t>
  </si>
  <si>
    <t>SPCSA Charter Loan</t>
  </si>
  <si>
    <t>Charter School Program (CSP)</t>
  </si>
  <si>
    <t>NSLP</t>
  </si>
  <si>
    <t>Total Revenues Y-T-D</t>
  </si>
  <si>
    <t>Percent of Revenues Y-T-D</t>
  </si>
  <si>
    <t>Budget</t>
  </si>
  <si>
    <t>YTD %</t>
  </si>
  <si>
    <t>TOTAL EXPENSES</t>
  </si>
  <si>
    <t>Year To Date (YTD) Expense Subtotals</t>
  </si>
  <si>
    <t>see "BB14-A"</t>
  </si>
  <si>
    <t>Loan Payment (Interest Exp' only)</t>
  </si>
  <si>
    <t>Total Expenditures</t>
  </si>
  <si>
    <t>Total Expenditures Y-T-D</t>
  </si>
  <si>
    <t>Percent of Expenditures Y-T-D</t>
  </si>
  <si>
    <t>NET CHANGE [Surplus (Deficit)]</t>
  </si>
  <si>
    <t>Net Change [Surplus (Deficit)]</t>
  </si>
  <si>
    <t>Net Change Y-T-D</t>
  </si>
  <si>
    <t>Percent of Net Change Y-T-D</t>
  </si>
  <si>
    <t>Projected Cash Balance</t>
  </si>
  <si>
    <t>Net Change in Cash (F/B)</t>
  </si>
  <si>
    <t>Begin Cash Balance(F/B)</t>
  </si>
  <si>
    <t>End Cash Balance (F/B)</t>
  </si>
  <si>
    <t>Revenues</t>
  </si>
  <si>
    <t>Total Revenues:</t>
  </si>
  <si>
    <t>Revolving Loan Payback Plan (Charter School)(&lt; 3 years)</t>
  </si>
  <si>
    <t>Enrollment (ADE)</t>
  </si>
  <si>
    <t>Per Pupil PCFP Revenue (est)</t>
  </si>
  <si>
    <t>Total Expenditures Change (from prerepayment year)</t>
  </si>
  <si>
    <t>Surplus (Deficit)</t>
  </si>
  <si>
    <t>Principal Payment Portion</t>
  </si>
  <si>
    <t>Ending Loan Balance</t>
  </si>
  <si>
    <t>Ending Loan Balance % Beginning</t>
  </si>
  <si>
    <t>Total Loan Payments (Princ &amp; Int)</t>
  </si>
  <si>
    <t>Total Loan Payments (Cumulative)</t>
  </si>
  <si>
    <t>NAC 388A.675  Repayment of loans.</t>
  </si>
  <si>
    <t>1. NAC 388A.675…"In equal amounts…repayment...which must not exceed 3 years."</t>
  </si>
  <si>
    <t>2. NAC 388A.675…"to an operational charter school...deductions...commencing in the same fiscal year in which the loan is made.</t>
  </si>
  <si>
    <t>3. '"NAC 388A.675…"to a charter school that is not an operational…the first fiscal year immediately succeeding the fiscal year in which the</t>
  </si>
  <si>
    <t>charter school becomes an operational charter school.</t>
  </si>
  <si>
    <t>RATES ENTERED</t>
  </si>
  <si>
    <t>Local Government Finance</t>
  </si>
  <si>
    <t>Operating Rate</t>
  </si>
  <si>
    <t>CHECKLIST FOR TENTATIVE BUDGET REVIEW</t>
  </si>
  <si>
    <t>Voter Approved</t>
  </si>
  <si>
    <t>SCHOOL DISTRICT</t>
  </si>
  <si>
    <t>Legislative</t>
  </si>
  <si>
    <t>Debt Service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</si>
  <si>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</si>
  <si>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</si>
  <si>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</si>
  <si>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</si>
  <si>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</si>
  <si>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</si>
  <si>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</si>
  <si>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  (If yes, list below and . . . )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</si>
  <si>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</si>
  <si>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</si>
  <si>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</si>
  <si>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the net amount in Column 4 on Schedule AA?</t>
  </si>
  <si>
    <t xml:space="preserve">The 4th paragraph of the transmittal form relates to expenditures and proprietary  </t>
  </si>
  <si>
    <t>expenses.  Does the dollar amount agree with the amounts on Schedule AA-1?</t>
  </si>
  <si>
    <t>Is the certification letter signed? (NAC 354.140) (Note: Signatures of a majority of</t>
  </si>
  <si>
    <r>
      <t xml:space="preserve">all members of the governing board required on the </t>
    </r>
    <r>
      <rPr>
        <i/>
        <sz val="10"/>
        <rFont val="Arial"/>
        <family val="2"/>
      </rPr>
      <t>final</t>
    </r>
    <r>
      <rPr>
        <sz val="10"/>
        <rFont val="Arial"/>
        <family val="2"/>
      </rPr>
      <t xml:space="preserve"> budget)</t>
    </r>
  </si>
  <si>
    <t>Are the publication and hearing dates correct?</t>
  </si>
  <si>
    <t>See calendar of events. Per NRS 354.596, not less than 7 nor more than 14 days.)</t>
  </si>
  <si>
    <t>Does the budget include an explanation for a general fund ending fund balance less than</t>
  </si>
  <si>
    <t>4% of the total actual prior year expenditures (pursuant to the criteria at NAC 354.650)?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</si>
  <si>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 is</t>
    </r>
  </si>
  <si>
    <t>to be submitted only for legislative years.</t>
  </si>
  <si>
    <t>Are forms 31 and/or 32 included with the budget documents?</t>
  </si>
  <si>
    <t>NOTES:</t>
  </si>
  <si>
    <t>SCHEDULE B-1</t>
  </si>
  <si>
    <t>Do Lines 14 and 20 agree with Local School Support Tax and Distributive School Fund</t>
  </si>
  <si>
    <t>amounts on Schedules BB?</t>
  </si>
  <si>
    <r>
      <t>Does LSST compare with Department projection? (</t>
    </r>
    <r>
      <rPr>
        <i/>
        <sz val="10"/>
        <rFont val="Arial"/>
        <family val="2"/>
      </rPr>
      <t>Revenue Projection Part C</t>
    </r>
    <r>
      <rPr>
        <sz val="10"/>
        <rFont val="Arial"/>
        <family val="2"/>
      </rPr>
      <t>)</t>
    </r>
  </si>
  <si>
    <t>Is the amount on Line 15 equal to 1/3 of Local Line on Schedule AA, Column 4?</t>
  </si>
  <si>
    <t>Is math correct?</t>
  </si>
  <si>
    <t>(Skip Schedule AA and review Schedules BB first.)</t>
  </si>
  <si>
    <t>SCHEDULES BB</t>
  </si>
  <si>
    <t xml:space="preserve">Do actual prior year total revenues, expenditures and fund balances agree with audit </t>
  </si>
  <si>
    <t>for each fund?</t>
  </si>
  <si>
    <t>Are all funds in the audit included in the budget?</t>
  </si>
  <si>
    <t>Do total resources equal total applications in each fund?</t>
  </si>
  <si>
    <t>Are governmental funds budgeted contingencies three percent or less of total</t>
  </si>
  <si>
    <t>expenditures, excluding transfers? (NRS 354.608)</t>
  </si>
  <si>
    <t>Do ending fund balances carry forward as beginning fund balances for the next year?</t>
  </si>
  <si>
    <t>If not, is there an explanation?</t>
  </si>
  <si>
    <t>Check current fiscal year column:</t>
  </si>
  <si>
    <t>Do the LSST and the Distributive School Fund amounts look reasonable?</t>
  </si>
  <si>
    <t>Does the Government Services Tax amount compare with Department estimate?</t>
  </si>
  <si>
    <t>Is there a buildings and sites fund? (NRS 387.177)</t>
  </si>
  <si>
    <t>Do revenues consist of receipts from rentals and sales of school property,</t>
  </si>
  <si>
    <t>gifts or federal grants for construction, interest earned and no others?</t>
  </si>
  <si>
    <t>Are there any transfers in or out? If yes, review validity.</t>
  </si>
  <si>
    <t>Is there a capital projects fund? (NRS 387.328)</t>
  </si>
  <si>
    <t>If a pay-as-you-go override is in effect, are the receipts identified?</t>
  </si>
  <si>
    <t>For enrollment over 25,000 up to .5000?</t>
  </si>
  <si>
    <t>For enrollment under 25,000 up to .7500?</t>
  </si>
  <si>
    <t>Has the food service/school lunch been budgeted as an identifiable line item in a fund?</t>
  </si>
  <si>
    <t>If budgeted as an enterprise fund, is math correct?</t>
  </si>
  <si>
    <t xml:space="preserve">Has conversion amount been lowered? </t>
  </si>
  <si>
    <t>Do any funds have a budgeted deficit ending balance? [NRS 354.598 (5)]</t>
  </si>
  <si>
    <t>DEBT SCHEDULES - SCHEDULES CC AND C-1</t>
  </si>
  <si>
    <t>Are lease payments identifiable in appropriate fund?</t>
  </si>
  <si>
    <t>Was all budgeted debt incurred prior to June 25th?</t>
  </si>
  <si>
    <t>Are all issues listed on the Schedule C-1?</t>
  </si>
  <si>
    <t>(Check audit, last year's budget and any other information available.)</t>
  </si>
  <si>
    <t>For debt requiring ad valorem taxes:</t>
  </si>
  <si>
    <t>Do the debt requirements for the fiscal year compare to the audit report?</t>
  </si>
  <si>
    <t>Are service reserves for ad valorem bonds and short-term financing for budget</t>
  </si>
  <si>
    <t>year established?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</si>
  <si>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</si>
  <si>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</si>
  <si>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</si>
  <si>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Calculate the debt tax rate.  (Attach tape to the back of this page.)</t>
  </si>
  <si>
    <t>Does this rate equal the rate of Schedule AA?</t>
  </si>
  <si>
    <t>Do all debt issues reflected on Schedule C-1, or elsewhere in the budget, agree with</t>
  </si>
  <si>
    <t>approvals (if necessary) from the Department?  (Watch for lease stacking.)</t>
  </si>
  <si>
    <t>TRANSFERS - SCHEDULE T</t>
  </si>
  <si>
    <t>Check each fund for transfers:</t>
  </si>
  <si>
    <t>Are all the transfers recorded on the Schedule T?</t>
  </si>
  <si>
    <t>BUDGETED RESOURCES - ALL FUNDS - SCHEDULE AA</t>
  </si>
  <si>
    <t>Do all amounts in each column agree with the same line item or group of line</t>
  </si>
  <si>
    <t xml:space="preserve"> items on all Schedules BB?</t>
  </si>
  <si>
    <t>Do Fund Balances agree with Schedule BB?</t>
  </si>
  <si>
    <t>Does the schedule foot and crossfoot?</t>
  </si>
  <si>
    <t>Verify Summary of Property Tax Base:</t>
  </si>
  <si>
    <r>
      <t>Is assessed value on line (A) correct?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</si>
  <si>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t>Are Net Proceeds accurately reflected on line(s) (B1) and/or (B2)?</t>
  </si>
  <si>
    <t>BUDGETED APPLICATIONS - ALL FUNDS - SCHEDULE AA-1</t>
  </si>
  <si>
    <t>Do all amounts in each column agree with all Schedules BB-2?</t>
  </si>
  <si>
    <t>Do Totals on Schedule AA agree with Schedule AA-1?</t>
  </si>
  <si>
    <t>Taxes</t>
  </si>
  <si>
    <t>Net Proceed of Mines</t>
  </si>
  <si>
    <t>1120</t>
  </si>
  <si>
    <t>School Support Taxes</t>
  </si>
  <si>
    <t>1130</t>
  </si>
  <si>
    <t>Franchise Taxes</t>
  </si>
  <si>
    <t>1140</t>
  </si>
  <si>
    <t>Governmental Services Tax</t>
  </si>
  <si>
    <t>1300</t>
  </si>
  <si>
    <t>Tuition</t>
  </si>
  <si>
    <t>1310</t>
  </si>
  <si>
    <t>Regular Day School</t>
  </si>
  <si>
    <t>1320</t>
  </si>
  <si>
    <t>Adult Continued Education</t>
  </si>
  <si>
    <t>1330</t>
  </si>
  <si>
    <t>Summer School</t>
  </si>
  <si>
    <t>1400</t>
  </si>
  <si>
    <t>Transportation Fees</t>
  </si>
  <si>
    <t>1410</t>
  </si>
  <si>
    <t>1420</t>
  </si>
  <si>
    <t>Food Service Revenue</t>
  </si>
  <si>
    <t>1610</t>
  </si>
  <si>
    <t>Daily Sales - School Lunch</t>
  </si>
  <si>
    <t>1620</t>
  </si>
  <si>
    <t>Daily Sales - School Breakfast</t>
  </si>
  <si>
    <t>1630</t>
  </si>
  <si>
    <t>Daily Sales - Special Milk</t>
  </si>
  <si>
    <t>1690</t>
  </si>
  <si>
    <t>Income from Pupil Activities</t>
  </si>
  <si>
    <t>1940/50</t>
  </si>
  <si>
    <t>Distributive School Fund</t>
  </si>
  <si>
    <t>For-on behalf of LEA</t>
  </si>
  <si>
    <t>Schedule BB, Page _____of _____</t>
  </si>
  <si>
    <t>4210</t>
  </si>
  <si>
    <t>Forest Reserve</t>
  </si>
  <si>
    <t>4290</t>
  </si>
  <si>
    <t>4321</t>
  </si>
  <si>
    <t>Johnson O'Malley Program</t>
  </si>
  <si>
    <t>4322</t>
  </si>
  <si>
    <t>Indian Education Program</t>
  </si>
  <si>
    <t>4511</t>
  </si>
  <si>
    <t>IASA Title I Basic</t>
  </si>
  <si>
    <t>4514</t>
  </si>
  <si>
    <t>IASA Title I Migrant</t>
  </si>
  <si>
    <t>4515</t>
  </si>
  <si>
    <t>IASA Title VI, Innovative Programs</t>
  </si>
  <si>
    <t>4516</t>
  </si>
  <si>
    <t>Federal Class Size Reduction</t>
  </si>
  <si>
    <t>4517</t>
  </si>
  <si>
    <t>Comprehensive School Reform Programs</t>
  </si>
  <si>
    <t>4530</t>
  </si>
  <si>
    <t>Carl Perkins Occupational</t>
  </si>
  <si>
    <t>4531</t>
  </si>
  <si>
    <t>School to Careers</t>
  </si>
  <si>
    <t>4551</t>
  </si>
  <si>
    <t>School Lunch/Breakfast Programs</t>
  </si>
  <si>
    <t>4558</t>
  </si>
  <si>
    <t>Commodity Foods (in lieu)</t>
  </si>
  <si>
    <t>4560</t>
  </si>
  <si>
    <t>IDEA, Special Education Basic</t>
  </si>
  <si>
    <t>4561</t>
  </si>
  <si>
    <t>IDEA, Training</t>
  </si>
  <si>
    <t>4562</t>
  </si>
  <si>
    <t>IDEA Preschool Grants</t>
  </si>
  <si>
    <t>4572</t>
  </si>
  <si>
    <t>IDEA Title II, Eisenhower</t>
  </si>
  <si>
    <t>Other Restricted State Agency</t>
  </si>
  <si>
    <t>4601</t>
  </si>
  <si>
    <t>Drug Free Schools (IASA lV)</t>
  </si>
  <si>
    <t>4611</t>
  </si>
  <si>
    <t>4612</t>
  </si>
  <si>
    <t>National Energy PL 95-619</t>
  </si>
  <si>
    <t>46XX</t>
  </si>
  <si>
    <t>Other Restricted - State</t>
  </si>
  <si>
    <t>4810</t>
  </si>
  <si>
    <t>Impact Aid</t>
  </si>
  <si>
    <t>Revenue for-on behalf of LEA</t>
  </si>
  <si>
    <t>OTHER SOURCES OF FUNDS</t>
  </si>
  <si>
    <t>Sale or Loss of Fixed Assets</t>
  </si>
  <si>
    <t>Sale of Bonds</t>
  </si>
  <si>
    <t>TOTAL OTHER SOURCES</t>
  </si>
  <si>
    <t>Reserved Opening Balance</t>
  </si>
  <si>
    <t>Unreserved Opening Balance</t>
  </si>
  <si>
    <t>TOTAL ALL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</si>
</sst>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mm/dd/yy"/>
    <numFmt numFmtId="167" formatCode="_(* #,##0.0000_);_(* \(#,##0.0000\);_(* &quot;-&quot;????_);_(@_)"/>
    <numFmt numFmtId="168" formatCode="#,##0.0000_);\(#,##0.0000\)"/>
    <numFmt numFmtId="169" formatCode="[$-409]mmmm\ d\,\ yyyy;@"/>
    <numFmt numFmtId="170" formatCode="[$-409]m/d/yy\ h:mm\ AM/PM;@"/>
    <numFmt numFmtId="171" formatCode="mm/dd/yy;@"/>
    <numFmt numFmtId="172" formatCode="_(* #,##0_);_(* \(#,##0\);_(* &quot;-&quot;??_);_(@_)"/>
    <numFmt numFmtId="173" formatCode="[$-F800]dddd\,\ mmmm\ dd\,\ yyyy"/>
    <numFmt numFmtId="174" formatCode="0.0000"/>
    <numFmt numFmtId="175" formatCode="_(&quot;$&quot;* #,##0_);_(&quot;$&quot;* \(#,##0\);_(&quot;$&quot;* &quot;-&quot;??_);_(@_)"/>
    <numFmt numFmtId="176" formatCode="&quot;$&quot;#,##0.00"/>
    <numFmt numFmtId="177" formatCode="#,###_);[Red]\(#,###\)"/>
    <numFmt numFmtId="178" formatCode="#,###.00_)%;[Red]\(#,###.00\)%"/>
    <numFmt numFmtId="179" formatCode="_(#,##0_);[Red]_(\(#,##0\);_(&quot;-&quot;_);_(@_)"/>
    <numFmt numFmtId="180" formatCode="&quot;Yr &quot;#,##0_);[Red]\(#,##0\)"/>
    <numFmt numFmtId="181" formatCode="&quot;SYE &quot;0_);[Red]\(0\)"/>
    <numFmt numFmtId="182" formatCode="_(&quot;$&quot;#,##0_);[Red]_(&quot;$&quot;\(#,##0\);_(&quot;$&quot;\ &quot;-&quot;_);_(@_)"/>
    <numFmt numFmtId="183" formatCode="0.0%;[Red]\(0.0%\);&quot;-%&quot;"/>
    <numFmt numFmtId="184" formatCode="m/d/yy;@"/>
    <numFmt numFmtId="185" formatCode="ddd\ m/d/yyyy"/>
    <numFmt numFmtId="186" formatCode="0%;[Red]\(0%\);&quot;-%&quot;"/>
    <numFmt numFmtId="187" formatCode="&quot;FYE &quot;mmm\ d\,\ yyyy"/>
    <numFmt numFmtId="188" formatCode="_(* #,##0.0_);_(* \(#,##0.0\);_(* &quot;-&quot;??_);_(@_)"/>
    <numFmt numFmtId="189" formatCode="0.0%"/>
  </numFmts>
  <fonts count="5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i/>
      <sz val="9"/>
      <name val="Comic Sans MS"/>
      <family val="4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i/>
      <sz val="9"/>
      <color indexed="8"/>
      <name val="Arial"/>
      <family val="2"/>
    </font>
    <font>
      <b/>
      <sz val="9"/>
      <color indexed="23"/>
      <name val="Arial"/>
      <family val="2"/>
    </font>
    <font>
      <u/>
      <sz val="10"/>
      <color theme="10"/>
      <name val="Arial"/>
      <family val="2"/>
    </font>
    <font>
      <b/>
      <u/>
      <sz val="12"/>
      <color indexed="12"/>
      <name val="Arial"/>
      <family val="2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2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41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1075">
    <xf numFmtId="0" fontId="0" fillId="0" borderId="0" xfId="0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9" xfId="0" applyFont="1" applyBorder="1" applyAlignment="1">
      <alignment horizontal="center"/>
    </xf>
    <xf numFmtId="0" fontId="7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9" fillId="0" borderId="0" xfId="0" applyFont="1"/>
    <xf numFmtId="49" fontId="9" fillId="0" borderId="0" xfId="0" applyNumberFormat="1" applyFont="1" applyAlignment="1">
      <alignment horizontal="left"/>
    </xf>
    <xf numFmtId="49" fontId="5" fillId="0" borderId="14" xfId="0" applyNumberFormat="1" applyFont="1" applyBorder="1" applyAlignment="1">
      <alignment horizontal="left"/>
    </xf>
    <xf numFmtId="0" fontId="5" fillId="0" borderId="4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0" xfId="0" applyFont="1"/>
    <xf numFmtId="41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49" fontId="8" fillId="0" borderId="0" xfId="0" applyNumberFormat="1" applyFont="1" applyAlignment="1">
      <alignment horizontal="left"/>
    </xf>
    <xf numFmtId="37" fontId="5" fillId="0" borderId="13" xfId="0" applyNumberFormat="1" applyFont="1" applyBorder="1" applyAlignment="1">
      <alignment horizontal="center" wrapText="1"/>
    </xf>
    <xf numFmtId="37" fontId="5" fillId="0" borderId="0" xfId="0" applyNumberFormat="1" applyFont="1"/>
    <xf numFmtId="0" fontId="5" fillId="0" borderId="4" xfId="0" quotePrefix="1" applyFont="1" applyBorder="1" applyAlignment="1">
      <alignment horizontal="center"/>
    </xf>
    <xf numFmtId="0" fontId="5" fillId="0" borderId="9" xfId="0" applyFont="1" applyBorder="1"/>
    <xf numFmtId="0" fontId="5" fillId="0" borderId="7" xfId="0" quotePrefix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3" fillId="0" borderId="0" xfId="0" applyFont="1"/>
    <xf numFmtId="0" fontId="0" fillId="0" borderId="2" xfId="0" applyBorder="1"/>
    <xf numFmtId="44" fontId="1" fillId="0" borderId="0" xfId="3" applyFont="1"/>
    <xf numFmtId="41" fontId="0" fillId="0" borderId="2" xfId="0" applyNumberFormat="1" applyBorder="1"/>
    <xf numFmtId="41" fontId="0" fillId="0" borderId="0" xfId="0" applyNumberFormat="1"/>
    <xf numFmtId="41" fontId="0" fillId="0" borderId="1" xfId="0" applyNumberFormat="1" applyBorder="1"/>
    <xf numFmtId="0" fontId="6" fillId="0" borderId="0" xfId="0" applyFont="1" applyAlignment="1">
      <alignment horizontal="right"/>
    </xf>
    <xf numFmtId="0" fontId="1" fillId="0" borderId="17" xfId="0" applyFont="1" applyBorder="1"/>
    <xf numFmtId="0" fontId="0" fillId="0" borderId="17" xfId="0" applyBorder="1"/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6" xfId="0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Protection="1">
      <protection locked="0"/>
    </xf>
    <xf numFmtId="171" fontId="3" fillId="0" borderId="0" xfId="0" applyNumberFormat="1" applyFont="1"/>
    <xf numFmtId="43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3" fontId="3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41" fontId="3" fillId="0" borderId="2" xfId="0" applyNumberFormat="1" applyFont="1" applyBorder="1" applyProtection="1">
      <protection locked="0"/>
    </xf>
    <xf numFmtId="41" fontId="3" fillId="0" borderId="21" xfId="0" applyNumberFormat="1" applyFont="1" applyBorder="1" applyProtection="1">
      <protection locked="0"/>
    </xf>
    <xf numFmtId="43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8" xfId="0" applyFont="1" applyBorder="1" applyProtection="1">
      <protection locked="0"/>
    </xf>
    <xf numFmtId="5" fontId="3" fillId="0" borderId="23" xfId="0" applyNumberFormat="1" applyFont="1" applyBorder="1" applyProtection="1">
      <protection locked="0"/>
    </xf>
    <xf numFmtId="41" fontId="3" fillId="0" borderId="9" xfId="0" applyNumberFormat="1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41" fontId="5" fillId="0" borderId="4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41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8" fillId="0" borderId="7" xfId="0" applyFont="1" applyBorder="1" applyProtection="1">
      <protection locked="0"/>
    </xf>
    <xf numFmtId="41" fontId="5" fillId="0" borderId="7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41" fontId="5" fillId="0" borderId="26" xfId="0" applyNumberFormat="1" applyFont="1" applyBorder="1" applyProtection="1">
      <protection locked="0"/>
    </xf>
    <xf numFmtId="41" fontId="5" fillId="0" borderId="25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2" xfId="0" applyFont="1" applyBorder="1" applyProtection="1">
      <protection locked="0"/>
    </xf>
    <xf numFmtId="41" fontId="5" fillId="0" borderId="6" xfId="0" applyNumberFormat="1" applyFont="1" applyBorder="1" applyProtection="1">
      <protection locked="0"/>
    </xf>
    <xf numFmtId="41" fontId="5" fillId="0" borderId="0" xfId="0" applyNumberFormat="1" applyFont="1" applyProtection="1">
      <protection locked="0"/>
    </xf>
    <xf numFmtId="0" fontId="8" fillId="0" borderId="1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41" fontId="5" fillId="0" borderId="27" xfId="0" applyNumberFormat="1" applyFont="1" applyBorder="1" applyProtection="1">
      <protection locked="0"/>
    </xf>
    <xf numFmtId="0" fontId="5" fillId="0" borderId="28" xfId="0" applyFont="1" applyBorder="1" applyProtection="1">
      <protection locked="0"/>
    </xf>
    <xf numFmtId="41" fontId="5" fillId="0" borderId="28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8" fillId="0" borderId="29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Protection="1">
      <protection locked="0"/>
    </xf>
    <xf numFmtId="41" fontId="5" fillId="0" borderId="31" xfId="0" applyNumberFormat="1" applyFont="1" applyBorder="1" applyProtection="1">
      <protection locked="0"/>
    </xf>
    <xf numFmtId="37" fontId="5" fillId="0" borderId="0" xfId="0" applyNumberFormat="1" applyFont="1" applyProtection="1"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1" fontId="5" fillId="0" borderId="24" xfId="0" applyNumberFormat="1" applyFont="1" applyBorder="1" applyProtection="1">
      <protection locked="0"/>
    </xf>
    <xf numFmtId="41" fontId="5" fillId="0" borderId="2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0" fontId="8" fillId="0" borderId="32" xfId="0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41" fontId="5" fillId="0" borderId="12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5" fillId="0" borderId="33" xfId="0" applyFont="1" applyBorder="1" applyProtection="1"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41" fontId="5" fillId="0" borderId="34" xfId="0" applyNumberFormat="1" applyFont="1" applyBorder="1" applyProtection="1">
      <protection locked="0"/>
    </xf>
    <xf numFmtId="0" fontId="5" fillId="0" borderId="35" xfId="0" applyFont="1" applyBorder="1" applyProtection="1">
      <protection locked="0"/>
    </xf>
    <xf numFmtId="41" fontId="5" fillId="0" borderId="3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1" fontId="5" fillId="0" borderId="36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  <xf numFmtId="41" fontId="5" fillId="0" borderId="37" xfId="0" applyNumberFormat="1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wrapText="1"/>
      <protection locked="0"/>
    </xf>
    <xf numFmtId="41" fontId="5" fillId="0" borderId="38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8" fillId="0" borderId="34" xfId="0" applyFont="1" applyBorder="1" applyProtection="1">
      <protection locked="0"/>
    </xf>
    <xf numFmtId="49" fontId="5" fillId="0" borderId="39" xfId="0" applyNumberFormat="1" applyFont="1" applyBorder="1" applyAlignment="1" applyProtection="1">
      <alignment horizontal="left"/>
      <protection locked="0"/>
    </xf>
    <xf numFmtId="41" fontId="5" fillId="0" borderId="40" xfId="0" applyNumberFormat="1" applyFont="1" applyBorder="1" applyProtection="1">
      <protection locked="0"/>
    </xf>
    <xf numFmtId="41" fontId="5" fillId="0" borderId="39" xfId="0" applyNumberFormat="1" applyFont="1" applyBorder="1" applyProtection="1">
      <protection locked="0"/>
    </xf>
    <xf numFmtId="49" fontId="8" fillId="0" borderId="39" xfId="0" applyNumberFormat="1" applyFont="1" applyBorder="1" applyAlignment="1" applyProtection="1">
      <alignment horizontal="left"/>
      <protection locked="0"/>
    </xf>
    <xf numFmtId="0" fontId="5" fillId="0" borderId="40" xfId="0" applyFont="1" applyBorder="1" applyProtection="1"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1" fontId="5" fillId="0" borderId="41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/>
      <protection locked="0"/>
    </xf>
    <xf numFmtId="49" fontId="8" fillId="0" borderId="42" xfId="0" applyNumberFormat="1" applyFont="1" applyBorder="1" applyAlignment="1" applyProtection="1">
      <alignment horizontal="left"/>
      <protection locked="0"/>
    </xf>
    <xf numFmtId="41" fontId="5" fillId="0" borderId="43" xfId="0" applyNumberFormat="1" applyFont="1" applyBorder="1" applyProtection="1">
      <protection locked="0"/>
    </xf>
    <xf numFmtId="41" fontId="5" fillId="0" borderId="44" xfId="0" applyNumberFormat="1" applyFont="1" applyBorder="1" applyProtection="1">
      <protection locked="0"/>
    </xf>
    <xf numFmtId="41" fontId="5" fillId="0" borderId="45" xfId="0" applyNumberFormat="1" applyFont="1" applyBorder="1" applyProtection="1">
      <protection locked="0"/>
    </xf>
    <xf numFmtId="41" fontId="5" fillId="0" borderId="5" xfId="0" applyNumberFormat="1" applyFont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8" fillId="0" borderId="33" xfId="0" applyFont="1" applyBorder="1" applyProtection="1">
      <protection locked="0"/>
    </xf>
    <xf numFmtId="41" fontId="8" fillId="0" borderId="33" xfId="0" applyNumberFormat="1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16" xfId="0" applyFont="1" applyBorder="1" applyProtection="1">
      <protection locked="0"/>
    </xf>
    <xf numFmtId="41" fontId="8" fillId="0" borderId="1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41" fontId="8" fillId="0" borderId="13" xfId="0" applyNumberFormat="1" applyFont="1" applyBorder="1" applyProtection="1"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5" fillId="0" borderId="46" xfId="0" applyFont="1" applyBorder="1" applyProtection="1">
      <protection locked="0"/>
    </xf>
    <xf numFmtId="0" fontId="5" fillId="0" borderId="5" xfId="0" applyFont="1" applyBorder="1" applyProtection="1">
      <protection locked="0"/>
    </xf>
    <xf numFmtId="49" fontId="6" fillId="0" borderId="21" xfId="0" applyNumberFormat="1" applyFont="1" applyBorder="1" applyAlignment="1" applyProtection="1">
      <alignment horizontal="left" vertical="top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1" fontId="6" fillId="0" borderId="13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41" fontId="6" fillId="0" borderId="6" xfId="0" applyNumberFormat="1" applyFont="1" applyBorder="1" applyProtection="1">
      <protection locked="0"/>
    </xf>
    <xf numFmtId="41" fontId="6" fillId="0" borderId="0" xfId="0" applyNumberFormat="1" applyFont="1" applyProtection="1">
      <protection locked="0"/>
    </xf>
    <xf numFmtId="41" fontId="6" fillId="0" borderId="11" xfId="0" applyNumberFormat="1" applyFont="1" applyBorder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30" xfId="0" applyFont="1" applyBorder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11" fillId="0" borderId="2" xfId="9" applyBorder="1" applyProtection="1">
      <protection locked="0"/>
    </xf>
    <xf numFmtId="0" fontId="11" fillId="0" borderId="0" xfId="9" applyProtection="1">
      <protection locked="0"/>
    </xf>
    <xf numFmtId="1" fontId="11" fillId="0" borderId="0" xfId="9" applyNumberFormat="1" applyProtection="1">
      <protection locked="0"/>
    </xf>
    <xf numFmtId="174" fontId="11" fillId="0" borderId="0" xfId="9" applyNumberFormat="1" applyProtection="1">
      <protection locked="0"/>
    </xf>
    <xf numFmtId="0" fontId="9" fillId="0" borderId="0" xfId="9" applyFont="1" applyProtection="1">
      <protection locked="0"/>
    </xf>
    <xf numFmtId="0" fontId="8" fillId="0" borderId="0" xfId="9" applyFont="1" applyProtection="1">
      <protection locked="0"/>
    </xf>
    <xf numFmtId="1" fontId="11" fillId="0" borderId="0" xfId="9" applyNumberFormat="1" applyAlignment="1" applyProtection="1">
      <alignment horizontal="right"/>
      <protection locked="0"/>
    </xf>
    <xf numFmtId="0" fontId="19" fillId="0" borderId="0" xfId="9" applyFont="1" applyProtection="1">
      <protection locked="0"/>
    </xf>
    <xf numFmtId="14" fontId="11" fillId="0" borderId="0" xfId="9" applyNumberFormat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14" fontId="3" fillId="3" borderId="0" xfId="0" applyNumberFormat="1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71" fontId="5" fillId="3" borderId="10" xfId="0" applyNumberFormat="1" applyFont="1" applyFill="1" applyBorder="1" applyAlignment="1" applyProtection="1">
      <alignment horizontal="center" wrapText="1"/>
      <protection hidden="1"/>
    </xf>
    <xf numFmtId="0" fontId="5" fillId="3" borderId="10" xfId="0" applyFont="1" applyFill="1" applyBorder="1" applyProtection="1">
      <protection locked="0"/>
    </xf>
    <xf numFmtId="0" fontId="20" fillId="0" borderId="19" xfId="0" applyFont="1" applyBorder="1"/>
    <xf numFmtId="0" fontId="21" fillId="0" borderId="14" xfId="0" applyFont="1" applyBorder="1"/>
    <xf numFmtId="171" fontId="0" fillId="0" borderId="0" xfId="0" quotePrefix="1" applyNumberFormat="1"/>
    <xf numFmtId="0" fontId="22" fillId="0" borderId="17" xfId="0" applyFont="1" applyBorder="1"/>
    <xf numFmtId="0" fontId="22" fillId="0" borderId="0" xfId="0" applyFont="1"/>
    <xf numFmtId="14" fontId="22" fillId="0" borderId="0" xfId="0" applyNumberFormat="1" applyFont="1"/>
    <xf numFmtId="0" fontId="8" fillId="0" borderId="0" xfId="0" applyFont="1" applyProtection="1">
      <protection locked="0"/>
    </xf>
    <xf numFmtId="0" fontId="16" fillId="0" borderId="13" xfId="0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49" fontId="8" fillId="0" borderId="0" xfId="0" applyNumberFormat="1" applyFont="1" applyProtection="1">
      <protection locked="0"/>
    </xf>
    <xf numFmtId="49" fontId="5" fillId="0" borderId="21" xfId="0" applyNumberFormat="1" applyFont="1" applyBorder="1"/>
    <xf numFmtId="0" fontId="5" fillId="0" borderId="21" xfId="0" applyFont="1" applyBorder="1"/>
    <xf numFmtId="0" fontId="5" fillId="0" borderId="29" xfId="0" applyFont="1" applyBorder="1"/>
    <xf numFmtId="49" fontId="8" fillId="0" borderId="27" xfId="0" applyNumberFormat="1" applyFont="1" applyBorder="1" applyProtection="1">
      <protection locked="0"/>
    </xf>
    <xf numFmtId="49" fontId="5" fillId="0" borderId="23" xfId="0" applyNumberFormat="1" applyFont="1" applyBorder="1" applyAlignment="1">
      <alignment horizontal="left"/>
    </xf>
    <xf numFmtId="49" fontId="8" fillId="0" borderId="24" xfId="0" applyNumberFormat="1" applyFont="1" applyBorder="1" applyAlignment="1" applyProtection="1">
      <alignment horizontal="left" wrapText="1"/>
      <protection locked="0"/>
    </xf>
    <xf numFmtId="49" fontId="8" fillId="0" borderId="39" xfId="0" applyNumberFormat="1" applyFont="1" applyBorder="1" applyAlignment="1" applyProtection="1">
      <alignment horizontal="left" vertical="top"/>
      <protection locked="0"/>
    </xf>
    <xf numFmtId="0" fontId="8" fillId="0" borderId="40" xfId="0" applyFont="1" applyBorder="1" applyAlignment="1" applyProtection="1">
      <alignment horizontal="center" wrapText="1"/>
      <protection locked="0"/>
    </xf>
    <xf numFmtId="0" fontId="5" fillId="0" borderId="11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7" xfId="0" applyFont="1" applyBorder="1"/>
    <xf numFmtId="0" fontId="5" fillId="0" borderId="46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5" fillId="0" borderId="25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5" fillId="0" borderId="38" xfId="0" applyFont="1" applyBorder="1" applyProtection="1">
      <protection locked="0"/>
    </xf>
    <xf numFmtId="0" fontId="5" fillId="0" borderId="23" xfId="0" applyFont="1" applyBorder="1"/>
    <xf numFmtId="41" fontId="5" fillId="0" borderId="35" xfId="0" applyNumberFormat="1" applyFont="1" applyBorder="1" applyProtection="1">
      <protection locked="0"/>
    </xf>
    <xf numFmtId="41" fontId="5" fillId="0" borderId="32" xfId="0" applyNumberFormat="1" applyFont="1" applyBorder="1" applyProtection="1">
      <protection locked="0"/>
    </xf>
    <xf numFmtId="41" fontId="5" fillId="0" borderId="23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171" fontId="5" fillId="0" borderId="10" xfId="0" applyNumberFormat="1" applyFont="1" applyBorder="1" applyAlignment="1" applyProtection="1">
      <alignment horizontal="center" wrapText="1"/>
      <protection hidden="1"/>
    </xf>
    <xf numFmtId="171" fontId="0" fillId="0" borderId="0" xfId="0" applyNumberFormat="1"/>
    <xf numFmtId="0" fontId="8" fillId="0" borderId="2" xfId="0" applyFont="1" applyBorder="1"/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0" fontId="11" fillId="0" borderId="0" xfId="10" applyAlignment="1" applyProtection="1">
      <alignment horizontal="right"/>
      <protection locked="0"/>
    </xf>
    <xf numFmtId="14" fontId="11" fillId="0" borderId="0" xfId="10" applyNumberFormat="1" applyAlignment="1" applyProtection="1">
      <alignment horizontal="right"/>
      <protection hidden="1"/>
    </xf>
    <xf numFmtId="0" fontId="8" fillId="0" borderId="0" xfId="10" applyFont="1" applyAlignment="1" applyProtection="1">
      <alignment horizontal="right"/>
      <protection hidden="1"/>
    </xf>
    <xf numFmtId="0" fontId="3" fillId="2" borderId="0" xfId="0" applyFont="1" applyFill="1"/>
    <xf numFmtId="0" fontId="3" fillId="0" borderId="0" xfId="7" applyFont="1"/>
    <xf numFmtId="0" fontId="3" fillId="0" borderId="0" xfId="7" applyFont="1" applyAlignment="1">
      <alignment horizontal="center"/>
    </xf>
    <xf numFmtId="49" fontId="3" fillId="0" borderId="0" xfId="7" applyNumberFormat="1" applyFont="1" applyAlignment="1">
      <alignment horizontal="left"/>
    </xf>
    <xf numFmtId="0" fontId="3" fillId="0" borderId="0" xfId="7" applyFont="1" applyProtection="1">
      <protection locked="0"/>
    </xf>
    <xf numFmtId="0" fontId="5" fillId="4" borderId="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8" fillId="0" borderId="21" xfId="0" applyFont="1" applyBorder="1"/>
    <xf numFmtId="0" fontId="5" fillId="0" borderId="24" xfId="0" applyFont="1" applyBorder="1"/>
    <xf numFmtId="41" fontId="5" fillId="0" borderId="4" xfId="0" applyNumberFormat="1" applyFont="1" applyBorder="1"/>
    <xf numFmtId="0" fontId="5" fillId="0" borderId="24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0" xfId="0" applyFont="1" applyBorder="1" applyAlignment="1">
      <alignment horizontal="left"/>
    </xf>
    <xf numFmtId="0" fontId="8" fillId="0" borderId="7" xfId="0" applyFont="1" applyBorder="1"/>
    <xf numFmtId="41" fontId="5" fillId="0" borderId="7" xfId="0" applyNumberFormat="1" applyFont="1" applyBorder="1"/>
    <xf numFmtId="41" fontId="5" fillId="0" borderId="9" xfId="0" applyNumberFormat="1" applyFont="1" applyBorder="1"/>
    <xf numFmtId="0" fontId="8" fillId="0" borderId="25" xfId="0" applyFont="1" applyBorder="1"/>
    <xf numFmtId="0" fontId="5" fillId="0" borderId="26" xfId="0" applyFont="1" applyBorder="1"/>
    <xf numFmtId="41" fontId="5" fillId="0" borderId="26" xfId="0" applyNumberFormat="1" applyFont="1" applyBorder="1"/>
    <xf numFmtId="167" fontId="5" fillId="0" borderId="26" xfId="0" applyNumberFormat="1" applyFont="1" applyBorder="1"/>
    <xf numFmtId="41" fontId="5" fillId="0" borderId="25" xfId="0" applyNumberFormat="1" applyFont="1" applyBorder="1"/>
    <xf numFmtId="41" fontId="5" fillId="0" borderId="6" xfId="0" applyNumberFormat="1" applyFont="1" applyBorder="1"/>
    <xf numFmtId="167" fontId="5" fillId="0" borderId="6" xfId="0" applyNumberFormat="1" applyFont="1" applyBorder="1"/>
    <xf numFmtId="167" fontId="5" fillId="4" borderId="5" xfId="0" applyNumberFormat="1" applyFont="1" applyFill="1" applyBorder="1"/>
    <xf numFmtId="0" fontId="8" fillId="0" borderId="10" xfId="0" applyFont="1" applyBorder="1"/>
    <xf numFmtId="0" fontId="5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1" xfId="0" applyFont="1" applyBorder="1"/>
    <xf numFmtId="0" fontId="5" fillId="0" borderId="28" xfId="0" applyFont="1" applyBorder="1"/>
    <xf numFmtId="41" fontId="5" fillId="0" borderId="28" xfId="0" applyNumberFormat="1" applyFont="1" applyBorder="1"/>
    <xf numFmtId="37" fontId="5" fillId="4" borderId="13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5" fillId="0" borderId="27" xfId="0" applyFont="1" applyBorder="1"/>
    <xf numFmtId="41" fontId="5" fillId="4" borderId="6" xfId="0" applyNumberFormat="1" applyFont="1" applyFill="1" applyBorder="1"/>
    <xf numFmtId="0" fontId="5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indent="2"/>
    </xf>
    <xf numFmtId="0" fontId="5" fillId="4" borderId="21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41" fontId="5" fillId="4" borderId="24" xfId="0" applyNumberFormat="1" applyFont="1" applyFill="1" applyBorder="1"/>
    <xf numFmtId="0" fontId="5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5" fillId="0" borderId="7" xfId="0" applyFont="1" applyBorder="1"/>
    <xf numFmtId="0" fontId="5" fillId="0" borderId="2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5" fillId="0" borderId="31" xfId="0" applyFont="1" applyBorder="1"/>
    <xf numFmtId="41" fontId="5" fillId="0" borderId="31" xfId="0" applyNumberFormat="1" applyFont="1" applyBorder="1"/>
    <xf numFmtId="0" fontId="5" fillId="0" borderId="0" xfId="8" applyFont="1"/>
    <xf numFmtId="0" fontId="8" fillId="0" borderId="0" xfId="8" applyFont="1" applyAlignment="1">
      <alignment horizontal="right"/>
    </xf>
    <xf numFmtId="0" fontId="5" fillId="0" borderId="2" xfId="8" applyFont="1" applyBorder="1"/>
    <xf numFmtId="0" fontId="8" fillId="0" borderId="2" xfId="8" applyFont="1" applyBorder="1" applyAlignment="1">
      <alignment horizontal="right"/>
    </xf>
    <xf numFmtId="0" fontId="23" fillId="0" borderId="2" xfId="8" applyFont="1" applyBorder="1"/>
    <xf numFmtId="0" fontId="9" fillId="0" borderId="0" xfId="8"/>
    <xf numFmtId="0" fontId="5" fillId="0" borderId="21" xfId="8" applyFont="1" applyBorder="1"/>
    <xf numFmtId="0" fontId="9" fillId="0" borderId="21" xfId="8" applyBorder="1"/>
    <xf numFmtId="0" fontId="6" fillId="0" borderId="21" xfId="8" applyFont="1" applyBorder="1" applyAlignment="1">
      <alignment horizontal="right"/>
    </xf>
    <xf numFmtId="0" fontId="24" fillId="0" borderId="21" xfId="8" applyFont="1" applyBorder="1"/>
    <xf numFmtId="0" fontId="24" fillId="0" borderId="0" xfId="8" applyFont="1"/>
    <xf numFmtId="0" fontId="5" fillId="0" borderId="0" xfId="8" applyFont="1" applyAlignment="1">
      <alignment horizontal="right"/>
    </xf>
    <xf numFmtId="0" fontId="9" fillId="0" borderId="2" xfId="8" applyBorder="1"/>
    <xf numFmtId="0" fontId="9" fillId="0" borderId="33" xfId="8" applyBorder="1"/>
    <xf numFmtId="0" fontId="2" fillId="0" borderId="33" xfId="8" applyFont="1" applyBorder="1" applyAlignment="1">
      <alignment horizontal="center"/>
    </xf>
    <xf numFmtId="0" fontId="2" fillId="0" borderId="3" xfId="8" applyFont="1" applyBorder="1" applyAlignment="1">
      <alignment horizontal="center" wrapText="1"/>
    </xf>
    <xf numFmtId="0" fontId="2" fillId="0" borderId="33" xfId="8" applyFont="1" applyBorder="1" applyAlignment="1">
      <alignment horizontal="center" wrapText="1"/>
    </xf>
    <xf numFmtId="0" fontId="9" fillId="0" borderId="51" xfId="8" applyBorder="1"/>
    <xf numFmtId="0" fontId="9" fillId="5" borderId="30" xfId="8" applyFill="1" applyBorder="1"/>
    <xf numFmtId="0" fontId="9" fillId="0" borderId="22" xfId="8" applyBorder="1"/>
    <xf numFmtId="0" fontId="9" fillId="5" borderId="51" xfId="8" applyFill="1" applyBorder="1"/>
    <xf numFmtId="0" fontId="9" fillId="5" borderId="22" xfId="8" applyFill="1" applyBorder="1"/>
    <xf numFmtId="0" fontId="9" fillId="5" borderId="52" xfId="8" applyFill="1" applyBorder="1"/>
    <xf numFmtId="0" fontId="6" fillId="0" borderId="0" xfId="8" applyFont="1" applyAlignment="1">
      <alignment horizontal="center"/>
    </xf>
    <xf numFmtId="0" fontId="6" fillId="0" borderId="0" xfId="8" applyFont="1" applyAlignment="1">
      <alignment horizontal="right"/>
    </xf>
    <xf numFmtId="175" fontId="24" fillId="0" borderId="0" xfId="4" applyNumberFormat="1" applyFont="1" applyBorder="1"/>
    <xf numFmtId="0" fontId="11" fillId="0" borderId="0" xfId="8" applyFont="1" applyAlignment="1" applyProtection="1">
      <alignment horizontal="right"/>
      <protection locked="0"/>
    </xf>
    <xf numFmtId="0" fontId="8" fillId="0" borderId="33" xfId="8" applyFont="1" applyBorder="1" applyAlignment="1">
      <alignment horizontal="center"/>
    </xf>
    <xf numFmtId="0" fontId="6" fillId="0" borderId="3" xfId="8" applyFont="1" applyBorder="1" applyAlignment="1">
      <alignment horizontal="center" wrapText="1"/>
    </xf>
    <xf numFmtId="0" fontId="6" fillId="0" borderId="33" xfId="8" applyFont="1" applyBorder="1" applyAlignment="1">
      <alignment horizontal="center" wrapText="1"/>
    </xf>
    <xf numFmtId="0" fontId="3" fillId="0" borderId="0" xfId="8" applyFont="1"/>
    <xf numFmtId="0" fontId="30" fillId="0" borderId="0" xfId="0" applyFont="1"/>
    <xf numFmtId="49" fontId="5" fillId="0" borderId="24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5" fillId="0" borderId="14" xfId="0" applyFont="1" applyBorder="1" applyProtection="1">
      <protection locked="0"/>
    </xf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16" xfId="0" applyFont="1" applyBorder="1"/>
    <xf numFmtId="0" fontId="11" fillId="0" borderId="2" xfId="0" applyFont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3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6" borderId="1" xfId="0" applyFont="1" applyFill="1" applyBorder="1" applyProtection="1">
      <protection locked="0"/>
    </xf>
    <xf numFmtId="1" fontId="11" fillId="6" borderId="6" xfId="1" applyNumberFormat="1" applyFont="1" applyFill="1" applyBorder="1" applyProtection="1">
      <protection locked="0"/>
    </xf>
    <xf numFmtId="174" fontId="11" fillId="6" borderId="6" xfId="9" applyNumberFormat="1" applyFill="1" applyBorder="1" applyAlignment="1" applyProtection="1">
      <alignment horizontal="center"/>
      <protection locked="0"/>
    </xf>
    <xf numFmtId="1" fontId="11" fillId="6" borderId="6" xfId="9" applyNumberFormat="1" applyFill="1" applyBorder="1" applyProtection="1">
      <protection locked="0"/>
    </xf>
    <xf numFmtId="0" fontId="6" fillId="6" borderId="0" xfId="9" applyFont="1" applyFill="1" applyProtection="1">
      <protection locked="0"/>
    </xf>
    <xf numFmtId="0" fontId="11" fillId="6" borderId="0" xfId="9" applyFill="1" applyProtection="1">
      <protection locked="0"/>
    </xf>
    <xf numFmtId="1" fontId="11" fillId="6" borderId="0" xfId="9" applyNumberFormat="1" applyFill="1" applyProtection="1">
      <protection locked="0"/>
    </xf>
    <xf numFmtId="174" fontId="11" fillId="6" borderId="0" xfId="9" applyNumberFormat="1" applyFill="1" applyProtection="1">
      <protection locked="0"/>
    </xf>
    <xf numFmtId="0" fontId="18" fillId="6" borderId="0" xfId="9" applyFont="1" applyFill="1" applyProtection="1">
      <protection locked="0"/>
    </xf>
    <xf numFmtId="174" fontId="11" fillId="6" borderId="0" xfId="9" applyNumberFormat="1" applyFill="1" applyAlignment="1" applyProtection="1">
      <alignment horizontal="right"/>
      <protection locked="0"/>
    </xf>
    <xf numFmtId="1" fontId="11" fillId="6" borderId="0" xfId="9" applyNumberFormat="1" applyFill="1" applyAlignment="1" applyProtection="1">
      <alignment horizontal="right"/>
      <protection locked="0"/>
    </xf>
    <xf numFmtId="1" fontId="11" fillId="6" borderId="0" xfId="9" quotePrefix="1" applyNumberFormat="1" applyFill="1" applyAlignment="1" applyProtection="1">
      <alignment horizontal="right"/>
      <protection hidden="1"/>
    </xf>
    <xf numFmtId="0" fontId="11" fillId="6" borderId="19" xfId="9" applyFill="1" applyBorder="1" applyProtection="1">
      <protection locked="0"/>
    </xf>
    <xf numFmtId="0" fontId="11" fillId="6" borderId="14" xfId="9" applyFill="1" applyBorder="1" applyProtection="1">
      <protection locked="0"/>
    </xf>
    <xf numFmtId="1" fontId="11" fillId="6" borderId="19" xfId="9" quotePrefix="1" applyNumberFormat="1" applyFill="1" applyBorder="1" applyAlignment="1" applyProtection="1">
      <alignment horizontal="center"/>
      <protection locked="0"/>
    </xf>
    <xf numFmtId="174" fontId="11" fillId="6" borderId="19" xfId="9" quotePrefix="1" applyNumberFormat="1" applyFill="1" applyBorder="1" applyAlignment="1" applyProtection="1">
      <alignment horizontal="center"/>
      <protection locked="0"/>
    </xf>
    <xf numFmtId="1" fontId="11" fillId="6" borderId="3" xfId="9" quotePrefix="1" applyNumberFormat="1" applyFill="1" applyBorder="1" applyAlignment="1" applyProtection="1">
      <alignment horizontal="center"/>
      <protection locked="0"/>
    </xf>
    <xf numFmtId="0" fontId="11" fillId="6" borderId="17" xfId="9" applyFill="1" applyBorder="1" applyProtection="1">
      <protection locked="0"/>
    </xf>
    <xf numFmtId="1" fontId="11" fillId="6" borderId="17" xfId="9" applyNumberFormat="1" applyFill="1" applyBorder="1" applyAlignment="1" applyProtection="1">
      <alignment horizontal="center"/>
      <protection locked="0"/>
    </xf>
    <xf numFmtId="174" fontId="11" fillId="6" borderId="17" xfId="9" quotePrefix="1" applyNumberFormat="1" applyFill="1" applyBorder="1" applyAlignment="1" applyProtection="1">
      <alignment horizontal="center"/>
      <protection locked="0"/>
    </xf>
    <xf numFmtId="1" fontId="11" fillId="6" borderId="5" xfId="9" applyNumberFormat="1" applyFill="1" applyBorder="1" applyAlignment="1" applyProtection="1">
      <alignment horizontal="center"/>
      <protection locked="0"/>
    </xf>
    <xf numFmtId="174" fontId="11" fillId="6" borderId="5" xfId="9" applyNumberFormat="1" applyFill="1" applyBorder="1" applyAlignment="1" applyProtection="1">
      <alignment horizontal="center"/>
      <protection locked="0"/>
    </xf>
    <xf numFmtId="1" fontId="11" fillId="6" borderId="0" xfId="9" applyNumberFormat="1" applyFill="1" applyAlignment="1" applyProtection="1">
      <alignment horizontal="center"/>
      <protection locked="0"/>
    </xf>
    <xf numFmtId="0" fontId="11" fillId="6" borderId="16" xfId="9" applyFill="1" applyBorder="1" applyProtection="1">
      <protection locked="0"/>
    </xf>
    <xf numFmtId="0" fontId="11" fillId="6" borderId="2" xfId="9" applyFill="1" applyBorder="1" applyProtection="1">
      <protection locked="0"/>
    </xf>
    <xf numFmtId="1" fontId="11" fillId="6" borderId="16" xfId="9" applyNumberFormat="1" applyFill="1" applyBorder="1" applyAlignment="1" applyProtection="1">
      <alignment horizontal="center"/>
      <protection locked="0"/>
    </xf>
    <xf numFmtId="174" fontId="11" fillId="6" borderId="16" xfId="9" applyNumberFormat="1" applyFill="1" applyBorder="1" applyAlignment="1" applyProtection="1">
      <alignment horizontal="center"/>
      <protection locked="0"/>
    </xf>
    <xf numFmtId="1" fontId="11" fillId="6" borderId="11" xfId="9" applyNumberFormat="1" applyFill="1" applyBorder="1" applyAlignment="1" applyProtection="1">
      <alignment horizontal="center"/>
      <protection locked="0"/>
    </xf>
    <xf numFmtId="0" fontId="18" fillId="6" borderId="19" xfId="9" applyFont="1" applyFill="1" applyBorder="1" applyProtection="1">
      <protection locked="0"/>
    </xf>
    <xf numFmtId="1" fontId="11" fillId="6" borderId="19" xfId="9" applyNumberFormat="1" applyFill="1" applyBorder="1" applyProtection="1">
      <protection locked="0"/>
    </xf>
    <xf numFmtId="174" fontId="11" fillId="6" borderId="19" xfId="9" applyNumberFormat="1" applyFill="1" applyBorder="1" applyProtection="1">
      <protection locked="0"/>
    </xf>
    <xf numFmtId="1" fontId="11" fillId="6" borderId="3" xfId="9" applyNumberFormat="1" applyFill="1" applyBorder="1" applyProtection="1">
      <protection locked="0"/>
    </xf>
    <xf numFmtId="0" fontId="11" fillId="6" borderId="17" xfId="9" applyFill="1" applyBorder="1" applyAlignment="1" applyProtection="1">
      <alignment horizontal="left" indent="1"/>
      <protection locked="0"/>
    </xf>
    <xf numFmtId="1" fontId="11" fillId="6" borderId="17" xfId="1" applyNumberFormat="1" applyFont="1" applyFill="1" applyBorder="1" applyProtection="1">
      <protection locked="0"/>
    </xf>
    <xf numFmtId="174" fontId="11" fillId="6" borderId="17" xfId="9" applyNumberFormat="1" applyFill="1" applyBorder="1" applyAlignment="1" applyProtection="1">
      <alignment horizontal="center"/>
      <protection locked="0"/>
    </xf>
    <xf numFmtId="1" fontId="11" fillId="6" borderId="17" xfId="9" applyNumberFormat="1" applyFill="1" applyBorder="1" applyProtection="1">
      <protection locked="0"/>
    </xf>
    <xf numFmtId="1" fontId="11" fillId="6" borderId="5" xfId="1" applyNumberFormat="1" applyFont="1" applyFill="1" applyBorder="1" applyProtection="1">
      <protection locked="0"/>
    </xf>
    <xf numFmtId="0" fontId="11" fillId="6" borderId="6" xfId="9" applyFill="1" applyBorder="1" applyProtection="1">
      <protection locked="0"/>
    </xf>
    <xf numFmtId="0" fontId="11" fillId="6" borderId="17" xfId="9" applyFill="1" applyBorder="1" applyAlignment="1" applyProtection="1">
      <alignment horizontal="left" indent="2"/>
      <protection locked="0"/>
    </xf>
    <xf numFmtId="174" fontId="11" fillId="6" borderId="17" xfId="9" applyNumberFormat="1" applyFill="1" applyBorder="1" applyProtection="1">
      <protection locked="0"/>
    </xf>
    <xf numFmtId="1" fontId="11" fillId="6" borderId="16" xfId="1" applyNumberFormat="1" applyFont="1" applyFill="1" applyBorder="1" applyProtection="1">
      <protection locked="0"/>
    </xf>
    <xf numFmtId="174" fontId="11" fillId="6" borderId="16" xfId="9" applyNumberFormat="1" applyFill="1" applyBorder="1" applyProtection="1">
      <protection locked="0"/>
    </xf>
    <xf numFmtId="1" fontId="11" fillId="6" borderId="16" xfId="9" applyNumberFormat="1" applyFill="1" applyBorder="1" applyProtection="1">
      <protection locked="0"/>
    </xf>
    <xf numFmtId="1" fontId="11" fillId="6" borderId="11" xfId="1" applyNumberFormat="1" applyFont="1" applyFill="1" applyBorder="1" applyProtection="1">
      <protection locked="0"/>
    </xf>
    <xf numFmtId="0" fontId="18" fillId="6" borderId="17" xfId="9" applyFont="1" applyFill="1" applyBorder="1" applyAlignment="1" applyProtection="1">
      <alignment horizontal="left" indent="2"/>
      <protection locked="0"/>
    </xf>
    <xf numFmtId="1" fontId="11" fillId="6" borderId="3" xfId="1" applyNumberFormat="1" applyFont="1" applyFill="1" applyBorder="1" applyProtection="1">
      <protection locked="0"/>
    </xf>
    <xf numFmtId="174" fontId="11" fillId="6" borderId="10" xfId="9" applyNumberFormat="1" applyFill="1" applyBorder="1" applyAlignment="1" applyProtection="1">
      <alignment horizontal="center"/>
      <protection locked="0"/>
    </xf>
    <xf numFmtId="1" fontId="18" fillId="6" borderId="3" xfId="1" applyNumberFormat="1" applyFont="1" applyFill="1" applyBorder="1" applyProtection="1">
      <protection locked="0"/>
    </xf>
    <xf numFmtId="1" fontId="18" fillId="6" borderId="19" xfId="9" applyNumberFormat="1" applyFont="1" applyFill="1" applyBorder="1" applyProtection="1">
      <protection locked="0"/>
    </xf>
    <xf numFmtId="1" fontId="18" fillId="6" borderId="11" xfId="1" applyNumberFormat="1" applyFont="1" applyFill="1" applyBorder="1" applyProtection="1">
      <protection locked="0"/>
    </xf>
    <xf numFmtId="174" fontId="18" fillId="6" borderId="16" xfId="9" applyNumberFormat="1" applyFont="1" applyFill="1" applyBorder="1" applyProtection="1">
      <protection locked="0"/>
    </xf>
    <xf numFmtId="1" fontId="18" fillId="6" borderId="16" xfId="9" applyNumberFormat="1" applyFont="1" applyFill="1" applyBorder="1" applyProtection="1">
      <protection locked="0"/>
    </xf>
    <xf numFmtId="1" fontId="18" fillId="6" borderId="0" xfId="1" applyNumberFormat="1" applyFont="1" applyFill="1" applyBorder="1" applyProtection="1">
      <protection locked="0"/>
    </xf>
    <xf numFmtId="174" fontId="18" fillId="6" borderId="0" xfId="9" applyNumberFormat="1" applyFont="1" applyFill="1" applyProtection="1">
      <protection locked="0"/>
    </xf>
    <xf numFmtId="1" fontId="18" fillId="6" borderId="0" xfId="9" applyNumberFormat="1" applyFont="1" applyFill="1" applyProtection="1">
      <protection locked="0"/>
    </xf>
    <xf numFmtId="0" fontId="8" fillId="6" borderId="0" xfId="9" applyFont="1" applyFill="1" applyProtection="1">
      <protection locked="0"/>
    </xf>
    <xf numFmtId="41" fontId="5" fillId="6" borderId="4" xfId="0" applyNumberFormat="1" applyFont="1" applyFill="1" applyBorder="1" applyAlignment="1">
      <alignment horizontal="left" wrapText="1"/>
    </xf>
    <xf numFmtId="41" fontId="5" fillId="6" borderId="4" xfId="0" applyNumberFormat="1" applyFont="1" applyFill="1" applyBorder="1"/>
    <xf numFmtId="167" fontId="5" fillId="6" borderId="4" xfId="0" applyNumberFormat="1" applyFont="1" applyFill="1" applyBorder="1"/>
    <xf numFmtId="41" fontId="5" fillId="6" borderId="10" xfId="0" applyNumberFormat="1" applyFont="1" applyFill="1" applyBorder="1"/>
    <xf numFmtId="167" fontId="5" fillId="6" borderId="10" xfId="0" applyNumberFormat="1" applyFont="1" applyFill="1" applyBorder="1"/>
    <xf numFmtId="41" fontId="5" fillId="6" borderId="33" xfId="0" applyNumberFormat="1" applyFont="1" applyFill="1" applyBorder="1"/>
    <xf numFmtId="0" fontId="5" fillId="7" borderId="10" xfId="0" applyFont="1" applyFill="1" applyBorder="1"/>
    <xf numFmtId="41" fontId="5" fillId="7" borderId="10" xfId="0" applyNumberFormat="1" applyFont="1" applyFill="1" applyBorder="1"/>
    <xf numFmtId="167" fontId="5" fillId="7" borderId="10" xfId="0" applyNumberFormat="1" applyFont="1" applyFill="1" applyBorder="1"/>
    <xf numFmtId="49" fontId="5" fillId="0" borderId="45" xfId="0" applyNumberFormat="1" applyFont="1" applyBorder="1" applyAlignment="1" applyProtection="1">
      <alignment horizontal="left"/>
      <protection locked="0"/>
    </xf>
    <xf numFmtId="49" fontId="5" fillId="6" borderId="2" xfId="0" applyNumberFormat="1" applyFont="1" applyFill="1" applyBorder="1" applyAlignment="1" applyProtection="1">
      <alignment horizontal="left"/>
      <protection locked="0"/>
    </xf>
    <xf numFmtId="0" fontId="5" fillId="6" borderId="10" xfId="0" applyFont="1" applyFill="1" applyBorder="1" applyProtection="1">
      <protection locked="0"/>
    </xf>
    <xf numFmtId="0" fontId="3" fillId="7" borderId="0" xfId="7" applyFont="1" applyFill="1" applyProtection="1">
      <protection locked="0"/>
    </xf>
    <xf numFmtId="0" fontId="3" fillId="7" borderId="0" xfId="7" applyFont="1" applyFill="1"/>
    <xf numFmtId="0" fontId="3" fillId="7" borderId="2" xfId="7" applyFont="1" applyFill="1" applyBorder="1"/>
    <xf numFmtId="49" fontId="3" fillId="6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hidden="1"/>
    </xf>
    <xf numFmtId="175" fontId="3" fillId="0" borderId="0" xfId="3" applyNumberFormat="1" applyFont="1" applyFill="1" applyBorder="1" applyProtection="1">
      <protection locked="0"/>
    </xf>
    <xf numFmtId="172" fontId="3" fillId="0" borderId="2" xfId="1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175" fontId="2" fillId="0" borderId="0" xfId="3" applyNumberFormat="1" applyFont="1" applyFill="1" applyBorder="1" applyProtection="1">
      <protection locked="0"/>
    </xf>
    <xf numFmtId="175" fontId="3" fillId="0" borderId="0" xfId="3" applyNumberFormat="1" applyFont="1" applyFill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75" fontId="3" fillId="0" borderId="2" xfId="3" applyNumberFormat="1" applyFont="1" applyFill="1" applyBorder="1" applyProtection="1">
      <protection locked="0"/>
    </xf>
    <xf numFmtId="175" fontId="3" fillId="0" borderId="0" xfId="3" applyNumberFormat="1" applyFont="1" applyFill="1" applyAlignment="1" applyProtection="1">
      <alignment horizontal="right"/>
      <protection locked="0"/>
    </xf>
    <xf numFmtId="41" fontId="3" fillId="0" borderId="0" xfId="0" applyNumberFormat="1" applyFont="1" applyProtection="1">
      <protection locked="0"/>
    </xf>
    <xf numFmtId="175" fontId="2" fillId="0" borderId="0" xfId="3" applyNumberFormat="1" applyFont="1" applyFill="1" applyBorder="1" applyProtection="1"/>
    <xf numFmtId="175" fontId="2" fillId="0" borderId="18" xfId="3" applyNumberFormat="1" applyFont="1" applyFill="1" applyBorder="1" applyProtection="1"/>
    <xf numFmtId="41" fontId="5" fillId="0" borderId="2" xfId="0" applyNumberFormat="1" applyFont="1" applyBorder="1" applyAlignment="1" applyProtection="1">
      <alignment horizontal="center"/>
      <protection locked="0"/>
    </xf>
    <xf numFmtId="41" fontId="5" fillId="0" borderId="14" xfId="0" applyNumberFormat="1" applyFont="1" applyBorder="1" applyProtection="1"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0" fillId="0" borderId="24" xfId="0" applyFont="1" applyBorder="1" applyProtection="1">
      <protection locked="0"/>
    </xf>
    <xf numFmtId="0" fontId="5" fillId="0" borderId="21" xfId="0" applyFont="1" applyBorder="1" applyAlignment="1">
      <alignment horizontal="left"/>
    </xf>
    <xf numFmtId="0" fontId="10" fillId="0" borderId="24" xfId="0" applyFont="1" applyBorder="1"/>
    <xf numFmtId="0" fontId="5" fillId="0" borderId="5" xfId="0" applyFont="1" applyBorder="1" applyAlignment="1">
      <alignment horizontal="left"/>
    </xf>
    <xf numFmtId="167" fontId="5" fillId="4" borderId="3" xfId="0" applyNumberFormat="1" applyFont="1" applyFill="1" applyBorder="1" applyAlignment="1">
      <alignment horizontal="center"/>
    </xf>
    <xf numFmtId="0" fontId="3" fillId="0" borderId="9" xfId="0" applyFont="1" applyBorder="1" applyProtection="1">
      <protection locked="0"/>
    </xf>
    <xf numFmtId="0" fontId="3" fillId="0" borderId="0" xfId="0" quotePrefix="1" applyFont="1" applyAlignment="1">
      <alignment horizontal="left"/>
    </xf>
    <xf numFmtId="176" fontId="3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9" borderId="10" xfId="0" applyFont="1" applyFill="1" applyBorder="1" applyProtection="1">
      <protection locked="0"/>
    </xf>
    <xf numFmtId="49" fontId="8" fillId="0" borderId="45" xfId="0" applyNumberFormat="1" applyFont="1" applyBorder="1" applyAlignment="1" applyProtection="1">
      <alignment horizontal="left"/>
      <protection locked="0"/>
    </xf>
    <xf numFmtId="0" fontId="8" fillId="10" borderId="44" xfId="0" applyFont="1" applyFill="1" applyBorder="1" applyProtection="1">
      <protection locked="0"/>
    </xf>
    <xf numFmtId="0" fontId="8" fillId="10" borderId="10" xfId="0" applyFont="1" applyFill="1" applyBorder="1" applyProtection="1">
      <protection locked="0"/>
    </xf>
    <xf numFmtId="49" fontId="5" fillId="0" borderId="2" xfId="0" applyNumberFormat="1" applyFont="1" applyBorder="1" applyAlignment="1" applyProtection="1">
      <alignment horizontal="right"/>
      <protection locked="0"/>
    </xf>
    <xf numFmtId="49" fontId="5" fillId="0" borderId="2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38" fontId="3" fillId="0" borderId="0" xfId="0" applyNumberFormat="1" applyFont="1" applyAlignment="1" applyProtection="1">
      <alignment horizontal="center"/>
      <protection locked="0"/>
    </xf>
    <xf numFmtId="0" fontId="2" fillId="0" borderId="0" xfId="7" applyFont="1" applyAlignment="1">
      <alignment horizontal="center"/>
    </xf>
    <xf numFmtId="41" fontId="5" fillId="11" borderId="33" xfId="0" applyNumberFormat="1" applyFont="1" applyFill="1" applyBorder="1" applyProtection="1">
      <protection locked="0"/>
    </xf>
    <xf numFmtId="41" fontId="5" fillId="11" borderId="24" xfId="0" applyNumberFormat="1" applyFont="1" applyFill="1" applyBorder="1" applyProtection="1">
      <protection locked="0"/>
    </xf>
    <xf numFmtId="41" fontId="5" fillId="11" borderId="10" xfId="0" applyNumberFormat="1" applyFont="1" applyFill="1" applyBorder="1" applyProtection="1">
      <protection locked="0"/>
    </xf>
    <xf numFmtId="41" fontId="5" fillId="11" borderId="26" xfId="0" applyNumberFormat="1" applyFont="1" applyFill="1" applyBorder="1" applyProtection="1">
      <protection locked="0"/>
    </xf>
    <xf numFmtId="41" fontId="5" fillId="11" borderId="11" xfId="0" applyNumberFormat="1" applyFont="1" applyFill="1" applyBorder="1" applyProtection="1">
      <protection locked="0"/>
    </xf>
    <xf numFmtId="41" fontId="5" fillId="11" borderId="27" xfId="0" applyNumberFormat="1" applyFont="1" applyFill="1" applyBorder="1" applyProtection="1">
      <protection locked="0"/>
    </xf>
    <xf numFmtId="43" fontId="3" fillId="11" borderId="2" xfId="0" applyNumberFormat="1" applyFont="1" applyFill="1" applyBorder="1" applyAlignment="1" applyProtection="1">
      <alignment horizontal="center"/>
      <protection locked="0"/>
    </xf>
    <xf numFmtId="0" fontId="32" fillId="0" borderId="0" xfId="11" applyFont="1" applyAlignment="1">
      <alignment horizontal="right"/>
    </xf>
    <xf numFmtId="44" fontId="8" fillId="0" borderId="0" xfId="5" applyFont="1" applyProtection="1"/>
    <xf numFmtId="0" fontId="5" fillId="0" borderId="0" xfId="12" applyFont="1"/>
    <xf numFmtId="0" fontId="29" fillId="0" borderId="0" xfId="11"/>
    <xf numFmtId="44" fontId="33" fillId="0" borderId="0" xfId="5" applyFont="1" applyProtection="1"/>
    <xf numFmtId="0" fontId="8" fillId="0" borderId="0" xfId="12" applyFont="1" applyAlignment="1">
      <alignment horizontal="left"/>
    </xf>
    <xf numFmtId="44" fontId="34" fillId="0" borderId="0" xfId="5" applyFont="1" applyProtection="1"/>
    <xf numFmtId="44" fontId="8" fillId="0" borderId="0" xfId="5" applyFont="1" applyAlignment="1" applyProtection="1"/>
    <xf numFmtId="0" fontId="35" fillId="0" borderId="0" xfId="11" applyFont="1"/>
    <xf numFmtId="0" fontId="6" fillId="0" borderId="0" xfId="12" applyFont="1"/>
    <xf numFmtId="44" fontId="6" fillId="0" borderId="0" xfId="5" applyFont="1" applyProtection="1"/>
    <xf numFmtId="0" fontId="9" fillId="0" borderId="0" xfId="12"/>
    <xf numFmtId="44" fontId="6" fillId="13" borderId="53" xfId="5" applyFont="1" applyFill="1" applyBorder="1" applyAlignment="1" applyProtection="1">
      <alignment horizontal="center" vertical="center"/>
    </xf>
    <xf numFmtId="0" fontId="6" fillId="7" borderId="53" xfId="12" applyFont="1" applyFill="1" applyBorder="1" applyAlignment="1">
      <alignment horizontal="center" wrapText="1"/>
    </xf>
    <xf numFmtId="44" fontId="6" fillId="13" borderId="48" xfId="5" applyFont="1" applyFill="1" applyBorder="1" applyAlignment="1" applyProtection="1">
      <alignment horizontal="center"/>
    </xf>
    <xf numFmtId="0" fontId="6" fillId="7" borderId="48" xfId="12" applyFont="1" applyFill="1" applyBorder="1" applyAlignment="1">
      <alignment horizontal="center" wrapText="1"/>
    </xf>
    <xf numFmtId="0" fontId="6" fillId="7" borderId="22" xfId="12" applyFont="1" applyFill="1" applyBorder="1" applyAlignment="1">
      <alignment horizontal="center" wrapText="1"/>
    </xf>
    <xf numFmtId="0" fontId="36" fillId="0" borderId="0" xfId="12" applyFont="1"/>
    <xf numFmtId="40" fontId="6" fillId="0" borderId="54" xfId="5" applyNumberFormat="1" applyFont="1" applyBorder="1" applyAlignment="1" applyProtection="1">
      <alignment horizontal="center"/>
    </xf>
    <xf numFmtId="40" fontId="6" fillId="0" borderId="6" xfId="5" applyNumberFormat="1" applyFont="1" applyBorder="1" applyAlignment="1" applyProtection="1">
      <alignment horizontal="center"/>
    </xf>
    <xf numFmtId="0" fontId="9" fillId="0" borderId="33" xfId="12" applyBorder="1"/>
    <xf numFmtId="177" fontId="9" fillId="7" borderId="33" xfId="12" applyNumberFormat="1" applyFill="1" applyBorder="1"/>
    <xf numFmtId="0" fontId="9" fillId="12" borderId="33" xfId="12" applyFill="1" applyBorder="1" applyProtection="1">
      <protection locked="0"/>
    </xf>
    <xf numFmtId="177" fontId="6" fillId="0" borderId="5" xfId="5" applyNumberFormat="1" applyFont="1" applyBorder="1" applyProtection="1"/>
    <xf numFmtId="44" fontId="9" fillId="0" borderId="0" xfId="12" applyNumberFormat="1"/>
    <xf numFmtId="9" fontId="6" fillId="0" borderId="0" xfId="13" applyFont="1" applyProtection="1"/>
    <xf numFmtId="178" fontId="6" fillId="0" borderId="11" xfId="13" applyNumberFormat="1" applyFont="1" applyBorder="1" applyProtection="1"/>
    <xf numFmtId="178" fontId="6" fillId="0" borderId="5" xfId="13" applyNumberFormat="1" applyFont="1" applyBorder="1" applyProtection="1"/>
    <xf numFmtId="178" fontId="6" fillId="0" borderId="17" xfId="13" applyNumberFormat="1" applyFont="1" applyBorder="1" applyProtection="1"/>
    <xf numFmtId="38" fontId="9" fillId="0" borderId="0" xfId="12" applyNumberFormat="1"/>
    <xf numFmtId="0" fontId="9" fillId="0" borderId="49" xfId="12" applyBorder="1"/>
    <xf numFmtId="177" fontId="9" fillId="7" borderId="5" xfId="12" applyNumberFormat="1" applyFill="1" applyBorder="1"/>
    <xf numFmtId="177" fontId="6" fillId="0" borderId="33" xfId="5" applyNumberFormat="1" applyFont="1" applyBorder="1" applyProtection="1"/>
    <xf numFmtId="0" fontId="8" fillId="0" borderId="0" xfId="12" applyFont="1"/>
    <xf numFmtId="44" fontId="6" fillId="13" borderId="53" xfId="5" applyFont="1" applyFill="1" applyBorder="1" applyAlignment="1" applyProtection="1">
      <alignment horizontal="center"/>
    </xf>
    <xf numFmtId="0" fontId="31" fillId="0" borderId="0" xfId="11" applyFont="1" applyAlignment="1">
      <alignment horizontal="right"/>
    </xf>
    <xf numFmtId="44" fontId="6" fillId="13" borderId="55" xfId="5" applyFont="1" applyFill="1" applyBorder="1" applyAlignment="1" applyProtection="1">
      <alignment horizontal="center"/>
    </xf>
    <xf numFmtId="177" fontId="9" fillId="7" borderId="11" xfId="12" applyNumberFormat="1" applyFill="1" applyBorder="1"/>
    <xf numFmtId="44" fontId="6" fillId="0" borderId="0" xfId="5" applyFont="1" applyBorder="1" applyProtection="1"/>
    <xf numFmtId="0" fontId="31" fillId="0" borderId="0" xfId="11" applyFont="1"/>
    <xf numFmtId="179" fontId="6" fillId="0" borderId="0" xfId="14" applyNumberFormat="1" applyFont="1"/>
    <xf numFmtId="179" fontId="9" fillId="0" borderId="0" xfId="14" applyNumberFormat="1"/>
    <xf numFmtId="0" fontId="9" fillId="0" borderId="0" xfId="14"/>
    <xf numFmtId="179" fontId="6" fillId="0" borderId="56" xfId="14" applyNumberFormat="1" applyFont="1" applyBorder="1"/>
    <xf numFmtId="179" fontId="0" fillId="0" borderId="0" xfId="14" applyNumberFormat="1" applyFont="1"/>
    <xf numFmtId="179" fontId="37" fillId="0" borderId="0" xfId="14" applyNumberFormat="1" applyFont="1"/>
    <xf numFmtId="179" fontId="37" fillId="0" borderId="0" xfId="14" applyNumberFormat="1" applyFont="1" applyAlignment="1">
      <alignment horizontal="left"/>
    </xf>
    <xf numFmtId="179" fontId="0" fillId="0" borderId="0" xfId="0" applyNumberFormat="1"/>
    <xf numFmtId="44" fontId="6" fillId="13" borderId="55" xfId="5" applyFont="1" applyFill="1" applyBorder="1" applyAlignment="1" applyProtection="1">
      <alignment horizontal="center" vertical="center"/>
    </xf>
    <xf numFmtId="44" fontId="6" fillId="0" borderId="41" xfId="5" applyFont="1" applyFill="1" applyBorder="1" applyProtection="1"/>
    <xf numFmtId="44" fontId="6" fillId="0" borderId="21" xfId="5" applyFont="1" applyFill="1" applyBorder="1" applyProtection="1"/>
    <xf numFmtId="0" fontId="9" fillId="0" borderId="24" xfId="12" applyBorder="1"/>
    <xf numFmtId="182" fontId="0" fillId="0" borderId="0" xfId="0" applyNumberFormat="1"/>
    <xf numFmtId="182" fontId="6" fillId="0" borderId="36" xfId="5" applyNumberFormat="1" applyFont="1" applyFill="1" applyBorder="1" applyAlignment="1" applyProtection="1">
      <alignment horizontal="right"/>
    </xf>
    <xf numFmtId="182" fontId="6" fillId="7" borderId="28" xfId="5" applyNumberFormat="1" applyFont="1" applyFill="1" applyBorder="1" applyProtection="1"/>
    <xf numFmtId="182" fontId="6" fillId="7" borderId="38" xfId="5" applyNumberFormat="1" applyFont="1" applyFill="1" applyBorder="1" applyProtection="1"/>
    <xf numFmtId="182" fontId="6" fillId="7" borderId="38" xfId="5" applyNumberFormat="1" applyFont="1" applyFill="1" applyBorder="1" applyAlignment="1" applyProtection="1">
      <alignment horizontal="right"/>
    </xf>
    <xf numFmtId="182" fontId="9" fillId="0" borderId="0" xfId="14" applyNumberFormat="1"/>
    <xf numFmtId="182" fontId="6" fillId="7" borderId="36" xfId="5" applyNumberFormat="1" applyFont="1" applyFill="1" applyBorder="1" applyProtection="1"/>
    <xf numFmtId="0" fontId="38" fillId="0" borderId="0" xfId="0" applyFont="1" applyProtection="1">
      <protection locked="0"/>
    </xf>
    <xf numFmtId="169" fontId="3" fillId="0" borderId="0" xfId="0" applyNumberFormat="1" applyFont="1" applyProtection="1">
      <protection locked="0"/>
    </xf>
    <xf numFmtId="38" fontId="3" fillId="0" borderId="2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right"/>
      <protection locked="0"/>
    </xf>
    <xf numFmtId="0" fontId="3" fillId="0" borderId="17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6" xfId="0" applyFont="1" applyBorder="1"/>
    <xf numFmtId="14" fontId="3" fillId="0" borderId="0" xfId="0" applyNumberFormat="1" applyFont="1" applyAlignment="1">
      <alignment horizontal="left"/>
    </xf>
    <xf numFmtId="0" fontId="3" fillId="0" borderId="16" xfId="0" applyFont="1" applyBorder="1"/>
    <xf numFmtId="0" fontId="3" fillId="0" borderId="2" xfId="0" applyFont="1" applyBorder="1"/>
    <xf numFmtId="0" fontId="3" fillId="0" borderId="10" xfId="0" applyFont="1" applyBorder="1"/>
    <xf numFmtId="38" fontId="3" fillId="11" borderId="2" xfId="0" applyNumberFormat="1" applyFont="1" applyFill="1" applyBorder="1" applyAlignment="1" applyProtection="1">
      <alignment horizontal="center"/>
      <protection locked="0"/>
    </xf>
    <xf numFmtId="0" fontId="3" fillId="0" borderId="0" xfId="7" quotePrefix="1" applyFont="1"/>
    <xf numFmtId="0" fontId="2" fillId="0" borderId="0" xfId="7" quotePrefix="1" applyFont="1" applyAlignment="1">
      <alignment horizontal="center"/>
    </xf>
    <xf numFmtId="184" fontId="5" fillId="0" borderId="2" xfId="0" applyNumberFormat="1" applyFont="1" applyBorder="1"/>
    <xf numFmtId="0" fontId="0" fillId="0" borderId="0" xfId="14" applyFont="1"/>
    <xf numFmtId="44" fontId="0" fillId="0" borderId="0" xfId="12" applyNumberFormat="1" applyFont="1"/>
    <xf numFmtId="180" fontId="6" fillId="0" borderId="0" xfId="14" applyNumberFormat="1" applyFont="1" applyAlignment="1">
      <alignment horizontal="center"/>
    </xf>
    <xf numFmtId="181" fontId="6" fillId="0" borderId="2" xfId="14" applyNumberFormat="1" applyFont="1" applyBorder="1" applyAlignment="1">
      <alignment horizontal="center"/>
    </xf>
    <xf numFmtId="41" fontId="8" fillId="0" borderId="36" xfId="0" applyNumberFormat="1" applyFont="1" applyBorder="1" applyProtection="1">
      <protection locked="0"/>
    </xf>
    <xf numFmtId="41" fontId="5" fillId="11" borderId="2" xfId="0" applyNumberFormat="1" applyFont="1" applyFill="1" applyBorder="1" applyProtection="1">
      <protection locked="0"/>
    </xf>
    <xf numFmtId="41" fontId="5" fillId="11" borderId="59" xfId="0" applyNumberFormat="1" applyFont="1" applyFill="1" applyBorder="1" applyProtection="1">
      <protection locked="0"/>
    </xf>
    <xf numFmtId="41" fontId="5" fillId="11" borderId="60" xfId="0" applyNumberFormat="1" applyFont="1" applyFill="1" applyBorder="1" applyProtection="1">
      <protection locked="0"/>
    </xf>
    <xf numFmtId="41" fontId="5" fillId="11" borderId="61" xfId="0" applyNumberFormat="1" applyFont="1" applyFill="1" applyBorder="1" applyProtection="1">
      <protection locked="0"/>
    </xf>
    <xf numFmtId="0" fontId="0" fillId="8" borderId="2" xfId="0" applyFill="1" applyBorder="1"/>
    <xf numFmtId="41" fontId="5" fillId="0" borderId="47" xfId="0" applyNumberFormat="1" applyFont="1" applyBorder="1" applyProtection="1">
      <protection locked="0"/>
    </xf>
    <xf numFmtId="0" fontId="1" fillId="0" borderId="0" xfId="0" applyFont="1" applyAlignment="1">
      <alignment horizontal="right"/>
    </xf>
    <xf numFmtId="0" fontId="3" fillId="11" borderId="0" xfId="0" applyFont="1" applyFill="1" applyAlignment="1" applyProtection="1">
      <alignment horizontal="right"/>
      <protection locked="0"/>
    </xf>
    <xf numFmtId="0" fontId="3" fillId="11" borderId="2" xfId="0" applyFont="1" applyFill="1" applyBorder="1" applyProtection="1">
      <protection locked="0"/>
    </xf>
    <xf numFmtId="182" fontId="9" fillId="7" borderId="33" xfId="12" applyNumberFormat="1" applyFill="1" applyBorder="1"/>
    <xf numFmtId="179" fontId="9" fillId="7" borderId="33" xfId="12" applyNumberFormat="1" applyFill="1" applyBorder="1"/>
    <xf numFmtId="0" fontId="1" fillId="0" borderId="0" xfId="0" applyFont="1"/>
    <xf numFmtId="182" fontId="1" fillId="0" borderId="14" xfId="14" applyNumberFormat="1" applyFont="1" applyBorder="1"/>
    <xf numFmtId="183" fontId="1" fillId="0" borderId="0" xfId="14" applyNumberFormat="1" applyFont="1"/>
    <xf numFmtId="179" fontId="1" fillId="0" borderId="0" xfId="14" applyNumberFormat="1" applyFont="1"/>
    <xf numFmtId="179" fontId="1" fillId="0" borderId="14" xfId="14" applyNumberFormat="1" applyFont="1" applyBorder="1"/>
    <xf numFmtId="182" fontId="1" fillId="0" borderId="0" xfId="14" applyNumberFormat="1" applyFont="1"/>
    <xf numFmtId="179" fontId="1" fillId="11" borderId="58" xfId="14" applyNumberFormat="1" applyFont="1" applyFill="1" applyBorder="1"/>
    <xf numFmtId="182" fontId="1" fillId="11" borderId="0" xfId="14" applyNumberFormat="1" applyFont="1" applyFill="1"/>
    <xf numFmtId="0" fontId="5" fillId="11" borderId="33" xfId="0" applyFont="1" applyFill="1" applyBorder="1" applyProtection="1">
      <protection locked="0"/>
    </xf>
    <xf numFmtId="0" fontId="5" fillId="11" borderId="33" xfId="0" applyFont="1" applyFill="1" applyBorder="1" applyAlignment="1" applyProtection="1">
      <alignment horizontal="center"/>
      <protection locked="0"/>
    </xf>
    <xf numFmtId="166" fontId="5" fillId="11" borderId="33" xfId="0" applyNumberFormat="1" applyFont="1" applyFill="1" applyBorder="1" applyAlignment="1" applyProtection="1">
      <alignment horizontal="center"/>
      <protection locked="0"/>
    </xf>
    <xf numFmtId="10" fontId="5" fillId="11" borderId="41" xfId="0" applyNumberFormat="1" applyFont="1" applyFill="1" applyBorder="1" applyAlignment="1" applyProtection="1">
      <alignment horizontal="center"/>
      <protection locked="0"/>
    </xf>
    <xf numFmtId="0" fontId="5" fillId="11" borderId="16" xfId="0" applyFont="1" applyFill="1" applyBorder="1" applyProtection="1">
      <protection locked="0"/>
    </xf>
    <xf numFmtId="0" fontId="5" fillId="11" borderId="2" xfId="0" applyFont="1" applyFill="1" applyBorder="1" applyProtection="1">
      <protection locked="0"/>
    </xf>
    <xf numFmtId="0" fontId="1" fillId="0" borderId="0" xfId="0" quotePrefix="1" applyFont="1"/>
    <xf numFmtId="49" fontId="5" fillId="0" borderId="0" xfId="0" applyNumberFormat="1" applyFont="1" applyAlignment="1" applyProtection="1">
      <alignment horizontal="right"/>
      <protection locked="0"/>
    </xf>
    <xf numFmtId="182" fontId="5" fillId="0" borderId="14" xfId="0" applyNumberFormat="1" applyFont="1" applyBorder="1"/>
    <xf numFmtId="49" fontId="5" fillId="15" borderId="39" xfId="0" applyNumberFormat="1" applyFont="1" applyFill="1" applyBorder="1" applyAlignment="1" applyProtection="1">
      <alignment horizontal="left"/>
      <protection locked="0"/>
    </xf>
    <xf numFmtId="0" fontId="5" fillId="15" borderId="40" xfId="0" applyFont="1" applyFill="1" applyBorder="1" applyProtection="1">
      <protection locked="0"/>
    </xf>
    <xf numFmtId="41" fontId="5" fillId="15" borderId="40" xfId="0" applyNumberFormat="1" applyFont="1" applyFill="1" applyBorder="1" applyProtection="1">
      <protection locked="0"/>
    </xf>
    <xf numFmtId="49" fontId="8" fillId="15" borderId="39" xfId="0" applyNumberFormat="1" applyFont="1" applyFill="1" applyBorder="1" applyAlignment="1" applyProtection="1">
      <alignment horizontal="left"/>
      <protection locked="0"/>
    </xf>
    <xf numFmtId="43" fontId="3" fillId="11" borderId="2" xfId="0" applyNumberFormat="1" applyFont="1" applyFill="1" applyBorder="1" applyProtection="1">
      <protection locked="0"/>
    </xf>
    <xf numFmtId="0" fontId="3" fillId="11" borderId="2" xfId="7" applyFont="1" applyFill="1" applyBorder="1"/>
    <xf numFmtId="0" fontId="2" fillId="0" borderId="0" xfId="0" quotePrefix="1" applyFont="1" applyProtection="1">
      <protection locked="0"/>
    </xf>
    <xf numFmtId="41" fontId="5" fillId="11" borderId="2" xfId="0" applyNumberFormat="1" applyFont="1" applyFill="1" applyBorder="1" applyAlignment="1" applyProtection="1">
      <alignment horizontal="center"/>
      <protection locked="0"/>
    </xf>
    <xf numFmtId="182" fontId="6" fillId="7" borderId="38" xfId="5" quotePrefix="1" applyNumberFormat="1" applyFont="1" applyFill="1" applyBorder="1" applyProtection="1"/>
    <xf numFmtId="0" fontId="1" fillId="0" borderId="0" xfId="15"/>
    <xf numFmtId="179" fontId="1" fillId="0" borderId="0" xfId="15" applyNumberFormat="1"/>
    <xf numFmtId="0" fontId="39" fillId="0" borderId="0" xfId="15" applyFont="1"/>
    <xf numFmtId="0" fontId="40" fillId="0" borderId="0" xfId="15" applyFont="1"/>
    <xf numFmtId="0" fontId="6" fillId="5" borderId="0" xfId="15" applyFont="1" applyFill="1"/>
    <xf numFmtId="0" fontId="16" fillId="5" borderId="0" xfId="15" applyFont="1" applyFill="1"/>
    <xf numFmtId="0" fontId="16" fillId="17" borderId="0" xfId="15" applyFont="1" applyFill="1"/>
    <xf numFmtId="0" fontId="16" fillId="0" borderId="0" xfId="0" applyFont="1"/>
    <xf numFmtId="169" fontId="2" fillId="0" borderId="0" xfId="0" applyNumberFormat="1" applyFont="1" applyProtection="1">
      <protection locked="0"/>
    </xf>
    <xf numFmtId="182" fontId="0" fillId="0" borderId="56" xfId="0" applyNumberFormat="1" applyBorder="1"/>
    <xf numFmtId="179" fontId="0" fillId="0" borderId="56" xfId="0" applyNumberFormat="1" applyBorder="1"/>
    <xf numFmtId="179" fontId="6" fillId="0" borderId="0" xfId="15" applyNumberFormat="1" applyFont="1"/>
    <xf numFmtId="0" fontId="44" fillId="0" borderId="0" xfId="11" applyFont="1"/>
    <xf numFmtId="0" fontId="5" fillId="0" borderId="0" xfId="0" quotePrefix="1" applyFont="1" applyProtection="1">
      <protection locked="0"/>
    </xf>
    <xf numFmtId="179" fontId="5" fillId="0" borderId="0" xfId="0" applyNumberFormat="1" applyFont="1" applyProtection="1">
      <protection locked="0"/>
    </xf>
    <xf numFmtId="179" fontId="5" fillId="0" borderId="0" xfId="0" quotePrefix="1" applyNumberFormat="1" applyFont="1" applyProtection="1">
      <protection locked="0"/>
    </xf>
    <xf numFmtId="182" fontId="5" fillId="0" borderId="0" xfId="0" applyNumberFormat="1" applyFont="1" applyProtection="1">
      <protection locked="0"/>
    </xf>
    <xf numFmtId="182" fontId="0" fillId="0" borderId="14" xfId="0" applyNumberFormat="1" applyBorder="1"/>
    <xf numFmtId="49" fontId="5" fillId="0" borderId="0" xfId="0" applyNumberFormat="1" applyFont="1" applyAlignment="1" applyProtection="1">
      <alignment horizontal="left" indent="1"/>
      <protection locked="0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82" fontId="0" fillId="0" borderId="62" xfId="0" applyNumberFormat="1" applyBorder="1"/>
    <xf numFmtId="179" fontId="0" fillId="0" borderId="62" xfId="0" applyNumberFormat="1" applyBorder="1"/>
    <xf numFmtId="182" fontId="6" fillId="0" borderId="33" xfId="0" applyNumberFormat="1" applyFont="1" applyBorder="1"/>
    <xf numFmtId="179" fontId="0" fillId="0" borderId="33" xfId="0" applyNumberFormat="1" applyBorder="1"/>
    <xf numFmtId="182" fontId="1" fillId="0" borderId="0" xfId="0" applyNumberFormat="1" applyFont="1" applyAlignment="1">
      <alignment horizontal="right"/>
    </xf>
    <xf numFmtId="0" fontId="6" fillId="0" borderId="0" xfId="0" quotePrefix="1" applyFont="1"/>
    <xf numFmtId="179" fontId="6" fillId="0" borderId="33" xfId="0" applyNumberFormat="1" applyFont="1" applyBorder="1"/>
    <xf numFmtId="0" fontId="6" fillId="14" borderId="41" xfId="0" applyFont="1" applyFill="1" applyBorder="1" applyAlignment="1">
      <alignment horizontal="center"/>
    </xf>
    <xf numFmtId="0" fontId="6" fillId="14" borderId="21" xfId="0" applyFont="1" applyFill="1" applyBorder="1" applyAlignment="1">
      <alignment horizontal="center"/>
    </xf>
    <xf numFmtId="0" fontId="6" fillId="14" borderId="24" xfId="0" applyFont="1" applyFill="1" applyBorder="1" applyAlignment="1">
      <alignment horizontal="center"/>
    </xf>
    <xf numFmtId="179" fontId="1" fillId="0" borderId="0" xfId="15" quotePrefix="1" applyNumberFormat="1"/>
    <xf numFmtId="179" fontId="6" fillId="0" borderId="2" xfId="15" applyNumberFormat="1" applyFont="1" applyBorder="1" applyAlignment="1">
      <alignment horizontal="right"/>
    </xf>
    <xf numFmtId="179" fontId="1" fillId="15" borderId="0" xfId="15" applyNumberFormat="1" applyFill="1"/>
    <xf numFmtId="0" fontId="1" fillId="15" borderId="0" xfId="15" applyFill="1"/>
    <xf numFmtId="179" fontId="6" fillId="0" borderId="0" xfId="15" applyNumberFormat="1" applyFont="1" applyAlignment="1">
      <alignment horizontal="left" indent="1"/>
    </xf>
    <xf numFmtId="179" fontId="1" fillId="0" borderId="0" xfId="15" applyNumberFormat="1" applyAlignment="1">
      <alignment horizontal="left" indent="1"/>
    </xf>
    <xf numFmtId="0" fontId="1" fillId="0" borderId="0" xfId="15" applyAlignment="1">
      <alignment horizontal="left" indent="1"/>
    </xf>
    <xf numFmtId="185" fontId="6" fillId="0" borderId="0" xfId="15" applyNumberFormat="1" applyFont="1"/>
    <xf numFmtId="179" fontId="41" fillId="0" borderId="0" xfId="16" applyNumberFormat="1" applyAlignment="1">
      <alignment horizontal="right"/>
    </xf>
    <xf numFmtId="179" fontId="45" fillId="0" borderId="0" xfId="16" applyNumberFormat="1" applyFont="1" applyAlignment="1">
      <alignment horizontal="right"/>
    </xf>
    <xf numFmtId="0" fontId="1" fillId="0" borderId="0" xfId="14" applyFont="1"/>
    <xf numFmtId="179" fontId="6" fillId="0" borderId="0" xfId="14" applyNumberFormat="1" applyFont="1" applyAlignment="1">
      <alignment horizontal="left"/>
    </xf>
    <xf numFmtId="179" fontId="1" fillId="0" borderId="0" xfId="14" applyNumberFormat="1" applyFont="1" applyAlignment="1">
      <alignment horizontal="left"/>
    </xf>
    <xf numFmtId="172" fontId="1" fillId="0" borderId="0" xfId="14" applyNumberFormat="1" applyFont="1"/>
    <xf numFmtId="179" fontId="1" fillId="0" borderId="2" xfId="14" applyNumberFormat="1" applyFont="1" applyBorder="1" applyAlignment="1">
      <alignment horizontal="left"/>
    </xf>
    <xf numFmtId="179" fontId="1" fillId="0" borderId="62" xfId="15" applyNumberFormat="1" applyBorder="1"/>
    <xf numFmtId="0" fontId="1" fillId="0" borderId="62" xfId="15" quotePrefix="1" applyBorder="1" applyAlignment="1">
      <alignment horizontal="center"/>
    </xf>
    <xf numFmtId="179" fontId="41" fillId="0" borderId="62" xfId="16" applyNumberFormat="1" applyFill="1" applyBorder="1"/>
    <xf numFmtId="179" fontId="41" fillId="0" borderId="62" xfId="16" quotePrefix="1" applyNumberFormat="1" applyFill="1" applyBorder="1"/>
    <xf numFmtId="0" fontId="6" fillId="14" borderId="0" xfId="0" applyFont="1" applyFill="1" applyAlignment="1">
      <alignment horizontal="center"/>
    </xf>
    <xf numFmtId="41" fontId="5" fillId="11" borderId="41" xfId="0" applyNumberFormat="1" applyFont="1" applyFill="1" applyBorder="1" applyProtection="1">
      <protection locked="0"/>
    </xf>
    <xf numFmtId="41" fontId="5" fillId="0" borderId="50" xfId="0" applyNumberFormat="1" applyFont="1" applyBorder="1" applyProtection="1">
      <protection locked="0"/>
    </xf>
    <xf numFmtId="0" fontId="42" fillId="0" borderId="62" xfId="16" applyFont="1" applyFill="1" applyBorder="1" applyAlignment="1">
      <alignment horizontal="left"/>
    </xf>
    <xf numFmtId="0" fontId="0" fillId="0" borderId="62" xfId="0" applyBorder="1"/>
    <xf numFmtId="0" fontId="6" fillId="0" borderId="62" xfId="0" applyFont="1" applyBorder="1"/>
    <xf numFmtId="0" fontId="1" fillId="0" borderId="62" xfId="0" applyFont="1" applyBorder="1"/>
    <xf numFmtId="0" fontId="1" fillId="0" borderId="62" xfId="0" quotePrefix="1" applyFont="1" applyBorder="1"/>
    <xf numFmtId="0" fontId="43" fillId="0" borderId="62" xfId="16" applyFont="1" applyFill="1" applyBorder="1"/>
    <xf numFmtId="179" fontId="17" fillId="0" borderId="0" xfId="15" quotePrefix="1" applyNumberFormat="1" applyFont="1"/>
    <xf numFmtId="179" fontId="26" fillId="2" borderId="0" xfId="15" quotePrefix="1" applyNumberFormat="1" applyFont="1" applyFill="1" applyAlignment="1">
      <alignment horizontal="center"/>
    </xf>
    <xf numFmtId="179" fontId="1" fillId="2" borderId="0" xfId="15" applyNumberFormat="1" applyFill="1"/>
    <xf numFmtId="185" fontId="1" fillId="16" borderId="0" xfId="15" applyNumberFormat="1" applyFill="1"/>
    <xf numFmtId="0" fontId="5" fillId="0" borderId="33" xfId="0" applyFont="1" applyBorder="1" applyAlignment="1">
      <alignment wrapText="1"/>
    </xf>
    <xf numFmtId="0" fontId="5" fillId="0" borderId="33" xfId="0" applyFont="1" applyBorder="1"/>
    <xf numFmtId="41" fontId="5" fillId="11" borderId="6" xfId="0" applyNumberFormat="1" applyFont="1" applyFill="1" applyBorder="1" applyProtection="1">
      <protection locked="0"/>
    </xf>
    <xf numFmtId="41" fontId="5" fillId="0" borderId="63" xfId="0" applyNumberFormat="1" applyFont="1" applyBorder="1" applyProtection="1">
      <protection locked="0"/>
    </xf>
    <xf numFmtId="0" fontId="5" fillId="0" borderId="64" xfId="0" applyFont="1" applyBorder="1"/>
    <xf numFmtId="0" fontId="5" fillId="0" borderId="65" xfId="0" applyFont="1" applyBorder="1"/>
    <xf numFmtId="41" fontId="5" fillId="0" borderId="15" xfId="0" applyNumberFormat="1" applyFont="1" applyBorder="1" applyProtection="1">
      <protection locked="0"/>
    </xf>
    <xf numFmtId="41" fontId="8" fillId="0" borderId="6" xfId="0" applyNumberFormat="1" applyFont="1" applyBorder="1" applyProtection="1">
      <protection locked="0"/>
    </xf>
    <xf numFmtId="41" fontId="8" fillId="0" borderId="3" xfId="0" applyNumberFormat="1" applyFont="1" applyBorder="1" applyProtection="1">
      <protection locked="0"/>
    </xf>
    <xf numFmtId="0" fontId="5" fillId="0" borderId="15" xfId="0" applyFont="1" applyBorder="1"/>
    <xf numFmtId="0" fontId="42" fillId="18" borderId="62" xfId="16" applyFont="1" applyFill="1" applyBorder="1" applyAlignment="1">
      <alignment horizontal="left"/>
    </xf>
    <xf numFmtId="0" fontId="42" fillId="13" borderId="62" xfId="16" applyFont="1" applyFill="1" applyBorder="1" applyAlignment="1">
      <alignment horizontal="left"/>
    </xf>
    <xf numFmtId="179" fontId="41" fillId="0" borderId="0" xfId="16" quotePrefix="1" applyNumberFormat="1" applyFill="1" applyBorder="1"/>
    <xf numFmtId="182" fontId="5" fillId="0" borderId="28" xfId="0" applyNumberFormat="1" applyFont="1" applyBorder="1" applyProtection="1">
      <protection locked="0"/>
    </xf>
    <xf numFmtId="0" fontId="5" fillId="0" borderId="46" xfId="0" applyFont="1" applyBorder="1"/>
    <xf numFmtId="179" fontId="6" fillId="0" borderId="5" xfId="5" applyNumberFormat="1" applyFont="1" applyBorder="1" applyProtection="1"/>
    <xf numFmtId="182" fontId="6" fillId="0" borderId="38" xfId="5" applyNumberFormat="1" applyFont="1" applyBorder="1" applyAlignment="1" applyProtection="1">
      <alignment horizontal="right"/>
    </xf>
    <xf numFmtId="179" fontId="6" fillId="0" borderId="33" xfId="5" applyNumberFormat="1" applyFont="1" applyBorder="1" applyProtection="1"/>
    <xf numFmtId="179" fontId="9" fillId="0" borderId="0" xfId="12" applyNumberFormat="1"/>
    <xf numFmtId="182" fontId="6" fillId="0" borderId="5" xfId="5" applyNumberFormat="1" applyFont="1" applyBorder="1" applyProtection="1"/>
    <xf numFmtId="182" fontId="6" fillId="0" borderId="3" xfId="5" applyNumberFormat="1" applyFont="1" applyBorder="1" applyProtection="1"/>
    <xf numFmtId="186" fontId="6" fillId="0" borderId="11" xfId="13" applyNumberFormat="1" applyFont="1" applyBorder="1" applyProtection="1"/>
    <xf numFmtId="186" fontId="6" fillId="0" borderId="33" xfId="13" applyNumberFormat="1" applyFont="1" applyBorder="1" applyProtection="1"/>
    <xf numFmtId="182" fontId="6" fillId="0" borderId="36" xfId="5" applyNumberFormat="1" applyFont="1" applyBorder="1" applyProtection="1"/>
    <xf numFmtId="41" fontId="5" fillId="0" borderId="68" xfId="0" applyNumberFormat="1" applyFont="1" applyBorder="1" applyProtection="1">
      <protection locked="0"/>
    </xf>
    <xf numFmtId="0" fontId="5" fillId="0" borderId="35" xfId="0" applyFont="1" applyBorder="1"/>
    <xf numFmtId="41" fontId="5" fillId="0" borderId="3" xfId="0" applyNumberFormat="1" applyFont="1" applyBorder="1" applyProtection="1">
      <protection locked="0"/>
    </xf>
    <xf numFmtId="41" fontId="5" fillId="0" borderId="19" xfId="0" applyNumberFormat="1" applyFont="1" applyBorder="1" applyProtection="1">
      <protection locked="0"/>
    </xf>
    <xf numFmtId="41" fontId="5" fillId="0" borderId="16" xfId="0" applyNumberFormat="1" applyFont="1" applyBorder="1" applyProtection="1">
      <protection locked="0"/>
    </xf>
    <xf numFmtId="0" fontId="5" fillId="0" borderId="11" xfId="0" applyFont="1" applyBorder="1"/>
    <xf numFmtId="41" fontId="5" fillId="0" borderId="69" xfId="0" applyNumberFormat="1" applyFont="1" applyBorder="1" applyProtection="1">
      <protection locked="0"/>
    </xf>
    <xf numFmtId="0" fontId="5" fillId="0" borderId="43" xfId="0" applyFont="1" applyBorder="1"/>
    <xf numFmtId="0" fontId="5" fillId="0" borderId="41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>
      <alignment wrapText="1"/>
    </xf>
    <xf numFmtId="41" fontId="5" fillId="0" borderId="46" xfId="0" applyNumberFormat="1" applyFont="1" applyBorder="1" applyProtection="1">
      <protection locked="0"/>
    </xf>
    <xf numFmtId="41" fontId="5" fillId="0" borderId="67" xfId="0" applyNumberFormat="1" applyFont="1" applyBorder="1" applyProtection="1">
      <protection locked="0"/>
    </xf>
    <xf numFmtId="41" fontId="5" fillId="15" borderId="44" xfId="0" applyNumberFormat="1" applyFont="1" applyFill="1" applyBorder="1" applyProtection="1">
      <protection locked="0"/>
    </xf>
    <xf numFmtId="0" fontId="5" fillId="0" borderId="70" xfId="0" applyFont="1" applyBorder="1"/>
    <xf numFmtId="0" fontId="5" fillId="0" borderId="41" xfId="0" applyFont="1" applyBorder="1" applyAlignment="1">
      <alignment horizontal="center" wrapText="1"/>
    </xf>
    <xf numFmtId="41" fontId="5" fillId="11" borderId="5" xfId="0" applyNumberFormat="1" applyFont="1" applyFill="1" applyBorder="1" applyProtection="1">
      <protection locked="0"/>
    </xf>
    <xf numFmtId="41" fontId="8" fillId="0" borderId="12" xfId="0" applyNumberFormat="1" applyFont="1" applyBorder="1" applyProtection="1">
      <protection locked="0"/>
    </xf>
    <xf numFmtId="41" fontId="8" fillId="0" borderId="37" xfId="0" applyNumberFormat="1" applyFont="1" applyBorder="1" applyProtection="1">
      <protection locked="0"/>
    </xf>
    <xf numFmtId="41" fontId="6" fillId="0" borderId="12" xfId="0" applyNumberFormat="1" applyFont="1" applyBorder="1" applyProtection="1">
      <protection locked="0"/>
    </xf>
    <xf numFmtId="41" fontId="6" fillId="0" borderId="37" xfId="0" applyNumberFormat="1" applyFont="1" applyBorder="1" applyProtection="1">
      <protection locked="0"/>
    </xf>
    <xf numFmtId="0" fontId="6" fillId="0" borderId="5" xfId="0" applyFont="1" applyBorder="1"/>
    <xf numFmtId="167" fontId="5" fillId="0" borderId="14" xfId="0" applyNumberFormat="1" applyFont="1" applyBorder="1" applyProtection="1">
      <protection locked="0"/>
    </xf>
    <xf numFmtId="167" fontId="5" fillId="11" borderId="21" xfId="0" applyNumberFormat="1" applyFont="1" applyFill="1" applyBorder="1" applyProtection="1">
      <protection locked="0"/>
    </xf>
    <xf numFmtId="167" fontId="5" fillId="11" borderId="2" xfId="0" applyNumberFormat="1" applyFont="1" applyFill="1" applyBorder="1" applyProtection="1">
      <protection locked="0"/>
    </xf>
    <xf numFmtId="167" fontId="5" fillId="11" borderId="25" xfId="0" applyNumberFormat="1" applyFont="1" applyFill="1" applyBorder="1" applyProtection="1">
      <protection locked="0"/>
    </xf>
    <xf numFmtId="167" fontId="5" fillId="0" borderId="0" xfId="0" applyNumberFormat="1" applyFont="1" applyProtection="1">
      <protection locked="0"/>
    </xf>
    <xf numFmtId="167" fontId="5" fillId="0" borderId="2" xfId="0" applyNumberFormat="1" applyFont="1" applyBorder="1" applyProtection="1">
      <protection locked="0"/>
    </xf>
    <xf numFmtId="167" fontId="5" fillId="11" borderId="29" xfId="0" applyNumberFormat="1" applyFont="1" applyFill="1" applyBorder="1" applyProtection="1">
      <protection locked="0"/>
    </xf>
    <xf numFmtId="167" fontId="5" fillId="0" borderId="1" xfId="0" applyNumberFormat="1" applyFont="1" applyBorder="1" applyProtection="1">
      <protection locked="0"/>
    </xf>
    <xf numFmtId="41" fontId="5" fillId="0" borderId="54" xfId="0" applyNumberFormat="1" applyFont="1" applyBorder="1" applyProtection="1">
      <protection locked="0"/>
    </xf>
    <xf numFmtId="167" fontId="5" fillId="6" borderId="16" xfId="0" applyNumberFormat="1" applyFont="1" applyFill="1" applyBorder="1"/>
    <xf numFmtId="167" fontId="5" fillId="7" borderId="16" xfId="0" applyNumberFormat="1" applyFont="1" applyFill="1" applyBorder="1"/>
    <xf numFmtId="167" fontId="5" fillId="4" borderId="66" xfId="0" applyNumberFormat="1" applyFont="1" applyFill="1" applyBorder="1"/>
    <xf numFmtId="167" fontId="5" fillId="4" borderId="17" xfId="0" applyNumberFormat="1" applyFont="1" applyFill="1" applyBorder="1"/>
    <xf numFmtId="41" fontId="5" fillId="0" borderId="1" xfId="0" applyNumberFormat="1" applyFont="1" applyBorder="1"/>
    <xf numFmtId="41" fontId="5" fillId="6" borderId="11" xfId="0" applyNumberFormat="1" applyFont="1" applyFill="1" applyBorder="1"/>
    <xf numFmtId="41" fontId="5" fillId="0" borderId="11" xfId="0" applyNumberFormat="1" applyFont="1" applyBorder="1"/>
    <xf numFmtId="41" fontId="5" fillId="0" borderId="50" xfId="0" applyNumberFormat="1" applyFont="1" applyBorder="1"/>
    <xf numFmtId="41" fontId="5" fillId="0" borderId="15" xfId="0" applyNumberFormat="1" applyFont="1" applyBorder="1"/>
    <xf numFmtId="41" fontId="5" fillId="0" borderId="5" xfId="0" applyNumberFormat="1" applyFont="1" applyBorder="1"/>
    <xf numFmtId="41" fontId="5" fillId="0" borderId="46" xfId="0" applyNumberFormat="1" applyFont="1" applyBorder="1"/>
    <xf numFmtId="41" fontId="5" fillId="0" borderId="38" xfId="0" applyNumberFormat="1" applyFont="1" applyBorder="1"/>
    <xf numFmtId="167" fontId="5" fillId="6" borderId="19" xfId="0" applyNumberFormat="1" applyFont="1" applyFill="1" applyBorder="1"/>
    <xf numFmtId="41" fontId="5" fillId="6" borderId="54" xfId="0" applyNumberFormat="1" applyFont="1" applyFill="1" applyBorder="1"/>
    <xf numFmtId="37" fontId="5" fillId="0" borderId="14" xfId="0" applyNumberFormat="1" applyFont="1" applyBorder="1" applyAlignment="1">
      <alignment horizontal="center" wrapText="1"/>
    </xf>
    <xf numFmtId="41" fontId="5" fillId="0" borderId="71" xfId="0" applyNumberFormat="1" applyFont="1" applyBorder="1"/>
    <xf numFmtId="0" fontId="3" fillId="19" borderId="0" xfId="0" applyFont="1" applyFill="1" applyProtection="1">
      <protection locked="0"/>
    </xf>
    <xf numFmtId="182" fontId="1" fillId="11" borderId="56" xfId="14" applyNumberFormat="1" applyFont="1" applyFill="1" applyBorder="1" applyProtection="1">
      <protection locked="0"/>
    </xf>
    <xf numFmtId="179" fontId="1" fillId="11" borderId="56" xfId="14" applyNumberFormat="1" applyFont="1" applyFill="1" applyBorder="1" applyProtection="1">
      <protection locked="0"/>
    </xf>
    <xf numFmtId="179" fontId="1" fillId="11" borderId="57" xfId="14" applyNumberFormat="1" applyFont="1" applyFill="1" applyBorder="1" applyProtection="1">
      <protection locked="0"/>
    </xf>
    <xf numFmtId="182" fontId="1" fillId="0" borderId="14" xfId="14" applyNumberFormat="1" applyFont="1" applyBorder="1" applyProtection="1">
      <protection locked="0"/>
    </xf>
    <xf numFmtId="183" fontId="1" fillId="0" borderId="0" xfId="14" applyNumberFormat="1" applyFont="1" applyProtection="1">
      <protection locked="0"/>
    </xf>
    <xf numFmtId="179" fontId="1" fillId="0" borderId="0" xfId="14" applyNumberFormat="1" applyFont="1" applyProtection="1">
      <protection locked="0"/>
    </xf>
    <xf numFmtId="181" fontId="6" fillId="0" borderId="2" xfId="14" applyNumberFormat="1" applyFont="1" applyBorder="1" applyProtection="1">
      <protection locked="0"/>
    </xf>
    <xf numFmtId="179" fontId="1" fillId="0" borderId="14" xfId="14" applyNumberFormat="1" applyFont="1" applyBorder="1" applyProtection="1">
      <protection locked="0"/>
    </xf>
    <xf numFmtId="179" fontId="1" fillId="11" borderId="58" xfId="14" applyNumberFormat="1" applyFont="1" applyFill="1" applyBorder="1" applyProtection="1">
      <protection locked="0"/>
    </xf>
    <xf numFmtId="182" fontId="1" fillId="11" borderId="0" xfId="14" applyNumberFormat="1" applyFont="1" applyFill="1" applyProtection="1">
      <protection locked="0"/>
    </xf>
    <xf numFmtId="179" fontId="6" fillId="0" borderId="0" xfId="14" quotePrefix="1" applyNumberFormat="1" applyFont="1" applyAlignment="1">
      <alignment horizontal="left"/>
    </xf>
    <xf numFmtId="179" fontId="1" fillId="0" borderId="0" xfId="14" quotePrefix="1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43" fontId="0" fillId="0" borderId="0" xfId="0" applyNumberFormat="1"/>
    <xf numFmtId="179" fontId="2" fillId="0" borderId="0" xfId="14" applyNumberFormat="1" applyFont="1" applyAlignment="1">
      <alignment horizontal="center"/>
    </xf>
    <xf numFmtId="184" fontId="3" fillId="0" borderId="2" xfId="0" applyNumberFormat="1" applyFont="1" applyBorder="1" applyAlignment="1">
      <alignment horizontal="center"/>
    </xf>
    <xf numFmtId="179" fontId="6" fillId="0" borderId="14" xfId="14" applyNumberFormat="1" applyFont="1" applyBorder="1" applyAlignment="1">
      <alignment horizontal="left"/>
    </xf>
    <xf numFmtId="179" fontId="6" fillId="0" borderId="2" xfId="14" applyNumberFormat="1" applyFont="1" applyBorder="1"/>
    <xf numFmtId="0" fontId="1" fillId="12" borderId="33" xfId="12" applyFont="1" applyFill="1" applyBorder="1" applyProtection="1">
      <protection locked="0"/>
    </xf>
    <xf numFmtId="177" fontId="9" fillId="0" borderId="5" xfId="12" applyNumberFormat="1" applyBorder="1"/>
    <xf numFmtId="40" fontId="6" fillId="0" borderId="6" xfId="12" applyNumberFormat="1" applyFont="1" applyBorder="1" applyAlignment="1">
      <alignment horizontal="center" wrapText="1"/>
    </xf>
    <xf numFmtId="179" fontId="9" fillId="16" borderId="33" xfId="12" applyNumberFormat="1" applyFill="1" applyBorder="1"/>
    <xf numFmtId="177" fontId="9" fillId="16" borderId="33" xfId="12" applyNumberFormat="1" applyFill="1" applyBorder="1"/>
    <xf numFmtId="182" fontId="9" fillId="16" borderId="33" xfId="12" applyNumberFormat="1" applyFill="1" applyBorder="1"/>
    <xf numFmtId="0" fontId="8" fillId="0" borderId="0" xfId="12" applyFont="1" applyAlignment="1" applyProtection="1">
      <alignment horizontal="left"/>
      <protection locked="0"/>
    </xf>
    <xf numFmtId="44" fontId="33" fillId="0" borderId="0" xfId="5" applyFont="1" applyFill="1" applyProtection="1"/>
    <xf numFmtId="187" fontId="6" fillId="0" borderId="0" xfId="12" applyNumberFormat="1" applyFont="1" applyAlignment="1">
      <alignment horizontal="center"/>
    </xf>
    <xf numFmtId="0" fontId="6" fillId="0" borderId="33" xfId="12" applyFont="1" applyBorder="1" applyAlignment="1">
      <alignment horizontal="center" wrapText="1"/>
    </xf>
    <xf numFmtId="179" fontId="41" fillId="0" borderId="0" xfId="16" applyNumberFormat="1" applyAlignment="1">
      <alignment horizontal="center"/>
    </xf>
    <xf numFmtId="179" fontId="41" fillId="0" borderId="0" xfId="16" applyNumberFormat="1" applyAlignment="1">
      <alignment horizontal="left"/>
    </xf>
    <xf numFmtId="0" fontId="42" fillId="0" borderId="72" xfId="16" applyFont="1" applyFill="1" applyBorder="1" applyAlignment="1">
      <alignment horizontal="left"/>
    </xf>
    <xf numFmtId="0" fontId="0" fillId="0" borderId="72" xfId="0" applyBorder="1"/>
    <xf numFmtId="0" fontId="16" fillId="0" borderId="2" xfId="0" applyFont="1" applyBorder="1"/>
    <xf numFmtId="0" fontId="26" fillId="0" borderId="2" xfId="0" applyFont="1" applyBorder="1"/>
    <xf numFmtId="182" fontId="0" fillId="11" borderId="73" xfId="0" applyNumberFormat="1" applyFill="1" applyBorder="1" applyProtection="1">
      <protection locked="0"/>
    </xf>
    <xf numFmtId="179" fontId="0" fillId="11" borderId="74" xfId="0" applyNumberFormat="1" applyFill="1" applyBorder="1" applyProtection="1">
      <protection locked="0"/>
    </xf>
    <xf numFmtId="179" fontId="6" fillId="0" borderId="14" xfId="14" applyNumberFormat="1" applyFont="1" applyBorder="1"/>
    <xf numFmtId="182" fontId="6" fillId="0" borderId="14" xfId="14" applyNumberFormat="1" applyFont="1" applyBorder="1"/>
    <xf numFmtId="182" fontId="8" fillId="15" borderId="14" xfId="0" applyNumberFormat="1" applyFont="1" applyFill="1" applyBorder="1" applyProtection="1">
      <protection locked="0"/>
    </xf>
    <xf numFmtId="49" fontId="5" fillId="15" borderId="14" xfId="0" applyNumberFormat="1" applyFont="1" applyFill="1" applyBorder="1" applyAlignment="1" applyProtection="1">
      <alignment horizontal="left"/>
      <protection locked="0"/>
    </xf>
    <xf numFmtId="0" fontId="8" fillId="15" borderId="14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right"/>
      <protection locked="0"/>
    </xf>
    <xf numFmtId="182" fontId="5" fillId="0" borderId="14" xfId="0" applyNumberFormat="1" applyFont="1" applyBorder="1" applyProtection="1">
      <protection locked="0"/>
    </xf>
    <xf numFmtId="44" fontId="6" fillId="0" borderId="0" xfId="12" applyNumberFormat="1" applyFont="1" applyAlignment="1">
      <alignment horizontal="center"/>
    </xf>
    <xf numFmtId="172" fontId="47" fillId="0" borderId="0" xfId="1" applyNumberFormat="1" applyFont="1" applyAlignment="1">
      <alignment horizontal="center"/>
    </xf>
    <xf numFmtId="0" fontId="48" fillId="0" borderId="3" xfId="3" applyNumberFormat="1" applyFont="1" applyFill="1" applyBorder="1" applyAlignment="1">
      <alignment horizontal="right"/>
    </xf>
    <xf numFmtId="0" fontId="48" fillId="0" borderId="5" xfId="3" applyNumberFormat="1" applyFont="1" applyFill="1" applyBorder="1" applyAlignment="1">
      <alignment horizontal="right"/>
    </xf>
    <xf numFmtId="0" fontId="48" fillId="0" borderId="3" xfId="0" applyFont="1" applyBorder="1" applyAlignment="1">
      <alignment horizontal="right"/>
    </xf>
    <xf numFmtId="0" fontId="48" fillId="0" borderId="5" xfId="0" applyFont="1" applyBorder="1" applyAlignment="1">
      <alignment horizontal="right"/>
    </xf>
    <xf numFmtId="0" fontId="48" fillId="0" borderId="11" xfId="0" applyFont="1" applyBorder="1" applyAlignment="1">
      <alignment horizontal="right"/>
    </xf>
    <xf numFmtId="0" fontId="47" fillId="20" borderId="33" xfId="0" applyFont="1" applyFill="1" applyBorder="1" applyAlignment="1">
      <alignment horizontal="right"/>
    </xf>
    <xf numFmtId="0" fontId="47" fillId="20" borderId="33" xfId="0" applyFont="1" applyFill="1" applyBorder="1"/>
    <xf numFmtId="0" fontId="48" fillId="0" borderId="5" xfId="0" applyFont="1" applyBorder="1" applyProtection="1">
      <protection locked="0"/>
    </xf>
    <xf numFmtId="0" fontId="48" fillId="0" borderId="5" xfId="0" applyFont="1" applyBorder="1" applyAlignment="1" applyProtection="1">
      <alignment horizontal="left"/>
      <protection locked="0"/>
    </xf>
    <xf numFmtId="0" fontId="48" fillId="0" borderId="5" xfId="0" applyFont="1" applyBorder="1"/>
    <xf numFmtId="0" fontId="47" fillId="0" borderId="5" xfId="0" applyFont="1" applyBorder="1"/>
    <xf numFmtId="0" fontId="48" fillId="0" borderId="5" xfId="0" applyFont="1" applyBorder="1" applyAlignment="1" applyProtection="1">
      <alignment wrapText="1"/>
      <protection locked="0"/>
    </xf>
    <xf numFmtId="0" fontId="47" fillId="21" borderId="5" xfId="0" applyFont="1" applyFill="1" applyBorder="1"/>
    <xf numFmtId="0" fontId="47" fillId="21" borderId="46" xfId="0" applyFont="1" applyFill="1" applyBorder="1"/>
    <xf numFmtId="0" fontId="47" fillId="21" borderId="3" xfId="0" applyFont="1" applyFill="1" applyBorder="1"/>
    <xf numFmtId="0" fontId="47" fillId="21" borderId="37" xfId="0" applyFont="1" applyFill="1" applyBorder="1"/>
    <xf numFmtId="0" fontId="47" fillId="0" borderId="33" xfId="0" applyFont="1" applyBorder="1"/>
    <xf numFmtId="0" fontId="48" fillId="0" borderId="0" xfId="0" applyFont="1"/>
    <xf numFmtId="0" fontId="47" fillId="22" borderId="50" xfId="0" applyFont="1" applyFill="1" applyBorder="1"/>
    <xf numFmtId="0" fontId="49" fillId="20" borderId="46" xfId="0" applyFont="1" applyFill="1" applyBorder="1"/>
    <xf numFmtId="0" fontId="47" fillId="23" borderId="33" xfId="0" applyFont="1" applyFill="1" applyBorder="1" applyAlignment="1">
      <alignment horizontal="right"/>
    </xf>
    <xf numFmtId="0" fontId="49" fillId="20" borderId="33" xfId="0" applyFont="1" applyFill="1" applyBorder="1"/>
    <xf numFmtId="0" fontId="47" fillId="22" borderId="33" xfId="0" applyFont="1" applyFill="1" applyBorder="1" applyAlignment="1">
      <alignment horizontal="right"/>
    </xf>
    <xf numFmtId="0" fontId="47" fillId="13" borderId="50" xfId="0" applyFont="1" applyFill="1" applyBorder="1" applyAlignment="1">
      <alignment horizontal="left"/>
    </xf>
    <xf numFmtId="0" fontId="47" fillId="24" borderId="33" xfId="0" applyFont="1" applyFill="1" applyBorder="1" applyAlignment="1">
      <alignment horizontal="right"/>
    </xf>
    <xf numFmtId="0" fontId="49" fillId="20" borderId="16" xfId="0" applyFont="1" applyFill="1" applyBorder="1"/>
    <xf numFmtId="0" fontId="47" fillId="24" borderId="3" xfId="0" applyFont="1" applyFill="1" applyBorder="1" applyAlignment="1">
      <alignment horizontal="right"/>
    </xf>
    <xf numFmtId="0" fontId="47" fillId="13" borderId="33" xfId="0" applyFont="1" applyFill="1" applyBorder="1" applyAlignment="1">
      <alignment horizontal="right"/>
    </xf>
    <xf numFmtId="0" fontId="47" fillId="13" borderId="3" xfId="0" applyFont="1" applyFill="1" applyBorder="1" applyAlignment="1">
      <alignment horizontal="right"/>
    </xf>
    <xf numFmtId="0" fontId="49" fillId="20" borderId="33" xfId="0" applyFont="1" applyFill="1" applyBorder="1" applyAlignment="1">
      <alignment horizontal="left"/>
    </xf>
    <xf numFmtId="0" fontId="48" fillId="0" borderId="3" xfId="0" applyFont="1" applyBorder="1" applyAlignment="1">
      <alignment horizontal="left"/>
    </xf>
    <xf numFmtId="0" fontId="48" fillId="0" borderId="5" xfId="0" applyFont="1" applyBorder="1" applyAlignment="1">
      <alignment horizontal="left"/>
    </xf>
    <xf numFmtId="0" fontId="48" fillId="0" borderId="11" xfId="0" applyFont="1" applyBorder="1"/>
    <xf numFmtId="0" fontId="48" fillId="0" borderId="3" xfId="0" applyFont="1" applyBorder="1"/>
    <xf numFmtId="0" fontId="49" fillId="0" borderId="33" xfId="0" applyFont="1" applyBorder="1" applyAlignment="1">
      <alignment horizontal="right"/>
    </xf>
    <xf numFmtId="0" fontId="49" fillId="0" borderId="5" xfId="0" applyFont="1" applyBorder="1"/>
    <xf numFmtId="0" fontId="47" fillId="22" borderId="50" xfId="0" applyFont="1" applyFill="1" applyBorder="1" applyAlignment="1">
      <alignment horizontal="right" wrapText="1"/>
    </xf>
    <xf numFmtId="0" fontId="48" fillId="0" borderId="46" xfId="0" applyFont="1" applyBorder="1"/>
    <xf numFmtId="172" fontId="48" fillId="0" borderId="33" xfId="1" applyNumberFormat="1" applyFont="1" applyBorder="1"/>
    <xf numFmtId="172" fontId="47" fillId="0" borderId="33" xfId="1" applyNumberFormat="1" applyFont="1" applyBorder="1"/>
    <xf numFmtId="172" fontId="48" fillId="0" borderId="33" xfId="1" applyNumberFormat="1" applyFont="1" applyFill="1" applyBorder="1"/>
    <xf numFmtId="172" fontId="48" fillId="0" borderId="33" xfId="17" applyNumberFormat="1" applyFont="1" applyBorder="1"/>
    <xf numFmtId="172" fontId="47" fillId="20" borderId="33" xfId="1" applyNumberFormat="1" applyFont="1" applyFill="1" applyBorder="1" applyAlignment="1">
      <alignment horizontal="center"/>
    </xf>
    <xf numFmtId="9" fontId="48" fillId="0" borderId="33" xfId="17" applyFont="1" applyFill="1" applyBorder="1"/>
    <xf numFmtId="43" fontId="48" fillId="0" borderId="33" xfId="1" applyFont="1" applyBorder="1"/>
    <xf numFmtId="43" fontId="47" fillId="20" borderId="33" xfId="1" applyFont="1" applyFill="1" applyBorder="1"/>
    <xf numFmtId="188" fontId="47" fillId="20" borderId="33" xfId="1" applyNumberFormat="1" applyFont="1" applyFill="1" applyBorder="1"/>
    <xf numFmtId="172" fontId="48" fillId="0" borderId="3" xfId="1" applyNumberFormat="1" applyFont="1" applyBorder="1"/>
    <xf numFmtId="43" fontId="47" fillId="0" borderId="46" xfId="1" applyFont="1" applyBorder="1"/>
    <xf numFmtId="43" fontId="47" fillId="0" borderId="33" xfId="1" applyFont="1" applyBorder="1"/>
    <xf numFmtId="43" fontId="47" fillId="0" borderId="37" xfId="1" applyFont="1" applyBorder="1"/>
    <xf numFmtId="172" fontId="48" fillId="0" borderId="5" xfId="1" applyNumberFormat="1" applyFont="1" applyBorder="1"/>
    <xf numFmtId="189" fontId="48" fillId="0" borderId="33" xfId="17" applyNumberFormat="1" applyFont="1" applyBorder="1" applyAlignment="1">
      <alignment horizontal="center"/>
    </xf>
    <xf numFmtId="172" fontId="47" fillId="22" borderId="50" xfId="1" applyNumberFormat="1" applyFont="1" applyFill="1" applyBorder="1" applyAlignment="1">
      <alignment horizontal="center"/>
    </xf>
    <xf numFmtId="172" fontId="47" fillId="20" borderId="24" xfId="1" applyNumberFormat="1" applyFont="1" applyFill="1" applyBorder="1" applyAlignment="1">
      <alignment horizontal="center"/>
    </xf>
    <xf numFmtId="172" fontId="48" fillId="0" borderId="11" xfId="1" applyNumberFormat="1" applyFont="1" applyBorder="1"/>
    <xf numFmtId="172" fontId="47" fillId="23" borderId="33" xfId="1" applyNumberFormat="1" applyFont="1" applyFill="1" applyBorder="1"/>
    <xf numFmtId="172" fontId="47" fillId="22" borderId="33" xfId="1" applyNumberFormat="1" applyFont="1" applyFill="1" applyBorder="1"/>
    <xf numFmtId="172" fontId="47" fillId="13" borderId="50" xfId="1" applyNumberFormat="1" applyFont="1" applyFill="1" applyBorder="1" applyAlignment="1">
      <alignment horizontal="center"/>
    </xf>
    <xf numFmtId="172" fontId="47" fillId="24" borderId="33" xfId="1" applyNumberFormat="1" applyFont="1" applyFill="1" applyBorder="1"/>
    <xf numFmtId="172" fontId="47" fillId="24" borderId="3" xfId="1" applyNumberFormat="1" applyFont="1" applyFill="1" applyBorder="1"/>
    <xf numFmtId="172" fontId="47" fillId="13" borderId="33" xfId="1" applyNumberFormat="1" applyFont="1" applyFill="1" applyBorder="1"/>
    <xf numFmtId="172" fontId="47" fillId="13" borderId="3" xfId="1" applyNumberFormat="1" applyFont="1" applyFill="1" applyBorder="1"/>
    <xf numFmtId="172" fontId="47" fillId="22" borderId="50" xfId="0" applyNumberFormat="1" applyFont="1" applyFill="1" applyBorder="1"/>
    <xf numFmtId="10" fontId="48" fillId="0" borderId="46" xfId="17" applyNumberFormat="1" applyFont="1" applyBorder="1"/>
    <xf numFmtId="10" fontId="48" fillId="0" borderId="0" xfId="17" applyNumberFormat="1" applyFont="1" applyBorder="1"/>
    <xf numFmtId="172" fontId="48" fillId="0" borderId="0" xfId="1" applyNumberFormat="1" applyFont="1"/>
    <xf numFmtId="172" fontId="0" fillId="0" borderId="0" xfId="0" applyNumberFormat="1"/>
    <xf numFmtId="0" fontId="5" fillId="11" borderId="10" xfId="0" applyFont="1" applyFill="1" applyBorder="1" applyProtection="1">
      <protection locked="0"/>
    </xf>
    <xf numFmtId="43" fontId="3" fillId="11" borderId="2" xfId="7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171" fontId="1" fillId="0" borderId="0" xfId="0" applyNumberFormat="1" applyFont="1"/>
    <xf numFmtId="0" fontId="1" fillId="6" borderId="0" xfId="9" applyFont="1" applyFill="1" applyAlignment="1" applyProtection="1">
      <alignment horizontal="right"/>
      <protection locked="0"/>
    </xf>
    <xf numFmtId="0" fontId="1" fillId="6" borderId="0" xfId="9" applyFont="1" applyFill="1" applyProtection="1">
      <protection locked="0"/>
    </xf>
    <xf numFmtId="1" fontId="1" fillId="6" borderId="0" xfId="9" applyNumberFormat="1" applyFont="1" applyFill="1" applyProtection="1">
      <protection locked="0"/>
    </xf>
    <xf numFmtId="174" fontId="1" fillId="6" borderId="0" xfId="9" applyNumberFormat="1" applyFont="1" applyFill="1" applyProtection="1">
      <protection locked="0"/>
    </xf>
    <xf numFmtId="0" fontId="1" fillId="6" borderId="0" xfId="9" quotePrefix="1" applyFont="1" applyFill="1" applyAlignment="1" applyProtection="1">
      <alignment horizontal="right"/>
      <protection locked="0"/>
    </xf>
    <xf numFmtId="41" fontId="1" fillId="6" borderId="10" xfId="0" applyNumberFormat="1" applyFont="1" applyFill="1" applyBorder="1"/>
    <xf numFmtId="41" fontId="1" fillId="7" borderId="10" xfId="0" applyNumberFormat="1" applyFont="1" applyFill="1" applyBorder="1"/>
    <xf numFmtId="49" fontId="1" fillId="0" borderId="0" xfId="0" applyNumberFormat="1" applyFont="1" applyAlignment="1" applyProtection="1">
      <alignment horizontal="left"/>
      <protection locked="0"/>
    </xf>
    <xf numFmtId="49" fontId="1" fillId="0" borderId="14" xfId="0" applyNumberFormat="1" applyFont="1" applyBorder="1" applyAlignment="1">
      <alignment horizontal="left"/>
    </xf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41" fontId="1" fillId="0" borderId="6" xfId="0" applyNumberFormat="1" applyFont="1" applyBorder="1" applyProtection="1">
      <protection locked="0"/>
    </xf>
    <xf numFmtId="41" fontId="1" fillId="0" borderId="0" xfId="0" applyNumberFormat="1" applyFont="1" applyProtection="1">
      <protection locked="0"/>
    </xf>
    <xf numFmtId="41" fontId="1" fillId="0" borderId="41" xfId="0" applyNumberFormat="1" applyFont="1" applyBorder="1" applyProtection="1">
      <protection locked="0"/>
    </xf>
    <xf numFmtId="0" fontId="1" fillId="0" borderId="33" xfId="0" applyFont="1" applyBorder="1"/>
    <xf numFmtId="41" fontId="1" fillId="0" borderId="5" xfId="0" applyNumberFormat="1" applyFont="1" applyBorder="1" applyProtection="1">
      <protection locked="0"/>
    </xf>
    <xf numFmtId="0" fontId="1" fillId="0" borderId="11" xfId="0" applyFont="1" applyBorder="1"/>
    <xf numFmtId="49" fontId="1" fillId="0" borderId="12" xfId="0" applyNumberFormat="1" applyFont="1" applyBorder="1" applyAlignment="1" applyProtection="1">
      <alignment horizontal="left"/>
      <protection locked="0"/>
    </xf>
    <xf numFmtId="41" fontId="1" fillId="0" borderId="13" xfId="0" applyNumberFormat="1" applyFont="1" applyBorder="1" applyProtection="1">
      <protection locked="0"/>
    </xf>
    <xf numFmtId="41" fontId="1" fillId="0" borderId="12" xfId="0" applyNumberFormat="1" applyFont="1" applyBorder="1" applyProtection="1">
      <protection locked="0"/>
    </xf>
    <xf numFmtId="41" fontId="1" fillId="0" borderId="37" xfId="0" applyNumberFormat="1" applyFont="1" applyBorder="1" applyProtection="1">
      <protection locked="0"/>
    </xf>
    <xf numFmtId="0" fontId="1" fillId="0" borderId="5" xfId="0" applyFont="1" applyBorder="1"/>
    <xf numFmtId="41" fontId="1" fillId="0" borderId="33" xfId="0" applyNumberFormat="1" applyFont="1" applyBorder="1" applyProtection="1">
      <protection locked="0"/>
    </xf>
    <xf numFmtId="41" fontId="1" fillId="0" borderId="24" xfId="0" applyNumberFormat="1" applyFont="1" applyBorder="1" applyProtection="1">
      <protection locked="0"/>
    </xf>
    <xf numFmtId="41" fontId="1" fillId="0" borderId="21" xfId="0" applyNumberFormat="1" applyFont="1" applyBorder="1" applyProtection="1">
      <protection locked="0"/>
    </xf>
    <xf numFmtId="41" fontId="1" fillId="0" borderId="28" xfId="0" applyNumberFormat="1" applyFont="1" applyBorder="1" applyProtection="1">
      <protection locked="0"/>
    </xf>
    <xf numFmtId="41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>
      <protection hidden="1"/>
    </xf>
    <xf numFmtId="41" fontId="1" fillId="0" borderId="0" xfId="0" applyNumberFormat="1" applyFont="1"/>
    <xf numFmtId="177" fontId="1" fillId="12" borderId="33" xfId="5" applyNumberFormat="1" applyFont="1" applyFill="1" applyBorder="1" applyProtection="1">
      <protection locked="0"/>
    </xf>
    <xf numFmtId="177" fontId="1" fillId="12" borderId="33" xfId="5" applyNumberFormat="1" applyFont="1" applyFill="1" applyBorder="1" applyAlignment="1" applyProtection="1">
      <protection locked="0"/>
    </xf>
    <xf numFmtId="177" fontId="1" fillId="0" borderId="5" xfId="5" applyNumberFormat="1" applyFont="1" applyFill="1" applyBorder="1" applyProtection="1">
      <protection locked="0"/>
    </xf>
    <xf numFmtId="177" fontId="1" fillId="0" borderId="6" xfId="5" applyNumberFormat="1" applyFont="1" applyFill="1" applyBorder="1" applyProtection="1">
      <protection locked="0"/>
    </xf>
    <xf numFmtId="179" fontId="1" fillId="12" borderId="33" xfId="5" applyNumberFormat="1" applyFont="1" applyFill="1" applyBorder="1" applyProtection="1">
      <protection locked="0"/>
    </xf>
    <xf numFmtId="179" fontId="1" fillId="0" borderId="0" xfId="5" applyNumberFormat="1" applyFont="1" applyProtection="1"/>
    <xf numFmtId="44" fontId="1" fillId="0" borderId="0" xfId="5" applyFont="1" applyProtection="1"/>
    <xf numFmtId="44" fontId="1" fillId="0" borderId="0" xfId="5" applyFont="1" applyBorder="1" applyProtection="1"/>
    <xf numFmtId="182" fontId="1" fillId="0" borderId="33" xfId="5" applyNumberFormat="1" applyFont="1" applyBorder="1" applyProtection="1"/>
    <xf numFmtId="177" fontId="1" fillId="7" borderId="54" xfId="5" applyNumberFormat="1" applyFont="1" applyFill="1" applyBorder="1" applyProtection="1"/>
    <xf numFmtId="177" fontId="1" fillId="0" borderId="33" xfId="5" applyNumberFormat="1" applyFont="1" applyBorder="1" applyProtection="1"/>
    <xf numFmtId="179" fontId="1" fillId="0" borderId="33" xfId="5" applyNumberFormat="1" applyFont="1" applyFill="1" applyBorder="1" applyProtection="1"/>
    <xf numFmtId="179" fontId="1" fillId="0" borderId="33" xfId="5" applyNumberFormat="1" applyFont="1" applyBorder="1" applyProtection="1"/>
    <xf numFmtId="177" fontId="1" fillId="7" borderId="5" xfId="5" applyNumberFormat="1" applyFont="1" applyFill="1" applyBorder="1" applyProtection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38" fontId="3" fillId="0" borderId="2" xfId="0" applyNumberFormat="1" applyFont="1" applyBorder="1" applyAlignment="1" applyProtection="1">
      <alignment horizontal="left"/>
      <protection locked="0"/>
    </xf>
    <xf numFmtId="170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left"/>
      <protection locked="0"/>
    </xf>
    <xf numFmtId="38" fontId="3" fillId="11" borderId="2" xfId="0" applyNumberFormat="1" applyFont="1" applyFill="1" applyBorder="1" applyAlignment="1" applyProtection="1">
      <alignment horizontal="left"/>
      <protection locked="0"/>
    </xf>
    <xf numFmtId="0" fontId="3" fillId="11" borderId="2" xfId="0" applyFont="1" applyFill="1" applyBorder="1" applyAlignment="1" applyProtection="1">
      <alignment horizontal="center"/>
      <protection locked="0"/>
    </xf>
    <xf numFmtId="170" fontId="3" fillId="11" borderId="2" xfId="0" applyNumberFormat="1" applyFont="1" applyFill="1" applyBorder="1" applyAlignment="1" applyProtection="1">
      <alignment horizontal="center"/>
      <protection locked="0"/>
    </xf>
    <xf numFmtId="0" fontId="8" fillId="11" borderId="2" xfId="0" applyFont="1" applyFill="1" applyBorder="1" applyAlignment="1" applyProtection="1">
      <alignment horizontal="left"/>
      <protection locked="0"/>
    </xf>
    <xf numFmtId="0" fontId="3" fillId="11" borderId="2" xfId="0" applyFont="1" applyFill="1" applyBorder="1" applyAlignment="1" applyProtection="1">
      <alignment horizontal="right"/>
      <protection locked="0"/>
    </xf>
    <xf numFmtId="0" fontId="8" fillId="11" borderId="0" xfId="0" applyFont="1" applyFill="1" applyProtection="1">
      <protection locked="0"/>
    </xf>
    <xf numFmtId="0" fontId="3" fillId="11" borderId="2" xfId="0" applyFont="1" applyFill="1" applyBorder="1" applyAlignment="1" applyProtection="1">
      <alignment horizontal="left"/>
      <protection locked="0"/>
    </xf>
    <xf numFmtId="0" fontId="3" fillId="11" borderId="21" xfId="0" applyFont="1" applyFill="1" applyBorder="1" applyAlignment="1" applyProtection="1">
      <alignment horizontal="left"/>
      <protection locked="0"/>
    </xf>
    <xf numFmtId="0" fontId="3" fillId="11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11" borderId="2" xfId="0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>
      <alignment horizontal="center"/>
    </xf>
    <xf numFmtId="0" fontId="2" fillId="15" borderId="0" xfId="7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173" fontId="3" fillId="0" borderId="0" xfId="0" applyNumberFormat="1" applyFont="1" applyAlignment="1" applyProtection="1">
      <alignment horizontal="left"/>
      <protection locked="0"/>
    </xf>
    <xf numFmtId="0" fontId="5" fillId="0" borderId="12" xfId="0" quotePrefix="1" applyFont="1" applyBorder="1" applyAlignment="1">
      <alignment horizontal="center" wrapText="1"/>
    </xf>
    <xf numFmtId="0" fontId="5" fillId="0" borderId="13" xfId="0" quotePrefix="1" applyFont="1" applyBorder="1" applyAlignment="1">
      <alignment horizontal="center" wrapText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49" fontId="8" fillId="0" borderId="39" xfId="0" applyNumberFormat="1" applyFont="1" applyBorder="1" applyAlignment="1" applyProtection="1">
      <alignment horizontal="left" wrapText="1"/>
      <protection locked="0"/>
    </xf>
    <xf numFmtId="0" fontId="8" fillId="0" borderId="40" xfId="0" applyFont="1" applyBorder="1" applyAlignment="1" applyProtection="1">
      <alignment wrapText="1"/>
      <protection locked="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7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4" fontId="5" fillId="0" borderId="8" xfId="0" applyNumberFormat="1" applyFont="1" applyBorder="1" applyAlignment="1" applyProtection="1">
      <alignment horizontal="center"/>
      <protection hidden="1"/>
    </xf>
    <xf numFmtId="14" fontId="5" fillId="0" borderId="7" xfId="0" applyNumberFormat="1" applyFont="1" applyBorder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49" fontId="6" fillId="0" borderId="12" xfId="0" applyNumberFormat="1" applyFont="1" applyBorder="1" applyAlignment="1" applyProtection="1">
      <alignment wrapText="1"/>
      <protection locked="0"/>
    </xf>
    <xf numFmtId="49" fontId="6" fillId="0" borderId="13" xfId="0" applyNumberFormat="1" applyFont="1" applyBorder="1" applyAlignment="1" applyProtection="1">
      <alignment wrapText="1"/>
      <protection locked="0"/>
    </xf>
    <xf numFmtId="49" fontId="6" fillId="0" borderId="21" xfId="0" applyNumberFormat="1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49" fontId="6" fillId="0" borderId="18" xfId="0" applyNumberFormat="1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wrapText="1"/>
      <protection locked="0"/>
    </xf>
    <xf numFmtId="0" fontId="1" fillId="0" borderId="34" xfId="0" applyFont="1" applyBorder="1" applyAlignment="1" applyProtection="1">
      <alignment wrapText="1"/>
      <protection locked="0"/>
    </xf>
    <xf numFmtId="49" fontId="6" fillId="0" borderId="29" xfId="0" applyNumberFormat="1" applyFont="1" applyBorder="1" applyAlignment="1" applyProtection="1">
      <alignment horizontal="left" wrapText="1"/>
      <protection locked="0"/>
    </xf>
    <xf numFmtId="0" fontId="1" fillId="0" borderId="29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7" fillId="0" borderId="19" xfId="0" applyFont="1" applyBorder="1" applyAlignment="1" applyProtection="1">
      <alignment vertical="top" wrapText="1"/>
      <protection locked="0"/>
    </xf>
    <xf numFmtId="0" fontId="27" fillId="0" borderId="14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17" xfId="0" applyFont="1" applyBorder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6" xfId="0" applyFont="1" applyBorder="1" applyAlignment="1" applyProtection="1">
      <alignment vertical="top" wrapText="1"/>
      <protection locked="0"/>
    </xf>
    <xf numFmtId="0" fontId="27" fillId="0" borderId="16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27" fillId="0" borderId="10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168" fontId="3" fillId="0" borderId="21" xfId="0" applyNumberFormat="1" applyFont="1" applyBorder="1" applyAlignment="1" applyProtection="1">
      <alignment horizontal="right"/>
      <protection locked="0"/>
    </xf>
    <xf numFmtId="168" fontId="3" fillId="0" borderId="24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8" fontId="11" fillId="0" borderId="21" xfId="0" applyNumberFormat="1" applyFont="1" applyBorder="1" applyAlignment="1" applyProtection="1">
      <alignment horizontal="right"/>
      <protection locked="0"/>
    </xf>
    <xf numFmtId="168" fontId="11" fillId="0" borderId="24" xfId="0" applyNumberFormat="1" applyFont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168" fontId="2" fillId="0" borderId="2" xfId="0" applyNumberFormat="1" applyFont="1" applyBorder="1" applyAlignment="1">
      <alignment horizontal="right"/>
    </xf>
    <xf numFmtId="168" fontId="2" fillId="0" borderId="10" xfId="0" applyNumberFormat="1" applyFont="1" applyBorder="1" applyAlignment="1">
      <alignment horizontal="right"/>
    </xf>
    <xf numFmtId="165" fontId="26" fillId="0" borderId="2" xfId="0" applyNumberFormat="1" applyFont="1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8" fontId="3" fillId="0" borderId="2" xfId="0" applyNumberFormat="1" applyFont="1" applyBorder="1" applyAlignment="1" applyProtection="1">
      <alignment horizontal="right"/>
      <protection locked="0"/>
    </xf>
    <xf numFmtId="168" fontId="3" fillId="0" borderId="10" xfId="0" applyNumberFormat="1" applyFont="1" applyBorder="1" applyAlignment="1" applyProtection="1">
      <alignment horizontal="right"/>
      <protection locked="0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</cellXfs>
  <cellStyles count="18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Hyperlink" xfId="16" builtinId="8"/>
    <cellStyle name="Normal" xfId="0" builtinId="0"/>
    <cellStyle name="Normal 13" xfId="14" xr:uid="{00000000-0005-0000-0000-000007000000}"/>
    <cellStyle name="Normal 2" xfId="7" xr:uid="{00000000-0005-0000-0000-000008000000}"/>
    <cellStyle name="Normal 2 2 2 7" xfId="12" xr:uid="{00000000-0005-0000-0000-000009000000}"/>
    <cellStyle name="Normal 25" xfId="11" xr:uid="{00000000-0005-0000-0000-00000A000000}"/>
    <cellStyle name="Normal 3" xfId="8" xr:uid="{00000000-0005-0000-0000-00000B000000}"/>
    <cellStyle name="Normal 4" xfId="15" xr:uid="{9F6DE955-B153-4160-87EB-B93E375E66E8}"/>
    <cellStyle name="Normal_S- Schedules" xfId="9" xr:uid="{00000000-0005-0000-0000-00000C000000}"/>
    <cellStyle name="Normal_Transfer Schedules" xfId="10" xr:uid="{00000000-0005-0000-0000-00000D000000}"/>
    <cellStyle name="Percent" xfId="17" builtinId="5"/>
    <cellStyle name="Percent 2 10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142</xdr:row>
      <xdr:rowOff>9525</xdr:rowOff>
    </xdr:from>
    <xdr:to>
      <xdr:col>4</xdr:col>
      <xdr:colOff>85725</xdr:colOff>
      <xdr:row>144</xdr:row>
      <xdr:rowOff>0</xdr:rowOff>
    </xdr:to>
    <xdr:sp macro="" textlink="">
      <xdr:nvSpPr>
        <xdr:cNvPr id="21831" name="AutoShape 2">
          <a:extLst>
            <a:ext uri="{FF2B5EF4-FFF2-40B4-BE49-F238E27FC236}">
              <a16:creationId xmlns:a16="http://schemas.microsoft.com/office/drawing/2014/main" id="{00000000-0008-0000-0000-000047550000}"/>
            </a:ext>
          </a:extLst>
        </xdr:cNvPr>
        <xdr:cNvSpPr>
          <a:spLocks/>
        </xdr:cNvSpPr>
      </xdr:nvSpPr>
      <xdr:spPr bwMode="auto">
        <a:xfrm>
          <a:off x="2543175" y="220789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122</xdr:row>
      <xdr:rowOff>0</xdr:rowOff>
    </xdr:from>
    <xdr:to>
      <xdr:col>4</xdr:col>
      <xdr:colOff>85725</xdr:colOff>
      <xdr:row>122</xdr:row>
      <xdr:rowOff>0</xdr:rowOff>
    </xdr:to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>
          <a:spLocks/>
        </xdr:cNvSpPr>
      </xdr:nvSpPr>
      <xdr:spPr bwMode="auto">
        <a:xfrm>
          <a:off x="2505075" y="188404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123825</xdr:rowOff>
        </xdr:from>
        <xdr:to>
          <xdr:col>9</xdr:col>
          <xdr:colOff>76200</xdr:colOff>
          <xdr:row>15</xdr:row>
          <xdr:rowOff>19050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24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123825</xdr:rowOff>
        </xdr:from>
        <xdr:to>
          <xdr:col>11</xdr:col>
          <xdr:colOff>76200</xdr:colOff>
          <xdr:row>15</xdr:row>
          <xdr:rowOff>19050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24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123825</xdr:rowOff>
        </xdr:from>
        <xdr:to>
          <xdr:col>13</xdr:col>
          <xdr:colOff>76200</xdr:colOff>
          <xdr:row>15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24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133350</xdr:rowOff>
        </xdr:from>
        <xdr:to>
          <xdr:col>9</xdr:col>
          <xdr:colOff>76200</xdr:colOff>
          <xdr:row>17</xdr:row>
          <xdr:rowOff>28575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24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133350</xdr:rowOff>
        </xdr:from>
        <xdr:to>
          <xdr:col>11</xdr:col>
          <xdr:colOff>76200</xdr:colOff>
          <xdr:row>17</xdr:row>
          <xdr:rowOff>28575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24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133350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24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76200</xdr:colOff>
          <xdr:row>19</xdr:row>
          <xdr:rowOff>28575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24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24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76200</xdr:colOff>
          <xdr:row>19</xdr:row>
          <xdr:rowOff>28575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24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24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24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24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133350</xdr:rowOff>
        </xdr:from>
        <xdr:to>
          <xdr:col>9</xdr:col>
          <xdr:colOff>76200</xdr:colOff>
          <xdr:row>25</xdr:row>
          <xdr:rowOff>28575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24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133350</xdr:rowOff>
        </xdr:from>
        <xdr:to>
          <xdr:col>11</xdr:col>
          <xdr:colOff>76200</xdr:colOff>
          <xdr:row>25</xdr:row>
          <xdr:rowOff>28575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24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133350</xdr:rowOff>
        </xdr:from>
        <xdr:to>
          <xdr:col>13</xdr:col>
          <xdr:colOff>76200</xdr:colOff>
          <xdr:row>25</xdr:row>
          <xdr:rowOff>28575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24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133350</xdr:rowOff>
        </xdr:from>
        <xdr:to>
          <xdr:col>9</xdr:col>
          <xdr:colOff>76200</xdr:colOff>
          <xdr:row>28</xdr:row>
          <xdr:rowOff>28575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24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133350</xdr:rowOff>
        </xdr:from>
        <xdr:to>
          <xdr:col>11</xdr:col>
          <xdr:colOff>76200</xdr:colOff>
          <xdr:row>28</xdr:row>
          <xdr:rowOff>28575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24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133350</xdr:rowOff>
        </xdr:from>
        <xdr:to>
          <xdr:col>13</xdr:col>
          <xdr:colOff>76200</xdr:colOff>
          <xdr:row>28</xdr:row>
          <xdr:rowOff>28575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24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133350</xdr:rowOff>
        </xdr:from>
        <xdr:to>
          <xdr:col>9</xdr:col>
          <xdr:colOff>76200</xdr:colOff>
          <xdr:row>30</xdr:row>
          <xdr:rowOff>28575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24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133350</xdr:rowOff>
        </xdr:from>
        <xdr:to>
          <xdr:col>11</xdr:col>
          <xdr:colOff>76200</xdr:colOff>
          <xdr:row>30</xdr:row>
          <xdr:rowOff>28575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24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133350</xdr:rowOff>
        </xdr:from>
        <xdr:to>
          <xdr:col>13</xdr:col>
          <xdr:colOff>76200</xdr:colOff>
          <xdr:row>30</xdr:row>
          <xdr:rowOff>28575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24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123825</xdr:rowOff>
        </xdr:from>
        <xdr:to>
          <xdr:col>9</xdr:col>
          <xdr:colOff>76200</xdr:colOff>
          <xdr:row>34</xdr:row>
          <xdr:rowOff>19050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24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123825</xdr:rowOff>
        </xdr:from>
        <xdr:to>
          <xdr:col>11</xdr:col>
          <xdr:colOff>66675</xdr:colOff>
          <xdr:row>34</xdr:row>
          <xdr:rowOff>19050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24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</xdr:row>
          <xdr:rowOff>133350</xdr:rowOff>
        </xdr:from>
        <xdr:to>
          <xdr:col>13</xdr:col>
          <xdr:colOff>76200</xdr:colOff>
          <xdr:row>34</xdr:row>
          <xdr:rowOff>28575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24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133350</xdr:rowOff>
        </xdr:from>
        <xdr:to>
          <xdr:col>9</xdr:col>
          <xdr:colOff>76200</xdr:colOff>
          <xdr:row>39</xdr:row>
          <xdr:rowOff>28575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24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133350</xdr:rowOff>
        </xdr:from>
        <xdr:to>
          <xdr:col>11</xdr:col>
          <xdr:colOff>76200</xdr:colOff>
          <xdr:row>39</xdr:row>
          <xdr:rowOff>28575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24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133350</xdr:rowOff>
        </xdr:from>
        <xdr:to>
          <xdr:col>13</xdr:col>
          <xdr:colOff>66675</xdr:colOff>
          <xdr:row>39</xdr:row>
          <xdr:rowOff>28575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24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133350</xdr:rowOff>
        </xdr:from>
        <xdr:to>
          <xdr:col>9</xdr:col>
          <xdr:colOff>76200</xdr:colOff>
          <xdr:row>49</xdr:row>
          <xdr:rowOff>28575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24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133350</xdr:rowOff>
        </xdr:from>
        <xdr:to>
          <xdr:col>11</xdr:col>
          <xdr:colOff>76200</xdr:colOff>
          <xdr:row>49</xdr:row>
          <xdr:rowOff>28575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24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133350</xdr:rowOff>
        </xdr:from>
        <xdr:to>
          <xdr:col>13</xdr:col>
          <xdr:colOff>76200</xdr:colOff>
          <xdr:row>49</xdr:row>
          <xdr:rowOff>28575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24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133350</xdr:rowOff>
        </xdr:from>
        <xdr:to>
          <xdr:col>9</xdr:col>
          <xdr:colOff>76200</xdr:colOff>
          <xdr:row>51</xdr:row>
          <xdr:rowOff>28575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24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133350</xdr:rowOff>
        </xdr:from>
        <xdr:to>
          <xdr:col>11</xdr:col>
          <xdr:colOff>76200</xdr:colOff>
          <xdr:row>51</xdr:row>
          <xdr:rowOff>28575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24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49</xdr:row>
          <xdr:rowOff>133350</xdr:rowOff>
        </xdr:from>
        <xdr:to>
          <xdr:col>13</xdr:col>
          <xdr:colOff>76200</xdr:colOff>
          <xdr:row>51</xdr:row>
          <xdr:rowOff>28575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24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24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24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24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24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24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76200</xdr:colOff>
          <xdr:row>66</xdr:row>
          <xdr:rowOff>28575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24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133350</xdr:rowOff>
        </xdr:from>
        <xdr:to>
          <xdr:col>9</xdr:col>
          <xdr:colOff>76200</xdr:colOff>
          <xdr:row>68</xdr:row>
          <xdr:rowOff>28575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24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66</xdr:row>
          <xdr:rowOff>133350</xdr:rowOff>
        </xdr:from>
        <xdr:to>
          <xdr:col>11</xdr:col>
          <xdr:colOff>76200</xdr:colOff>
          <xdr:row>68</xdr:row>
          <xdr:rowOff>28575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24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133350</xdr:rowOff>
        </xdr:from>
        <xdr:to>
          <xdr:col>13</xdr:col>
          <xdr:colOff>76200</xdr:colOff>
          <xdr:row>68</xdr:row>
          <xdr:rowOff>28575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24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9525</xdr:rowOff>
        </xdr:from>
        <xdr:to>
          <xdr:col>9</xdr:col>
          <xdr:colOff>76200</xdr:colOff>
          <xdr:row>70</xdr:row>
          <xdr:rowOff>133350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24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68</xdr:row>
          <xdr:rowOff>66675</xdr:rowOff>
        </xdr:from>
        <xdr:to>
          <xdr:col>11</xdr:col>
          <xdr:colOff>76200</xdr:colOff>
          <xdr:row>70</xdr:row>
          <xdr:rowOff>85725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24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57150</xdr:rowOff>
        </xdr:from>
        <xdr:to>
          <xdr:col>13</xdr:col>
          <xdr:colOff>76200</xdr:colOff>
          <xdr:row>70</xdr:row>
          <xdr:rowOff>95250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24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133350</xdr:rowOff>
        </xdr:from>
        <xdr:to>
          <xdr:col>9</xdr:col>
          <xdr:colOff>76200</xdr:colOff>
          <xdr:row>73</xdr:row>
          <xdr:rowOff>28575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24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133350</xdr:rowOff>
        </xdr:from>
        <xdr:to>
          <xdr:col>11</xdr:col>
          <xdr:colOff>76200</xdr:colOff>
          <xdr:row>73</xdr:row>
          <xdr:rowOff>28575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24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133350</xdr:rowOff>
        </xdr:from>
        <xdr:to>
          <xdr:col>13</xdr:col>
          <xdr:colOff>76200</xdr:colOff>
          <xdr:row>73</xdr:row>
          <xdr:rowOff>28575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24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133350</xdr:rowOff>
        </xdr:from>
        <xdr:to>
          <xdr:col>9</xdr:col>
          <xdr:colOff>76200</xdr:colOff>
          <xdr:row>75</xdr:row>
          <xdr:rowOff>28575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24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133350</xdr:rowOff>
        </xdr:from>
        <xdr:to>
          <xdr:col>11</xdr:col>
          <xdr:colOff>76200</xdr:colOff>
          <xdr:row>75</xdr:row>
          <xdr:rowOff>28575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24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133350</xdr:rowOff>
        </xdr:from>
        <xdr:to>
          <xdr:col>13</xdr:col>
          <xdr:colOff>76200</xdr:colOff>
          <xdr:row>75</xdr:row>
          <xdr:rowOff>28575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24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75</xdr:row>
          <xdr:rowOff>133350</xdr:rowOff>
        </xdr:from>
        <xdr:to>
          <xdr:col>9</xdr:col>
          <xdr:colOff>76200</xdr:colOff>
          <xdr:row>77</xdr:row>
          <xdr:rowOff>28575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24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133350</xdr:rowOff>
        </xdr:from>
        <xdr:to>
          <xdr:col>11</xdr:col>
          <xdr:colOff>76200</xdr:colOff>
          <xdr:row>77</xdr:row>
          <xdr:rowOff>28575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24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133350</xdr:rowOff>
        </xdr:from>
        <xdr:to>
          <xdr:col>13</xdr:col>
          <xdr:colOff>76200</xdr:colOff>
          <xdr:row>77</xdr:row>
          <xdr:rowOff>28575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24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79</xdr:row>
          <xdr:rowOff>133350</xdr:rowOff>
        </xdr:from>
        <xdr:to>
          <xdr:col>9</xdr:col>
          <xdr:colOff>85725</xdr:colOff>
          <xdr:row>81</xdr:row>
          <xdr:rowOff>28575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24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79</xdr:row>
          <xdr:rowOff>133350</xdr:rowOff>
        </xdr:from>
        <xdr:to>
          <xdr:col>11</xdr:col>
          <xdr:colOff>85725</xdr:colOff>
          <xdr:row>81</xdr:row>
          <xdr:rowOff>28575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24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123825</xdr:rowOff>
        </xdr:from>
        <xdr:to>
          <xdr:col>13</xdr:col>
          <xdr:colOff>76200</xdr:colOff>
          <xdr:row>81</xdr:row>
          <xdr:rowOff>19050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24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133350</xdr:rowOff>
        </xdr:from>
        <xdr:to>
          <xdr:col>9</xdr:col>
          <xdr:colOff>76200</xdr:colOff>
          <xdr:row>83</xdr:row>
          <xdr:rowOff>28575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24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133350</xdr:rowOff>
        </xdr:from>
        <xdr:to>
          <xdr:col>11</xdr:col>
          <xdr:colOff>76200</xdr:colOff>
          <xdr:row>83</xdr:row>
          <xdr:rowOff>28575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24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133350</xdr:rowOff>
        </xdr:from>
        <xdr:to>
          <xdr:col>13</xdr:col>
          <xdr:colOff>76200</xdr:colOff>
          <xdr:row>83</xdr:row>
          <xdr:rowOff>28575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24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83</xdr:row>
          <xdr:rowOff>133350</xdr:rowOff>
        </xdr:from>
        <xdr:to>
          <xdr:col>9</xdr:col>
          <xdr:colOff>76200</xdr:colOff>
          <xdr:row>85</xdr:row>
          <xdr:rowOff>28575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24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133350</xdr:rowOff>
        </xdr:from>
        <xdr:to>
          <xdr:col>11</xdr:col>
          <xdr:colOff>76200</xdr:colOff>
          <xdr:row>85</xdr:row>
          <xdr:rowOff>28575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24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83</xdr:row>
          <xdr:rowOff>133350</xdr:rowOff>
        </xdr:from>
        <xdr:to>
          <xdr:col>13</xdr:col>
          <xdr:colOff>76200</xdr:colOff>
          <xdr:row>85</xdr:row>
          <xdr:rowOff>28575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24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133350</xdr:rowOff>
        </xdr:from>
        <xdr:to>
          <xdr:col>9</xdr:col>
          <xdr:colOff>76200</xdr:colOff>
          <xdr:row>88</xdr:row>
          <xdr:rowOff>28575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24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86</xdr:row>
          <xdr:rowOff>133350</xdr:rowOff>
        </xdr:from>
        <xdr:to>
          <xdr:col>11</xdr:col>
          <xdr:colOff>76200</xdr:colOff>
          <xdr:row>88</xdr:row>
          <xdr:rowOff>28575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24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86</xdr:row>
          <xdr:rowOff>133350</xdr:rowOff>
        </xdr:from>
        <xdr:to>
          <xdr:col>13</xdr:col>
          <xdr:colOff>76200</xdr:colOff>
          <xdr:row>88</xdr:row>
          <xdr:rowOff>28575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24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133350</xdr:rowOff>
        </xdr:from>
        <xdr:to>
          <xdr:col>9</xdr:col>
          <xdr:colOff>76200</xdr:colOff>
          <xdr:row>90</xdr:row>
          <xdr:rowOff>28575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24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88</xdr:row>
          <xdr:rowOff>133350</xdr:rowOff>
        </xdr:from>
        <xdr:to>
          <xdr:col>11</xdr:col>
          <xdr:colOff>76200</xdr:colOff>
          <xdr:row>90</xdr:row>
          <xdr:rowOff>28575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24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133350</xdr:rowOff>
        </xdr:from>
        <xdr:to>
          <xdr:col>13</xdr:col>
          <xdr:colOff>76200</xdr:colOff>
          <xdr:row>90</xdr:row>
          <xdr:rowOff>28575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24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90</xdr:row>
          <xdr:rowOff>133350</xdr:rowOff>
        </xdr:from>
        <xdr:to>
          <xdr:col>9</xdr:col>
          <xdr:colOff>76200</xdr:colOff>
          <xdr:row>92</xdr:row>
          <xdr:rowOff>28575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24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133350</xdr:rowOff>
        </xdr:from>
        <xdr:to>
          <xdr:col>11</xdr:col>
          <xdr:colOff>76200</xdr:colOff>
          <xdr:row>92</xdr:row>
          <xdr:rowOff>28575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24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133350</xdr:rowOff>
        </xdr:from>
        <xdr:to>
          <xdr:col>13</xdr:col>
          <xdr:colOff>76200</xdr:colOff>
          <xdr:row>92</xdr:row>
          <xdr:rowOff>28575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24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24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24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76200</xdr:colOff>
          <xdr:row>94</xdr:row>
          <xdr:rowOff>28575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24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133350</xdr:rowOff>
        </xdr:from>
        <xdr:to>
          <xdr:col>9</xdr:col>
          <xdr:colOff>76200</xdr:colOff>
          <xdr:row>96</xdr:row>
          <xdr:rowOff>28575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24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94</xdr:row>
          <xdr:rowOff>133350</xdr:rowOff>
        </xdr:from>
        <xdr:to>
          <xdr:col>11</xdr:col>
          <xdr:colOff>76200</xdr:colOff>
          <xdr:row>96</xdr:row>
          <xdr:rowOff>28575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24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133350</xdr:rowOff>
        </xdr:from>
        <xdr:to>
          <xdr:col>13</xdr:col>
          <xdr:colOff>76200</xdr:colOff>
          <xdr:row>96</xdr:row>
          <xdr:rowOff>28575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24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133350</xdr:rowOff>
        </xdr:from>
        <xdr:to>
          <xdr:col>9</xdr:col>
          <xdr:colOff>76200</xdr:colOff>
          <xdr:row>98</xdr:row>
          <xdr:rowOff>28575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24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133350</xdr:rowOff>
        </xdr:from>
        <xdr:to>
          <xdr:col>11</xdr:col>
          <xdr:colOff>76200</xdr:colOff>
          <xdr:row>98</xdr:row>
          <xdr:rowOff>28575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24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133350</xdr:rowOff>
        </xdr:from>
        <xdr:to>
          <xdr:col>13</xdr:col>
          <xdr:colOff>76200</xdr:colOff>
          <xdr:row>98</xdr:row>
          <xdr:rowOff>28575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24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133350</xdr:rowOff>
        </xdr:from>
        <xdr:to>
          <xdr:col>9</xdr:col>
          <xdr:colOff>76200</xdr:colOff>
          <xdr:row>100</xdr:row>
          <xdr:rowOff>28575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24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98</xdr:row>
          <xdr:rowOff>133350</xdr:rowOff>
        </xdr:from>
        <xdr:to>
          <xdr:col>11</xdr:col>
          <xdr:colOff>76200</xdr:colOff>
          <xdr:row>100</xdr:row>
          <xdr:rowOff>28575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24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133350</xdr:rowOff>
        </xdr:from>
        <xdr:to>
          <xdr:col>13</xdr:col>
          <xdr:colOff>76200</xdr:colOff>
          <xdr:row>100</xdr:row>
          <xdr:rowOff>28575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24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100</xdr:row>
          <xdr:rowOff>133350</xdr:rowOff>
        </xdr:from>
        <xdr:to>
          <xdr:col>9</xdr:col>
          <xdr:colOff>76200</xdr:colOff>
          <xdr:row>102</xdr:row>
          <xdr:rowOff>28575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24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100</xdr:row>
          <xdr:rowOff>133350</xdr:rowOff>
        </xdr:from>
        <xdr:to>
          <xdr:col>11</xdr:col>
          <xdr:colOff>76200</xdr:colOff>
          <xdr:row>102</xdr:row>
          <xdr:rowOff>28575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24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100</xdr:row>
          <xdr:rowOff>133350</xdr:rowOff>
        </xdr:from>
        <xdr:to>
          <xdr:col>13</xdr:col>
          <xdr:colOff>76200</xdr:colOff>
          <xdr:row>102</xdr:row>
          <xdr:rowOff>28575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24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102</xdr:row>
          <xdr:rowOff>133350</xdr:rowOff>
        </xdr:from>
        <xdr:to>
          <xdr:col>9</xdr:col>
          <xdr:colOff>76200</xdr:colOff>
          <xdr:row>104</xdr:row>
          <xdr:rowOff>28575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24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102</xdr:row>
          <xdr:rowOff>133350</xdr:rowOff>
        </xdr:from>
        <xdr:to>
          <xdr:col>11</xdr:col>
          <xdr:colOff>76200</xdr:colOff>
          <xdr:row>104</xdr:row>
          <xdr:rowOff>28575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24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102</xdr:row>
          <xdr:rowOff>133350</xdr:rowOff>
        </xdr:from>
        <xdr:to>
          <xdr:col>13</xdr:col>
          <xdr:colOff>76200</xdr:colOff>
          <xdr:row>104</xdr:row>
          <xdr:rowOff>28575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24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104</xdr:row>
          <xdr:rowOff>133350</xdr:rowOff>
        </xdr:from>
        <xdr:to>
          <xdr:col>9</xdr:col>
          <xdr:colOff>76200</xdr:colOff>
          <xdr:row>106</xdr:row>
          <xdr:rowOff>28575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24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104</xdr:row>
          <xdr:rowOff>133350</xdr:rowOff>
        </xdr:from>
        <xdr:to>
          <xdr:col>11</xdr:col>
          <xdr:colOff>76200</xdr:colOff>
          <xdr:row>106</xdr:row>
          <xdr:rowOff>28575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24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104</xdr:row>
          <xdr:rowOff>133350</xdr:rowOff>
        </xdr:from>
        <xdr:to>
          <xdr:col>13</xdr:col>
          <xdr:colOff>76200</xdr:colOff>
          <xdr:row>106</xdr:row>
          <xdr:rowOff>28575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24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133350</xdr:rowOff>
        </xdr:from>
        <xdr:to>
          <xdr:col>9</xdr:col>
          <xdr:colOff>76200</xdr:colOff>
          <xdr:row>116</xdr:row>
          <xdr:rowOff>28575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24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114</xdr:row>
          <xdr:rowOff>133350</xdr:rowOff>
        </xdr:from>
        <xdr:to>
          <xdr:col>11</xdr:col>
          <xdr:colOff>76200</xdr:colOff>
          <xdr:row>116</xdr:row>
          <xdr:rowOff>28575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24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114</xdr:row>
          <xdr:rowOff>133350</xdr:rowOff>
        </xdr:from>
        <xdr:to>
          <xdr:col>13</xdr:col>
          <xdr:colOff>76200</xdr:colOff>
          <xdr:row>116</xdr:row>
          <xdr:rowOff>28575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24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116</xdr:row>
          <xdr:rowOff>133350</xdr:rowOff>
        </xdr:from>
        <xdr:to>
          <xdr:col>9</xdr:col>
          <xdr:colOff>76200</xdr:colOff>
          <xdr:row>118</xdr:row>
          <xdr:rowOff>28575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24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116</xdr:row>
          <xdr:rowOff>133350</xdr:rowOff>
        </xdr:from>
        <xdr:to>
          <xdr:col>11</xdr:col>
          <xdr:colOff>76200</xdr:colOff>
          <xdr:row>118</xdr:row>
          <xdr:rowOff>28575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24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116</xdr:row>
          <xdr:rowOff>133350</xdr:rowOff>
        </xdr:from>
        <xdr:to>
          <xdr:col>13</xdr:col>
          <xdr:colOff>76200</xdr:colOff>
          <xdr:row>118</xdr:row>
          <xdr:rowOff>28575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24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121</xdr:row>
          <xdr:rowOff>133350</xdr:rowOff>
        </xdr:from>
        <xdr:to>
          <xdr:col>9</xdr:col>
          <xdr:colOff>76200</xdr:colOff>
          <xdr:row>123</xdr:row>
          <xdr:rowOff>28575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24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121</xdr:row>
          <xdr:rowOff>133350</xdr:rowOff>
        </xdr:from>
        <xdr:to>
          <xdr:col>11</xdr:col>
          <xdr:colOff>76200</xdr:colOff>
          <xdr:row>123</xdr:row>
          <xdr:rowOff>28575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24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121</xdr:row>
          <xdr:rowOff>133350</xdr:rowOff>
        </xdr:from>
        <xdr:to>
          <xdr:col>13</xdr:col>
          <xdr:colOff>76200</xdr:colOff>
          <xdr:row>123</xdr:row>
          <xdr:rowOff>28575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24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133350</xdr:rowOff>
        </xdr:from>
        <xdr:to>
          <xdr:col>9</xdr:col>
          <xdr:colOff>76200</xdr:colOff>
          <xdr:row>126</xdr:row>
          <xdr:rowOff>28575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24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133350</xdr:rowOff>
        </xdr:from>
        <xdr:to>
          <xdr:col>11</xdr:col>
          <xdr:colOff>76200</xdr:colOff>
          <xdr:row>126</xdr:row>
          <xdr:rowOff>28575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24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124</xdr:row>
          <xdr:rowOff>133350</xdr:rowOff>
        </xdr:from>
        <xdr:to>
          <xdr:col>13</xdr:col>
          <xdr:colOff>76200</xdr:colOff>
          <xdr:row>126</xdr:row>
          <xdr:rowOff>28575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24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128</xdr:row>
          <xdr:rowOff>133350</xdr:rowOff>
        </xdr:from>
        <xdr:to>
          <xdr:col>9</xdr:col>
          <xdr:colOff>76200</xdr:colOff>
          <xdr:row>130</xdr:row>
          <xdr:rowOff>28575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24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128</xdr:row>
          <xdr:rowOff>133350</xdr:rowOff>
        </xdr:from>
        <xdr:to>
          <xdr:col>11</xdr:col>
          <xdr:colOff>76200</xdr:colOff>
          <xdr:row>130</xdr:row>
          <xdr:rowOff>28575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24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128</xdr:row>
          <xdr:rowOff>133350</xdr:rowOff>
        </xdr:from>
        <xdr:to>
          <xdr:col>13</xdr:col>
          <xdr:colOff>76200</xdr:colOff>
          <xdr:row>130</xdr:row>
          <xdr:rowOff>28575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24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145</xdr:row>
          <xdr:rowOff>133350</xdr:rowOff>
        </xdr:from>
        <xdr:to>
          <xdr:col>9</xdr:col>
          <xdr:colOff>76200</xdr:colOff>
          <xdr:row>147</xdr:row>
          <xdr:rowOff>28575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24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145</xdr:row>
          <xdr:rowOff>133350</xdr:rowOff>
        </xdr:from>
        <xdr:to>
          <xdr:col>11</xdr:col>
          <xdr:colOff>76200</xdr:colOff>
          <xdr:row>147</xdr:row>
          <xdr:rowOff>28575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24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145</xdr:row>
          <xdr:rowOff>133350</xdr:rowOff>
        </xdr:from>
        <xdr:to>
          <xdr:col>13</xdr:col>
          <xdr:colOff>76200</xdr:colOff>
          <xdr:row>147</xdr:row>
          <xdr:rowOff>28575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24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133350</xdr:rowOff>
        </xdr:from>
        <xdr:to>
          <xdr:col>9</xdr:col>
          <xdr:colOff>76200</xdr:colOff>
          <xdr:row>157</xdr:row>
          <xdr:rowOff>28575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24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133350</xdr:rowOff>
        </xdr:from>
        <xdr:to>
          <xdr:col>11</xdr:col>
          <xdr:colOff>76200</xdr:colOff>
          <xdr:row>157</xdr:row>
          <xdr:rowOff>28575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24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133350</xdr:rowOff>
        </xdr:from>
        <xdr:to>
          <xdr:col>13</xdr:col>
          <xdr:colOff>76200</xdr:colOff>
          <xdr:row>157</xdr:row>
          <xdr:rowOff>28575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24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133350</xdr:rowOff>
        </xdr:from>
        <xdr:to>
          <xdr:col>9</xdr:col>
          <xdr:colOff>76200</xdr:colOff>
          <xdr:row>159</xdr:row>
          <xdr:rowOff>28575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24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133350</xdr:rowOff>
        </xdr:from>
        <xdr:to>
          <xdr:col>11</xdr:col>
          <xdr:colOff>76200</xdr:colOff>
          <xdr:row>159</xdr:row>
          <xdr:rowOff>28575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24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133350</xdr:rowOff>
        </xdr:from>
        <xdr:to>
          <xdr:col>13</xdr:col>
          <xdr:colOff>76200</xdr:colOff>
          <xdr:row>159</xdr:row>
          <xdr:rowOff>28575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24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133350</xdr:rowOff>
        </xdr:from>
        <xdr:to>
          <xdr:col>9</xdr:col>
          <xdr:colOff>76200</xdr:colOff>
          <xdr:row>161</xdr:row>
          <xdr:rowOff>28575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24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133350</xdr:rowOff>
        </xdr:from>
        <xdr:to>
          <xdr:col>11</xdr:col>
          <xdr:colOff>76200</xdr:colOff>
          <xdr:row>161</xdr:row>
          <xdr:rowOff>28575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24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133350</xdr:rowOff>
        </xdr:from>
        <xdr:to>
          <xdr:col>13</xdr:col>
          <xdr:colOff>76200</xdr:colOff>
          <xdr:row>161</xdr:row>
          <xdr:rowOff>28575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24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133350</xdr:rowOff>
        </xdr:from>
        <xdr:to>
          <xdr:col>9</xdr:col>
          <xdr:colOff>76200</xdr:colOff>
          <xdr:row>165</xdr:row>
          <xdr:rowOff>28575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24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133350</xdr:rowOff>
        </xdr:from>
        <xdr:to>
          <xdr:col>11</xdr:col>
          <xdr:colOff>76200</xdr:colOff>
          <xdr:row>165</xdr:row>
          <xdr:rowOff>28575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24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133350</xdr:rowOff>
        </xdr:from>
        <xdr:to>
          <xdr:col>13</xdr:col>
          <xdr:colOff>76200</xdr:colOff>
          <xdr:row>165</xdr:row>
          <xdr:rowOff>28575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24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24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24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76200</xdr:colOff>
          <xdr:row>167</xdr:row>
          <xdr:rowOff>28575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24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173</xdr:row>
          <xdr:rowOff>133350</xdr:rowOff>
        </xdr:from>
        <xdr:to>
          <xdr:col>9</xdr:col>
          <xdr:colOff>76200</xdr:colOff>
          <xdr:row>175</xdr:row>
          <xdr:rowOff>28575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24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173</xdr:row>
          <xdr:rowOff>133350</xdr:rowOff>
        </xdr:from>
        <xdr:to>
          <xdr:col>11</xdr:col>
          <xdr:colOff>76200</xdr:colOff>
          <xdr:row>175</xdr:row>
          <xdr:rowOff>28575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24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173</xdr:row>
          <xdr:rowOff>133350</xdr:rowOff>
        </xdr:from>
        <xdr:to>
          <xdr:col>13</xdr:col>
          <xdr:colOff>76200</xdr:colOff>
          <xdr:row>175</xdr:row>
          <xdr:rowOff>28575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24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175</xdr:row>
          <xdr:rowOff>133350</xdr:rowOff>
        </xdr:from>
        <xdr:to>
          <xdr:col>9</xdr:col>
          <xdr:colOff>76200</xdr:colOff>
          <xdr:row>177</xdr:row>
          <xdr:rowOff>28575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24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175</xdr:row>
          <xdr:rowOff>133350</xdr:rowOff>
        </xdr:from>
        <xdr:to>
          <xdr:col>11</xdr:col>
          <xdr:colOff>76200</xdr:colOff>
          <xdr:row>177</xdr:row>
          <xdr:rowOff>28575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24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175</xdr:row>
          <xdr:rowOff>133350</xdr:rowOff>
        </xdr:from>
        <xdr:to>
          <xdr:col>13</xdr:col>
          <xdr:colOff>76200</xdr:colOff>
          <xdr:row>177</xdr:row>
          <xdr:rowOff>28575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24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177</xdr:row>
          <xdr:rowOff>133350</xdr:rowOff>
        </xdr:from>
        <xdr:to>
          <xdr:col>9</xdr:col>
          <xdr:colOff>76200</xdr:colOff>
          <xdr:row>179</xdr:row>
          <xdr:rowOff>28575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24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177</xdr:row>
          <xdr:rowOff>133350</xdr:rowOff>
        </xdr:from>
        <xdr:to>
          <xdr:col>11</xdr:col>
          <xdr:colOff>76200</xdr:colOff>
          <xdr:row>179</xdr:row>
          <xdr:rowOff>28575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24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177</xdr:row>
          <xdr:rowOff>133350</xdr:rowOff>
        </xdr:from>
        <xdr:to>
          <xdr:col>13</xdr:col>
          <xdr:colOff>76200</xdr:colOff>
          <xdr:row>179</xdr:row>
          <xdr:rowOff>28575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24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131</xdr:row>
          <xdr:rowOff>133350</xdr:rowOff>
        </xdr:from>
        <xdr:to>
          <xdr:col>9</xdr:col>
          <xdr:colOff>76200</xdr:colOff>
          <xdr:row>133</xdr:row>
          <xdr:rowOff>28575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24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131</xdr:row>
          <xdr:rowOff>133350</xdr:rowOff>
        </xdr:from>
        <xdr:to>
          <xdr:col>11</xdr:col>
          <xdr:colOff>76200</xdr:colOff>
          <xdr:row>133</xdr:row>
          <xdr:rowOff>28575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24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131</xdr:row>
          <xdr:rowOff>133350</xdr:rowOff>
        </xdr:from>
        <xdr:to>
          <xdr:col>13</xdr:col>
          <xdr:colOff>76200</xdr:colOff>
          <xdr:row>133</xdr:row>
          <xdr:rowOff>28575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24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24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133350</xdr:rowOff>
        </xdr:from>
        <xdr:to>
          <xdr:col>11</xdr:col>
          <xdr:colOff>76200</xdr:colOff>
          <xdr:row>54</xdr:row>
          <xdr:rowOff>28575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24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133350</xdr:rowOff>
        </xdr:from>
        <xdr:to>
          <xdr:col>13</xdr:col>
          <xdr:colOff>76200</xdr:colOff>
          <xdr:row>54</xdr:row>
          <xdr:rowOff>28575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24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323</xdr:row>
          <xdr:rowOff>133350</xdr:rowOff>
        </xdr:from>
        <xdr:to>
          <xdr:col>2</xdr:col>
          <xdr:colOff>323850</xdr:colOff>
          <xdr:row>325</xdr:row>
          <xdr:rowOff>28575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24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323</xdr:row>
          <xdr:rowOff>133350</xdr:rowOff>
        </xdr:from>
        <xdr:to>
          <xdr:col>3</xdr:col>
          <xdr:colOff>323850</xdr:colOff>
          <xdr:row>325</xdr:row>
          <xdr:rowOff>28575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24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324</xdr:row>
          <xdr:rowOff>133350</xdr:rowOff>
        </xdr:from>
        <xdr:to>
          <xdr:col>4</xdr:col>
          <xdr:colOff>323850</xdr:colOff>
          <xdr:row>326</xdr:row>
          <xdr:rowOff>28575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24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327</xdr:row>
          <xdr:rowOff>133350</xdr:rowOff>
        </xdr:from>
        <xdr:to>
          <xdr:col>2</xdr:col>
          <xdr:colOff>323850</xdr:colOff>
          <xdr:row>329</xdr:row>
          <xdr:rowOff>28575</xdr:rowOff>
        </xdr:to>
        <xdr:sp macro="" textlink="">
          <xdr:nvSpPr>
            <xdr:cNvPr id="42129" name="Check Box 145" hidden="1">
              <a:extLst>
                <a:ext uri="{63B3BB69-23CF-44E3-9099-C40C66FF867C}">
                  <a14:compatExt spid="_x0000_s42129"/>
                </a:ext>
                <a:ext uri="{FF2B5EF4-FFF2-40B4-BE49-F238E27FC236}">
                  <a16:creationId xmlns:a16="http://schemas.microsoft.com/office/drawing/2014/main" id="{00000000-0008-0000-2400-00009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327</xdr:row>
          <xdr:rowOff>133350</xdr:rowOff>
        </xdr:from>
        <xdr:to>
          <xdr:col>3</xdr:col>
          <xdr:colOff>323850</xdr:colOff>
          <xdr:row>329</xdr:row>
          <xdr:rowOff>28575</xdr:rowOff>
        </xdr:to>
        <xdr:sp macro="" textlink="">
          <xdr:nvSpPr>
            <xdr:cNvPr id="42130" name="Check Box 146" hidden="1">
              <a:extLst>
                <a:ext uri="{63B3BB69-23CF-44E3-9099-C40C66FF867C}">
                  <a14:compatExt spid="_x0000_s42130"/>
                </a:ext>
                <a:ext uri="{FF2B5EF4-FFF2-40B4-BE49-F238E27FC236}">
                  <a16:creationId xmlns:a16="http://schemas.microsoft.com/office/drawing/2014/main" id="{00000000-0008-0000-2400-00009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327</xdr:row>
          <xdr:rowOff>133350</xdr:rowOff>
        </xdr:from>
        <xdr:to>
          <xdr:col>4</xdr:col>
          <xdr:colOff>323850</xdr:colOff>
          <xdr:row>329</xdr:row>
          <xdr:rowOff>28575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24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134</xdr:row>
          <xdr:rowOff>123825</xdr:rowOff>
        </xdr:from>
        <xdr:to>
          <xdr:col>9</xdr:col>
          <xdr:colOff>85725</xdr:colOff>
          <xdr:row>136</xdr:row>
          <xdr:rowOff>19050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24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134</xdr:row>
          <xdr:rowOff>133350</xdr:rowOff>
        </xdr:from>
        <xdr:to>
          <xdr:col>11</xdr:col>
          <xdr:colOff>76200</xdr:colOff>
          <xdr:row>136</xdr:row>
          <xdr:rowOff>28575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24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133350</xdr:rowOff>
        </xdr:from>
        <xdr:to>
          <xdr:col>13</xdr:col>
          <xdr:colOff>57150</xdr:colOff>
          <xdr:row>136</xdr:row>
          <xdr:rowOff>28575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24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328</xdr:row>
          <xdr:rowOff>133350</xdr:rowOff>
        </xdr:from>
        <xdr:to>
          <xdr:col>1</xdr:col>
          <xdr:colOff>323850</xdr:colOff>
          <xdr:row>330</xdr:row>
          <xdr:rowOff>28575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24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330</xdr:row>
          <xdr:rowOff>133350</xdr:rowOff>
        </xdr:from>
        <xdr:to>
          <xdr:col>2</xdr:col>
          <xdr:colOff>323850</xdr:colOff>
          <xdr:row>332</xdr:row>
          <xdr:rowOff>28575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24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330</xdr:row>
          <xdr:rowOff>133350</xdr:rowOff>
        </xdr:from>
        <xdr:to>
          <xdr:col>4</xdr:col>
          <xdr:colOff>323850</xdr:colOff>
          <xdr:row>332</xdr:row>
          <xdr:rowOff>28575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24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133350</xdr:rowOff>
        </xdr:from>
        <xdr:to>
          <xdr:col>9</xdr:col>
          <xdr:colOff>85725</xdr:colOff>
          <xdr:row>37</xdr:row>
          <xdr:rowOff>28575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24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133350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24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123825</xdr:rowOff>
        </xdr:from>
        <xdr:to>
          <xdr:col>13</xdr:col>
          <xdr:colOff>76200</xdr:colOff>
          <xdr:row>37</xdr:row>
          <xdr:rowOff>19050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24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57150</xdr:rowOff>
        </xdr:from>
        <xdr:to>
          <xdr:col>9</xdr:col>
          <xdr:colOff>95250</xdr:colOff>
          <xdr:row>114</xdr:row>
          <xdr:rowOff>114300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24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112</xdr:row>
          <xdr:rowOff>123825</xdr:rowOff>
        </xdr:from>
        <xdr:to>
          <xdr:col>11</xdr:col>
          <xdr:colOff>47625</xdr:colOff>
          <xdr:row>114</xdr:row>
          <xdr:rowOff>19050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24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112</xdr:row>
          <xdr:rowOff>133350</xdr:rowOff>
        </xdr:from>
        <xdr:to>
          <xdr:col>13</xdr:col>
          <xdr:colOff>85725</xdr:colOff>
          <xdr:row>114</xdr:row>
          <xdr:rowOff>28575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24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.state.nv.us/nac/nac-387.html" TargetMode="External"/><Relationship Id="rId2" Type="http://schemas.openxmlformats.org/officeDocument/2006/relationships/hyperlink" Target="mailto:m.hutchins@spcsa.nv.gov" TargetMode="External"/><Relationship Id="rId1" Type="http://schemas.openxmlformats.org/officeDocument/2006/relationships/hyperlink" Target="mailto:Mdang@spcsa.nv.gov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reid@doe.nv.gov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0"/>
  </sheetPr>
  <dimension ref="A1:K148"/>
  <sheetViews>
    <sheetView zoomScale="145" zoomScaleNormal="145" workbookViewId="0">
      <selection activeCell="M12" sqref="M12"/>
    </sheetView>
  </sheetViews>
  <sheetFormatPr defaultColWidth="9.140625" defaultRowHeight="12" x14ac:dyDescent="0.2"/>
  <cols>
    <col min="1" max="1" width="8.140625" style="52" customWidth="1"/>
    <col min="2" max="2" width="8.7109375" style="52" customWidth="1"/>
    <col min="3" max="3" width="12.42578125" style="52" customWidth="1"/>
    <col min="4" max="4" width="8.7109375" style="52" customWidth="1"/>
    <col min="5" max="5" width="7.28515625" style="52" customWidth="1"/>
    <col min="6" max="6" width="9.140625" style="52"/>
    <col min="7" max="7" width="8" style="52" customWidth="1"/>
    <col min="8" max="8" width="10.5703125" style="52" customWidth="1"/>
    <col min="9" max="9" width="11.140625" style="52" customWidth="1"/>
    <col min="10" max="10" width="10.28515625" style="52" customWidth="1"/>
    <col min="11" max="11" width="5.42578125" style="52" customWidth="1"/>
    <col min="12" max="16384" width="9.140625" style="52"/>
  </cols>
  <sheetData>
    <row r="1" spans="1:1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x14ac:dyDescent="0.2">
      <c r="A8" s="73"/>
      <c r="B8" s="73"/>
      <c r="C8" s="73"/>
      <c r="D8" s="73"/>
      <c r="E8" s="73"/>
      <c r="F8" s="73"/>
      <c r="G8" s="73"/>
      <c r="H8" s="73"/>
      <c r="I8" s="73" t="s">
        <v>0</v>
      </c>
      <c r="J8" s="73"/>
      <c r="K8" s="73"/>
    </row>
    <row r="9" spans="1:11" x14ac:dyDescent="0.2">
      <c r="A9" s="73"/>
      <c r="B9" s="73"/>
      <c r="C9" s="73"/>
      <c r="D9" s="73"/>
      <c r="E9" s="73"/>
      <c r="F9" s="73"/>
      <c r="G9" s="73"/>
      <c r="H9" s="73"/>
      <c r="I9" s="777" t="s">
        <v>1</v>
      </c>
      <c r="J9" s="73"/>
      <c r="K9" s="73"/>
    </row>
    <row r="10" spans="1:11" x14ac:dyDescent="0.2">
      <c r="A10" s="73"/>
      <c r="B10" s="73"/>
      <c r="C10" s="73"/>
      <c r="D10" s="73"/>
      <c r="E10" s="73"/>
      <c r="F10" s="73"/>
      <c r="G10" s="73"/>
      <c r="H10" s="73"/>
      <c r="I10" s="777" t="s">
        <v>2</v>
      </c>
      <c r="J10" s="73"/>
      <c r="K10" s="73"/>
    </row>
    <row r="11" spans="1:11" x14ac:dyDescent="0.2">
      <c r="A11" s="73"/>
      <c r="B11" s="73"/>
      <c r="C11" s="73"/>
      <c r="D11" s="73"/>
      <c r="E11" s="73"/>
      <c r="F11" s="73"/>
      <c r="G11" s="73"/>
      <c r="H11" s="73"/>
      <c r="I11" s="777" t="s">
        <v>3</v>
      </c>
      <c r="J11" s="73"/>
      <c r="K11" s="73"/>
    </row>
    <row r="12" spans="1:11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x14ac:dyDescent="0.2">
      <c r="A14" s="73" t="s">
        <v>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 x14ac:dyDescent="0.2">
      <c r="A15" s="73" t="s">
        <v>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x14ac:dyDescent="0.2">
      <c r="A16" s="73" t="s">
        <v>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1:11" x14ac:dyDescent="0.2">
      <c r="A19" s="964"/>
      <c r="B19" s="964"/>
      <c r="C19" s="964"/>
      <c r="D19" s="964"/>
      <c r="E19" s="964"/>
      <c r="F19" s="73" t="s">
        <v>7</v>
      </c>
      <c r="G19" s="73"/>
      <c r="H19" s="73"/>
      <c r="I19" s="73"/>
      <c r="J19" s="73"/>
      <c r="K19" s="73"/>
    </row>
    <row r="20" spans="1:11" x14ac:dyDescent="0.2">
      <c r="A20" s="965" t="s">
        <v>8</v>
      </c>
      <c r="B20" s="965"/>
      <c r="C20" s="581" t="str">
        <f>C137</f>
        <v>June 30, 2025</v>
      </c>
      <c r="D20" s="73"/>
      <c r="E20" s="73"/>
      <c r="F20" s="73"/>
      <c r="G20" s="73"/>
      <c r="H20" s="73"/>
      <c r="I20" s="73"/>
      <c r="J20" s="73"/>
      <c r="K20" s="73"/>
    </row>
    <row r="21" spans="1:1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1:11" x14ac:dyDescent="0.2">
      <c r="A22" s="73" t="s">
        <v>9</v>
      </c>
      <c r="B22" s="73"/>
      <c r="C22" s="582"/>
      <c r="D22" s="73" t="s">
        <v>10</v>
      </c>
      <c r="E22" s="73"/>
      <c r="F22" s="73"/>
      <c r="G22" s="73"/>
      <c r="H22" s="73"/>
      <c r="I22" s="73"/>
      <c r="J22" s="967"/>
      <c r="K22" s="967"/>
    </row>
    <row r="23" spans="1:1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1" x14ac:dyDescent="0.2">
      <c r="A24" s="73" t="s">
        <v>11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3" t="s">
        <v>12</v>
      </c>
      <c r="B25" s="73"/>
      <c r="C25" s="73"/>
      <c r="D25" s="73"/>
      <c r="E25" s="73"/>
      <c r="F25" s="582"/>
      <c r="G25" s="73" t="s">
        <v>13</v>
      </c>
      <c r="H25" s="73"/>
      <c r="I25" s="73"/>
      <c r="J25" s="73"/>
      <c r="K25" s="73"/>
    </row>
    <row r="26" spans="1:11" x14ac:dyDescent="0.2">
      <c r="A26" s="73" t="s">
        <v>14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3" t="s">
        <v>9</v>
      </c>
      <c r="B28" s="73"/>
      <c r="C28" s="582"/>
      <c r="D28" s="73" t="s">
        <v>15</v>
      </c>
      <c r="E28" s="73"/>
      <c r="F28" s="73"/>
      <c r="G28" s="73"/>
      <c r="H28" s="73"/>
      <c r="I28" s="967"/>
      <c r="J28" s="967"/>
      <c r="K28" s="73" t="s">
        <v>16</v>
      </c>
    </row>
    <row r="29" spans="1:11" x14ac:dyDescent="0.2">
      <c r="A29" s="582"/>
      <c r="B29" s="73" t="s">
        <v>17</v>
      </c>
      <c r="C29" s="73"/>
      <c r="D29" s="73"/>
      <c r="E29" s="73"/>
      <c r="F29" s="967"/>
      <c r="G29" s="967"/>
      <c r="H29" s="73"/>
      <c r="I29" s="73"/>
      <c r="J29" s="73"/>
      <c r="K29" s="73"/>
    </row>
    <row r="30" spans="1:11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3" t="s">
        <v>18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3" t="s">
        <v>19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73" t="s">
        <v>20</v>
      </c>
      <c r="B35" s="73"/>
      <c r="C35" s="73"/>
      <c r="D35" s="73"/>
      <c r="E35" s="73"/>
      <c r="F35" s="73"/>
      <c r="G35" s="73" t="s">
        <v>21</v>
      </c>
      <c r="H35" s="73"/>
      <c r="I35" s="73"/>
      <c r="J35" s="73"/>
      <c r="K35" s="73"/>
    </row>
    <row r="36" spans="1:1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2.75" thickBot="1" x14ac:dyDescent="0.25">
      <c r="A37" s="896" t="s">
        <v>22</v>
      </c>
      <c r="B37" s="966"/>
      <c r="C37" s="966"/>
      <c r="D37" s="966"/>
      <c r="E37" s="73"/>
      <c r="F37" s="73"/>
      <c r="G37" s="500"/>
      <c r="H37" s="500"/>
      <c r="I37" s="500"/>
      <c r="J37" s="500"/>
      <c r="K37" s="73"/>
    </row>
    <row r="38" spans="1:11" x14ac:dyDescent="0.2">
      <c r="A38" s="73"/>
      <c r="B38" s="73" t="s">
        <v>23</v>
      </c>
      <c r="C38" s="73"/>
      <c r="D38" s="73"/>
      <c r="E38" s="73"/>
      <c r="F38" s="73"/>
      <c r="G38" s="73"/>
      <c r="H38" s="73"/>
      <c r="I38" s="73"/>
      <c r="J38" s="73"/>
      <c r="K38" s="73"/>
    </row>
    <row r="39" spans="1:11" ht="12.75" thickBot="1" x14ac:dyDescent="0.25">
      <c r="A39" s="73"/>
      <c r="B39" s="966"/>
      <c r="C39" s="966"/>
      <c r="D39" s="966"/>
      <c r="E39" s="73"/>
      <c r="F39" s="73"/>
      <c r="G39" s="500"/>
      <c r="H39" s="500"/>
      <c r="I39" s="500"/>
      <c r="J39" s="500"/>
      <c r="K39" s="73"/>
    </row>
    <row r="40" spans="1:11" x14ac:dyDescent="0.2">
      <c r="A40" s="73"/>
      <c r="B40" s="73"/>
      <c r="C40" s="73"/>
      <c r="D40" s="73" t="s">
        <v>24</v>
      </c>
      <c r="E40" s="73"/>
      <c r="F40" s="73"/>
      <c r="G40" s="73"/>
      <c r="H40" s="73"/>
      <c r="I40" s="73"/>
      <c r="J40" s="73"/>
      <c r="K40" s="73"/>
    </row>
    <row r="41" spans="1:11" ht="12.75" thickBot="1" x14ac:dyDescent="0.25">
      <c r="A41" s="73"/>
      <c r="B41" s="73" t="s">
        <v>25</v>
      </c>
      <c r="C41" s="73"/>
      <c r="D41" s="73"/>
      <c r="E41" s="73"/>
      <c r="F41" s="73"/>
      <c r="G41" s="500"/>
      <c r="H41" s="500"/>
      <c r="I41" s="500"/>
      <c r="J41" s="500"/>
      <c r="K41" s="73"/>
    </row>
    <row r="42" spans="1:11" x14ac:dyDescent="0.2">
      <c r="A42" s="73"/>
      <c r="B42" s="73" t="s">
        <v>26</v>
      </c>
      <c r="C42" s="73"/>
      <c r="D42" s="73"/>
      <c r="E42" s="73"/>
      <c r="F42" s="73"/>
      <c r="G42" s="73"/>
      <c r="H42" s="73"/>
      <c r="I42" s="73"/>
      <c r="J42" s="73"/>
      <c r="K42" s="73"/>
    </row>
    <row r="43" spans="1:11" ht="12.75" thickBot="1" x14ac:dyDescent="0.25">
      <c r="A43" s="73"/>
      <c r="B43" s="73" t="s">
        <v>27</v>
      </c>
      <c r="C43" s="73"/>
      <c r="D43" s="73"/>
      <c r="E43" s="73"/>
      <c r="F43" s="73"/>
      <c r="G43" s="500"/>
      <c r="H43" s="500"/>
      <c r="I43" s="500"/>
      <c r="J43" s="500"/>
      <c r="K43" s="73"/>
    </row>
    <row r="44" spans="1:1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2.75" thickBot="1" x14ac:dyDescent="0.25">
      <c r="A45" s="73"/>
      <c r="B45" s="73"/>
      <c r="C45" s="73"/>
      <c r="D45" s="73"/>
      <c r="E45" s="73"/>
      <c r="F45" s="73"/>
      <c r="G45" s="500"/>
      <c r="H45" s="500"/>
      <c r="I45" s="500"/>
      <c r="J45" s="500"/>
      <c r="K45" s="73"/>
    </row>
    <row r="46" spans="1:11" ht="12.75" thickBot="1" x14ac:dyDescent="0.25">
      <c r="A46" s="73"/>
      <c r="B46" s="73" t="s">
        <v>28</v>
      </c>
      <c r="C46" s="500"/>
      <c r="D46" s="500"/>
      <c r="E46" s="73"/>
      <c r="F46" s="73"/>
      <c r="G46" s="73"/>
      <c r="H46" s="73"/>
      <c r="I46" s="73"/>
      <c r="J46" s="73"/>
      <c r="K46" s="73"/>
    </row>
    <row r="47" spans="1:11" ht="12.75" thickBot="1" x14ac:dyDescent="0.25">
      <c r="A47" s="73"/>
      <c r="B47" s="73"/>
      <c r="C47" s="73"/>
      <c r="D47" s="73"/>
      <c r="E47" s="73"/>
      <c r="F47" s="73"/>
      <c r="G47" s="500"/>
      <c r="H47" s="500"/>
      <c r="I47" s="500"/>
      <c r="J47" s="500"/>
      <c r="K47" s="73"/>
    </row>
    <row r="48" spans="1:1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t="12.75" thickBot="1" x14ac:dyDescent="0.25">
      <c r="A49" s="73"/>
      <c r="B49" s="73" t="s">
        <v>29</v>
      </c>
      <c r="C49" s="76"/>
      <c r="D49" s="76"/>
      <c r="E49" s="73"/>
      <c r="F49" s="73"/>
      <c r="G49" s="500"/>
      <c r="H49" s="500"/>
      <c r="I49" s="500"/>
      <c r="J49" s="500"/>
      <c r="K49" s="73"/>
    </row>
    <row r="50" spans="1:11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2.75" thickBot="1" x14ac:dyDescent="0.25">
      <c r="A51" s="73"/>
      <c r="B51" s="73"/>
      <c r="C51" s="73"/>
      <c r="D51" s="73"/>
      <c r="E51" s="73"/>
      <c r="F51" s="73"/>
      <c r="G51" s="500"/>
      <c r="H51" s="500"/>
      <c r="I51" s="500"/>
      <c r="J51" s="500"/>
      <c r="K51" s="73"/>
    </row>
    <row r="52" spans="1:1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2.75" thickBot="1" x14ac:dyDescent="0.25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</row>
    <row r="54" spans="1:11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x14ac:dyDescent="0.2">
      <c r="A55" s="73" t="s">
        <v>30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2.75" customHeight="1" x14ac:dyDescent="0.2">
      <c r="A57" s="970" t="s">
        <v>31</v>
      </c>
      <c r="B57" s="970"/>
      <c r="C57" s="968"/>
      <c r="D57" s="968"/>
      <c r="E57" s="968"/>
      <c r="F57" s="73"/>
      <c r="G57" s="971" t="s">
        <v>32</v>
      </c>
      <c r="H57" s="971"/>
      <c r="I57" s="969"/>
      <c r="J57" s="969"/>
      <c r="K57" s="969"/>
    </row>
    <row r="58" spans="1:11" ht="12.75" customHeight="1" x14ac:dyDescent="0.2">
      <c r="A58" s="895"/>
      <c r="B58" s="895"/>
      <c r="C58" s="584"/>
      <c r="D58" s="584"/>
      <c r="E58" s="584"/>
      <c r="F58" s="73"/>
      <c r="G58" s="896"/>
      <c r="H58" s="896"/>
      <c r="I58" s="893"/>
      <c r="J58" s="893"/>
      <c r="K58" s="893"/>
    </row>
    <row r="59" spans="1:11" ht="16.5" customHeight="1" x14ac:dyDescent="0.2">
      <c r="A59" s="896" t="s">
        <v>33</v>
      </c>
      <c r="B59" s="964"/>
      <c r="C59" s="964"/>
      <c r="D59" s="964"/>
      <c r="E59" s="964"/>
      <c r="F59" s="964"/>
      <c r="G59" s="896"/>
      <c r="H59" s="896"/>
      <c r="I59" s="893"/>
      <c r="J59" s="893"/>
      <c r="K59" s="893"/>
    </row>
    <row r="60" spans="1:11" ht="17.25" customHeight="1" x14ac:dyDescent="0.2">
      <c r="A60" s="73"/>
      <c r="B60" s="972"/>
      <c r="C60" s="972"/>
      <c r="D60" s="972"/>
      <c r="E60" s="972"/>
      <c r="F60" s="972"/>
      <c r="G60" s="73"/>
      <c r="H60" s="73"/>
      <c r="I60" s="896"/>
      <c r="J60" s="896" t="s">
        <v>34</v>
      </c>
      <c r="K60" s="73"/>
    </row>
    <row r="61" spans="1:11" x14ac:dyDescent="0.2">
      <c r="A61" s="73"/>
      <c r="B61" s="73"/>
      <c r="C61" s="73"/>
      <c r="D61" s="73"/>
      <c r="E61" s="73"/>
      <c r="F61" s="73"/>
      <c r="G61" s="73"/>
      <c r="H61" s="73"/>
      <c r="I61" s="73"/>
      <c r="J61" s="585">
        <f>C147</f>
        <v>45230</v>
      </c>
      <c r="K61" s="73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121" spans="1:9" x14ac:dyDescent="0.2">
      <c r="A121" s="586"/>
      <c r="B121" s="1"/>
      <c r="C121" s="1"/>
      <c r="D121" s="1"/>
      <c r="E121" s="1"/>
      <c r="F121" s="1"/>
      <c r="G121" s="1"/>
      <c r="H121" s="1"/>
      <c r="I121" s="1"/>
    </row>
    <row r="122" spans="1:9" ht="12.75" x14ac:dyDescent="0.2">
      <c r="A122" s="59"/>
      <c r="B122" s="1"/>
      <c r="C122" s="1"/>
      <c r="D122" s="1"/>
      <c r="E122" s="1"/>
      <c r="F122" s="1"/>
      <c r="G122" s="1"/>
      <c r="H122" s="1"/>
      <c r="I122" s="1"/>
    </row>
    <row r="123" spans="1:9" ht="12.75" x14ac:dyDescent="0.2">
      <c r="A123" s="60"/>
      <c r="B123"/>
      <c r="C123"/>
      <c r="D123" s="1"/>
      <c r="E123" s="1"/>
      <c r="F123" s="1"/>
      <c r="G123" s="1"/>
      <c r="H123" s="1"/>
      <c r="I123" s="1"/>
    </row>
    <row r="124" spans="1:9" ht="12.75" x14ac:dyDescent="0.2">
      <c r="A124" s="60"/>
      <c r="B124"/>
      <c r="C124"/>
      <c r="D124" s="1"/>
      <c r="E124" s="1"/>
      <c r="F124" s="1"/>
      <c r="G124" s="1"/>
      <c r="H124" s="1"/>
      <c r="I124" s="1"/>
    </row>
    <row r="125" spans="1:9" ht="15" x14ac:dyDescent="0.25">
      <c r="A125" s="255" t="s">
        <v>35</v>
      </c>
      <c r="B125" s="256"/>
      <c r="C125" s="256"/>
      <c r="D125" s="256"/>
      <c r="E125" s="256"/>
      <c r="F125" s="256"/>
      <c r="G125" s="587"/>
      <c r="H125" s="588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589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589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589"/>
      <c r="I128" s="1"/>
    </row>
    <row r="129" spans="1:8" ht="12.75" x14ac:dyDescent="0.2">
      <c r="A129" s="60" t="s">
        <v>36</v>
      </c>
      <c r="B129"/>
      <c r="C129" s="257">
        <v>45107</v>
      </c>
      <c r="D129" s="1"/>
      <c r="E129" s="1"/>
      <c r="F129" s="1"/>
      <c r="G129" s="1"/>
      <c r="H129" s="589"/>
    </row>
    <row r="130" spans="1:8" ht="12.75" x14ac:dyDescent="0.2">
      <c r="A130" s="60"/>
      <c r="B130"/>
      <c r="C130" s="614" t="s">
        <v>37</v>
      </c>
      <c r="D130" s="1"/>
      <c r="E130" s="1"/>
      <c r="F130" s="1"/>
      <c r="G130" s="1"/>
      <c r="H130" s="589"/>
    </row>
    <row r="131" spans="1:8" x14ac:dyDescent="0.2">
      <c r="A131" s="1"/>
      <c r="B131" s="1"/>
      <c r="C131" s="1"/>
      <c r="D131" s="1"/>
      <c r="E131" s="1"/>
      <c r="F131" s="1"/>
      <c r="G131" s="1"/>
      <c r="H131" s="589"/>
    </row>
    <row r="132" spans="1:8" ht="12.75" x14ac:dyDescent="0.2">
      <c r="A132" s="60" t="s">
        <v>38</v>
      </c>
      <c r="B132"/>
      <c r="C132" s="1" t="s">
        <v>39</v>
      </c>
      <c r="D132" s="1"/>
      <c r="E132" s="1"/>
      <c r="F132" s="1"/>
      <c r="G132" s="1"/>
      <c r="H132" s="589"/>
    </row>
    <row r="133" spans="1:8" ht="12.75" x14ac:dyDescent="0.2">
      <c r="A133" s="60"/>
      <c r="B133"/>
      <c r="C133" s="299">
        <v>45473</v>
      </c>
      <c r="D133" s="1"/>
      <c r="E133" s="1"/>
      <c r="F133" s="1"/>
      <c r="G133" s="1"/>
      <c r="H133" s="589"/>
    </row>
    <row r="134" spans="1:8" ht="12.75" x14ac:dyDescent="0.2">
      <c r="A134" s="60"/>
      <c r="B134"/>
      <c r="C134" s="614" t="s">
        <v>40</v>
      </c>
      <c r="D134" s="1"/>
      <c r="E134" s="1"/>
      <c r="F134" s="1"/>
      <c r="G134" s="1"/>
      <c r="H134" s="589"/>
    </row>
    <row r="135" spans="1:8" ht="12.75" x14ac:dyDescent="0.2">
      <c r="A135" s="1"/>
      <c r="B135"/>
      <c r="C135"/>
      <c r="D135" s="1"/>
      <c r="E135" s="1"/>
      <c r="F135" s="1"/>
      <c r="G135" s="1"/>
      <c r="H135" s="589"/>
    </row>
    <row r="136" spans="1:8" ht="12.75" x14ac:dyDescent="0.2">
      <c r="A136" s="60" t="s">
        <v>41</v>
      </c>
      <c r="B136"/>
      <c r="C136" s="307" t="s">
        <v>42</v>
      </c>
      <c r="D136" s="1"/>
      <c r="E136" s="1"/>
      <c r="F136" s="1"/>
      <c r="G136" s="1"/>
      <c r="H136" s="589"/>
    </row>
    <row r="137" spans="1:8" ht="12.75" x14ac:dyDescent="0.2">
      <c r="A137" s="60"/>
      <c r="B137"/>
      <c r="C137" s="912" t="s">
        <v>43</v>
      </c>
      <c r="D137" s="1"/>
      <c r="E137" s="1"/>
      <c r="F137" s="1"/>
      <c r="G137" s="1"/>
      <c r="H137" s="589"/>
    </row>
    <row r="138" spans="1:8" ht="12.75" x14ac:dyDescent="0.2">
      <c r="A138" s="60"/>
      <c r="B138"/>
      <c r="C138" s="257">
        <v>45838</v>
      </c>
      <c r="D138" s="1"/>
      <c r="E138" s="1"/>
      <c r="F138" s="1"/>
      <c r="G138" s="1"/>
      <c r="H138" s="589"/>
    </row>
    <row r="139" spans="1:8" ht="12.75" x14ac:dyDescent="0.2">
      <c r="A139" s="60"/>
      <c r="B139"/>
      <c r="C139" s="913" t="s">
        <v>44</v>
      </c>
      <c r="D139" s="1"/>
      <c r="E139" s="1"/>
      <c r="F139" s="1"/>
      <c r="G139" s="1"/>
      <c r="H139" s="589"/>
    </row>
    <row r="140" spans="1:8" ht="12.75" x14ac:dyDescent="0.2">
      <c r="A140" s="60"/>
      <c r="B140"/>
      <c r="C140" t="s">
        <v>44</v>
      </c>
      <c r="D140" s="1"/>
      <c r="E140" s="1"/>
      <c r="F140" s="1"/>
      <c r="G140" s="1"/>
      <c r="H140" s="589"/>
    </row>
    <row r="141" spans="1:8" ht="12.75" x14ac:dyDescent="0.2">
      <c r="A141" s="60"/>
      <c r="B141"/>
      <c r="C141" s="614" t="s">
        <v>45</v>
      </c>
      <c r="D141" s="1"/>
      <c r="E141" s="1"/>
      <c r="F141" s="1"/>
      <c r="G141" s="1"/>
      <c r="H141" s="589"/>
    </row>
    <row r="142" spans="1:8" ht="12.75" x14ac:dyDescent="0.2">
      <c r="A142" s="60"/>
      <c r="B142"/>
      <c r="C142"/>
      <c r="D142" s="1"/>
      <c r="E142" s="1"/>
      <c r="F142" s="1"/>
      <c r="G142" s="1"/>
      <c r="H142" s="589"/>
    </row>
    <row r="143" spans="1:8" ht="12.75" x14ac:dyDescent="0.2">
      <c r="A143" s="60" t="s">
        <v>46</v>
      </c>
      <c r="B143"/>
      <c r="C143" s="912" t="s">
        <v>47</v>
      </c>
      <c r="D143" s="1"/>
      <c r="E143" s="963" t="s">
        <v>48</v>
      </c>
      <c r="F143" s="963"/>
      <c r="G143" s="963"/>
      <c r="H143" s="589"/>
    </row>
    <row r="144" spans="1:8" x14ac:dyDescent="0.2">
      <c r="A144" s="586" t="s">
        <v>49</v>
      </c>
      <c r="B144" s="1"/>
      <c r="C144" s="590">
        <v>45474</v>
      </c>
      <c r="D144" s="1"/>
      <c r="E144" s="963"/>
      <c r="F144" s="963"/>
      <c r="G144" s="963"/>
      <c r="H144" s="589"/>
    </row>
    <row r="145" spans="1:8" x14ac:dyDescent="0.2">
      <c r="A145" s="586"/>
      <c r="B145" s="1"/>
      <c r="C145" s="1"/>
      <c r="D145" s="1"/>
      <c r="E145" s="1"/>
      <c r="F145" s="1"/>
      <c r="G145" s="1"/>
      <c r="H145" s="589"/>
    </row>
    <row r="146" spans="1:8" x14ac:dyDescent="0.2">
      <c r="A146" s="586"/>
      <c r="B146" s="1"/>
      <c r="C146" s="1"/>
      <c r="D146" s="1"/>
      <c r="E146" s="1"/>
      <c r="F146" s="1"/>
      <c r="G146" s="1"/>
      <c r="H146" s="589"/>
    </row>
    <row r="147" spans="1:8" x14ac:dyDescent="0.2">
      <c r="A147" s="258" t="s">
        <v>50</v>
      </c>
      <c r="B147" s="259"/>
      <c r="C147" s="260">
        <v>45230</v>
      </c>
      <c r="D147" s="1"/>
      <c r="E147" s="1"/>
      <c r="F147" s="1"/>
      <c r="G147" s="1"/>
      <c r="H147" s="589"/>
    </row>
    <row r="148" spans="1:8" x14ac:dyDescent="0.2">
      <c r="A148" s="591"/>
      <c r="B148" s="592"/>
      <c r="C148" s="592"/>
      <c r="D148" s="592"/>
      <c r="E148" s="592"/>
      <c r="F148" s="592"/>
      <c r="G148" s="592"/>
      <c r="H148" s="593"/>
    </row>
  </sheetData>
  <mergeCells count="14">
    <mergeCell ref="E143:G144"/>
    <mergeCell ref="A19:E19"/>
    <mergeCell ref="A20:B20"/>
    <mergeCell ref="B39:D39"/>
    <mergeCell ref="I28:J28"/>
    <mergeCell ref="F29:G29"/>
    <mergeCell ref="B37:D37"/>
    <mergeCell ref="C57:E57"/>
    <mergeCell ref="I57:K57"/>
    <mergeCell ref="J22:K22"/>
    <mergeCell ref="A57:B57"/>
    <mergeCell ref="G57:H57"/>
    <mergeCell ref="B59:F59"/>
    <mergeCell ref="B60:F60"/>
  </mergeCells>
  <phoneticPr fontId="12" type="noConversion"/>
  <dataValidations count="4">
    <dataValidation type="date" allowBlank="1" showInputMessage="1" showErrorMessage="1" promptTitle="This needs to be a date format" prompt="Please input as 06/30/xx" sqref="C20" xr:uid="{00000000-0002-0000-0000-000000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0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I28:J28 F29:G29" xr:uid="{00000000-0002-0000-0000-000002000000}">
      <formula1>0</formula1>
      <formula2>1E+23</formula2>
    </dataValidation>
    <dataValidation operator="greaterThan" allowBlank="1" showInputMessage="1" showErrorMessage="1" sqref="C57:E58" xr:uid="{00000000-0002-0000-0000-000003000000}"/>
  </dataValidations>
  <pageMargins left="0.55000000000000004" right="0" top="0.5" bottom="0.25" header="0.5" footer="0"/>
  <pageSetup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28D9-E93D-4C3B-BAE7-CFF761A85B87}">
  <dimension ref="A1:I222"/>
  <sheetViews>
    <sheetView zoomScale="75" zoomScaleNormal="75" workbookViewId="0">
      <selection activeCell="H44" sqref="H44"/>
    </sheetView>
  </sheetViews>
  <sheetFormatPr defaultRowHeight="15" x14ac:dyDescent="0.25"/>
  <cols>
    <col min="1" max="1" width="45" bestFit="1" customWidth="1"/>
    <col min="2" max="2" width="20.28515625" style="889" bestFit="1" customWidth="1"/>
    <col min="3" max="5" width="20.140625" style="889" customWidth="1"/>
    <col min="7" max="7" width="11.7109375" bestFit="1" customWidth="1"/>
    <col min="8" max="8" width="11.28515625" bestFit="1" customWidth="1"/>
    <col min="9" max="9" width="11.85546875" bestFit="1" customWidth="1"/>
  </cols>
  <sheetData>
    <row r="1" spans="1:5" x14ac:dyDescent="0.25">
      <c r="A1" s="822" t="s">
        <v>51</v>
      </c>
      <c r="B1" s="822" t="s">
        <v>52</v>
      </c>
      <c r="C1" s="822" t="s">
        <v>53</v>
      </c>
      <c r="D1" s="822" t="s">
        <v>53</v>
      </c>
      <c r="E1" s="822" t="s">
        <v>53</v>
      </c>
    </row>
    <row r="2" spans="1:5" x14ac:dyDescent="0.25">
      <c r="A2" s="823" t="s">
        <v>54</v>
      </c>
      <c r="B2" s="861">
        <v>8966</v>
      </c>
      <c r="C2" s="861">
        <v>9414</v>
      </c>
      <c r="D2" s="861">
        <v>9414</v>
      </c>
      <c r="E2" s="861">
        <v>9414</v>
      </c>
    </row>
    <row r="3" spans="1:5" x14ac:dyDescent="0.25">
      <c r="A3" s="824" t="s">
        <v>55</v>
      </c>
      <c r="B3" s="862">
        <v>138</v>
      </c>
      <c r="C3" s="862">
        <v>135</v>
      </c>
      <c r="D3" s="862">
        <v>135</v>
      </c>
      <c r="E3" s="862">
        <v>111</v>
      </c>
    </row>
    <row r="4" spans="1:5" x14ac:dyDescent="0.25">
      <c r="A4" s="825" t="s">
        <v>56</v>
      </c>
      <c r="B4" s="863">
        <v>0</v>
      </c>
      <c r="C4" s="863">
        <v>0</v>
      </c>
      <c r="D4" s="863">
        <v>0</v>
      </c>
      <c r="E4" s="863">
        <v>0</v>
      </c>
    </row>
    <row r="5" spans="1:5" x14ac:dyDescent="0.25">
      <c r="A5" s="824" t="s">
        <v>57</v>
      </c>
      <c r="B5" s="863">
        <v>0</v>
      </c>
      <c r="C5" s="863">
        <v>0</v>
      </c>
      <c r="D5" s="863">
        <v>0</v>
      </c>
      <c r="E5" s="863">
        <v>0</v>
      </c>
    </row>
    <row r="6" spans="1:5" x14ac:dyDescent="0.25">
      <c r="A6" s="824" t="s">
        <v>58</v>
      </c>
      <c r="B6" s="863">
        <v>0</v>
      </c>
      <c r="C6" s="863">
        <v>0</v>
      </c>
      <c r="D6" s="863">
        <v>0</v>
      </c>
      <c r="E6" s="863">
        <v>0</v>
      </c>
    </row>
    <row r="7" spans="1:5" x14ac:dyDescent="0.25">
      <c r="A7" s="826" t="s">
        <v>59</v>
      </c>
      <c r="B7" s="863">
        <v>0</v>
      </c>
      <c r="C7" s="863">
        <v>0</v>
      </c>
      <c r="D7" s="863">
        <v>0</v>
      </c>
      <c r="E7" s="863">
        <v>0</v>
      </c>
    </row>
    <row r="8" spans="1:5" x14ac:dyDescent="0.25">
      <c r="A8" s="826" t="s">
        <v>60</v>
      </c>
      <c r="B8" s="863">
        <v>0</v>
      </c>
      <c r="C8" s="863">
        <v>0</v>
      </c>
      <c r="D8" s="863">
        <v>0</v>
      </c>
      <c r="E8" s="863">
        <v>0</v>
      </c>
    </row>
    <row r="9" spans="1:5" x14ac:dyDescent="0.25">
      <c r="A9" s="826" t="s">
        <v>61</v>
      </c>
      <c r="B9" s="863">
        <v>0</v>
      </c>
      <c r="C9" s="863">
        <v>0</v>
      </c>
      <c r="D9" s="863">
        <v>0</v>
      </c>
      <c r="E9" s="863">
        <v>0</v>
      </c>
    </row>
    <row r="10" spans="1:5" x14ac:dyDescent="0.25">
      <c r="A10" s="826" t="s">
        <v>62</v>
      </c>
      <c r="B10" s="863">
        <v>33</v>
      </c>
      <c r="C10" s="863">
        <v>30</v>
      </c>
      <c r="D10" s="863">
        <v>30</v>
      </c>
      <c r="E10" s="863">
        <v>35</v>
      </c>
    </row>
    <row r="11" spans="1:5" x14ac:dyDescent="0.25">
      <c r="A11" s="826" t="s">
        <v>63</v>
      </c>
      <c r="B11" s="863">
        <v>50</v>
      </c>
      <c r="C11" s="863">
        <v>25</v>
      </c>
      <c r="D11" s="863">
        <v>25</v>
      </c>
      <c r="E11" s="863">
        <v>29</v>
      </c>
    </row>
    <row r="12" spans="1:5" x14ac:dyDescent="0.25">
      <c r="A12" s="826" t="s">
        <v>64</v>
      </c>
      <c r="B12" s="863">
        <v>30</v>
      </c>
      <c r="C12" s="863">
        <v>25</v>
      </c>
      <c r="D12" s="863">
        <v>25</v>
      </c>
      <c r="E12" s="863">
        <v>29</v>
      </c>
    </row>
    <row r="13" spans="1:5" x14ac:dyDescent="0.25">
      <c r="A13" s="826" t="s">
        <v>65</v>
      </c>
      <c r="B13" s="863">
        <v>11</v>
      </c>
      <c r="C13" s="863">
        <v>25</v>
      </c>
      <c r="D13" s="863">
        <v>25</v>
      </c>
      <c r="E13" s="863">
        <v>18</v>
      </c>
    </row>
    <row r="14" spans="1:5" x14ac:dyDescent="0.25">
      <c r="A14" s="826" t="s">
        <v>66</v>
      </c>
      <c r="B14" s="863">
        <v>14</v>
      </c>
      <c r="C14" s="863">
        <v>15</v>
      </c>
      <c r="D14" s="863">
        <v>15</v>
      </c>
      <c r="E14" s="863">
        <v>0</v>
      </c>
    </row>
    <row r="15" spans="1:5" x14ac:dyDescent="0.25">
      <c r="A15" s="826" t="s">
        <v>67</v>
      </c>
      <c r="B15" s="863">
        <v>0</v>
      </c>
      <c r="C15" s="863">
        <v>15</v>
      </c>
      <c r="D15" s="863">
        <v>15</v>
      </c>
      <c r="E15" s="863">
        <v>0</v>
      </c>
    </row>
    <row r="16" spans="1:5" x14ac:dyDescent="0.25">
      <c r="A16" s="826" t="s">
        <v>68</v>
      </c>
      <c r="B16" s="863">
        <v>0</v>
      </c>
      <c r="C16" s="863">
        <v>0</v>
      </c>
      <c r="D16" s="863">
        <v>0</v>
      </c>
      <c r="E16" s="863">
        <v>0</v>
      </c>
    </row>
    <row r="17" spans="1:5" x14ac:dyDescent="0.25">
      <c r="A17" s="827" t="s">
        <v>55</v>
      </c>
      <c r="B17" s="862">
        <v>138</v>
      </c>
      <c r="C17" s="862">
        <v>135</v>
      </c>
      <c r="D17" s="862">
        <v>135</v>
      </c>
      <c r="E17" s="862">
        <v>111</v>
      </c>
    </row>
    <row r="18" spans="1:5" x14ac:dyDescent="0.25">
      <c r="A18" s="826"/>
      <c r="B18" s="864"/>
      <c r="C18" s="864"/>
      <c r="D18" s="864"/>
      <c r="E18" s="864"/>
    </row>
    <row r="19" spans="1:5" x14ac:dyDescent="0.25">
      <c r="A19" s="828" t="s">
        <v>69</v>
      </c>
      <c r="B19" s="865" t="s">
        <v>70</v>
      </c>
      <c r="C19" s="865" t="s">
        <v>53</v>
      </c>
      <c r="D19" s="865" t="s">
        <v>53</v>
      </c>
      <c r="E19" s="865" t="s">
        <v>53</v>
      </c>
    </row>
    <row r="20" spans="1:5" x14ac:dyDescent="0.25">
      <c r="A20" s="826" t="s">
        <v>71</v>
      </c>
      <c r="B20" s="861">
        <v>7</v>
      </c>
      <c r="C20" s="861">
        <v>17</v>
      </c>
      <c r="D20" s="861">
        <v>17</v>
      </c>
      <c r="E20" s="861">
        <v>17</v>
      </c>
    </row>
    <row r="21" spans="1:5" x14ac:dyDescent="0.25">
      <c r="A21" s="826" t="s">
        <v>72</v>
      </c>
      <c r="B21" s="861">
        <v>5</v>
      </c>
      <c r="C21" s="861">
        <v>23</v>
      </c>
      <c r="D21" s="861">
        <v>23</v>
      </c>
      <c r="E21" s="861">
        <v>23</v>
      </c>
    </row>
    <row r="22" spans="1:5" x14ac:dyDescent="0.25">
      <c r="A22" s="826" t="s">
        <v>73</v>
      </c>
      <c r="B22" s="861">
        <v>0</v>
      </c>
      <c r="C22" s="861">
        <v>0</v>
      </c>
      <c r="D22" s="861">
        <v>0</v>
      </c>
      <c r="E22" s="861">
        <v>0</v>
      </c>
    </row>
    <row r="23" spans="1:5" x14ac:dyDescent="0.25">
      <c r="A23" s="826" t="s">
        <v>74</v>
      </c>
      <c r="B23" s="866">
        <v>0.7097</v>
      </c>
      <c r="C23" s="866">
        <v>1</v>
      </c>
      <c r="D23" s="866">
        <v>1</v>
      </c>
      <c r="E23" s="866">
        <v>1</v>
      </c>
    </row>
    <row r="24" spans="1:5" x14ac:dyDescent="0.25">
      <c r="A24" s="826" t="s">
        <v>75</v>
      </c>
      <c r="B24" s="861">
        <v>0</v>
      </c>
      <c r="C24" s="861">
        <v>38</v>
      </c>
      <c r="D24" s="861">
        <v>38</v>
      </c>
      <c r="E24" s="861">
        <v>38</v>
      </c>
    </row>
    <row r="25" spans="1:5" x14ac:dyDescent="0.25">
      <c r="A25" s="826"/>
      <c r="B25" s="861"/>
      <c r="C25" s="861"/>
      <c r="D25" s="861"/>
      <c r="E25" s="861"/>
    </row>
    <row r="26" spans="1:5" x14ac:dyDescent="0.25">
      <c r="A26" s="829" t="s">
        <v>76</v>
      </c>
      <c r="B26" s="865" t="s">
        <v>70</v>
      </c>
      <c r="C26" s="865" t="s">
        <v>53</v>
      </c>
      <c r="D26" s="865" t="s">
        <v>53</v>
      </c>
      <c r="E26" s="865" t="s">
        <v>53</v>
      </c>
    </row>
    <row r="27" spans="1:5" x14ac:dyDescent="0.25">
      <c r="A27" s="830" t="s">
        <v>77</v>
      </c>
      <c r="B27" s="867">
        <v>6</v>
      </c>
      <c r="C27" s="867">
        <v>6</v>
      </c>
      <c r="D27" s="867">
        <v>6</v>
      </c>
      <c r="E27" s="867">
        <v>4</v>
      </c>
    </row>
    <row r="28" spans="1:5" x14ac:dyDescent="0.25">
      <c r="A28" s="830" t="s">
        <v>78</v>
      </c>
      <c r="B28" s="867">
        <v>1</v>
      </c>
      <c r="C28" s="867">
        <v>1</v>
      </c>
      <c r="D28" s="867">
        <v>1</v>
      </c>
      <c r="E28" s="867">
        <v>1</v>
      </c>
    </row>
    <row r="29" spans="1:5" x14ac:dyDescent="0.25">
      <c r="A29" s="830" t="s">
        <v>79</v>
      </c>
      <c r="B29" s="867">
        <v>0</v>
      </c>
      <c r="C29" s="867">
        <v>0</v>
      </c>
      <c r="D29" s="867">
        <v>0</v>
      </c>
      <c r="E29" s="867">
        <v>0</v>
      </c>
    </row>
    <row r="30" spans="1:5" x14ac:dyDescent="0.25">
      <c r="A30" s="830" t="s">
        <v>80</v>
      </c>
      <c r="B30" s="867">
        <v>0</v>
      </c>
      <c r="C30" s="867">
        <v>0</v>
      </c>
      <c r="D30" s="867">
        <v>0</v>
      </c>
      <c r="E30" s="867">
        <v>0</v>
      </c>
    </row>
    <row r="31" spans="1:5" x14ac:dyDescent="0.25">
      <c r="A31" s="830" t="s">
        <v>81</v>
      </c>
      <c r="B31" s="867">
        <v>0</v>
      </c>
      <c r="C31" s="867">
        <v>0</v>
      </c>
      <c r="D31" s="867">
        <v>0</v>
      </c>
      <c r="E31" s="867">
        <v>0</v>
      </c>
    </row>
    <row r="32" spans="1:5" x14ac:dyDescent="0.25">
      <c r="A32" s="831" t="s">
        <v>82</v>
      </c>
      <c r="B32" s="867">
        <v>0</v>
      </c>
      <c r="C32" s="867">
        <v>0</v>
      </c>
      <c r="D32" s="867">
        <v>0</v>
      </c>
      <c r="E32" s="867">
        <v>0</v>
      </c>
    </row>
    <row r="33" spans="1:5" x14ac:dyDescent="0.25">
      <c r="A33" s="831" t="s">
        <v>83</v>
      </c>
      <c r="B33" s="867">
        <v>0</v>
      </c>
      <c r="C33" s="867">
        <v>0</v>
      </c>
      <c r="D33" s="867">
        <v>0</v>
      </c>
      <c r="E33" s="867">
        <v>0</v>
      </c>
    </row>
    <row r="34" spans="1:5" x14ac:dyDescent="0.25">
      <c r="A34" s="831" t="s">
        <v>84</v>
      </c>
      <c r="B34" s="867">
        <v>0.75</v>
      </c>
      <c r="C34" s="867">
        <v>1</v>
      </c>
      <c r="D34" s="867">
        <v>1</v>
      </c>
      <c r="E34" s="867">
        <v>4</v>
      </c>
    </row>
    <row r="35" spans="1:5" x14ac:dyDescent="0.25">
      <c r="A35" s="832" t="s">
        <v>85</v>
      </c>
      <c r="B35" s="867">
        <v>0</v>
      </c>
      <c r="C35" s="867">
        <v>0</v>
      </c>
      <c r="D35" s="867">
        <v>0</v>
      </c>
      <c r="E35" s="867">
        <v>0</v>
      </c>
    </row>
    <row r="36" spans="1:5" x14ac:dyDescent="0.25">
      <c r="A36" s="829" t="s">
        <v>86</v>
      </c>
      <c r="B36" s="868">
        <v>7.75</v>
      </c>
      <c r="C36" s="868">
        <v>8</v>
      </c>
      <c r="D36" s="868">
        <v>8</v>
      </c>
      <c r="E36" s="868">
        <v>9</v>
      </c>
    </row>
    <row r="37" spans="1:5" x14ac:dyDescent="0.25">
      <c r="A37" s="833"/>
      <c r="B37" s="861"/>
      <c r="C37" s="861"/>
      <c r="D37" s="861"/>
      <c r="E37" s="861"/>
    </row>
    <row r="38" spans="1:5" x14ac:dyDescent="0.25">
      <c r="A38" s="829" t="s">
        <v>87</v>
      </c>
      <c r="B38" s="865" t="s">
        <v>70</v>
      </c>
      <c r="C38" s="865" t="s">
        <v>53</v>
      </c>
      <c r="D38" s="865" t="s">
        <v>53</v>
      </c>
      <c r="E38" s="865" t="s">
        <v>53</v>
      </c>
    </row>
    <row r="39" spans="1:5" x14ac:dyDescent="0.25">
      <c r="A39" s="830" t="s">
        <v>88</v>
      </c>
      <c r="B39" s="867">
        <v>1</v>
      </c>
      <c r="C39" s="867">
        <v>1</v>
      </c>
      <c r="D39" s="867">
        <v>1</v>
      </c>
      <c r="E39" s="867">
        <v>1</v>
      </c>
    </row>
    <row r="40" spans="1:5" x14ac:dyDescent="0.25">
      <c r="A40" s="830" t="s">
        <v>89</v>
      </c>
      <c r="B40" s="867">
        <v>0</v>
      </c>
      <c r="C40" s="867">
        <v>0</v>
      </c>
      <c r="D40" s="867">
        <v>0</v>
      </c>
      <c r="E40" s="867">
        <v>1</v>
      </c>
    </row>
    <row r="41" spans="1:5" x14ac:dyDescent="0.25">
      <c r="A41" s="832" t="s">
        <v>90</v>
      </c>
      <c r="B41" s="867">
        <v>0</v>
      </c>
      <c r="C41" s="867">
        <v>0</v>
      </c>
      <c r="D41" s="867">
        <v>0</v>
      </c>
      <c r="E41" s="867">
        <v>1</v>
      </c>
    </row>
    <row r="42" spans="1:5" x14ac:dyDescent="0.25">
      <c r="A42" s="834" t="s">
        <v>91</v>
      </c>
      <c r="B42" s="867">
        <v>0</v>
      </c>
      <c r="C42" s="867">
        <v>0</v>
      </c>
      <c r="D42" s="867">
        <v>0</v>
      </c>
      <c r="E42" s="867">
        <v>0</v>
      </c>
    </row>
    <row r="43" spans="1:5" x14ac:dyDescent="0.25">
      <c r="A43" s="834" t="s">
        <v>92</v>
      </c>
      <c r="B43" s="867">
        <v>0</v>
      </c>
      <c r="C43" s="867">
        <v>0</v>
      </c>
      <c r="D43" s="867">
        <v>0</v>
      </c>
      <c r="E43" s="867">
        <v>0</v>
      </c>
    </row>
    <row r="44" spans="1:5" x14ac:dyDescent="0.25">
      <c r="A44" s="834" t="s">
        <v>93</v>
      </c>
      <c r="B44" s="867">
        <v>1</v>
      </c>
      <c r="C44" s="867">
        <v>1</v>
      </c>
      <c r="D44" s="867">
        <v>1</v>
      </c>
      <c r="E44" s="867">
        <v>1</v>
      </c>
    </row>
    <row r="45" spans="1:5" x14ac:dyDescent="0.25">
      <c r="A45" s="834" t="s">
        <v>94</v>
      </c>
      <c r="B45" s="867"/>
      <c r="C45" s="867"/>
      <c r="D45" s="867"/>
      <c r="E45" s="867">
        <v>1</v>
      </c>
    </row>
    <row r="46" spans="1:5" x14ac:dyDescent="0.25">
      <c r="A46" s="830" t="s">
        <v>95</v>
      </c>
      <c r="B46" s="867">
        <v>1</v>
      </c>
      <c r="C46" s="867">
        <v>1</v>
      </c>
      <c r="D46" s="867">
        <v>1</v>
      </c>
      <c r="E46" s="867">
        <v>1</v>
      </c>
    </row>
    <row r="47" spans="1:5" x14ac:dyDescent="0.25">
      <c r="A47" s="830" t="s">
        <v>96</v>
      </c>
      <c r="B47" s="867">
        <v>1</v>
      </c>
      <c r="C47" s="867">
        <v>1</v>
      </c>
      <c r="D47" s="867">
        <v>1</v>
      </c>
      <c r="E47" s="867">
        <v>0</v>
      </c>
    </row>
    <row r="48" spans="1:5" x14ac:dyDescent="0.25">
      <c r="A48" s="830" t="s">
        <v>97</v>
      </c>
      <c r="B48" s="867">
        <v>0</v>
      </c>
      <c r="C48" s="867">
        <v>0</v>
      </c>
      <c r="D48" s="867">
        <v>0</v>
      </c>
      <c r="E48" s="867">
        <v>0</v>
      </c>
    </row>
    <row r="49" spans="1:5" x14ac:dyDescent="0.25">
      <c r="A49" s="830" t="s">
        <v>98</v>
      </c>
      <c r="B49" s="867">
        <v>0</v>
      </c>
      <c r="C49" s="867">
        <v>0</v>
      </c>
      <c r="D49" s="867">
        <v>0</v>
      </c>
      <c r="E49" s="867">
        <v>0</v>
      </c>
    </row>
    <row r="50" spans="1:5" x14ac:dyDescent="0.25">
      <c r="A50" s="830" t="s">
        <v>99</v>
      </c>
      <c r="B50" s="867">
        <v>1</v>
      </c>
      <c r="C50" s="867">
        <v>1</v>
      </c>
      <c r="D50" s="867">
        <v>1</v>
      </c>
      <c r="E50" s="867">
        <v>1</v>
      </c>
    </row>
    <row r="51" spans="1:5" x14ac:dyDescent="0.25">
      <c r="A51" s="830" t="s">
        <v>100</v>
      </c>
      <c r="B51" s="867">
        <v>0</v>
      </c>
      <c r="C51" s="867">
        <v>0</v>
      </c>
      <c r="D51" s="867">
        <v>0</v>
      </c>
      <c r="E51" s="867">
        <v>0</v>
      </c>
    </row>
    <row r="52" spans="1:5" x14ac:dyDescent="0.25">
      <c r="A52" s="830" t="s">
        <v>101</v>
      </c>
      <c r="B52" s="867">
        <v>1</v>
      </c>
      <c r="C52" s="867">
        <v>1</v>
      </c>
      <c r="D52" s="867">
        <v>1</v>
      </c>
      <c r="E52" s="867">
        <v>1</v>
      </c>
    </row>
    <row r="53" spans="1:5" x14ac:dyDescent="0.25">
      <c r="A53" s="830" t="s">
        <v>102</v>
      </c>
      <c r="B53" s="867">
        <v>0</v>
      </c>
      <c r="C53" s="867">
        <v>0</v>
      </c>
      <c r="D53" s="867">
        <v>0</v>
      </c>
      <c r="E53" s="867">
        <v>0</v>
      </c>
    </row>
    <row r="54" spans="1:5" x14ac:dyDescent="0.25">
      <c r="A54" s="832" t="s">
        <v>103</v>
      </c>
      <c r="B54" s="867">
        <v>0</v>
      </c>
      <c r="C54" s="867">
        <v>0</v>
      </c>
      <c r="D54" s="867">
        <v>0</v>
      </c>
      <c r="E54" s="867">
        <v>0</v>
      </c>
    </row>
    <row r="55" spans="1:5" x14ac:dyDescent="0.25">
      <c r="A55" s="832" t="s">
        <v>104</v>
      </c>
      <c r="B55" s="867">
        <v>0</v>
      </c>
      <c r="C55" s="867">
        <v>0</v>
      </c>
      <c r="D55" s="867">
        <v>0</v>
      </c>
      <c r="E55" s="867">
        <v>0</v>
      </c>
    </row>
    <row r="56" spans="1:5" x14ac:dyDescent="0.25">
      <c r="A56" s="832" t="s">
        <v>105</v>
      </c>
      <c r="B56" s="867">
        <v>0</v>
      </c>
      <c r="C56" s="867">
        <v>0</v>
      </c>
      <c r="D56" s="867">
        <v>0</v>
      </c>
      <c r="E56" s="867">
        <v>0</v>
      </c>
    </row>
    <row r="57" spans="1:5" x14ac:dyDescent="0.25">
      <c r="A57" s="832" t="s">
        <v>106</v>
      </c>
      <c r="B57" s="867">
        <v>0</v>
      </c>
      <c r="C57" s="867">
        <v>0</v>
      </c>
      <c r="D57" s="867">
        <v>0</v>
      </c>
      <c r="E57" s="867">
        <v>0</v>
      </c>
    </row>
    <row r="58" spans="1:5" x14ac:dyDescent="0.25">
      <c r="A58" s="832" t="s">
        <v>107</v>
      </c>
      <c r="B58" s="867">
        <v>0</v>
      </c>
      <c r="C58" s="867">
        <v>0</v>
      </c>
      <c r="D58" s="867">
        <v>0</v>
      </c>
      <c r="E58" s="867">
        <v>0</v>
      </c>
    </row>
    <row r="59" spans="1:5" x14ac:dyDescent="0.25">
      <c r="A59" s="832" t="s">
        <v>108</v>
      </c>
      <c r="B59" s="867">
        <v>0</v>
      </c>
      <c r="C59" s="867">
        <v>0</v>
      </c>
      <c r="D59" s="867">
        <v>0</v>
      </c>
      <c r="E59" s="867">
        <v>0</v>
      </c>
    </row>
    <row r="60" spans="1:5" x14ac:dyDescent="0.25">
      <c r="A60" s="830" t="s">
        <v>109</v>
      </c>
      <c r="B60" s="867">
        <v>0</v>
      </c>
      <c r="C60" s="867">
        <v>0</v>
      </c>
      <c r="D60" s="867">
        <v>0</v>
      </c>
      <c r="E60" s="867">
        <v>0</v>
      </c>
    </row>
    <row r="61" spans="1:5" x14ac:dyDescent="0.25">
      <c r="A61" s="829" t="s">
        <v>110</v>
      </c>
      <c r="B61" s="869">
        <v>6</v>
      </c>
      <c r="C61" s="869">
        <v>6</v>
      </c>
      <c r="D61" s="869">
        <v>6</v>
      </c>
      <c r="E61" s="869">
        <v>8</v>
      </c>
    </row>
    <row r="62" spans="1:5" ht="15.75" thickBot="1" x14ac:dyDescent="0.3">
      <c r="A62" s="835"/>
      <c r="B62" s="870"/>
      <c r="C62" s="870"/>
      <c r="D62" s="870"/>
      <c r="E62" s="870"/>
    </row>
    <row r="63" spans="1:5" x14ac:dyDescent="0.25">
      <c r="A63" s="836" t="s">
        <v>111</v>
      </c>
      <c r="B63" s="871">
        <v>7.75</v>
      </c>
      <c r="C63" s="871">
        <v>8</v>
      </c>
      <c r="D63" s="871">
        <v>8</v>
      </c>
      <c r="E63" s="871">
        <v>9</v>
      </c>
    </row>
    <row r="64" spans="1:5" x14ac:dyDescent="0.25">
      <c r="A64" s="837" t="s">
        <v>112</v>
      </c>
      <c r="B64" s="872">
        <v>6</v>
      </c>
      <c r="C64" s="872">
        <v>6</v>
      </c>
      <c r="D64" s="872">
        <v>6</v>
      </c>
      <c r="E64" s="872">
        <v>8</v>
      </c>
    </row>
    <row r="65" spans="1:5" ht="15.75" thickBot="1" x14ac:dyDescent="0.3">
      <c r="A65" s="838" t="s">
        <v>113</v>
      </c>
      <c r="B65" s="873">
        <v>13.75</v>
      </c>
      <c r="C65" s="873">
        <v>14</v>
      </c>
      <c r="D65" s="873">
        <v>14</v>
      </c>
      <c r="E65" s="873">
        <v>17</v>
      </c>
    </row>
    <row r="66" spans="1:5" x14ac:dyDescent="0.25">
      <c r="A66" s="832"/>
      <c r="B66" s="874"/>
      <c r="C66" s="874"/>
      <c r="D66" s="874"/>
      <c r="E66" s="874"/>
    </row>
    <row r="67" spans="1:5" x14ac:dyDescent="0.25">
      <c r="A67" s="839" t="s">
        <v>114</v>
      </c>
      <c r="B67" s="875">
        <v>0.53647734620123844</v>
      </c>
      <c r="C67" s="875">
        <v>0.5920115854979916</v>
      </c>
      <c r="D67" s="875">
        <v>0.59037227950764015</v>
      </c>
      <c r="E67" s="875">
        <v>0.65549666194915179</v>
      </c>
    </row>
    <row r="68" spans="1:5" x14ac:dyDescent="0.25">
      <c r="A68" s="839" t="s">
        <v>115</v>
      </c>
      <c r="B68" s="875">
        <v>0.63167982056024707</v>
      </c>
      <c r="C68" s="875">
        <v>0.61859032433411854</v>
      </c>
      <c r="D68" s="875">
        <v>0.61859032433411854</v>
      </c>
      <c r="E68" s="875">
        <v>0.4927187803779311</v>
      </c>
    </row>
    <row r="69" spans="1:5" x14ac:dyDescent="0.25">
      <c r="A69" s="839" t="s">
        <v>116</v>
      </c>
      <c r="B69" s="875">
        <v>0.36832017943975293</v>
      </c>
      <c r="C69" s="875">
        <v>0.38140967566588152</v>
      </c>
      <c r="D69" s="875">
        <v>0.38140967566588152</v>
      </c>
      <c r="E69" s="875">
        <v>0.46522038077625244</v>
      </c>
    </row>
    <row r="70" spans="1:5" x14ac:dyDescent="0.25">
      <c r="A70" s="839" t="s">
        <v>117</v>
      </c>
      <c r="B70" s="875">
        <v>3.4229153687912892E-2</v>
      </c>
      <c r="C70" s="875">
        <v>3.4078083511589898E-2</v>
      </c>
      <c r="D70" s="875">
        <v>3.3983719804502086E-2</v>
      </c>
      <c r="E70" s="875">
        <v>2.3996739556510851E-2</v>
      </c>
    </row>
    <row r="71" spans="1:5" ht="15.75" thickBot="1" x14ac:dyDescent="0.3">
      <c r="A71" s="840"/>
      <c r="B71" s="874"/>
      <c r="C71" s="874"/>
      <c r="D71" s="874"/>
      <c r="E71" s="874"/>
    </row>
    <row r="72" spans="1:5" ht="15.75" thickBot="1" x14ac:dyDescent="0.3">
      <c r="A72" s="841" t="s">
        <v>118</v>
      </c>
      <c r="B72" s="876" t="s">
        <v>70</v>
      </c>
      <c r="C72" s="876" t="s">
        <v>53</v>
      </c>
      <c r="D72" s="876" t="s">
        <v>53</v>
      </c>
      <c r="E72" s="876" t="s">
        <v>53</v>
      </c>
    </row>
    <row r="73" spans="1:5" x14ac:dyDescent="0.25">
      <c r="A73" s="842" t="s">
        <v>119</v>
      </c>
      <c r="B73" s="877"/>
      <c r="C73" s="877"/>
      <c r="D73" s="877"/>
      <c r="E73" s="877"/>
    </row>
    <row r="74" spans="1:5" x14ac:dyDescent="0.25">
      <c r="A74" s="832" t="s">
        <v>120</v>
      </c>
      <c r="B74" s="878">
        <v>1237308</v>
      </c>
      <c r="C74" s="878">
        <v>1270890</v>
      </c>
      <c r="D74" s="878">
        <v>1270890</v>
      </c>
      <c r="E74" s="878">
        <v>1044954</v>
      </c>
    </row>
    <row r="75" spans="1:5" x14ac:dyDescent="0.25">
      <c r="A75" s="832" t="s">
        <v>121</v>
      </c>
      <c r="B75" s="861">
        <v>20170</v>
      </c>
      <c r="C75" s="861">
        <v>97428</v>
      </c>
      <c r="D75" s="861">
        <v>97428</v>
      </c>
      <c r="E75" s="861">
        <v>97435</v>
      </c>
    </row>
    <row r="76" spans="1:5" x14ac:dyDescent="0.25">
      <c r="A76" s="832" t="s">
        <v>122</v>
      </c>
      <c r="B76" s="861">
        <v>0</v>
      </c>
      <c r="C76" s="861">
        <v>0</v>
      </c>
      <c r="D76" s="861">
        <v>0</v>
      </c>
      <c r="E76" s="861">
        <v>0</v>
      </c>
    </row>
    <row r="77" spans="1:5" x14ac:dyDescent="0.25">
      <c r="A77" s="832" t="s">
        <v>123</v>
      </c>
      <c r="B77" s="861">
        <v>0</v>
      </c>
      <c r="C77" s="861">
        <v>125210</v>
      </c>
      <c r="D77" s="861">
        <v>125210</v>
      </c>
      <c r="E77" s="861">
        <v>125206</v>
      </c>
    </row>
    <row r="78" spans="1:5" x14ac:dyDescent="0.25">
      <c r="A78" s="832" t="s">
        <v>124</v>
      </c>
      <c r="B78" s="870">
        <v>0</v>
      </c>
      <c r="C78" s="870">
        <v>0</v>
      </c>
      <c r="D78" s="870">
        <v>0</v>
      </c>
      <c r="E78" s="870">
        <v>0</v>
      </c>
    </row>
    <row r="79" spans="1:5" x14ac:dyDescent="0.25">
      <c r="A79" s="832" t="s">
        <v>125</v>
      </c>
      <c r="B79" s="870">
        <v>26915</v>
      </c>
      <c r="C79" s="870">
        <v>65280</v>
      </c>
      <c r="D79" s="870">
        <v>65280</v>
      </c>
      <c r="E79" s="870">
        <v>66131.69</v>
      </c>
    </row>
    <row r="80" spans="1:5" x14ac:dyDescent="0.25">
      <c r="A80" s="843" t="s">
        <v>126</v>
      </c>
      <c r="B80" s="879">
        <v>1284393</v>
      </c>
      <c r="C80" s="879">
        <v>1558808</v>
      </c>
      <c r="D80" s="879">
        <v>1558808</v>
      </c>
      <c r="E80" s="879">
        <v>1333726.69</v>
      </c>
    </row>
    <row r="81" spans="1:5" x14ac:dyDescent="0.25">
      <c r="A81" s="844" t="s">
        <v>127</v>
      </c>
      <c r="B81" s="877"/>
      <c r="C81" s="877"/>
      <c r="D81" s="877"/>
      <c r="E81" s="877"/>
    </row>
    <row r="82" spans="1:5" x14ac:dyDescent="0.25">
      <c r="A82" s="832" t="s">
        <v>128</v>
      </c>
      <c r="B82" s="861">
        <v>9009</v>
      </c>
      <c r="C82" s="861">
        <v>18384.71</v>
      </c>
      <c r="D82" s="861">
        <v>18384.71</v>
      </c>
      <c r="E82" s="861">
        <v>19905.75</v>
      </c>
    </row>
    <row r="83" spans="1:5" x14ac:dyDescent="0.25">
      <c r="A83" s="832" t="s">
        <v>129</v>
      </c>
      <c r="B83" s="861">
        <v>39841.422479999994</v>
      </c>
      <c r="C83" s="861">
        <v>55403.999999999993</v>
      </c>
      <c r="D83" s="861">
        <v>55403.999999999993</v>
      </c>
      <c r="E83" s="861">
        <v>45554.399999999994</v>
      </c>
    </row>
    <row r="84" spans="1:5" x14ac:dyDescent="0.25">
      <c r="A84" s="832" t="s">
        <v>130</v>
      </c>
      <c r="B84" s="861">
        <v>77038.502759999988</v>
      </c>
      <c r="C84" s="861">
        <v>105218.99999999999</v>
      </c>
      <c r="D84" s="861">
        <v>105218.99999999999</v>
      </c>
      <c r="E84" s="861">
        <v>86513.4</v>
      </c>
    </row>
    <row r="85" spans="1:5" x14ac:dyDescent="0.25">
      <c r="A85" s="832" t="s">
        <v>131</v>
      </c>
      <c r="B85" s="861">
        <v>18727.87</v>
      </c>
      <c r="C85" s="861">
        <v>49069.919999999998</v>
      </c>
      <c r="D85" s="861">
        <v>49069.919999999998</v>
      </c>
      <c r="E85" s="861">
        <v>53120</v>
      </c>
    </row>
    <row r="86" spans="1:5" x14ac:dyDescent="0.25">
      <c r="A86" s="832" t="s">
        <v>132</v>
      </c>
      <c r="B86" s="861">
        <v>7153.52</v>
      </c>
      <c r="C86" s="861">
        <v>19264.52</v>
      </c>
      <c r="D86" s="861">
        <v>19264.52</v>
      </c>
      <c r="E86" s="861">
        <v>6554.33</v>
      </c>
    </row>
    <row r="87" spans="1:5" x14ac:dyDescent="0.25">
      <c r="A87" s="832" t="s">
        <v>133</v>
      </c>
      <c r="B87" s="861">
        <v>1239.1600000000001</v>
      </c>
      <c r="C87" s="861">
        <v>3899.72</v>
      </c>
      <c r="D87" s="861">
        <v>3899.72</v>
      </c>
      <c r="E87" s="861">
        <v>4566.38</v>
      </c>
    </row>
    <row r="88" spans="1:5" x14ac:dyDescent="0.25">
      <c r="A88" s="832" t="s">
        <v>134</v>
      </c>
      <c r="B88" s="861">
        <v>0</v>
      </c>
      <c r="C88" s="861">
        <v>4771.32</v>
      </c>
      <c r="D88" s="861">
        <v>4771.32</v>
      </c>
      <c r="E88" s="861">
        <v>5400.25</v>
      </c>
    </row>
    <row r="89" spans="1:5" x14ac:dyDescent="0.25">
      <c r="A89" s="832" t="s">
        <v>135</v>
      </c>
      <c r="B89" s="861">
        <v>334639</v>
      </c>
      <c r="C89" s="861">
        <v>42328</v>
      </c>
      <c r="D89" s="861">
        <v>42328</v>
      </c>
      <c r="E89" s="861">
        <v>104750</v>
      </c>
    </row>
    <row r="90" spans="1:5" x14ac:dyDescent="0.25">
      <c r="A90" s="843" t="s">
        <v>136</v>
      </c>
      <c r="B90" s="879">
        <v>487648.47523999994</v>
      </c>
      <c r="C90" s="879">
        <v>298341.18999999994</v>
      </c>
      <c r="D90" s="879">
        <v>298341.18999999994</v>
      </c>
      <c r="E90" s="879">
        <v>326364.51</v>
      </c>
    </row>
    <row r="91" spans="1:5" x14ac:dyDescent="0.25">
      <c r="A91" s="844" t="s">
        <v>137</v>
      </c>
      <c r="B91" s="877"/>
      <c r="C91" s="877"/>
      <c r="D91" s="877"/>
      <c r="E91" s="877"/>
    </row>
    <row r="92" spans="1:5" x14ac:dyDescent="0.25">
      <c r="A92" s="832" t="s">
        <v>138</v>
      </c>
      <c r="B92" s="861">
        <v>0</v>
      </c>
      <c r="C92" s="861">
        <v>0</v>
      </c>
      <c r="D92" s="861">
        <v>0</v>
      </c>
      <c r="E92" s="861">
        <v>0</v>
      </c>
    </row>
    <row r="93" spans="1:5" x14ac:dyDescent="0.25">
      <c r="A93" s="832" t="s">
        <v>139</v>
      </c>
      <c r="B93" s="861">
        <v>0</v>
      </c>
      <c r="C93" s="861">
        <v>0</v>
      </c>
      <c r="D93" s="861">
        <v>0</v>
      </c>
      <c r="E93" s="861">
        <v>0</v>
      </c>
    </row>
    <row r="94" spans="1:5" x14ac:dyDescent="0.25">
      <c r="A94" s="832" t="s">
        <v>140</v>
      </c>
      <c r="B94" s="870">
        <v>243784</v>
      </c>
      <c r="C94" s="870">
        <v>123596</v>
      </c>
      <c r="D94" s="870">
        <v>129096</v>
      </c>
      <c r="E94" s="870">
        <v>652723</v>
      </c>
    </row>
    <row r="95" spans="1:5" x14ac:dyDescent="0.25">
      <c r="A95" s="832" t="s">
        <v>141</v>
      </c>
      <c r="B95" s="870">
        <v>0</v>
      </c>
      <c r="C95" s="870">
        <v>0</v>
      </c>
      <c r="D95" s="870">
        <v>0</v>
      </c>
      <c r="E95" s="870">
        <v>0</v>
      </c>
    </row>
    <row r="96" spans="1:5" x14ac:dyDescent="0.25">
      <c r="A96" s="843" t="s">
        <v>142</v>
      </c>
      <c r="B96" s="879">
        <v>243784</v>
      </c>
      <c r="C96" s="879">
        <v>123596</v>
      </c>
      <c r="D96" s="879">
        <v>129096</v>
      </c>
      <c r="E96" s="879">
        <v>652723</v>
      </c>
    </row>
    <row r="97" spans="1:9" x14ac:dyDescent="0.25">
      <c r="A97" s="845" t="s">
        <v>143</v>
      </c>
      <c r="B97" s="880">
        <v>2015825.4752400001</v>
      </c>
      <c r="C97" s="880">
        <v>1980745.19</v>
      </c>
      <c r="D97" s="880">
        <v>1986245.19</v>
      </c>
      <c r="E97" s="880">
        <v>2312814.2000000002</v>
      </c>
      <c r="G97" t="b">
        <f>(B97+B103)='Sch BB-6'!E23</f>
        <v>1</v>
      </c>
      <c r="H97" t="b">
        <f>(C97+C103)='Sch BB-6'!F23</f>
        <v>1</v>
      </c>
      <c r="I97" s="56"/>
    </row>
    <row r="98" spans="1:9" x14ac:dyDescent="0.25">
      <c r="A98" s="844" t="s">
        <v>144</v>
      </c>
      <c r="B98" s="877"/>
      <c r="C98" s="877"/>
      <c r="D98" s="877"/>
      <c r="E98" s="877"/>
    </row>
    <row r="99" spans="1:9" x14ac:dyDescent="0.25">
      <c r="A99" s="832" t="s">
        <v>145</v>
      </c>
      <c r="B99" s="861">
        <v>0</v>
      </c>
      <c r="C99" s="861">
        <v>0</v>
      </c>
      <c r="D99" s="861">
        <v>0</v>
      </c>
      <c r="E99" s="861">
        <v>0</v>
      </c>
    </row>
    <row r="100" spans="1:9" x14ac:dyDescent="0.25">
      <c r="A100" s="832" t="s">
        <v>146</v>
      </c>
      <c r="B100" s="861">
        <v>0</v>
      </c>
      <c r="C100" s="861">
        <v>0</v>
      </c>
      <c r="D100" s="861">
        <v>0</v>
      </c>
      <c r="E100" s="861">
        <v>0</v>
      </c>
    </row>
    <row r="101" spans="1:9" x14ac:dyDescent="0.25">
      <c r="A101" s="832"/>
      <c r="B101" s="861">
        <v>0</v>
      </c>
      <c r="C101" s="861">
        <v>0</v>
      </c>
      <c r="D101" s="861">
        <v>0</v>
      </c>
      <c r="E101" s="861">
        <v>0</v>
      </c>
    </row>
    <row r="102" spans="1:9" x14ac:dyDescent="0.25">
      <c r="A102" s="832"/>
      <c r="B102" s="861">
        <v>0</v>
      </c>
      <c r="C102" s="861">
        <v>0</v>
      </c>
      <c r="D102" s="861">
        <v>0</v>
      </c>
      <c r="E102" s="861">
        <v>0</v>
      </c>
    </row>
    <row r="103" spans="1:9" x14ac:dyDescent="0.25">
      <c r="A103" s="843" t="s">
        <v>147</v>
      </c>
      <c r="B103" s="879">
        <v>0</v>
      </c>
      <c r="C103" s="879">
        <v>0</v>
      </c>
      <c r="D103" s="879">
        <v>0</v>
      </c>
      <c r="E103" s="879">
        <v>0</v>
      </c>
      <c r="G103" s="890">
        <v>1980745.19</v>
      </c>
    </row>
    <row r="104" spans="1:9" ht="15.75" thickBot="1" x14ac:dyDescent="0.3">
      <c r="A104" s="832"/>
      <c r="B104" s="874"/>
      <c r="C104" s="874"/>
      <c r="D104" s="874"/>
      <c r="E104" s="874"/>
    </row>
    <row r="105" spans="1:9" ht="15.75" thickBot="1" x14ac:dyDescent="0.3">
      <c r="A105" s="846" t="s">
        <v>148</v>
      </c>
      <c r="B105" s="881" t="s">
        <v>70</v>
      </c>
      <c r="C105" s="881" t="s">
        <v>53</v>
      </c>
      <c r="D105" s="881" t="s">
        <v>53</v>
      </c>
      <c r="E105" s="881" t="s">
        <v>53</v>
      </c>
    </row>
    <row r="106" spans="1:9" x14ac:dyDescent="0.25">
      <c r="A106" s="842" t="s">
        <v>149</v>
      </c>
      <c r="B106" s="877"/>
      <c r="C106" s="877"/>
      <c r="D106" s="877"/>
      <c r="E106" s="877"/>
    </row>
    <row r="107" spans="1:9" x14ac:dyDescent="0.25">
      <c r="A107" s="832" t="s">
        <v>88</v>
      </c>
      <c r="B107" s="861">
        <v>110000.00000000001</v>
      </c>
      <c r="C107" s="861">
        <v>113300</v>
      </c>
      <c r="D107" s="861">
        <v>113300</v>
      </c>
      <c r="E107" s="861">
        <v>135000</v>
      </c>
    </row>
    <row r="108" spans="1:9" x14ac:dyDescent="0.25">
      <c r="A108" s="832" t="s">
        <v>150</v>
      </c>
      <c r="B108" s="861">
        <v>0</v>
      </c>
      <c r="C108" s="861">
        <v>0</v>
      </c>
      <c r="D108" s="861">
        <v>0</v>
      </c>
      <c r="E108" s="861">
        <v>125000</v>
      </c>
    </row>
    <row r="109" spans="1:9" x14ac:dyDescent="0.25">
      <c r="A109" s="832" t="s">
        <v>90</v>
      </c>
      <c r="B109" s="861">
        <v>0</v>
      </c>
      <c r="C109" s="861">
        <v>0</v>
      </c>
      <c r="D109" s="861">
        <v>0</v>
      </c>
      <c r="E109" s="861">
        <v>80640</v>
      </c>
    </row>
    <row r="110" spans="1:9" x14ac:dyDescent="0.25">
      <c r="A110" s="834" t="s">
        <v>91</v>
      </c>
      <c r="B110" s="861">
        <v>0</v>
      </c>
      <c r="C110" s="861">
        <v>0</v>
      </c>
      <c r="D110" s="861">
        <v>0</v>
      </c>
      <c r="E110" s="861">
        <v>0</v>
      </c>
    </row>
    <row r="111" spans="1:9" x14ac:dyDescent="0.25">
      <c r="A111" s="834" t="s">
        <v>151</v>
      </c>
      <c r="B111" s="861">
        <v>0</v>
      </c>
      <c r="C111" s="861">
        <v>0</v>
      </c>
      <c r="D111" s="861">
        <v>0</v>
      </c>
      <c r="E111" s="861">
        <v>0</v>
      </c>
    </row>
    <row r="112" spans="1:9" x14ac:dyDescent="0.25">
      <c r="A112" s="832" t="s">
        <v>152</v>
      </c>
      <c r="B112" s="861">
        <v>50000</v>
      </c>
      <c r="C112" s="861">
        <v>51500</v>
      </c>
      <c r="D112" s="861">
        <v>51500</v>
      </c>
      <c r="E112" s="861">
        <v>51500</v>
      </c>
    </row>
    <row r="113" spans="1:8" x14ac:dyDescent="0.25">
      <c r="A113" s="832" t="s">
        <v>153</v>
      </c>
      <c r="B113" s="861">
        <v>0</v>
      </c>
      <c r="C113" s="861">
        <v>0</v>
      </c>
      <c r="D113" s="861">
        <v>0</v>
      </c>
      <c r="E113" s="861">
        <v>44350</v>
      </c>
    </row>
    <row r="114" spans="1:8" x14ac:dyDescent="0.25">
      <c r="A114" s="832" t="s">
        <v>154</v>
      </c>
      <c r="B114" s="861">
        <v>376250</v>
      </c>
      <c r="C114" s="861">
        <v>399000</v>
      </c>
      <c r="D114" s="861">
        <v>399000</v>
      </c>
      <c r="E114" s="861">
        <v>447935</v>
      </c>
    </row>
    <row r="115" spans="1:8" x14ac:dyDescent="0.25">
      <c r="A115" s="832" t="s">
        <v>78</v>
      </c>
      <c r="B115" s="861">
        <v>55000</v>
      </c>
      <c r="C115" s="861">
        <v>57000</v>
      </c>
      <c r="D115" s="861">
        <v>57000</v>
      </c>
      <c r="E115" s="861">
        <v>50000</v>
      </c>
    </row>
    <row r="116" spans="1:8" x14ac:dyDescent="0.25">
      <c r="A116" s="832" t="s">
        <v>155</v>
      </c>
      <c r="B116" s="861">
        <v>79568</v>
      </c>
      <c r="C116" s="861">
        <v>105060</v>
      </c>
      <c r="D116" s="861">
        <v>105060</v>
      </c>
      <c r="E116" s="861">
        <v>60000</v>
      </c>
    </row>
    <row r="117" spans="1:8" x14ac:dyDescent="0.25">
      <c r="A117" s="832" t="s">
        <v>156</v>
      </c>
      <c r="B117" s="861">
        <v>0</v>
      </c>
      <c r="C117" s="861">
        <v>0</v>
      </c>
      <c r="D117" s="861">
        <v>0</v>
      </c>
      <c r="E117" s="861">
        <v>0</v>
      </c>
    </row>
    <row r="118" spans="1:8" x14ac:dyDescent="0.25">
      <c r="A118" s="832" t="s">
        <v>157</v>
      </c>
      <c r="B118" s="861">
        <v>21600</v>
      </c>
      <c r="C118" s="861">
        <v>21960</v>
      </c>
      <c r="D118" s="861">
        <v>21960</v>
      </c>
      <c r="E118" s="861">
        <v>21600</v>
      </c>
    </row>
    <row r="119" spans="1:8" x14ac:dyDescent="0.25">
      <c r="A119" s="832" t="s">
        <v>158</v>
      </c>
      <c r="B119" s="861">
        <v>0</v>
      </c>
      <c r="C119" s="861">
        <v>0</v>
      </c>
      <c r="D119" s="861">
        <v>0</v>
      </c>
      <c r="E119" s="861">
        <v>0</v>
      </c>
    </row>
    <row r="120" spans="1:8" x14ac:dyDescent="0.25">
      <c r="A120" s="832" t="s">
        <v>101</v>
      </c>
      <c r="B120" s="861">
        <v>0</v>
      </c>
      <c r="C120" s="861">
        <v>0</v>
      </c>
      <c r="D120" s="861">
        <v>0</v>
      </c>
      <c r="E120" s="861">
        <v>0</v>
      </c>
    </row>
    <row r="121" spans="1:8" x14ac:dyDescent="0.25">
      <c r="A121" s="847" t="s">
        <v>159</v>
      </c>
      <c r="B121" s="882">
        <v>692418</v>
      </c>
      <c r="C121" s="882">
        <v>747820</v>
      </c>
      <c r="D121" s="882">
        <v>747820</v>
      </c>
      <c r="E121" s="882">
        <v>1016025</v>
      </c>
      <c r="G121" s="890">
        <f>(B211+B213+B216)-'Sch BB-14A'!F24</f>
        <v>0</v>
      </c>
      <c r="H121" s="890">
        <f>(C211+C213+C216)-'Sch BB-14A'!G24</f>
        <v>0</v>
      </c>
    </row>
    <row r="122" spans="1:8" x14ac:dyDescent="0.25">
      <c r="A122" s="848" t="s">
        <v>160</v>
      </c>
      <c r="B122" s="877"/>
      <c r="C122" s="877"/>
      <c r="D122" s="877"/>
      <c r="E122" s="877"/>
    </row>
    <row r="123" spans="1:8" x14ac:dyDescent="0.25">
      <c r="A123" s="832" t="s">
        <v>103</v>
      </c>
      <c r="B123" s="867">
        <v>0</v>
      </c>
      <c r="C123" s="867">
        <v>0</v>
      </c>
      <c r="D123" s="867">
        <v>0</v>
      </c>
      <c r="E123" s="867">
        <v>0</v>
      </c>
    </row>
    <row r="124" spans="1:8" x14ac:dyDescent="0.25">
      <c r="A124" s="832" t="s">
        <v>104</v>
      </c>
      <c r="B124" s="867">
        <v>0</v>
      </c>
      <c r="C124" s="867">
        <v>0</v>
      </c>
      <c r="D124" s="867">
        <v>0</v>
      </c>
      <c r="E124" s="867">
        <v>0</v>
      </c>
    </row>
    <row r="125" spans="1:8" x14ac:dyDescent="0.25">
      <c r="A125" s="832" t="s">
        <v>105</v>
      </c>
      <c r="B125" s="861">
        <v>0</v>
      </c>
      <c r="C125" s="861">
        <v>0</v>
      </c>
      <c r="D125" s="861">
        <v>0</v>
      </c>
      <c r="E125" s="861">
        <v>0</v>
      </c>
    </row>
    <row r="126" spans="1:8" x14ac:dyDescent="0.25">
      <c r="A126" s="832" t="s">
        <v>161</v>
      </c>
      <c r="B126" s="867">
        <v>0</v>
      </c>
      <c r="C126" s="867">
        <v>0</v>
      </c>
      <c r="D126" s="867">
        <v>0</v>
      </c>
      <c r="E126" s="867">
        <v>0</v>
      </c>
    </row>
    <row r="127" spans="1:8" x14ac:dyDescent="0.25">
      <c r="A127" s="832" t="s">
        <v>107</v>
      </c>
      <c r="B127" s="867">
        <v>0</v>
      </c>
      <c r="C127" s="867">
        <v>0</v>
      </c>
      <c r="D127" s="867">
        <v>0</v>
      </c>
      <c r="E127" s="867">
        <v>0</v>
      </c>
    </row>
    <row r="128" spans="1:8" x14ac:dyDescent="0.25">
      <c r="A128" s="832" t="s">
        <v>162</v>
      </c>
      <c r="B128" s="867">
        <v>0</v>
      </c>
      <c r="C128" s="867">
        <v>0</v>
      </c>
      <c r="D128" s="867">
        <v>0</v>
      </c>
      <c r="E128" s="867">
        <v>0</v>
      </c>
    </row>
    <row r="129" spans="1:5" x14ac:dyDescent="0.25">
      <c r="A129" s="832" t="s">
        <v>163</v>
      </c>
      <c r="B129" s="861">
        <v>24480</v>
      </c>
      <c r="C129" s="861">
        <v>24840</v>
      </c>
      <c r="D129" s="861">
        <v>24840</v>
      </c>
      <c r="E129" s="861">
        <v>38400</v>
      </c>
    </row>
    <row r="130" spans="1:5" x14ac:dyDescent="0.25">
      <c r="A130" s="832" t="s">
        <v>108</v>
      </c>
      <c r="B130" s="867">
        <v>0</v>
      </c>
      <c r="C130" s="867">
        <v>0</v>
      </c>
      <c r="D130" s="867">
        <v>0</v>
      </c>
      <c r="E130" s="867">
        <v>0</v>
      </c>
    </row>
    <row r="131" spans="1:5" x14ac:dyDescent="0.25">
      <c r="A131" s="849" t="s">
        <v>164</v>
      </c>
      <c r="B131" s="883">
        <v>24480</v>
      </c>
      <c r="C131" s="883">
        <v>24840</v>
      </c>
      <c r="D131" s="883">
        <v>24840</v>
      </c>
      <c r="E131" s="883">
        <v>38400</v>
      </c>
    </row>
    <row r="132" spans="1:5" x14ac:dyDescent="0.25">
      <c r="A132" s="850" t="s">
        <v>165</v>
      </c>
      <c r="B132" s="884">
        <v>716898</v>
      </c>
      <c r="C132" s="884">
        <v>772660</v>
      </c>
      <c r="D132" s="884">
        <v>772660</v>
      </c>
      <c r="E132" s="884">
        <v>1054425</v>
      </c>
    </row>
    <row r="133" spans="1:5" x14ac:dyDescent="0.25">
      <c r="A133" s="832" t="s">
        <v>166</v>
      </c>
      <c r="B133" s="863">
        <v>240160.83</v>
      </c>
      <c r="C133" s="863">
        <v>258841.1</v>
      </c>
      <c r="D133" s="863">
        <v>258841.1</v>
      </c>
      <c r="E133" s="863">
        <v>291692.875</v>
      </c>
    </row>
    <row r="134" spans="1:5" x14ac:dyDescent="0.25">
      <c r="A134" s="832" t="s">
        <v>167</v>
      </c>
      <c r="B134" s="863">
        <v>88708.546499999982</v>
      </c>
      <c r="C134" s="863">
        <v>86641.03</v>
      </c>
      <c r="D134" s="863">
        <v>86641.03</v>
      </c>
      <c r="E134" s="863">
        <v>110493.83749999999</v>
      </c>
    </row>
    <row r="135" spans="1:5" x14ac:dyDescent="0.25">
      <c r="A135" s="832" t="s">
        <v>168</v>
      </c>
      <c r="B135" s="863">
        <v>12687.5</v>
      </c>
      <c r="C135" s="863">
        <v>16250</v>
      </c>
      <c r="D135" s="863">
        <v>16250</v>
      </c>
      <c r="E135" s="863">
        <v>15250</v>
      </c>
    </row>
    <row r="136" spans="1:5" x14ac:dyDescent="0.25">
      <c r="A136" s="832" t="s">
        <v>169</v>
      </c>
      <c r="B136" s="863">
        <v>2218.75</v>
      </c>
      <c r="C136" s="863">
        <v>2375</v>
      </c>
      <c r="D136" s="863">
        <v>2375</v>
      </c>
      <c r="E136" s="863">
        <v>2625</v>
      </c>
    </row>
    <row r="137" spans="1:5" x14ac:dyDescent="0.25">
      <c r="A137" s="832" t="s">
        <v>170</v>
      </c>
      <c r="B137" s="861">
        <v>0</v>
      </c>
      <c r="C137" s="861">
        <v>14577</v>
      </c>
      <c r="D137" s="861">
        <v>14577</v>
      </c>
      <c r="E137" s="861">
        <v>18240</v>
      </c>
    </row>
    <row r="138" spans="1:5" x14ac:dyDescent="0.25">
      <c r="A138" s="832" t="s">
        <v>171</v>
      </c>
      <c r="B138" s="861">
        <v>0</v>
      </c>
      <c r="C138" s="861">
        <v>0</v>
      </c>
      <c r="D138" s="861">
        <v>0</v>
      </c>
      <c r="E138" s="861">
        <v>0</v>
      </c>
    </row>
    <row r="139" spans="1:5" x14ac:dyDescent="0.25">
      <c r="A139" s="832" t="s">
        <v>172</v>
      </c>
      <c r="B139" s="861">
        <v>5000</v>
      </c>
      <c r="C139" s="861">
        <v>5000</v>
      </c>
      <c r="D139" s="861">
        <v>5000</v>
      </c>
      <c r="E139" s="861">
        <v>5000</v>
      </c>
    </row>
    <row r="140" spans="1:5" x14ac:dyDescent="0.25">
      <c r="A140" s="832" t="s">
        <v>173</v>
      </c>
      <c r="B140" s="861">
        <v>15771.25</v>
      </c>
      <c r="C140" s="861">
        <v>16280</v>
      </c>
      <c r="D140" s="861">
        <v>16280</v>
      </c>
      <c r="E140" s="861">
        <v>18315</v>
      </c>
    </row>
    <row r="141" spans="1:5" x14ac:dyDescent="0.25">
      <c r="A141" s="851" t="s">
        <v>174</v>
      </c>
      <c r="B141" s="885">
        <v>364546.87649999995</v>
      </c>
      <c r="C141" s="885">
        <v>399964.13</v>
      </c>
      <c r="D141" s="885">
        <v>399964.13</v>
      </c>
      <c r="E141" s="885">
        <v>461616.71250000002</v>
      </c>
    </row>
    <row r="142" spans="1:5" x14ac:dyDescent="0.25">
      <c r="A142" s="850" t="s">
        <v>175</v>
      </c>
      <c r="B142" s="884">
        <v>1081444.8765</v>
      </c>
      <c r="C142" s="884">
        <v>1172624.1299999999</v>
      </c>
      <c r="D142" s="884">
        <v>1172624.1299999999</v>
      </c>
      <c r="E142" s="884">
        <v>1516041.7124999999</v>
      </c>
    </row>
    <row r="143" spans="1:5" x14ac:dyDescent="0.25">
      <c r="A143" s="852" t="s">
        <v>176</v>
      </c>
      <c r="B143" s="865" t="s">
        <v>70</v>
      </c>
      <c r="C143" s="865" t="s">
        <v>53</v>
      </c>
      <c r="D143" s="865" t="s">
        <v>53</v>
      </c>
      <c r="E143" s="865" t="s">
        <v>53</v>
      </c>
    </row>
    <row r="144" spans="1:5" x14ac:dyDescent="0.25">
      <c r="A144" s="853" t="s">
        <v>177</v>
      </c>
      <c r="B144" s="861">
        <v>30545</v>
      </c>
      <c r="C144" s="861">
        <v>28350</v>
      </c>
      <c r="D144" s="861">
        <v>28350</v>
      </c>
      <c r="E144" s="861">
        <v>6500</v>
      </c>
    </row>
    <row r="145" spans="1:5" x14ac:dyDescent="0.25">
      <c r="A145" s="854" t="s">
        <v>178</v>
      </c>
      <c r="B145" s="861">
        <v>5000</v>
      </c>
      <c r="C145" s="861">
        <v>5000</v>
      </c>
      <c r="D145" s="861">
        <v>5000</v>
      </c>
      <c r="E145" s="861">
        <v>0</v>
      </c>
    </row>
    <row r="146" spans="1:5" x14ac:dyDescent="0.25">
      <c r="A146" s="832" t="s">
        <v>179</v>
      </c>
      <c r="B146" s="861">
        <v>197823</v>
      </c>
      <c r="C146" s="861">
        <v>0</v>
      </c>
      <c r="D146" s="861">
        <v>0</v>
      </c>
      <c r="E146" s="861">
        <v>15000</v>
      </c>
    </row>
    <row r="147" spans="1:5" x14ac:dyDescent="0.25">
      <c r="A147" s="832" t="s">
        <v>180</v>
      </c>
      <c r="B147" s="861">
        <v>4140</v>
      </c>
      <c r="C147" s="861">
        <v>4050</v>
      </c>
      <c r="D147" s="861">
        <v>4050</v>
      </c>
      <c r="E147" s="861">
        <v>3330</v>
      </c>
    </row>
    <row r="148" spans="1:5" x14ac:dyDescent="0.25">
      <c r="A148" s="832" t="s">
        <v>181</v>
      </c>
      <c r="B148" s="861">
        <v>5520</v>
      </c>
      <c r="C148" s="861">
        <v>5400</v>
      </c>
      <c r="D148" s="861">
        <v>5400</v>
      </c>
      <c r="E148" s="861">
        <v>9500</v>
      </c>
    </row>
    <row r="149" spans="1:5" x14ac:dyDescent="0.25">
      <c r="A149" s="832" t="s">
        <v>182</v>
      </c>
      <c r="B149" s="861">
        <v>1380</v>
      </c>
      <c r="C149" s="861">
        <v>1350</v>
      </c>
      <c r="D149" s="861">
        <v>1350</v>
      </c>
      <c r="E149" s="861">
        <v>1110</v>
      </c>
    </row>
    <row r="150" spans="1:5" x14ac:dyDescent="0.25">
      <c r="A150" s="832" t="s">
        <v>183</v>
      </c>
      <c r="B150" s="861">
        <v>1104</v>
      </c>
      <c r="C150" s="861">
        <v>1080</v>
      </c>
      <c r="D150" s="861">
        <v>1080</v>
      </c>
      <c r="E150" s="861">
        <v>888</v>
      </c>
    </row>
    <row r="151" spans="1:5" x14ac:dyDescent="0.25">
      <c r="A151" s="832" t="s">
        <v>184</v>
      </c>
      <c r="B151" s="861">
        <v>1050</v>
      </c>
      <c r="C151" s="861">
        <v>2550</v>
      </c>
      <c r="D151" s="861">
        <v>2550</v>
      </c>
      <c r="E151" s="861">
        <v>2550</v>
      </c>
    </row>
    <row r="152" spans="1:5" x14ac:dyDescent="0.25">
      <c r="A152" s="832" t="s">
        <v>185</v>
      </c>
      <c r="B152" s="861">
        <v>7500</v>
      </c>
      <c r="C152" s="861">
        <v>7500</v>
      </c>
      <c r="D152" s="861">
        <v>7500</v>
      </c>
      <c r="E152" s="861">
        <v>7500</v>
      </c>
    </row>
    <row r="153" spans="1:5" x14ac:dyDescent="0.25">
      <c r="A153" s="855" t="s">
        <v>186</v>
      </c>
      <c r="B153" s="861">
        <v>6705</v>
      </c>
      <c r="C153" s="861">
        <v>6705</v>
      </c>
      <c r="D153" s="861">
        <v>6705</v>
      </c>
      <c r="E153" s="861">
        <v>6705</v>
      </c>
    </row>
    <row r="154" spans="1:5" x14ac:dyDescent="0.25">
      <c r="A154" s="850" t="s">
        <v>187</v>
      </c>
      <c r="B154" s="884">
        <v>260767</v>
      </c>
      <c r="C154" s="884">
        <v>61985</v>
      </c>
      <c r="D154" s="884">
        <v>61985</v>
      </c>
      <c r="E154" s="884">
        <v>53083</v>
      </c>
    </row>
    <row r="155" spans="1:5" x14ac:dyDescent="0.25">
      <c r="A155" s="852" t="s">
        <v>188</v>
      </c>
      <c r="B155" s="865" t="s">
        <v>70</v>
      </c>
      <c r="C155" s="865" t="s">
        <v>53</v>
      </c>
      <c r="D155" s="865" t="s">
        <v>53</v>
      </c>
      <c r="E155" s="865" t="s">
        <v>53</v>
      </c>
    </row>
    <row r="156" spans="1:5" x14ac:dyDescent="0.25">
      <c r="A156" s="832" t="s">
        <v>189</v>
      </c>
      <c r="B156" s="861">
        <v>6000</v>
      </c>
      <c r="C156" s="861">
        <v>8400</v>
      </c>
      <c r="D156" s="861">
        <v>8400</v>
      </c>
      <c r="E156" s="861">
        <v>10000</v>
      </c>
    </row>
    <row r="157" spans="1:5" x14ac:dyDescent="0.25">
      <c r="A157" s="832" t="s">
        <v>190</v>
      </c>
      <c r="B157" s="861">
        <v>64860</v>
      </c>
      <c r="C157" s="861">
        <v>57375</v>
      </c>
      <c r="D157" s="861">
        <v>57375</v>
      </c>
      <c r="E157" s="861">
        <v>47175</v>
      </c>
    </row>
    <row r="158" spans="1:5" x14ac:dyDescent="0.25">
      <c r="A158" s="832" t="s">
        <v>191</v>
      </c>
      <c r="B158" s="861">
        <v>60000</v>
      </c>
      <c r="C158" s="861">
        <v>62370</v>
      </c>
      <c r="D158" s="861">
        <v>62370</v>
      </c>
      <c r="E158" s="861">
        <v>75000</v>
      </c>
    </row>
    <row r="159" spans="1:5" x14ac:dyDescent="0.25">
      <c r="A159" s="832" t="s">
        <v>192</v>
      </c>
      <c r="B159" s="861">
        <v>0</v>
      </c>
      <c r="C159" s="861">
        <v>0</v>
      </c>
      <c r="D159" s="861">
        <v>0</v>
      </c>
      <c r="E159" s="861">
        <v>50000</v>
      </c>
    </row>
    <row r="160" spans="1:5" x14ac:dyDescent="0.25">
      <c r="A160" s="832" t="s">
        <v>193</v>
      </c>
      <c r="B160" s="861">
        <v>68310</v>
      </c>
      <c r="C160" s="861">
        <v>66825</v>
      </c>
      <c r="D160" s="861">
        <v>66825</v>
      </c>
      <c r="E160" s="861">
        <v>54945</v>
      </c>
    </row>
    <row r="161" spans="1:8" x14ac:dyDescent="0.25">
      <c r="A161" s="832" t="s">
        <v>194</v>
      </c>
      <c r="B161" s="861">
        <v>7773</v>
      </c>
      <c r="C161" s="861">
        <v>7773</v>
      </c>
      <c r="D161" s="861">
        <v>7773</v>
      </c>
      <c r="E161" s="861">
        <v>6813</v>
      </c>
    </row>
    <row r="162" spans="1:8" x14ac:dyDescent="0.25">
      <c r="A162" s="832" t="s">
        <v>195</v>
      </c>
      <c r="B162" s="861">
        <v>56500</v>
      </c>
      <c r="C162" s="861">
        <v>65000</v>
      </c>
      <c r="D162" s="861">
        <v>65000</v>
      </c>
      <c r="E162" s="861">
        <v>30000</v>
      </c>
    </row>
    <row r="163" spans="1:8" x14ac:dyDescent="0.25">
      <c r="A163" s="832" t="s">
        <v>196</v>
      </c>
      <c r="B163" s="861">
        <v>1500</v>
      </c>
      <c r="C163" s="861">
        <v>1500</v>
      </c>
      <c r="D163" s="861">
        <v>1500</v>
      </c>
      <c r="E163" s="861">
        <v>35000</v>
      </c>
    </row>
    <row r="164" spans="1:8" x14ac:dyDescent="0.25">
      <c r="A164" s="832" t="s">
        <v>197</v>
      </c>
      <c r="B164" s="861">
        <v>7620</v>
      </c>
      <c r="C164" s="861">
        <v>7200</v>
      </c>
      <c r="D164" s="861">
        <v>7200</v>
      </c>
      <c r="E164" s="861">
        <v>6048</v>
      </c>
    </row>
    <row r="165" spans="1:8" x14ac:dyDescent="0.25">
      <c r="A165" s="832" t="s">
        <v>198</v>
      </c>
      <c r="B165" s="861">
        <v>10884</v>
      </c>
      <c r="C165" s="861">
        <v>10000</v>
      </c>
      <c r="D165" s="861">
        <v>10000</v>
      </c>
      <c r="E165" s="861">
        <v>15000</v>
      </c>
    </row>
    <row r="166" spans="1:8" x14ac:dyDescent="0.25">
      <c r="A166" s="832" t="s">
        <v>199</v>
      </c>
      <c r="B166" s="861">
        <v>15718.475</v>
      </c>
      <c r="C166" s="861">
        <v>18669.100000000002</v>
      </c>
      <c r="D166" s="861">
        <v>18669.100000000002</v>
      </c>
      <c r="E166" s="861">
        <v>15844.9375</v>
      </c>
    </row>
    <row r="167" spans="1:8" x14ac:dyDescent="0.25">
      <c r="A167" s="832" t="s">
        <v>200</v>
      </c>
      <c r="B167" s="861">
        <v>10000</v>
      </c>
      <c r="C167" s="861">
        <v>10000</v>
      </c>
      <c r="D167" s="861">
        <v>10000</v>
      </c>
      <c r="E167" s="861">
        <v>0</v>
      </c>
    </row>
    <row r="168" spans="1:8" x14ac:dyDescent="0.25">
      <c r="A168" s="832" t="s">
        <v>201</v>
      </c>
      <c r="B168" s="861">
        <v>0</v>
      </c>
      <c r="C168" s="861">
        <v>0</v>
      </c>
      <c r="D168" s="861">
        <v>0</v>
      </c>
      <c r="E168" s="861">
        <v>0</v>
      </c>
    </row>
    <row r="169" spans="1:8" x14ac:dyDescent="0.25">
      <c r="A169" s="855" t="s">
        <v>202</v>
      </c>
      <c r="B169" s="861">
        <v>14579.220000000001</v>
      </c>
      <c r="C169" s="861">
        <v>29518.690000000002</v>
      </c>
      <c r="D169" s="861">
        <v>29518.690000000002</v>
      </c>
      <c r="E169" s="861">
        <v>16345.48</v>
      </c>
    </row>
    <row r="170" spans="1:8" x14ac:dyDescent="0.25">
      <c r="A170" s="850" t="s">
        <v>203</v>
      </c>
      <c r="B170" s="884">
        <v>323744.69499999995</v>
      </c>
      <c r="C170" s="884">
        <v>344630.79</v>
      </c>
      <c r="D170" s="884">
        <v>344630.79</v>
      </c>
      <c r="E170" s="884">
        <v>362171.41749999998</v>
      </c>
    </row>
    <row r="171" spans="1:8" x14ac:dyDescent="0.25">
      <c r="A171" s="852" t="s">
        <v>204</v>
      </c>
      <c r="B171" s="865" t="s">
        <v>70</v>
      </c>
      <c r="C171" s="865" t="s">
        <v>53</v>
      </c>
      <c r="D171" s="865" t="s">
        <v>53</v>
      </c>
      <c r="E171" s="865" t="s">
        <v>53</v>
      </c>
      <c r="G171" s="890">
        <f>(B211+B213+B216)-'Sch BB-14A'!F24</f>
        <v>0</v>
      </c>
      <c r="H171" s="890">
        <f>(C211+C213+C216)-'Sch BB-14A'!G24</f>
        <v>0</v>
      </c>
    </row>
    <row r="172" spans="1:8" x14ac:dyDescent="0.25">
      <c r="A172" s="856" t="s">
        <v>205</v>
      </c>
      <c r="B172" s="861">
        <v>6000</v>
      </c>
      <c r="C172" s="861">
        <v>1360</v>
      </c>
      <c r="D172" s="861">
        <v>2860</v>
      </c>
      <c r="E172" s="861">
        <v>2860</v>
      </c>
    </row>
    <row r="173" spans="1:8" x14ac:dyDescent="0.25">
      <c r="A173" s="832" t="s">
        <v>206</v>
      </c>
      <c r="B173" s="861">
        <v>7000</v>
      </c>
      <c r="C173" s="861">
        <v>1900</v>
      </c>
      <c r="D173" s="861">
        <v>3900</v>
      </c>
      <c r="E173" s="861">
        <v>3900</v>
      </c>
    </row>
    <row r="174" spans="1:8" x14ac:dyDescent="0.25">
      <c r="A174" s="832" t="s">
        <v>207</v>
      </c>
      <c r="B174" s="861">
        <v>0</v>
      </c>
      <c r="C174" s="861">
        <v>0</v>
      </c>
      <c r="D174" s="861">
        <v>0</v>
      </c>
      <c r="E174" s="861">
        <v>0</v>
      </c>
    </row>
    <row r="175" spans="1:8" x14ac:dyDescent="0.25">
      <c r="A175" s="832" t="s">
        <v>208</v>
      </c>
      <c r="B175" s="861">
        <v>750</v>
      </c>
      <c r="C175" s="861">
        <v>2000</v>
      </c>
      <c r="D175" s="861">
        <v>2000</v>
      </c>
      <c r="E175" s="861">
        <v>2000</v>
      </c>
    </row>
    <row r="176" spans="1:8" x14ac:dyDescent="0.25">
      <c r="A176" s="832" t="s">
        <v>209</v>
      </c>
      <c r="B176" s="861">
        <v>5500</v>
      </c>
      <c r="C176" s="861">
        <v>5500</v>
      </c>
      <c r="D176" s="861">
        <v>5500</v>
      </c>
      <c r="E176" s="861">
        <v>5500</v>
      </c>
    </row>
    <row r="177" spans="1:5" x14ac:dyDescent="0.25">
      <c r="A177" s="832" t="s">
        <v>210</v>
      </c>
      <c r="B177" s="861">
        <v>24000</v>
      </c>
      <c r="C177" s="861">
        <v>15000</v>
      </c>
      <c r="D177" s="861">
        <v>15000</v>
      </c>
      <c r="E177" s="861">
        <v>15000</v>
      </c>
    </row>
    <row r="178" spans="1:5" x14ac:dyDescent="0.25">
      <c r="A178" s="832" t="s">
        <v>211</v>
      </c>
      <c r="B178" s="861">
        <v>8831.2000000000007</v>
      </c>
      <c r="C178" s="861">
        <v>8824</v>
      </c>
      <c r="D178" s="861">
        <v>8824</v>
      </c>
      <c r="E178" s="861">
        <v>8766.4</v>
      </c>
    </row>
    <row r="179" spans="1:5" x14ac:dyDescent="0.25">
      <c r="A179" s="832" t="s">
        <v>212</v>
      </c>
      <c r="B179" s="861">
        <v>10416</v>
      </c>
      <c r="C179" s="861">
        <v>11457.6</v>
      </c>
      <c r="D179" s="861">
        <v>11457.6</v>
      </c>
      <c r="E179" s="861">
        <v>11457.6</v>
      </c>
    </row>
    <row r="180" spans="1:5" x14ac:dyDescent="0.25">
      <c r="A180" s="832" t="s">
        <v>213</v>
      </c>
      <c r="B180" s="861">
        <v>9114</v>
      </c>
      <c r="C180" s="861">
        <v>10025.400000000001</v>
      </c>
      <c r="D180" s="861">
        <v>10025.400000000001</v>
      </c>
      <c r="E180" s="861">
        <v>10025.400000000001</v>
      </c>
    </row>
    <row r="181" spans="1:5" x14ac:dyDescent="0.25">
      <c r="A181" s="832" t="s">
        <v>214</v>
      </c>
      <c r="B181" s="861">
        <v>13020</v>
      </c>
      <c r="C181" s="861">
        <v>14322.000000000002</v>
      </c>
      <c r="D181" s="861">
        <v>14322.000000000002</v>
      </c>
      <c r="E181" s="861">
        <v>14322.000000000002</v>
      </c>
    </row>
    <row r="182" spans="1:5" x14ac:dyDescent="0.25">
      <c r="A182" s="832" t="s">
        <v>215</v>
      </c>
      <c r="B182" s="861">
        <v>42309.475199999993</v>
      </c>
      <c r="C182" s="861">
        <v>58320</v>
      </c>
      <c r="D182" s="861">
        <v>58320</v>
      </c>
      <c r="E182" s="861">
        <v>47951.999999999993</v>
      </c>
    </row>
    <row r="183" spans="1:5" x14ac:dyDescent="0.25">
      <c r="A183" s="832" t="s">
        <v>216</v>
      </c>
      <c r="B183" s="861">
        <v>66108.554999999993</v>
      </c>
      <c r="C183" s="861">
        <v>91125</v>
      </c>
      <c r="D183" s="861">
        <v>91125</v>
      </c>
      <c r="E183" s="861">
        <v>74925</v>
      </c>
    </row>
    <row r="184" spans="1:5" x14ac:dyDescent="0.25">
      <c r="A184" s="832" t="s">
        <v>217</v>
      </c>
      <c r="B184" s="861">
        <v>5000</v>
      </c>
      <c r="C184" s="861">
        <v>5000</v>
      </c>
      <c r="D184" s="861">
        <v>5000</v>
      </c>
      <c r="E184" s="861">
        <v>5000</v>
      </c>
    </row>
    <row r="185" spans="1:5" x14ac:dyDescent="0.25">
      <c r="A185" s="832" t="s">
        <v>218</v>
      </c>
      <c r="B185" s="861">
        <v>500</v>
      </c>
      <c r="C185" s="861">
        <v>7271.32</v>
      </c>
      <c r="D185" s="861">
        <v>7271.32</v>
      </c>
      <c r="E185" s="861">
        <v>10900.25</v>
      </c>
    </row>
    <row r="186" spans="1:5" x14ac:dyDescent="0.25">
      <c r="A186" s="832" t="s">
        <v>219</v>
      </c>
      <c r="B186" s="861">
        <v>900</v>
      </c>
      <c r="C186" s="861">
        <v>900</v>
      </c>
      <c r="D186" s="861">
        <v>900</v>
      </c>
      <c r="E186" s="861">
        <v>900</v>
      </c>
    </row>
    <row r="187" spans="1:5" x14ac:dyDescent="0.25">
      <c r="A187" s="832" t="s">
        <v>220</v>
      </c>
      <c r="B187" s="861">
        <v>5500</v>
      </c>
      <c r="C187" s="861">
        <v>5500</v>
      </c>
      <c r="D187" s="861">
        <v>6500</v>
      </c>
      <c r="E187" s="861">
        <v>6500</v>
      </c>
    </row>
    <row r="188" spans="1:5" x14ac:dyDescent="0.25">
      <c r="A188" s="832" t="s">
        <v>221</v>
      </c>
      <c r="B188" s="861">
        <v>0</v>
      </c>
      <c r="C188" s="861">
        <v>0</v>
      </c>
      <c r="D188" s="861">
        <v>0</v>
      </c>
      <c r="E188" s="861">
        <v>0</v>
      </c>
    </row>
    <row r="189" spans="1:5" x14ac:dyDescent="0.25">
      <c r="A189" s="832" t="s">
        <v>222</v>
      </c>
      <c r="B189" s="861">
        <v>0</v>
      </c>
      <c r="C189" s="861">
        <v>0</v>
      </c>
      <c r="D189" s="861">
        <v>0</v>
      </c>
      <c r="E189" s="861">
        <v>0</v>
      </c>
    </row>
    <row r="190" spans="1:5" x14ac:dyDescent="0.25">
      <c r="A190" s="832" t="s">
        <v>223</v>
      </c>
      <c r="B190" s="861">
        <v>0</v>
      </c>
      <c r="C190" s="861">
        <v>0</v>
      </c>
      <c r="D190" s="861">
        <v>0</v>
      </c>
      <c r="E190" s="861">
        <v>0</v>
      </c>
    </row>
    <row r="191" spans="1:5" x14ac:dyDescent="0.25">
      <c r="A191" s="832" t="s">
        <v>224</v>
      </c>
      <c r="B191" s="861">
        <v>0</v>
      </c>
      <c r="C191" s="861">
        <v>0</v>
      </c>
      <c r="D191" s="861">
        <v>0</v>
      </c>
      <c r="E191" s="861">
        <v>0</v>
      </c>
    </row>
    <row r="192" spans="1:5" x14ac:dyDescent="0.25">
      <c r="A192" s="832" t="s">
        <v>225</v>
      </c>
      <c r="B192" s="861">
        <v>0</v>
      </c>
      <c r="C192" s="861">
        <v>0</v>
      </c>
      <c r="D192" s="861">
        <v>0</v>
      </c>
      <c r="E192" s="861">
        <v>0</v>
      </c>
    </row>
    <row r="193" spans="1:5" x14ac:dyDescent="0.25">
      <c r="A193" s="832" t="s">
        <v>226</v>
      </c>
      <c r="B193" s="861">
        <v>0</v>
      </c>
      <c r="C193" s="861">
        <v>0</v>
      </c>
      <c r="D193" s="861">
        <v>0</v>
      </c>
      <c r="E193" s="861">
        <v>0</v>
      </c>
    </row>
    <row r="194" spans="1:5" x14ac:dyDescent="0.25">
      <c r="A194" s="832" t="s">
        <v>227</v>
      </c>
      <c r="B194" s="861">
        <v>0</v>
      </c>
      <c r="C194" s="861">
        <v>0</v>
      </c>
      <c r="D194" s="861">
        <v>0</v>
      </c>
      <c r="E194" s="861">
        <v>0</v>
      </c>
    </row>
    <row r="195" spans="1:5" x14ac:dyDescent="0.25">
      <c r="A195" s="832" t="s">
        <v>228</v>
      </c>
      <c r="B195" s="861">
        <v>7000</v>
      </c>
      <c r="C195" s="861">
        <v>7000</v>
      </c>
      <c r="D195" s="861">
        <v>7000</v>
      </c>
      <c r="E195" s="861">
        <v>5000</v>
      </c>
    </row>
    <row r="196" spans="1:5" x14ac:dyDescent="0.25">
      <c r="A196" s="855" t="s">
        <v>229</v>
      </c>
      <c r="B196" s="861">
        <v>0</v>
      </c>
      <c r="C196" s="861">
        <v>0</v>
      </c>
      <c r="D196" s="861">
        <v>0</v>
      </c>
      <c r="E196" s="861">
        <v>0</v>
      </c>
    </row>
    <row r="197" spans="1:5" x14ac:dyDescent="0.25">
      <c r="A197" s="850" t="s">
        <v>230</v>
      </c>
      <c r="B197" s="884">
        <v>211949.23019999999</v>
      </c>
      <c r="C197" s="884">
        <v>245505.32</v>
      </c>
      <c r="D197" s="884">
        <v>250005.32</v>
      </c>
      <c r="E197" s="884">
        <v>225008.65</v>
      </c>
    </row>
    <row r="198" spans="1:5" x14ac:dyDescent="0.25">
      <c r="A198" s="852" t="s">
        <v>231</v>
      </c>
      <c r="B198" s="865" t="s">
        <v>70</v>
      </c>
      <c r="C198" s="865" t="s">
        <v>53</v>
      </c>
      <c r="D198" s="865" t="s">
        <v>53</v>
      </c>
      <c r="E198" s="865" t="s">
        <v>53</v>
      </c>
    </row>
    <row r="199" spans="1:5" x14ac:dyDescent="0.25">
      <c r="A199" s="856" t="s">
        <v>232</v>
      </c>
      <c r="B199" s="861">
        <v>30000</v>
      </c>
      <c r="C199" s="861">
        <v>44600</v>
      </c>
      <c r="D199" s="861">
        <v>44600</v>
      </c>
      <c r="E199" s="861">
        <v>44600</v>
      </c>
    </row>
    <row r="200" spans="1:5" x14ac:dyDescent="0.25">
      <c r="A200" s="832" t="s">
        <v>233</v>
      </c>
      <c r="B200" s="861">
        <v>720</v>
      </c>
      <c r="C200" s="861">
        <v>800</v>
      </c>
      <c r="D200" s="861">
        <v>1800</v>
      </c>
      <c r="E200" s="861">
        <v>1800</v>
      </c>
    </row>
    <row r="201" spans="1:5" x14ac:dyDescent="0.25">
      <c r="A201" s="832" t="s">
        <v>234</v>
      </c>
      <c r="B201" s="861">
        <v>7200</v>
      </c>
      <c r="C201" s="861">
        <v>10600</v>
      </c>
      <c r="D201" s="861">
        <v>10600</v>
      </c>
      <c r="E201" s="861">
        <v>10600</v>
      </c>
    </row>
    <row r="202" spans="1:5" x14ac:dyDescent="0.25">
      <c r="A202" s="832" t="s">
        <v>235</v>
      </c>
      <c r="B202" s="861">
        <v>3000</v>
      </c>
      <c r="C202" s="861">
        <v>4000</v>
      </c>
      <c r="D202" s="861">
        <v>4000</v>
      </c>
      <c r="E202" s="861">
        <v>4000</v>
      </c>
    </row>
    <row r="203" spans="1:5" x14ac:dyDescent="0.25">
      <c r="A203" s="832" t="s">
        <v>236</v>
      </c>
      <c r="B203" s="861">
        <v>1000</v>
      </c>
      <c r="C203" s="861">
        <v>1000</v>
      </c>
      <c r="D203" s="861">
        <v>1000</v>
      </c>
      <c r="E203" s="861">
        <v>1000</v>
      </c>
    </row>
    <row r="204" spans="1:5" x14ac:dyDescent="0.25">
      <c r="A204" s="832" t="s">
        <v>237</v>
      </c>
      <c r="B204" s="861">
        <v>12000</v>
      </c>
      <c r="C204" s="861">
        <v>12000</v>
      </c>
      <c r="D204" s="861">
        <v>12000</v>
      </c>
      <c r="E204" s="861">
        <v>13009</v>
      </c>
    </row>
    <row r="205" spans="1:5" x14ac:dyDescent="0.25">
      <c r="A205" s="832" t="s">
        <v>238</v>
      </c>
      <c r="B205" s="861">
        <v>12500</v>
      </c>
      <c r="C205" s="861">
        <v>12500</v>
      </c>
      <c r="D205" s="861">
        <v>12500</v>
      </c>
      <c r="E205" s="861">
        <v>20000</v>
      </c>
    </row>
    <row r="206" spans="1:5" x14ac:dyDescent="0.25">
      <c r="A206" s="832" t="s">
        <v>239</v>
      </c>
      <c r="B206" s="861">
        <v>0</v>
      </c>
      <c r="C206" s="861">
        <v>0</v>
      </c>
      <c r="D206" s="861">
        <v>0</v>
      </c>
      <c r="E206" s="861">
        <v>0</v>
      </c>
    </row>
    <row r="207" spans="1:5" x14ac:dyDescent="0.25">
      <c r="A207" s="832" t="s">
        <v>240</v>
      </c>
      <c r="B207" s="861">
        <v>0</v>
      </c>
      <c r="C207" s="861">
        <v>0</v>
      </c>
      <c r="D207" s="861">
        <v>0</v>
      </c>
      <c r="E207" s="861">
        <v>0</v>
      </c>
    </row>
    <row r="208" spans="1:5" x14ac:dyDescent="0.25">
      <c r="A208" s="855" t="s">
        <v>241</v>
      </c>
      <c r="B208" s="861">
        <v>2500</v>
      </c>
      <c r="C208" s="861">
        <v>3000</v>
      </c>
      <c r="D208" s="861">
        <v>3000</v>
      </c>
      <c r="E208" s="861">
        <v>6000</v>
      </c>
    </row>
    <row r="209" spans="1:8" x14ac:dyDescent="0.25">
      <c r="A209" s="850" t="s">
        <v>242</v>
      </c>
      <c r="B209" s="884">
        <v>68920</v>
      </c>
      <c r="C209" s="884">
        <v>88500</v>
      </c>
      <c r="D209" s="884">
        <v>89500</v>
      </c>
      <c r="E209" s="884">
        <v>101009</v>
      </c>
    </row>
    <row r="210" spans="1:8" x14ac:dyDescent="0.25">
      <c r="A210" s="857"/>
      <c r="B210" s="861"/>
      <c r="C210" s="861"/>
      <c r="D210" s="861"/>
      <c r="E210" s="861"/>
    </row>
    <row r="211" spans="1:8" x14ac:dyDescent="0.25">
      <c r="A211" s="850" t="s">
        <v>243</v>
      </c>
      <c r="B211" s="884">
        <v>1946825.8017000002</v>
      </c>
      <c r="C211" s="884">
        <v>1913245.24</v>
      </c>
      <c r="D211" s="884">
        <v>1918745.24</v>
      </c>
      <c r="E211" s="884">
        <v>2257313.7799999998</v>
      </c>
      <c r="G211" s="890">
        <f>(B211+B213+B216)-'Sch BB-14A'!F24</f>
        <v>0</v>
      </c>
      <c r="H211" s="890">
        <f>(C211+C213+C216)-'Sch BB-14A'!G24</f>
        <v>0</v>
      </c>
    </row>
    <row r="212" spans="1:8" x14ac:dyDescent="0.25">
      <c r="A212" s="858"/>
      <c r="B212" s="878"/>
      <c r="C212" s="878"/>
      <c r="D212" s="878"/>
      <c r="E212" s="878"/>
    </row>
    <row r="213" spans="1:8" x14ac:dyDescent="0.25">
      <c r="A213" s="839" t="s">
        <v>244</v>
      </c>
      <c r="B213" s="862">
        <v>69000</v>
      </c>
      <c r="C213" s="862">
        <v>67500</v>
      </c>
      <c r="D213" s="862">
        <v>67500</v>
      </c>
      <c r="E213" s="862">
        <v>55500</v>
      </c>
      <c r="G213" s="890"/>
      <c r="H213" s="890"/>
    </row>
    <row r="214" spans="1:8" x14ac:dyDescent="0.25">
      <c r="A214" s="839" t="s">
        <v>245</v>
      </c>
      <c r="B214" s="862">
        <v>0</v>
      </c>
      <c r="C214" s="862">
        <v>0</v>
      </c>
      <c r="D214" s="862">
        <v>0</v>
      </c>
      <c r="E214" s="862">
        <v>0</v>
      </c>
    </row>
    <row r="215" spans="1:8" x14ac:dyDescent="0.25">
      <c r="A215" s="839" t="s">
        <v>246</v>
      </c>
      <c r="B215" s="862">
        <v>0</v>
      </c>
      <c r="C215" s="862">
        <v>0</v>
      </c>
      <c r="D215" s="862">
        <v>0</v>
      </c>
      <c r="E215" s="862">
        <v>0</v>
      </c>
    </row>
    <row r="216" spans="1:8" x14ac:dyDescent="0.25">
      <c r="A216" s="839" t="s">
        <v>247</v>
      </c>
      <c r="B216" s="862">
        <v>0</v>
      </c>
      <c r="C216" s="862">
        <v>0</v>
      </c>
      <c r="D216" s="862">
        <v>0</v>
      </c>
      <c r="E216" s="862">
        <v>0</v>
      </c>
      <c r="G216" s="890">
        <f>SUM(C211:C213)</f>
        <v>1980745.24</v>
      </c>
      <c r="H216" s="890">
        <v>1980745.24</v>
      </c>
    </row>
    <row r="217" spans="1:8" x14ac:dyDescent="0.25">
      <c r="A217" s="839"/>
      <c r="B217" s="862">
        <v>0</v>
      </c>
      <c r="C217" s="862">
        <v>0</v>
      </c>
      <c r="D217" s="862">
        <v>0</v>
      </c>
      <c r="E217" s="862">
        <v>0</v>
      </c>
    </row>
    <row r="218" spans="1:8" ht="15.75" thickBot="1" x14ac:dyDescent="0.3">
      <c r="A218" s="832"/>
      <c r="B218" s="861">
        <v>0</v>
      </c>
      <c r="C218" s="861">
        <v>0</v>
      </c>
      <c r="D218" s="861">
        <v>0</v>
      </c>
      <c r="E218" s="861">
        <v>0</v>
      </c>
    </row>
    <row r="219" spans="1:8" ht="15.75" thickBot="1" x14ac:dyDescent="0.3">
      <c r="A219" s="859" t="s">
        <v>248</v>
      </c>
      <c r="B219" s="886">
        <v>-0.32646000012755394</v>
      </c>
      <c r="C219" s="886">
        <v>-5.0000000046566129E-2</v>
      </c>
      <c r="D219" s="886">
        <v>-5.0000000046566129E-2</v>
      </c>
      <c r="E219" s="886">
        <v>0.42000000039115548</v>
      </c>
    </row>
    <row r="220" spans="1:8" x14ac:dyDescent="0.25">
      <c r="A220" s="860"/>
      <c r="B220" s="887">
        <v>-1.6194854372930588E-7</v>
      </c>
      <c r="C220" s="887">
        <v>-2.5243024846909324E-8</v>
      </c>
      <c r="D220" s="887">
        <v>-2.5173125804556955E-8</v>
      </c>
      <c r="E220" s="887">
        <v>1.8159694816434258E-7</v>
      </c>
    </row>
    <row r="221" spans="1:8" x14ac:dyDescent="0.25">
      <c r="B221" s="888"/>
      <c r="C221" s="888"/>
      <c r="D221" s="888"/>
      <c r="E221" s="888"/>
    </row>
    <row r="222" spans="1:8" x14ac:dyDescent="0.25">
      <c r="B222" s="822" t="s">
        <v>52</v>
      </c>
      <c r="C222" s="822" t="s">
        <v>53</v>
      </c>
      <c r="D222" s="822" t="s">
        <v>53</v>
      </c>
      <c r="E222" s="82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9694-39E7-4412-9B40-A2C609838713}">
  <sheetPr codeName="Sheet39"/>
  <dimension ref="A1:I33"/>
  <sheetViews>
    <sheetView showGridLines="0" zoomScale="75" zoomScaleNormal="75" workbookViewId="0">
      <selection activeCell="A48" sqref="A48"/>
    </sheetView>
  </sheetViews>
  <sheetFormatPr defaultRowHeight="15.75" x14ac:dyDescent="0.25"/>
  <cols>
    <col min="1" max="1" width="24.85546875" style="647" customWidth="1"/>
    <col min="9" max="9" width="6.7109375" customWidth="1"/>
  </cols>
  <sheetData>
    <row r="1" spans="1:9" ht="12.75" x14ac:dyDescent="0.2">
      <c r="A1" t="s">
        <v>249</v>
      </c>
    </row>
    <row r="2" spans="1:9" x14ac:dyDescent="0.25">
      <c r="A2" s="647" t="s">
        <v>250</v>
      </c>
    </row>
    <row r="4" spans="1:9" x14ac:dyDescent="0.25">
      <c r="A4" s="810"/>
      <c r="B4" s="811" t="s">
        <v>251</v>
      </c>
      <c r="C4" s="53"/>
      <c r="D4" s="53"/>
      <c r="E4" s="53"/>
      <c r="F4" s="53"/>
      <c r="G4" s="53"/>
      <c r="H4" s="53"/>
      <c r="I4" s="53"/>
    </row>
    <row r="5" spans="1:9" x14ac:dyDescent="0.25">
      <c r="A5" s="808" t="s">
        <v>252</v>
      </c>
      <c r="B5" s="809" t="s">
        <v>253</v>
      </c>
      <c r="C5" s="809"/>
      <c r="D5" s="809"/>
      <c r="E5" s="809"/>
      <c r="F5" s="809"/>
      <c r="G5" s="809"/>
      <c r="H5" s="809"/>
      <c r="I5" s="809"/>
    </row>
    <row r="6" spans="1:9" x14ac:dyDescent="0.25">
      <c r="A6" s="697" t="s">
        <v>254</v>
      </c>
      <c r="B6" s="699" t="s">
        <v>255</v>
      </c>
      <c r="C6" s="698"/>
      <c r="D6" s="698"/>
      <c r="E6" s="698"/>
      <c r="F6" s="698"/>
      <c r="G6" s="698"/>
      <c r="H6" s="698"/>
      <c r="I6" s="698"/>
    </row>
    <row r="7" spans="1:9" x14ac:dyDescent="0.25">
      <c r="A7" s="697" t="s">
        <v>256</v>
      </c>
      <c r="B7" s="698" t="s">
        <v>257</v>
      </c>
      <c r="C7" s="698"/>
      <c r="D7" s="698"/>
      <c r="E7" s="698"/>
      <c r="F7" s="698"/>
      <c r="G7" s="698"/>
      <c r="H7" s="698"/>
      <c r="I7" s="698"/>
    </row>
    <row r="8" spans="1:9" x14ac:dyDescent="0.25">
      <c r="A8" s="697" t="s">
        <v>258</v>
      </c>
      <c r="B8" s="698" t="s">
        <v>259</v>
      </c>
      <c r="C8" s="698"/>
      <c r="D8" s="698"/>
      <c r="E8" s="698"/>
      <c r="F8" s="698"/>
      <c r="G8" s="698"/>
      <c r="H8" s="698"/>
      <c r="I8" s="698"/>
    </row>
    <row r="9" spans="1:9" x14ac:dyDescent="0.25">
      <c r="A9" s="697" t="s">
        <v>260</v>
      </c>
      <c r="B9" s="698" t="s">
        <v>261</v>
      </c>
      <c r="C9" s="698"/>
      <c r="D9" s="698"/>
      <c r="E9" s="698"/>
      <c r="F9" s="698"/>
      <c r="G9" s="698"/>
      <c r="H9" s="698"/>
      <c r="I9" s="698"/>
    </row>
    <row r="10" spans="1:9" x14ac:dyDescent="0.25">
      <c r="A10" s="697" t="s">
        <v>262</v>
      </c>
      <c r="B10" s="698" t="s">
        <v>263</v>
      </c>
      <c r="C10" s="698"/>
      <c r="D10" s="698"/>
      <c r="E10" s="698"/>
      <c r="F10" s="698"/>
      <c r="G10" s="698"/>
      <c r="H10" s="698"/>
      <c r="I10" s="698"/>
    </row>
    <row r="11" spans="1:9" x14ac:dyDescent="0.25">
      <c r="A11" s="697" t="s">
        <v>264</v>
      </c>
      <c r="B11" s="698" t="s">
        <v>265</v>
      </c>
      <c r="C11" s="698"/>
      <c r="D11" s="698"/>
      <c r="E11" s="698"/>
      <c r="F11" s="698"/>
      <c r="G11" s="698"/>
      <c r="H11" s="698"/>
      <c r="I11" s="698"/>
    </row>
    <row r="12" spans="1:9" x14ac:dyDescent="0.25">
      <c r="A12" s="697" t="s">
        <v>266</v>
      </c>
      <c r="B12" s="698" t="s">
        <v>267</v>
      </c>
      <c r="C12" s="698"/>
      <c r="D12" s="698"/>
      <c r="E12" s="698"/>
      <c r="F12" s="698"/>
      <c r="G12" s="698"/>
      <c r="H12" s="698"/>
      <c r="I12" s="698"/>
    </row>
    <row r="13" spans="1:9" x14ac:dyDescent="0.25">
      <c r="A13" s="717" t="s">
        <v>268</v>
      </c>
      <c r="B13" s="699" t="s">
        <v>269</v>
      </c>
      <c r="C13" s="698"/>
      <c r="D13" s="698"/>
      <c r="E13" s="698"/>
      <c r="F13" s="698"/>
      <c r="G13" s="698"/>
      <c r="H13" s="698"/>
      <c r="I13" s="698"/>
    </row>
    <row r="14" spans="1:9" x14ac:dyDescent="0.25">
      <c r="A14" s="697" t="s">
        <v>270</v>
      </c>
      <c r="B14" s="700" t="s">
        <v>271</v>
      </c>
      <c r="C14" s="698"/>
      <c r="D14" s="698"/>
      <c r="E14" s="698"/>
      <c r="F14" s="698"/>
      <c r="G14" s="698"/>
      <c r="H14" s="698"/>
      <c r="I14" s="698"/>
    </row>
    <row r="15" spans="1:9" x14ac:dyDescent="0.25">
      <c r="A15" s="697" t="s">
        <v>272</v>
      </c>
      <c r="B15" s="701" t="s">
        <v>273</v>
      </c>
      <c r="C15" s="698"/>
      <c r="D15" s="698"/>
      <c r="E15" s="698"/>
      <c r="F15" s="698"/>
      <c r="G15" s="698"/>
      <c r="H15" s="698"/>
      <c r="I15" s="698"/>
    </row>
    <row r="16" spans="1:9" x14ac:dyDescent="0.25">
      <c r="A16" s="697" t="s">
        <v>274</v>
      </c>
      <c r="B16" s="701" t="s">
        <v>275</v>
      </c>
      <c r="C16" s="698"/>
      <c r="D16" s="698"/>
      <c r="E16" s="698"/>
      <c r="F16" s="698"/>
      <c r="G16" s="698"/>
      <c r="H16" s="698"/>
      <c r="I16" s="698"/>
    </row>
    <row r="17" spans="1:9" x14ac:dyDescent="0.25">
      <c r="A17" s="697" t="s">
        <v>276</v>
      </c>
      <c r="B17" s="701" t="s">
        <v>277</v>
      </c>
      <c r="C17" s="698"/>
      <c r="D17" s="698"/>
      <c r="E17" s="698"/>
      <c r="F17" s="698"/>
      <c r="G17" s="698"/>
      <c r="H17" s="698"/>
      <c r="I17" s="698"/>
    </row>
    <row r="18" spans="1:9" x14ac:dyDescent="0.25">
      <c r="A18" s="697" t="s">
        <v>278</v>
      </c>
      <c r="B18" s="701" t="s">
        <v>279</v>
      </c>
      <c r="C18" s="698"/>
      <c r="D18" s="698"/>
      <c r="E18" s="698"/>
      <c r="F18" s="698"/>
      <c r="G18" s="698"/>
      <c r="H18" s="698"/>
      <c r="I18" s="698"/>
    </row>
    <row r="19" spans="1:9" x14ac:dyDescent="0.25">
      <c r="A19" s="697" t="s">
        <v>280</v>
      </c>
      <c r="B19" s="700" t="s">
        <v>281</v>
      </c>
      <c r="C19" s="698"/>
      <c r="D19" s="698"/>
      <c r="E19" s="698"/>
      <c r="F19" s="698"/>
      <c r="G19" s="698"/>
      <c r="H19" s="698"/>
      <c r="I19" s="698"/>
    </row>
    <row r="20" spans="1:9" x14ac:dyDescent="0.25">
      <c r="A20" s="697" t="s">
        <v>282</v>
      </c>
      <c r="B20" s="700" t="s">
        <v>283</v>
      </c>
      <c r="C20" s="698"/>
      <c r="D20" s="698"/>
      <c r="E20" s="698"/>
      <c r="F20" s="698"/>
      <c r="G20" s="698"/>
      <c r="H20" s="698"/>
      <c r="I20" s="698"/>
    </row>
    <row r="21" spans="1:9" x14ac:dyDescent="0.25">
      <c r="A21" s="697" t="s">
        <v>284</v>
      </c>
      <c r="B21" s="700" t="s">
        <v>285</v>
      </c>
      <c r="C21" s="698"/>
      <c r="D21" s="698"/>
      <c r="E21" s="698"/>
      <c r="F21" s="698"/>
      <c r="G21" s="698"/>
      <c r="H21" s="698"/>
      <c r="I21" s="698"/>
    </row>
    <row r="22" spans="1:9" x14ac:dyDescent="0.25">
      <c r="A22" s="718" t="s">
        <v>286</v>
      </c>
      <c r="B22" s="699" t="s">
        <v>287</v>
      </c>
      <c r="C22" s="698"/>
      <c r="D22" s="698"/>
      <c r="E22" s="698"/>
      <c r="F22" s="698"/>
      <c r="G22" s="698"/>
      <c r="H22" s="698"/>
      <c r="I22" s="698"/>
    </row>
    <row r="23" spans="1:9" x14ac:dyDescent="0.25">
      <c r="A23" s="697" t="s">
        <v>288</v>
      </c>
      <c r="B23" s="701" t="s">
        <v>289</v>
      </c>
      <c r="C23" s="698"/>
      <c r="D23" s="698"/>
      <c r="E23" s="698"/>
      <c r="F23" s="698"/>
      <c r="G23" s="698"/>
      <c r="H23" s="698"/>
      <c r="I23" s="698"/>
    </row>
    <row r="24" spans="1:9" x14ac:dyDescent="0.25">
      <c r="A24" s="702" t="s">
        <v>290</v>
      </c>
      <c r="B24" s="700" t="s">
        <v>291</v>
      </c>
      <c r="C24" s="698"/>
      <c r="D24" s="698"/>
      <c r="E24" s="698"/>
      <c r="F24" s="698"/>
      <c r="G24" s="698"/>
      <c r="H24" s="698"/>
      <c r="I24" s="698"/>
    </row>
    <row r="25" spans="1:9" x14ac:dyDescent="0.25">
      <c r="A25" s="702" t="s">
        <v>292</v>
      </c>
      <c r="B25" s="700" t="s">
        <v>293</v>
      </c>
      <c r="C25" s="698"/>
      <c r="D25" s="698"/>
      <c r="E25" s="698"/>
      <c r="F25" s="698"/>
      <c r="G25" s="698"/>
      <c r="H25" s="698"/>
      <c r="I25" s="698"/>
    </row>
    <row r="26" spans="1:9" x14ac:dyDescent="0.25">
      <c r="A26" s="702" t="s">
        <v>294</v>
      </c>
      <c r="B26" s="700" t="s">
        <v>295</v>
      </c>
      <c r="C26" s="698"/>
      <c r="D26" s="698"/>
      <c r="E26" s="698"/>
      <c r="F26" s="698"/>
      <c r="G26" s="698"/>
      <c r="H26" s="698"/>
      <c r="I26" s="698"/>
    </row>
    <row r="27" spans="1:9" x14ac:dyDescent="0.25">
      <c r="A27" s="702" t="s">
        <v>296</v>
      </c>
      <c r="B27" s="700" t="s">
        <v>297</v>
      </c>
      <c r="C27" s="698"/>
      <c r="D27" s="698"/>
      <c r="E27" s="698"/>
      <c r="F27" s="698"/>
      <c r="G27" s="698"/>
      <c r="H27" s="698"/>
      <c r="I27" s="698"/>
    </row>
    <row r="28" spans="1:9" x14ac:dyDescent="0.25">
      <c r="A28" s="702" t="s">
        <v>298</v>
      </c>
      <c r="B28" s="700" t="s">
        <v>299</v>
      </c>
      <c r="C28" s="698"/>
      <c r="D28" s="698"/>
      <c r="E28" s="698"/>
      <c r="F28" s="698"/>
      <c r="G28" s="698"/>
      <c r="H28" s="698"/>
      <c r="I28" s="698"/>
    </row>
    <row r="29" spans="1:9" x14ac:dyDescent="0.25">
      <c r="A29" s="702" t="s">
        <v>300</v>
      </c>
      <c r="B29" s="700" t="s">
        <v>301</v>
      </c>
      <c r="C29" s="698"/>
      <c r="D29" s="698"/>
      <c r="E29" s="698"/>
      <c r="F29" s="698"/>
      <c r="G29" s="698"/>
      <c r="H29" s="698"/>
      <c r="I29" s="698"/>
    </row>
    <row r="30" spans="1:9" x14ac:dyDescent="0.25">
      <c r="A30" s="702" t="s">
        <v>302</v>
      </c>
      <c r="B30" s="698" t="s">
        <v>303</v>
      </c>
      <c r="C30" s="698"/>
      <c r="D30" s="698"/>
      <c r="E30" s="698"/>
      <c r="F30" s="698"/>
      <c r="G30" s="698"/>
      <c r="H30" s="698"/>
      <c r="I30" s="698"/>
    </row>
    <row r="31" spans="1:9" x14ac:dyDescent="0.25">
      <c r="A31" s="702" t="s">
        <v>304</v>
      </c>
      <c r="B31" s="698" t="s">
        <v>305</v>
      </c>
      <c r="C31" s="698"/>
      <c r="D31" s="698"/>
      <c r="E31" s="698"/>
      <c r="F31" s="698"/>
      <c r="G31" s="698"/>
      <c r="H31" s="698"/>
      <c r="I31" s="698"/>
    </row>
    <row r="32" spans="1:9" x14ac:dyDescent="0.25">
      <c r="A32" s="702" t="s">
        <v>306</v>
      </c>
      <c r="B32" s="699" t="s">
        <v>307</v>
      </c>
      <c r="C32" s="698"/>
      <c r="D32" s="698"/>
      <c r="E32" s="698"/>
      <c r="F32" s="698"/>
      <c r="G32" s="698"/>
      <c r="H32" s="698"/>
      <c r="I32" s="698"/>
    </row>
    <row r="33" spans="1:9" x14ac:dyDescent="0.25">
      <c r="A33" s="702" t="s">
        <v>308</v>
      </c>
      <c r="B33" s="700" t="s">
        <v>309</v>
      </c>
      <c r="C33" s="698"/>
      <c r="D33" s="698"/>
      <c r="E33" s="698"/>
      <c r="F33" s="698"/>
      <c r="G33" s="698"/>
      <c r="H33" s="698"/>
      <c r="I33" s="698"/>
    </row>
  </sheetData>
  <hyperlinks>
    <hyperlink ref="A5" location="HypLink3" display="HypLink3" xr:uid="{67CE94B6-270B-4209-85B2-D571E30696DD}"/>
    <hyperlink ref="A6" location="HypLink4" display="HypLink4" xr:uid="{F75DB722-2E19-4BEA-A123-60A56613B434}"/>
    <hyperlink ref="A7" location="HypLink6" display="HypLink6" xr:uid="{E791700F-4461-4FEF-867F-8BBFF66D5B52}"/>
    <hyperlink ref="A8" location="HypLink9" display="HypLink9" xr:uid="{DCD9CC4C-9252-41F2-8554-909B2C575DC0}"/>
    <hyperlink ref="A9" location="HypLink11" display="HypLink11" xr:uid="{6B3BC0ED-CA5A-433E-9CF8-8B8D5ECD1DDA}"/>
    <hyperlink ref="A10" location="HypLink12" display="HypLink12" xr:uid="{17AEBBE2-9723-40C0-87F9-714F7CA1033A}"/>
    <hyperlink ref="A11" location="HypLink13" display="HypLink13" xr:uid="{61F92DC4-86B7-41E2-A960-EEA24D3EA6C7}"/>
    <hyperlink ref="A12" location="HypLink14" display="HypLink14" xr:uid="{2B41E2D5-F087-44C6-AED7-EDD3D32AA557}"/>
    <hyperlink ref="A13" location="HypLink15" display="HypLink15" xr:uid="{9AD435B9-2B58-4B12-9590-CEB17C2B3F33}"/>
    <hyperlink ref="A14" location="HypLink16" display="HypLink16" xr:uid="{9BB8E900-B99F-4761-BBC4-6957825B462B}"/>
    <hyperlink ref="A15" location="HypLink17" display="HypLink17" xr:uid="{347B5C7C-AF4C-4604-992F-A4C751A4D3CC}"/>
    <hyperlink ref="A16" location="HypLink18" display="HypLink18" xr:uid="{4B0A050B-2F21-498D-9627-6E1116ABBA77}"/>
    <hyperlink ref="A17" location="HypLink19" display="HypLink19" xr:uid="{4BBA58DD-4E8C-449C-84EE-00E8332F38DD}"/>
    <hyperlink ref="A18" location="HypLink20" display="HypLink20" xr:uid="{E7AA588B-B674-4D26-A602-2AF46481CA28}"/>
    <hyperlink ref="A19" location="HypLink21" display="HypLink21" xr:uid="{0DD14FB3-F512-471D-A17C-11B314F6A35E}"/>
    <hyperlink ref="A20" location="HypLink22" display="HypLink22" xr:uid="{550AC01E-4EDA-4A08-BD56-76BB34ECEC78}"/>
    <hyperlink ref="A21" location="HypLink23" display="HypLink23" xr:uid="{1692EB3E-4669-4877-A9C5-07E973C25116}"/>
    <hyperlink ref="A22" location="HypLink24" display="HypLink24" xr:uid="{DE9186FE-2A7D-4568-B90B-31D51BDAE62A}"/>
    <hyperlink ref="A23" location="HypLink25" display="HypLink25" xr:uid="{EEC8745D-22C8-43C1-AE56-865269606471}"/>
    <hyperlink ref="A24" location="HypLink26" display="HypLink26" xr:uid="{85127334-E6BC-4FBB-AB2A-9A8C7FD46061}"/>
    <hyperlink ref="A25" location="HypLink27" display="HypLink27" xr:uid="{F262315E-DF0F-4574-9B1B-4ADD03D10AD5}"/>
    <hyperlink ref="A26" location="HypLink28" display="HypLink28" xr:uid="{11FA3999-C894-4ADE-B1C7-196A65D6C7A3}"/>
    <hyperlink ref="A27" location="HypLink29" display="HypLink29" xr:uid="{EC0CB545-905A-4695-AF8A-8D6E3A4DC554}"/>
    <hyperlink ref="A28" location="HypLink30" display="HypLink30" xr:uid="{56FD79C0-88B1-43F8-AB1A-A89CD58A8FD2}"/>
    <hyperlink ref="A29" location="HypLink31" display="HypLink31" xr:uid="{9513FF3B-F564-4C32-ADBE-5859A92BD10E}"/>
    <hyperlink ref="A30" location="HypLink32" display="HypLink32" xr:uid="{3EB52D26-7CED-47CC-9A57-8422DEF509E7}"/>
    <hyperlink ref="A31" location="HypLink33" display="HypLink33" xr:uid="{F8AA0AC5-00BB-4218-B494-332D297B6B77}"/>
    <hyperlink ref="A32" location="HypLink34" display="HypLink34" xr:uid="{E23E352F-9CD9-44BB-9CCF-C19668007A24}"/>
    <hyperlink ref="A33" location="HypLink35" display="HypLink35" xr:uid="{E85F5E78-C755-48BB-B667-9B464BE18B8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FA26-B011-4755-AEBE-6CB90113EA52}">
  <sheetPr codeName="Sheet38"/>
  <dimension ref="A1:P87"/>
  <sheetViews>
    <sheetView zoomScale="75" zoomScaleNormal="75" workbookViewId="0">
      <selection activeCell="L36" sqref="L36"/>
    </sheetView>
  </sheetViews>
  <sheetFormatPr defaultColWidth="9.140625" defaultRowHeight="12.75" x14ac:dyDescent="0.2"/>
  <cols>
    <col min="1" max="1" width="3.28515625" style="640" customWidth="1"/>
    <col min="2" max="2" width="10.140625" style="640" customWidth="1"/>
    <col min="3" max="3" width="16.85546875" style="640" customWidth="1"/>
    <col min="4" max="5" width="16" style="640" customWidth="1"/>
    <col min="6" max="6" width="19.42578125" style="640" customWidth="1"/>
    <col min="7" max="7" width="1.5703125" style="640" customWidth="1"/>
    <col min="8" max="16384" width="9.140625" style="640"/>
  </cols>
  <sheetData>
    <row r="1" spans="1:16" ht="15.75" x14ac:dyDescent="0.25">
      <c r="A1" s="646" t="s">
        <v>310</v>
      </c>
      <c r="B1" s="646"/>
      <c r="C1" s="646"/>
    </row>
    <row r="2" spans="1:16" ht="15.75" x14ac:dyDescent="0.25">
      <c r="A2" s="645"/>
      <c r="B2" s="644"/>
      <c r="C2" s="644"/>
    </row>
    <row r="3" spans="1:16" x14ac:dyDescent="0.2">
      <c r="A3" s="643"/>
    </row>
    <row r="4" spans="1:16" x14ac:dyDescent="0.2">
      <c r="A4" s="642"/>
    </row>
    <row r="5" spans="1:16" x14ac:dyDescent="0.2">
      <c r="A5" s="642"/>
      <c r="B5" s="678"/>
      <c r="C5" s="678"/>
      <c r="D5" s="678"/>
      <c r="E5" s="678"/>
      <c r="F5" s="678"/>
    </row>
    <row r="6" spans="1:16" x14ac:dyDescent="0.2">
      <c r="A6" s="641"/>
      <c r="B6" s="641"/>
      <c r="C6" s="641"/>
      <c r="D6" s="676" t="s">
        <v>1</v>
      </c>
      <c r="E6" s="676" t="s">
        <v>2</v>
      </c>
      <c r="F6" s="676" t="s">
        <v>311</v>
      </c>
      <c r="G6" s="641"/>
      <c r="H6" s="641"/>
      <c r="I6" s="641"/>
      <c r="J6" s="641"/>
      <c r="K6" s="641"/>
      <c r="L6" s="641"/>
      <c r="M6" s="641"/>
      <c r="N6" s="641"/>
      <c r="O6" s="641"/>
      <c r="P6" s="641"/>
    </row>
    <row r="7" spans="1:16" x14ac:dyDescent="0.2">
      <c r="A7" s="641"/>
      <c r="B7" s="651" t="s">
        <v>312</v>
      </c>
      <c r="C7" s="641"/>
      <c r="D7" s="682">
        <v>45397</v>
      </c>
      <c r="E7" s="706">
        <v>45451</v>
      </c>
      <c r="F7" s="684" t="s">
        <v>313</v>
      </c>
      <c r="G7" s="641"/>
      <c r="H7" s="641"/>
      <c r="I7" s="641"/>
      <c r="J7" s="641"/>
      <c r="K7" s="641"/>
      <c r="L7" s="641"/>
      <c r="M7" s="641"/>
      <c r="N7" s="641"/>
      <c r="O7" s="641"/>
      <c r="P7" s="641"/>
    </row>
    <row r="8" spans="1:16" x14ac:dyDescent="0.2">
      <c r="A8" s="641"/>
      <c r="B8" s="641"/>
      <c r="C8" s="641"/>
      <c r="D8" s="705"/>
      <c r="E8" s="704" t="s">
        <v>314</v>
      </c>
      <c r="F8" s="705"/>
      <c r="G8" s="641"/>
      <c r="H8" s="641"/>
      <c r="I8" s="641"/>
      <c r="J8" s="641"/>
      <c r="K8" s="641"/>
      <c r="L8" s="641"/>
      <c r="M8" s="641"/>
      <c r="N8" s="641"/>
      <c r="O8" s="641"/>
      <c r="P8" s="641"/>
    </row>
    <row r="9" spans="1:16" x14ac:dyDescent="0.2">
      <c r="A9" s="641"/>
      <c r="B9" s="641"/>
      <c r="C9" s="641"/>
      <c r="D9" s="641"/>
      <c r="E9" s="703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</row>
    <row r="10" spans="1:16" x14ac:dyDescent="0.2">
      <c r="A10" s="641"/>
      <c r="B10" s="677"/>
      <c r="C10" s="677"/>
      <c r="D10" s="677"/>
      <c r="E10" s="677"/>
      <c r="F10" s="677"/>
      <c r="G10" s="641"/>
      <c r="H10" s="641"/>
      <c r="I10" s="641"/>
      <c r="J10" s="641"/>
      <c r="K10" s="641"/>
      <c r="L10" s="641"/>
      <c r="M10" s="641"/>
      <c r="N10" s="641"/>
      <c r="O10" s="641"/>
      <c r="P10" s="641"/>
    </row>
    <row r="11" spans="1:16" x14ac:dyDescent="0.2">
      <c r="A11" s="641"/>
      <c r="B11" s="651" t="s">
        <v>315</v>
      </c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</row>
    <row r="12" spans="1:16" x14ac:dyDescent="0.2">
      <c r="A12" s="641"/>
      <c r="B12" s="641"/>
      <c r="C12" s="641" t="s">
        <v>316</v>
      </c>
      <c r="D12" s="690" t="s">
        <v>317</v>
      </c>
      <c r="E12" s="690"/>
      <c r="F12" s="690"/>
      <c r="G12" s="641"/>
      <c r="H12" s="641"/>
      <c r="I12" s="641"/>
      <c r="J12" s="641"/>
      <c r="K12" s="641"/>
      <c r="L12" s="641"/>
      <c r="M12" s="641"/>
      <c r="N12" s="641"/>
      <c r="O12" s="641"/>
      <c r="P12" s="641"/>
    </row>
    <row r="13" spans="1:16" x14ac:dyDescent="0.2">
      <c r="A13" s="641"/>
      <c r="B13" s="641"/>
      <c r="C13" s="641" t="s">
        <v>318</v>
      </c>
      <c r="D13" s="690"/>
      <c r="E13" s="690"/>
      <c r="F13" s="690"/>
      <c r="G13" s="641"/>
      <c r="H13" s="641"/>
      <c r="I13" s="641"/>
      <c r="J13" s="641"/>
      <c r="K13" s="641"/>
      <c r="L13" s="641"/>
      <c r="M13" s="641"/>
      <c r="N13" s="641"/>
      <c r="O13" s="641"/>
      <c r="P13" s="641"/>
    </row>
    <row r="14" spans="1:16" x14ac:dyDescent="0.2">
      <c r="A14" s="641"/>
      <c r="B14" s="641"/>
      <c r="C14" s="641" t="s">
        <v>319</v>
      </c>
      <c r="D14" s="690" t="s">
        <v>320</v>
      </c>
      <c r="E14" s="690"/>
      <c r="F14" s="690"/>
      <c r="G14" s="641"/>
      <c r="H14" s="641"/>
      <c r="I14" s="641"/>
      <c r="J14" s="641"/>
      <c r="K14" s="641"/>
      <c r="L14" s="641"/>
      <c r="M14" s="641"/>
      <c r="N14" s="641"/>
      <c r="O14" s="641"/>
      <c r="P14" s="641"/>
    </row>
    <row r="15" spans="1:16" x14ac:dyDescent="0.2">
      <c r="A15" s="641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</row>
    <row r="16" spans="1:16" x14ac:dyDescent="0.2">
      <c r="A16" s="641"/>
      <c r="B16" s="651" t="s">
        <v>321</v>
      </c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</row>
    <row r="17" spans="1:16" x14ac:dyDescent="0.2">
      <c r="A17" s="641"/>
      <c r="B17" s="641"/>
      <c r="C17" s="641" t="s">
        <v>316</v>
      </c>
      <c r="D17" s="690" t="s">
        <v>322</v>
      </c>
      <c r="E17" s="690"/>
      <c r="F17" s="690"/>
      <c r="G17" s="641"/>
      <c r="H17" s="641"/>
      <c r="I17" s="641"/>
      <c r="J17" s="641"/>
      <c r="K17" s="641"/>
      <c r="L17" s="641"/>
      <c r="M17" s="641"/>
      <c r="N17" s="641"/>
      <c r="O17" s="641"/>
      <c r="P17" s="641"/>
    </row>
    <row r="18" spans="1:16" x14ac:dyDescent="0.2">
      <c r="A18" s="641"/>
      <c r="B18" s="641"/>
      <c r="C18" s="641" t="s">
        <v>318</v>
      </c>
      <c r="D18" s="690" t="s">
        <v>323</v>
      </c>
      <c r="E18" s="690"/>
      <c r="F18" s="690"/>
      <c r="G18" s="641"/>
      <c r="H18" s="641"/>
      <c r="I18" s="641"/>
      <c r="J18" s="641"/>
      <c r="K18" s="641"/>
      <c r="L18" s="641"/>
      <c r="M18" s="641"/>
      <c r="N18" s="641"/>
      <c r="O18" s="641"/>
      <c r="P18" s="641"/>
    </row>
    <row r="19" spans="1:16" x14ac:dyDescent="0.2">
      <c r="A19" s="641"/>
      <c r="B19" s="641"/>
      <c r="C19" s="641" t="s">
        <v>319</v>
      </c>
      <c r="D19" s="690" t="s">
        <v>320</v>
      </c>
      <c r="E19" s="690"/>
      <c r="F19" s="690"/>
      <c r="G19" s="641"/>
      <c r="H19" s="641"/>
      <c r="I19" s="641"/>
      <c r="J19" s="641"/>
      <c r="K19" s="641"/>
      <c r="L19" s="641"/>
      <c r="M19" s="641"/>
      <c r="N19" s="641"/>
      <c r="O19" s="641"/>
      <c r="P19" s="641"/>
    </row>
    <row r="20" spans="1:16" x14ac:dyDescent="0.2">
      <c r="A20" s="641"/>
      <c r="B20" s="651" t="s">
        <v>324</v>
      </c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</row>
    <row r="21" spans="1:16" x14ac:dyDescent="0.2">
      <c r="A21" s="641"/>
      <c r="B21" s="679" t="s">
        <v>325</v>
      </c>
      <c r="C21" s="641"/>
      <c r="D21" s="690"/>
      <c r="E21" s="690"/>
      <c r="F21" s="690"/>
      <c r="G21" s="641"/>
      <c r="H21" s="641"/>
      <c r="I21" s="641"/>
      <c r="J21" s="641"/>
      <c r="K21" s="641"/>
      <c r="L21" s="641"/>
      <c r="M21" s="641"/>
      <c r="N21" s="641"/>
      <c r="O21" s="641"/>
      <c r="P21" s="641"/>
    </row>
    <row r="22" spans="1:16" x14ac:dyDescent="0.2">
      <c r="A22" s="641"/>
      <c r="B22" s="680"/>
      <c r="C22" s="641" t="s">
        <v>326</v>
      </c>
      <c r="D22" s="690"/>
      <c r="E22" s="690"/>
      <c r="F22" s="690"/>
      <c r="G22" s="641"/>
      <c r="H22" s="641"/>
      <c r="I22" s="641"/>
      <c r="J22" s="641"/>
      <c r="K22" s="641"/>
      <c r="L22" s="641"/>
      <c r="M22" s="641"/>
      <c r="N22" s="641"/>
      <c r="O22" s="641"/>
      <c r="P22" s="641"/>
    </row>
    <row r="23" spans="1:16" x14ac:dyDescent="0.2">
      <c r="A23" s="641"/>
      <c r="B23" s="681"/>
      <c r="C23" s="641"/>
      <c r="D23" s="690"/>
      <c r="E23" s="690"/>
      <c r="F23" s="690"/>
      <c r="G23" s="641"/>
      <c r="H23" s="641"/>
      <c r="I23" s="641"/>
      <c r="J23" s="641"/>
      <c r="K23" s="641"/>
      <c r="L23" s="641"/>
      <c r="M23" s="641"/>
      <c r="N23" s="641"/>
      <c r="O23" s="641"/>
      <c r="P23" s="641"/>
    </row>
    <row r="24" spans="1:16" x14ac:dyDescent="0.2">
      <c r="A24" s="641"/>
      <c r="B24" s="679" t="s">
        <v>327</v>
      </c>
      <c r="C24" s="675" t="s">
        <v>328</v>
      </c>
      <c r="D24" s="690"/>
      <c r="E24" s="692" t="s">
        <v>329</v>
      </c>
      <c r="F24" s="690"/>
      <c r="G24" s="641"/>
      <c r="H24" s="641"/>
      <c r="I24" s="641"/>
      <c r="J24" s="641"/>
      <c r="K24" s="641"/>
      <c r="L24" s="641"/>
      <c r="M24" s="641"/>
      <c r="N24" s="641"/>
      <c r="O24" s="641"/>
      <c r="P24" s="641"/>
    </row>
    <row r="25" spans="1:16" x14ac:dyDescent="0.2">
      <c r="A25" s="641"/>
      <c r="B25" s="680"/>
      <c r="C25" s="641"/>
      <c r="D25" s="690"/>
      <c r="E25" s="690"/>
      <c r="F25" s="690"/>
      <c r="G25" s="641"/>
      <c r="H25" s="641"/>
      <c r="I25" s="641"/>
      <c r="J25" s="641"/>
      <c r="K25" s="641"/>
      <c r="L25" s="641"/>
      <c r="M25" s="641"/>
      <c r="N25" s="641"/>
      <c r="O25" s="641"/>
      <c r="P25" s="641"/>
    </row>
    <row r="26" spans="1:16" x14ac:dyDescent="0.2">
      <c r="A26" s="641"/>
      <c r="B26" s="680"/>
      <c r="C26" s="641"/>
      <c r="D26" s="690"/>
      <c r="E26" s="690"/>
      <c r="F26" s="690"/>
      <c r="G26" s="641"/>
      <c r="H26" s="641"/>
      <c r="I26" s="641"/>
      <c r="J26" s="641"/>
      <c r="K26" s="641"/>
      <c r="L26" s="641"/>
      <c r="M26" s="641"/>
      <c r="N26" s="641"/>
      <c r="O26" s="641"/>
      <c r="P26" s="641"/>
    </row>
    <row r="27" spans="1:16" x14ac:dyDescent="0.2">
      <c r="A27" s="641"/>
      <c r="B27" s="679" t="s">
        <v>330</v>
      </c>
      <c r="C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</row>
    <row r="28" spans="1:16" x14ac:dyDescent="0.2">
      <c r="A28" s="641"/>
      <c r="B28" s="641"/>
      <c r="C28" s="690" t="s">
        <v>331</v>
      </c>
      <c r="D28" s="691" t="s">
        <v>332</v>
      </c>
      <c r="E28" s="692" t="s">
        <v>333</v>
      </c>
      <c r="G28" s="641"/>
      <c r="H28" s="641"/>
      <c r="I28" s="641"/>
      <c r="J28" s="641"/>
      <c r="K28" s="641"/>
      <c r="L28" s="641"/>
      <c r="M28" s="641"/>
      <c r="N28" s="641"/>
      <c r="O28" s="641"/>
      <c r="P28" s="641"/>
    </row>
    <row r="29" spans="1:16" x14ac:dyDescent="0.2">
      <c r="A29" s="641"/>
      <c r="B29" s="641"/>
      <c r="C29" s="690" t="s">
        <v>334</v>
      </c>
      <c r="D29" s="691" t="s">
        <v>335</v>
      </c>
      <c r="E29" s="693" t="s">
        <v>336</v>
      </c>
      <c r="F29" s="719"/>
      <c r="G29" s="641"/>
      <c r="H29" s="641"/>
      <c r="I29" s="641"/>
      <c r="J29" s="641"/>
      <c r="K29" s="641"/>
      <c r="L29" s="641"/>
      <c r="M29" s="641"/>
      <c r="N29" s="641"/>
      <c r="O29" s="641"/>
      <c r="P29" s="641"/>
    </row>
    <row r="30" spans="1:16" x14ac:dyDescent="0.2">
      <c r="A30" s="641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</row>
    <row r="31" spans="1:16" x14ac:dyDescent="0.2">
      <c r="A31" s="641"/>
      <c r="B31" s="651" t="s">
        <v>337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</row>
    <row r="32" spans="1:16" x14ac:dyDescent="0.2">
      <c r="A32" s="641"/>
      <c r="B32" s="641"/>
      <c r="C32" s="641" t="s">
        <v>338</v>
      </c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</row>
    <row r="33" spans="1:16" x14ac:dyDescent="0.2">
      <c r="A33" s="641"/>
      <c r="B33" s="641"/>
      <c r="C33" s="641"/>
      <c r="D33" s="641"/>
      <c r="E33" s="641"/>
      <c r="F33" s="683" t="s">
        <v>339</v>
      </c>
      <c r="G33" s="641"/>
      <c r="H33" s="641"/>
      <c r="I33" s="641"/>
      <c r="J33" s="641"/>
      <c r="K33" s="641"/>
      <c r="L33" s="641"/>
      <c r="M33" s="641"/>
      <c r="N33" s="641"/>
      <c r="O33" s="641"/>
      <c r="P33" s="641"/>
    </row>
    <row r="34" spans="1:16" x14ac:dyDescent="0.2">
      <c r="A34" s="641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</row>
    <row r="35" spans="1:16" x14ac:dyDescent="0.2">
      <c r="A35" s="641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</row>
    <row r="36" spans="1:16" x14ac:dyDescent="0.2">
      <c r="A36" s="641"/>
      <c r="B36" s="641"/>
      <c r="C36" s="641"/>
      <c r="D36" s="641"/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</row>
    <row r="37" spans="1:16" x14ac:dyDescent="0.2">
      <c r="A37" s="641"/>
      <c r="B37" s="641"/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</row>
    <row r="38" spans="1:16" x14ac:dyDescent="0.2">
      <c r="A38" s="641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</row>
    <row r="39" spans="1:16" x14ac:dyDescent="0.2">
      <c r="A39" s="641"/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</row>
    <row r="40" spans="1:16" x14ac:dyDescent="0.2">
      <c r="A40" s="641"/>
      <c r="B40" s="641"/>
      <c r="C40" s="641"/>
      <c r="D40" s="641"/>
      <c r="E40" s="641"/>
      <c r="F40" s="641"/>
      <c r="G40" s="641"/>
      <c r="H40" s="641"/>
      <c r="I40" s="641"/>
      <c r="J40" s="641"/>
      <c r="K40" s="641"/>
      <c r="L40" s="641"/>
      <c r="M40" s="641"/>
      <c r="N40" s="641"/>
      <c r="O40" s="641"/>
      <c r="P40" s="641"/>
    </row>
    <row r="41" spans="1:16" x14ac:dyDescent="0.2">
      <c r="A41" s="641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</row>
    <row r="42" spans="1:16" x14ac:dyDescent="0.2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</row>
    <row r="43" spans="1:16" x14ac:dyDescent="0.2">
      <c r="A43" s="641"/>
      <c r="B43" s="641"/>
      <c r="C43" s="641"/>
      <c r="D43" s="641"/>
      <c r="E43" s="641"/>
      <c r="F43" s="641"/>
      <c r="G43" s="641"/>
      <c r="H43" s="641"/>
      <c r="I43" s="641"/>
      <c r="J43" s="641"/>
      <c r="K43" s="641"/>
      <c r="L43" s="641"/>
      <c r="M43" s="641"/>
      <c r="N43" s="641"/>
      <c r="O43" s="641"/>
      <c r="P43" s="641"/>
    </row>
    <row r="44" spans="1:16" x14ac:dyDescent="0.2">
      <c r="A44" s="641"/>
      <c r="B44" s="641"/>
      <c r="C44" s="641"/>
      <c r="D44" s="641"/>
      <c r="E44" s="641"/>
      <c r="F44" s="641"/>
      <c r="G44" s="641"/>
      <c r="H44" s="641"/>
      <c r="I44" s="641"/>
      <c r="J44" s="641"/>
      <c r="K44" s="641"/>
      <c r="L44" s="641"/>
      <c r="M44" s="641"/>
      <c r="N44" s="641"/>
      <c r="O44" s="641"/>
      <c r="P44" s="641"/>
    </row>
    <row r="45" spans="1:16" x14ac:dyDescent="0.2">
      <c r="A45" s="641"/>
      <c r="B45" s="641"/>
      <c r="C45" s="641"/>
      <c r="D45" s="641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1"/>
    </row>
    <row r="46" spans="1:16" x14ac:dyDescent="0.2">
      <c r="A46" s="641"/>
      <c r="B46" s="641"/>
      <c r="C46" s="641"/>
      <c r="D46" s="641"/>
      <c r="E46" s="641"/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/>
    </row>
    <row r="47" spans="1:16" x14ac:dyDescent="0.2">
      <c r="A47" s="641"/>
      <c r="B47" s="641"/>
      <c r="C47" s="641"/>
      <c r="D47" s="641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41"/>
      <c r="P47" s="641"/>
    </row>
    <row r="48" spans="1:16" x14ac:dyDescent="0.2">
      <c r="A48" s="641"/>
      <c r="B48" s="641"/>
      <c r="C48" s="641"/>
      <c r="D48" s="641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</row>
    <row r="49" spans="1:16" x14ac:dyDescent="0.2">
      <c r="A49" s="641"/>
      <c r="B49" s="641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</row>
    <row r="50" spans="1:16" x14ac:dyDescent="0.2">
      <c r="A50" s="641"/>
      <c r="B50" s="641"/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</row>
    <row r="51" spans="1:16" x14ac:dyDescent="0.2">
      <c r="A51" s="641"/>
      <c r="B51" s="641"/>
      <c r="C51" s="641"/>
      <c r="D51" s="641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1"/>
    </row>
    <row r="52" spans="1:16" x14ac:dyDescent="0.2">
      <c r="A52" s="641"/>
      <c r="B52" s="641"/>
      <c r="C52" s="641"/>
      <c r="D52" s="641"/>
      <c r="E52" s="641"/>
      <c r="F52" s="641"/>
      <c r="G52" s="641"/>
      <c r="H52" s="641"/>
      <c r="I52" s="641"/>
      <c r="J52" s="641"/>
      <c r="K52" s="641"/>
      <c r="L52" s="641"/>
      <c r="M52" s="641"/>
      <c r="N52" s="641"/>
      <c r="O52" s="641"/>
      <c r="P52" s="641"/>
    </row>
    <row r="53" spans="1:16" x14ac:dyDescent="0.2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  <c r="L53" s="641"/>
      <c r="M53" s="641"/>
      <c r="N53" s="641"/>
      <c r="O53" s="641"/>
      <c r="P53" s="641"/>
    </row>
    <row r="54" spans="1:16" x14ac:dyDescent="0.2">
      <c r="A54" s="641"/>
      <c r="B54" s="641"/>
      <c r="C54" s="641"/>
      <c r="D54" s="641"/>
      <c r="E54" s="641"/>
      <c r="F54" s="641"/>
      <c r="G54" s="641"/>
      <c r="H54" s="641"/>
      <c r="I54" s="641"/>
      <c r="J54" s="641"/>
      <c r="K54" s="641"/>
      <c r="L54" s="641"/>
      <c r="M54" s="641"/>
      <c r="N54" s="641"/>
      <c r="O54" s="641"/>
      <c r="P54" s="641"/>
    </row>
    <row r="55" spans="1:16" x14ac:dyDescent="0.2">
      <c r="A55" s="641"/>
      <c r="B55" s="641"/>
      <c r="C55" s="641"/>
      <c r="D55" s="641"/>
      <c r="E55" s="641"/>
      <c r="F55" s="641"/>
      <c r="G55" s="641"/>
      <c r="H55" s="641"/>
      <c r="I55" s="641"/>
      <c r="J55" s="641"/>
      <c r="K55" s="641"/>
      <c r="L55" s="641"/>
      <c r="M55" s="641"/>
      <c r="N55" s="641"/>
      <c r="O55" s="641"/>
      <c r="P55" s="641"/>
    </row>
    <row r="56" spans="1:16" x14ac:dyDescent="0.2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</row>
    <row r="57" spans="1:16" x14ac:dyDescent="0.2">
      <c r="A57" s="641"/>
      <c r="B57" s="641"/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</row>
    <row r="58" spans="1:16" x14ac:dyDescent="0.2">
      <c r="A58" s="641"/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</row>
    <row r="59" spans="1:16" x14ac:dyDescent="0.2">
      <c r="A59" s="641"/>
      <c r="B59" s="641"/>
      <c r="C59" s="641"/>
      <c r="D59" s="641"/>
      <c r="E59" s="641"/>
      <c r="F59" s="641"/>
      <c r="G59" s="641"/>
      <c r="H59" s="641"/>
      <c r="I59" s="641"/>
      <c r="J59" s="641"/>
      <c r="K59" s="641"/>
      <c r="L59" s="641"/>
      <c r="M59" s="641"/>
      <c r="N59" s="641"/>
      <c r="O59" s="641"/>
      <c r="P59" s="641"/>
    </row>
    <row r="60" spans="1:16" x14ac:dyDescent="0.2">
      <c r="A60" s="641"/>
      <c r="B60" s="641"/>
      <c r="C60" s="641"/>
      <c r="D60" s="641"/>
      <c r="E60" s="641"/>
      <c r="F60" s="641"/>
      <c r="G60" s="641"/>
      <c r="H60" s="641"/>
      <c r="I60" s="641"/>
      <c r="J60" s="641"/>
      <c r="K60" s="641"/>
      <c r="L60" s="641"/>
      <c r="M60" s="641"/>
      <c r="N60" s="641"/>
      <c r="O60" s="641"/>
      <c r="P60" s="641"/>
    </row>
    <row r="61" spans="1:16" x14ac:dyDescent="0.2">
      <c r="A61" s="641"/>
      <c r="B61" s="641"/>
      <c r="C61" s="641"/>
      <c r="D61" s="641"/>
      <c r="E61" s="641"/>
      <c r="F61" s="641"/>
      <c r="G61" s="641"/>
      <c r="H61" s="641"/>
      <c r="I61" s="641"/>
      <c r="J61" s="641"/>
      <c r="K61" s="641"/>
      <c r="L61" s="641"/>
      <c r="M61" s="641"/>
      <c r="N61" s="641"/>
      <c r="O61" s="641"/>
      <c r="P61" s="641"/>
    </row>
    <row r="62" spans="1:16" x14ac:dyDescent="0.2">
      <c r="A62" s="641"/>
      <c r="B62" s="641"/>
      <c r="C62" s="641"/>
      <c r="D62" s="641"/>
      <c r="E62" s="641"/>
      <c r="F62" s="641"/>
      <c r="G62" s="641"/>
      <c r="H62" s="641"/>
      <c r="I62" s="641"/>
      <c r="J62" s="641"/>
      <c r="K62" s="641"/>
      <c r="L62" s="641"/>
      <c r="M62" s="641"/>
      <c r="N62" s="641"/>
      <c r="O62" s="641"/>
      <c r="P62" s="641"/>
    </row>
    <row r="63" spans="1:16" x14ac:dyDescent="0.2">
      <c r="A63" s="641"/>
      <c r="B63" s="641"/>
      <c r="C63" s="641"/>
      <c r="D63" s="641"/>
      <c r="E63" s="641"/>
      <c r="F63" s="641"/>
      <c r="G63" s="641"/>
      <c r="H63" s="641"/>
      <c r="I63" s="641"/>
      <c r="J63" s="641"/>
      <c r="K63" s="641"/>
      <c r="L63" s="641"/>
      <c r="M63" s="641"/>
      <c r="N63" s="641"/>
      <c r="O63" s="641"/>
      <c r="P63" s="641"/>
    </row>
    <row r="64" spans="1:16" x14ac:dyDescent="0.2">
      <c r="A64" s="641"/>
      <c r="B64" s="641"/>
      <c r="C64" s="641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641"/>
      <c r="O64" s="641"/>
      <c r="P64" s="641"/>
    </row>
    <row r="65" spans="1:16" x14ac:dyDescent="0.2">
      <c r="A65" s="641"/>
      <c r="B65" s="641"/>
      <c r="C65" s="641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</row>
    <row r="66" spans="1:16" x14ac:dyDescent="0.2">
      <c r="A66" s="641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1"/>
      <c r="P66" s="641"/>
    </row>
    <row r="67" spans="1:16" x14ac:dyDescent="0.2">
      <c r="A67" s="641"/>
      <c r="B67" s="641"/>
      <c r="C67" s="641"/>
      <c r="D67" s="641"/>
      <c r="E67" s="641"/>
      <c r="F67" s="641"/>
      <c r="G67" s="641"/>
      <c r="H67" s="641"/>
      <c r="I67" s="641"/>
      <c r="J67" s="641"/>
      <c r="K67" s="641"/>
      <c r="L67" s="641"/>
      <c r="M67" s="641"/>
      <c r="N67" s="641"/>
      <c r="O67" s="641"/>
      <c r="P67" s="641"/>
    </row>
    <row r="68" spans="1:16" x14ac:dyDescent="0.2">
      <c r="A68" s="641"/>
      <c r="B68" s="641"/>
      <c r="C68" s="641"/>
      <c r="D68" s="641"/>
      <c r="E68" s="641"/>
      <c r="F68" s="641"/>
      <c r="G68" s="641"/>
      <c r="H68" s="641"/>
      <c r="I68" s="641"/>
      <c r="J68" s="641"/>
      <c r="K68" s="641"/>
      <c r="L68" s="641"/>
      <c r="M68" s="641"/>
      <c r="N68" s="641"/>
      <c r="O68" s="641"/>
      <c r="P68" s="641"/>
    </row>
    <row r="69" spans="1:16" x14ac:dyDescent="0.2">
      <c r="A69" s="641"/>
      <c r="B69" s="641"/>
      <c r="C69" s="641"/>
      <c r="D69" s="641"/>
      <c r="E69" s="641"/>
      <c r="F69" s="641"/>
      <c r="G69" s="641"/>
      <c r="H69" s="641"/>
      <c r="I69" s="641"/>
      <c r="J69" s="641"/>
      <c r="K69" s="641"/>
      <c r="L69" s="641"/>
      <c r="M69" s="641"/>
      <c r="N69" s="641"/>
      <c r="O69" s="641"/>
      <c r="P69" s="641"/>
    </row>
    <row r="70" spans="1:16" x14ac:dyDescent="0.2">
      <c r="A70" s="641"/>
      <c r="B70" s="641"/>
      <c r="C70" s="641"/>
      <c r="D70" s="641"/>
      <c r="E70" s="641"/>
      <c r="F70" s="641"/>
      <c r="G70" s="641"/>
      <c r="H70" s="641"/>
      <c r="I70" s="641"/>
      <c r="J70" s="641"/>
      <c r="K70" s="641"/>
      <c r="L70" s="641"/>
      <c r="M70" s="641"/>
      <c r="N70" s="641"/>
      <c r="O70" s="641"/>
      <c r="P70" s="641"/>
    </row>
    <row r="71" spans="1:16" x14ac:dyDescent="0.2">
      <c r="A71" s="641"/>
      <c r="B71" s="641"/>
      <c r="C71" s="641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</row>
    <row r="72" spans="1:16" x14ac:dyDescent="0.2">
      <c r="A72" s="641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</row>
    <row r="73" spans="1:16" x14ac:dyDescent="0.2">
      <c r="A73" s="641"/>
      <c r="B73" s="641"/>
      <c r="C73" s="641"/>
      <c r="D73" s="641"/>
      <c r="E73" s="641"/>
      <c r="F73" s="641"/>
      <c r="G73" s="641"/>
      <c r="H73" s="641"/>
      <c r="I73" s="641"/>
      <c r="J73" s="641"/>
      <c r="K73" s="641"/>
      <c r="L73" s="641"/>
      <c r="M73" s="641"/>
      <c r="N73" s="641"/>
      <c r="O73" s="641"/>
      <c r="P73" s="641"/>
    </row>
    <row r="74" spans="1:16" x14ac:dyDescent="0.2">
      <c r="A74" s="641"/>
      <c r="B74" s="641"/>
      <c r="C74" s="641"/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</row>
    <row r="75" spans="1:16" x14ac:dyDescent="0.2">
      <c r="A75" s="641"/>
      <c r="B75" s="641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</row>
    <row r="76" spans="1:16" x14ac:dyDescent="0.2">
      <c r="A76" s="641"/>
      <c r="B76" s="641"/>
      <c r="C76" s="641"/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</row>
    <row r="77" spans="1:16" x14ac:dyDescent="0.2">
      <c r="A77" s="641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</row>
    <row r="78" spans="1:16" x14ac:dyDescent="0.2">
      <c r="A78" s="641"/>
      <c r="B78" s="641"/>
      <c r="C78" s="641"/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</row>
    <row r="79" spans="1:16" x14ac:dyDescent="0.2">
      <c r="A79" s="641"/>
      <c r="B79" s="641"/>
      <c r="C79" s="641"/>
      <c r="D79" s="641"/>
      <c r="E79" s="641"/>
      <c r="F79" s="641"/>
      <c r="G79" s="641"/>
      <c r="H79" s="641"/>
      <c r="I79" s="641"/>
      <c r="J79" s="641"/>
      <c r="K79" s="641"/>
      <c r="L79" s="641"/>
      <c r="M79" s="641"/>
      <c r="N79" s="641"/>
      <c r="O79" s="641"/>
      <c r="P79" s="641"/>
    </row>
    <row r="80" spans="1:16" x14ac:dyDescent="0.2">
      <c r="A80" s="641"/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</row>
    <row r="81" spans="1:16" x14ac:dyDescent="0.2">
      <c r="A81" s="641"/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</row>
    <row r="82" spans="1:16" x14ac:dyDescent="0.2">
      <c r="A82" s="641"/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</row>
    <row r="83" spans="1:16" x14ac:dyDescent="0.2">
      <c r="A83" s="641"/>
      <c r="B83" s="641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</row>
    <row r="84" spans="1:16" x14ac:dyDescent="0.2">
      <c r="A84" s="641"/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</row>
    <row r="85" spans="1:16" x14ac:dyDescent="0.2">
      <c r="A85" s="641"/>
      <c r="B85" s="641"/>
      <c r="C85" s="641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</row>
    <row r="86" spans="1:16" x14ac:dyDescent="0.2">
      <c r="A86" s="641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</row>
    <row r="87" spans="1:16" x14ac:dyDescent="0.2">
      <c r="A87" s="641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</row>
  </sheetData>
  <hyperlinks>
    <hyperlink ref="E28" r:id="rId1" xr:uid="{C88BD7CE-7812-444C-916E-01671E50D041}"/>
    <hyperlink ref="E29" r:id="rId2" display="m.hutchins@spcsa.nv.gov" xr:uid="{AC2AA19B-C992-4DA6-8DB1-04509A553CEA}"/>
    <hyperlink ref="F7" r:id="rId3" location="NAC387Sec735" xr:uid="{E805C2EA-E76E-410A-BB25-86686E07F5BC}"/>
    <hyperlink ref="E24" r:id="rId4" xr:uid="{037C9595-9B70-4A15-9461-BA82D4DCB614}"/>
    <hyperlink ref="F33" location="TOCpage" display="TOC" xr:uid="{1F59B5BB-23E9-4F14-837E-3D92EFB0F163}"/>
  </hyperlinks>
  <pageMargins left="0.35" right="0.25" top="0.32" bottom="0.5" header="0.32" footer="0.3"/>
  <pageSetup orientation="portrait" r:id="rId5"/>
  <headerFooter alignWithMargins="0">
    <oddFooter>&amp;L&amp;7&amp;D  at &amp;T Mike 702.486.8879&amp;C&amp;7Page &amp;P of &amp;N&amp;R&amp;7&amp;F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23"/>
  <sheetViews>
    <sheetView tabSelected="1" zoomScale="75" zoomScaleNormal="75" workbookViewId="0">
      <selection activeCell="D3" sqref="D3"/>
    </sheetView>
  </sheetViews>
  <sheetFormatPr defaultColWidth="9.140625" defaultRowHeight="12" x14ac:dyDescent="0.2"/>
  <cols>
    <col min="1" max="1" width="8.7109375" style="52" customWidth="1"/>
    <col min="2" max="2" width="8.140625" style="52" customWidth="1"/>
    <col min="3" max="3" width="14.42578125" style="52" bestFit="1" customWidth="1"/>
    <col min="4" max="4" width="8.7109375" style="52" customWidth="1"/>
    <col min="5" max="5" width="7.7109375" style="52" customWidth="1"/>
    <col min="6" max="6" width="9.140625" style="52"/>
    <col min="7" max="7" width="8" style="52" customWidth="1"/>
    <col min="8" max="8" width="12" style="52" customWidth="1"/>
    <col min="9" max="9" width="9.28515625" style="52" customWidth="1"/>
    <col min="10" max="10" width="7.28515625" style="52" customWidth="1"/>
    <col min="11" max="11" width="3.42578125" style="52" customWidth="1"/>
    <col min="12" max="16384" width="9.140625" style="52"/>
  </cols>
  <sheetData>
    <row r="1" spans="1:11" ht="1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0.25" x14ac:dyDescent="0.3">
      <c r="A3" s="73"/>
      <c r="B3" s="1"/>
      <c r="C3" s="1"/>
      <c r="D3" s="580" t="s">
        <v>340</v>
      </c>
      <c r="E3" s="73"/>
      <c r="F3" s="73"/>
      <c r="G3" s="73"/>
      <c r="H3" s="73"/>
      <c r="I3" s="73"/>
      <c r="J3" s="73"/>
      <c r="K3" s="73"/>
    </row>
    <row r="4" spans="1:1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12.7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12.75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x14ac:dyDescent="0.2">
      <c r="A14" s="73" t="s">
        <v>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 x14ac:dyDescent="0.2">
      <c r="A15" s="73" t="s">
        <v>341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x14ac:dyDescent="0.2">
      <c r="A16" s="73" t="s">
        <v>342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 x14ac:dyDescent="0.2">
      <c r="A17" s="73"/>
      <c r="B17" s="73"/>
      <c r="C17" s="73"/>
      <c r="D17" s="73"/>
      <c r="E17" s="73"/>
      <c r="F17" s="73"/>
      <c r="G17" s="73"/>
      <c r="H17" s="1"/>
      <c r="I17" s="73"/>
      <c r="J17" s="73"/>
      <c r="K17" s="73"/>
    </row>
    <row r="18" spans="1:11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1:11" ht="15" x14ac:dyDescent="0.25">
      <c r="A19" s="976" t="s">
        <v>343</v>
      </c>
      <c r="B19" s="976"/>
      <c r="C19" s="976"/>
      <c r="D19" s="976"/>
      <c r="E19" s="976"/>
      <c r="F19" s="73" t="s">
        <v>344</v>
      </c>
      <c r="G19" s="73"/>
      <c r="H19" s="978" t="s">
        <v>3</v>
      </c>
      <c r="I19" s="978"/>
      <c r="J19" s="73" t="s">
        <v>345</v>
      </c>
      <c r="K19" s="73"/>
    </row>
    <row r="20" spans="1:11" x14ac:dyDescent="0.2">
      <c r="A20" s="965" t="s">
        <v>8</v>
      </c>
      <c r="B20" s="965"/>
      <c r="C20" s="648">
        <f>'Form 1'!C138</f>
        <v>45838</v>
      </c>
      <c r="D20" s="73"/>
      <c r="E20" s="73"/>
      <c r="F20" s="73"/>
      <c r="G20" s="73"/>
      <c r="H20" s="73"/>
      <c r="I20" s="73"/>
      <c r="J20" s="73"/>
      <c r="K20" s="73"/>
    </row>
    <row r="21" spans="1:1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1:11" x14ac:dyDescent="0.2">
      <c r="A22" s="73" t="s">
        <v>9</v>
      </c>
      <c r="B22" s="73"/>
      <c r="C22" s="594">
        <v>2</v>
      </c>
      <c r="D22" s="73" t="s">
        <v>346</v>
      </c>
      <c r="E22" s="73"/>
      <c r="F22" s="73"/>
      <c r="G22" s="73"/>
      <c r="H22" s="73"/>
      <c r="I22" s="73"/>
      <c r="J22" s="973">
        <v>2312814</v>
      </c>
      <c r="K22" s="973"/>
    </row>
    <row r="23" spans="1:1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1" x14ac:dyDescent="0.2">
      <c r="A24" s="73" t="s">
        <v>11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3" t="s">
        <v>347</v>
      </c>
      <c r="B25" s="73"/>
      <c r="C25" s="73"/>
      <c r="D25" s="73"/>
      <c r="E25" s="73"/>
      <c r="F25" s="512"/>
      <c r="G25" s="73"/>
      <c r="H25" s="73"/>
      <c r="I25" s="73"/>
      <c r="J25" s="73"/>
      <c r="K25" s="73"/>
    </row>
    <row r="26" spans="1:11" x14ac:dyDescent="0.2">
      <c r="A26" s="73" t="s">
        <v>14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3" t="s">
        <v>9</v>
      </c>
      <c r="B28" s="73"/>
      <c r="C28" s="594">
        <v>2</v>
      </c>
      <c r="D28" s="73" t="s">
        <v>15</v>
      </c>
      <c r="E28" s="73"/>
      <c r="F28" s="73"/>
      <c r="G28" s="73"/>
      <c r="H28" s="73"/>
      <c r="I28" s="973">
        <v>2312814</v>
      </c>
      <c r="J28" s="973"/>
      <c r="K28" s="73" t="s">
        <v>16</v>
      </c>
    </row>
    <row r="29" spans="1:11" x14ac:dyDescent="0.2">
      <c r="A29" s="594"/>
      <c r="B29" s="73" t="s">
        <v>17</v>
      </c>
      <c r="C29" s="73"/>
      <c r="D29" s="73"/>
      <c r="E29" s="73"/>
      <c r="F29" s="973"/>
      <c r="G29" s="973"/>
      <c r="H29" s="73"/>
      <c r="I29" s="73"/>
      <c r="J29" s="73"/>
      <c r="K29" s="73"/>
    </row>
    <row r="30" spans="1:11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3" t="s">
        <v>18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3" t="s">
        <v>19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73" t="s">
        <v>20</v>
      </c>
      <c r="B35" s="73"/>
      <c r="C35" s="73"/>
      <c r="D35" s="73"/>
      <c r="E35" s="73"/>
      <c r="F35" s="73"/>
      <c r="G35" s="73" t="s">
        <v>21</v>
      </c>
      <c r="H35" s="73"/>
      <c r="I35" s="73"/>
      <c r="J35" s="73"/>
      <c r="K35" s="73"/>
    </row>
    <row r="36" spans="1:11" x14ac:dyDescent="0.2">
      <c r="A36" s="73"/>
      <c r="B36" s="73"/>
      <c r="C36" s="73"/>
      <c r="D36" s="73"/>
      <c r="E36" s="73"/>
      <c r="F36" s="73"/>
      <c r="G36" s="970" t="s">
        <v>348</v>
      </c>
      <c r="H36" s="970"/>
      <c r="I36" s="970"/>
      <c r="J36" s="970"/>
      <c r="K36" s="73"/>
    </row>
    <row r="37" spans="1:11" ht="12.75" thickBot="1" x14ac:dyDescent="0.25">
      <c r="A37" s="896" t="s">
        <v>22</v>
      </c>
      <c r="B37" s="977"/>
      <c r="C37" s="977"/>
      <c r="D37" s="977"/>
      <c r="E37" s="73"/>
      <c r="F37" s="73"/>
      <c r="G37" s="500" t="s">
        <v>349</v>
      </c>
      <c r="H37" s="500"/>
      <c r="I37" s="500"/>
      <c r="J37" s="500"/>
      <c r="K37" s="76"/>
    </row>
    <row r="38" spans="1:11" x14ac:dyDescent="0.2">
      <c r="A38" s="73"/>
      <c r="B38" s="1"/>
      <c r="C38" s="895" t="s">
        <v>350</v>
      </c>
      <c r="D38" s="73"/>
      <c r="E38" s="73"/>
      <c r="F38" s="73"/>
      <c r="G38" s="73"/>
      <c r="H38" s="73"/>
      <c r="I38" s="73"/>
      <c r="J38" s="73"/>
      <c r="K38" s="73"/>
    </row>
    <row r="39" spans="1:11" x14ac:dyDescent="0.2">
      <c r="A39" s="73"/>
      <c r="B39" s="977"/>
      <c r="C39" s="977"/>
      <c r="D39" s="977"/>
      <c r="E39" s="73"/>
      <c r="F39" s="73">
        <v>1</v>
      </c>
      <c r="G39" s="611"/>
      <c r="H39" s="611"/>
      <c r="I39" s="611"/>
      <c r="J39" s="611"/>
      <c r="K39" s="611"/>
    </row>
    <row r="40" spans="1:11" x14ac:dyDescent="0.2">
      <c r="A40" s="73"/>
      <c r="B40" s="73"/>
      <c r="C40" s="895" t="s">
        <v>24</v>
      </c>
      <c r="D40" s="1"/>
      <c r="E40" s="73"/>
      <c r="F40" s="73"/>
      <c r="G40" s="73"/>
      <c r="H40" s="73"/>
      <c r="I40" s="73"/>
      <c r="J40" s="73"/>
      <c r="K40" s="73"/>
    </row>
    <row r="41" spans="1:11" x14ac:dyDescent="0.2">
      <c r="A41" s="73"/>
      <c r="B41" s="73" t="s">
        <v>25</v>
      </c>
      <c r="C41" s="73"/>
      <c r="D41" s="73"/>
      <c r="E41" s="73"/>
      <c r="F41" s="73">
        <v>2</v>
      </c>
      <c r="G41" s="611"/>
      <c r="H41" s="611"/>
      <c r="I41" s="611"/>
      <c r="J41" s="611"/>
      <c r="K41" s="611"/>
    </row>
    <row r="42" spans="1:11" x14ac:dyDescent="0.2">
      <c r="A42" s="73"/>
      <c r="B42" s="73" t="s">
        <v>26</v>
      </c>
      <c r="C42" s="73"/>
      <c r="D42" s="73"/>
      <c r="E42" s="73"/>
      <c r="F42" s="73"/>
      <c r="G42" s="73"/>
      <c r="H42" s="73"/>
      <c r="I42" s="73"/>
      <c r="J42" s="73"/>
      <c r="K42" s="73"/>
    </row>
    <row r="43" spans="1:11" x14ac:dyDescent="0.2">
      <c r="A43" s="73"/>
      <c r="B43" s="73" t="s">
        <v>27</v>
      </c>
      <c r="C43" s="73"/>
      <c r="D43" s="73"/>
      <c r="E43" s="73"/>
      <c r="F43" s="73">
        <v>3</v>
      </c>
      <c r="G43" s="611"/>
      <c r="H43" s="611"/>
      <c r="I43" s="611"/>
      <c r="J43" s="611"/>
      <c r="K43" s="611"/>
    </row>
    <row r="44" spans="1:1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x14ac:dyDescent="0.2">
      <c r="A45" s="73"/>
      <c r="B45" s="73" t="s">
        <v>28</v>
      </c>
      <c r="C45" s="981" t="s">
        <v>351</v>
      </c>
      <c r="D45" s="981"/>
      <c r="E45" s="73"/>
      <c r="F45" s="73">
        <v>4</v>
      </c>
      <c r="G45" s="611"/>
      <c r="H45" s="611"/>
      <c r="I45" s="611"/>
      <c r="J45" s="611"/>
      <c r="K45" s="611"/>
    </row>
    <row r="46" spans="1:11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x14ac:dyDescent="0.2">
      <c r="A47" s="73"/>
      <c r="B47" s="73"/>
      <c r="C47" s="73"/>
      <c r="D47" s="73"/>
      <c r="E47" s="73"/>
      <c r="F47" s="73">
        <v>5</v>
      </c>
      <c r="G47" s="611"/>
      <c r="H47" s="611"/>
      <c r="I47" s="611"/>
      <c r="J47" s="611"/>
      <c r="K47" s="611"/>
    </row>
    <row r="48" spans="1:11" x14ac:dyDescent="0.2">
      <c r="A48" s="73"/>
      <c r="B48" s="73" t="s">
        <v>29</v>
      </c>
      <c r="C48" s="981" t="s">
        <v>351</v>
      </c>
      <c r="D48" s="981"/>
      <c r="E48" s="73"/>
      <c r="F48" s="73"/>
      <c r="G48" s="73"/>
      <c r="H48" s="73"/>
      <c r="I48" s="73"/>
      <c r="J48" s="73"/>
      <c r="K48" s="73"/>
    </row>
    <row r="49" spans="1:11" x14ac:dyDescent="0.2">
      <c r="A49" s="73"/>
      <c r="B49" s="73"/>
      <c r="C49" s="73"/>
      <c r="D49" s="73"/>
      <c r="E49" s="73"/>
      <c r="F49" s="73">
        <v>6</v>
      </c>
      <c r="G49" s="611"/>
      <c r="H49" s="611"/>
      <c r="I49" s="611"/>
      <c r="J49" s="611"/>
      <c r="K49" s="611"/>
    </row>
    <row r="50" spans="1:11" x14ac:dyDescent="0.2">
      <c r="A50" s="73"/>
      <c r="B50" s="73" t="s">
        <v>352</v>
      </c>
      <c r="C50" s="981" t="s">
        <v>351</v>
      </c>
      <c r="D50" s="981"/>
      <c r="E50" s="73"/>
      <c r="F50" s="73"/>
      <c r="G50" s="73"/>
      <c r="H50" s="73"/>
      <c r="I50" s="73"/>
      <c r="J50" s="73"/>
      <c r="K50" s="73"/>
    </row>
    <row r="51" spans="1:11" ht="12.75" thickBot="1" x14ac:dyDescent="0.25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</row>
    <row r="52" spans="1:1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x14ac:dyDescent="0.2">
      <c r="A53" s="73" t="s">
        <v>353</v>
      </c>
      <c r="B53" s="73"/>
      <c r="C53" s="73"/>
      <c r="D53" s="73"/>
      <c r="E53" s="73"/>
      <c r="F53" s="73"/>
      <c r="G53" s="73"/>
      <c r="H53" s="73"/>
      <c r="I53" s="73"/>
      <c r="J53" s="1"/>
      <c r="K53" s="73"/>
    </row>
    <row r="54" spans="1:11" x14ac:dyDescent="0.2">
      <c r="A54" s="73" t="s">
        <v>354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2.75" customHeight="1" x14ac:dyDescent="0.2">
      <c r="A56" s="970" t="s">
        <v>355</v>
      </c>
      <c r="B56" s="970"/>
      <c r="C56" s="975"/>
      <c r="D56" s="975"/>
      <c r="E56" s="975"/>
      <c r="F56" s="975"/>
      <c r="G56" s="971" t="s">
        <v>356</v>
      </c>
      <c r="H56" s="971"/>
      <c r="I56" s="974"/>
      <c r="J56" s="974"/>
      <c r="K56" s="974"/>
    </row>
    <row r="57" spans="1:11" ht="12.75" customHeight="1" x14ac:dyDescent="0.2">
      <c r="A57" s="895"/>
      <c r="B57" s="895"/>
      <c r="C57" s="584"/>
      <c r="D57" s="584"/>
      <c r="E57" s="584"/>
      <c r="F57" s="73"/>
      <c r="G57" s="896"/>
      <c r="H57" s="896"/>
      <c r="I57" s="893"/>
      <c r="J57" s="893"/>
      <c r="K57" s="893"/>
    </row>
    <row r="58" spans="1:11" ht="16.5" customHeight="1" x14ac:dyDescent="0.2">
      <c r="A58" s="896" t="s">
        <v>33</v>
      </c>
      <c r="B58" s="979"/>
      <c r="C58" s="979"/>
      <c r="D58" s="979"/>
      <c r="E58" s="979"/>
      <c r="F58" s="979"/>
      <c r="G58" s="896"/>
      <c r="H58" s="896"/>
      <c r="I58" s="893"/>
      <c r="J58" s="893"/>
      <c r="K58" s="893"/>
    </row>
    <row r="59" spans="1:11" ht="17.25" customHeight="1" x14ac:dyDescent="0.2">
      <c r="A59" s="73"/>
      <c r="B59" s="980"/>
      <c r="C59" s="980"/>
      <c r="D59" s="980"/>
      <c r="E59" s="980"/>
      <c r="F59" s="980"/>
      <c r="G59" s="73"/>
      <c r="H59" s="73"/>
      <c r="I59" s="896"/>
      <c r="J59" s="683" t="s">
        <v>339</v>
      </c>
      <c r="K59" s="73"/>
    </row>
    <row r="60" spans="1:11" x14ac:dyDescent="0.2">
      <c r="A60" s="73"/>
      <c r="B60" s="73"/>
      <c r="C60" s="73"/>
      <c r="D60" s="73"/>
      <c r="E60" s="73"/>
      <c r="F60" s="73"/>
      <c r="G60" s="73"/>
      <c r="H60" s="73"/>
      <c r="I60" s="1"/>
      <c r="J60" s="284" t="str" cm="1">
        <f t="array" ref="J60">"FYE "&amp;TEXT(FYE_Date,"mm/dd/yy")</f>
        <v>FYE 06/30/25</v>
      </c>
      <c r="K60" s="73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610" t="s">
        <v>34</v>
      </c>
      <c r="K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284" t="s">
        <v>357</v>
      </c>
      <c r="K62" s="1"/>
    </row>
    <row r="119" spans="1:9" x14ac:dyDescent="0.2">
      <c r="A119" s="586"/>
      <c r="B119" s="1"/>
      <c r="C119" s="1"/>
      <c r="D119" s="1"/>
      <c r="E119" s="1"/>
      <c r="F119" s="1"/>
      <c r="G119" s="1"/>
      <c r="H119" s="1"/>
      <c r="I119" s="1"/>
    </row>
    <row r="120" spans="1:9" ht="12.75" x14ac:dyDescent="0.2">
      <c r="A120" s="59"/>
      <c r="B120" s="1"/>
      <c r="C120" s="1"/>
      <c r="D120" s="1"/>
      <c r="E120" s="1"/>
      <c r="F120" s="1"/>
      <c r="G120" s="1"/>
      <c r="H120" s="1"/>
      <c r="I120" s="1"/>
    </row>
    <row r="121" spans="1:9" ht="12.75" x14ac:dyDescent="0.2">
      <c r="A121" s="60"/>
      <c r="B121"/>
      <c r="C121"/>
      <c r="D121" s="1"/>
      <c r="E121" s="1"/>
      <c r="F121" s="1"/>
      <c r="G121" s="1"/>
      <c r="H121" s="1"/>
      <c r="I121" s="1"/>
    </row>
    <row r="122" spans="1:9" ht="12.75" x14ac:dyDescent="0.2">
      <c r="A122"/>
      <c r="B122"/>
      <c r="C122"/>
      <c r="D122"/>
      <c r="E122"/>
      <c r="F122" s="1"/>
      <c r="G122" s="1"/>
      <c r="H122" s="1"/>
      <c r="I122" s="1"/>
    </row>
    <row r="123" spans="1:9" ht="12.75" x14ac:dyDescent="0.2">
      <c r="A123" s="1"/>
      <c r="B123" s="1"/>
      <c r="C123" s="1"/>
      <c r="D123"/>
      <c r="E123"/>
      <c r="F123" s="1"/>
      <c r="G123" s="1"/>
      <c r="H123" s="1"/>
      <c r="I123" s="1"/>
    </row>
  </sheetData>
  <mergeCells count="18">
    <mergeCell ref="B58:F58"/>
    <mergeCell ref="B59:F59"/>
    <mergeCell ref="G36:J36"/>
    <mergeCell ref="A56:B56"/>
    <mergeCell ref="G56:H56"/>
    <mergeCell ref="C50:D50"/>
    <mergeCell ref="C48:D48"/>
    <mergeCell ref="C45:D45"/>
    <mergeCell ref="J22:K22"/>
    <mergeCell ref="I28:J28"/>
    <mergeCell ref="I56:K56"/>
    <mergeCell ref="C56:F56"/>
    <mergeCell ref="A19:E19"/>
    <mergeCell ref="A20:B20"/>
    <mergeCell ref="F29:G29"/>
    <mergeCell ref="B37:D37"/>
    <mergeCell ref="B39:D39"/>
    <mergeCell ref="H19:I19"/>
  </mergeCells>
  <phoneticPr fontId="12" type="noConversion"/>
  <dataValidations count="5">
    <dataValidation operator="greaterThan" allowBlank="1" showInputMessage="1" showErrorMessage="1" sqref="C56:C57 D57:E57" xr:uid="{00000000-0002-0000-0100-000000000000}"/>
    <dataValidation type="date" allowBlank="1" showInputMessage="1" showErrorMessage="1" promptTitle="This needs to be a date format" prompt="Please input as 06/30/xx" sqref="C20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F29:G29 I28:J28" xr:uid="{00000000-0002-0000-0100-000003000000}">
      <formula1>0</formula1>
      <formula2>1E+23</formula2>
    </dataValidation>
    <dataValidation type="list" allowBlank="1" showInputMessage="1" showErrorMessage="1" sqref="H19" xr:uid="{E5C4D030-65C4-4B9B-8E50-C10F316EB1E0}">
      <formula1>Budget_Types</formula1>
    </dataValidation>
  </dataValidations>
  <hyperlinks>
    <hyperlink ref="J59" location="TOCpage" display="TOC" xr:uid="{F435BFCA-1BBC-4B58-912B-BEDBBE8B535F}"/>
  </hyperlinks>
  <pageMargins left="0.55000000000000004" right="0.55000000000000004" top="0.5" bottom="0.25" header="0.5" footer="0"/>
  <pageSetup scale="97" orientation="portrait" r:id="rId1"/>
  <headerFooter alignWithMargins="0">
    <oddFooter>&amp;C&amp;8FORM 4405LGF
Last Revised 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69"/>
  <sheetViews>
    <sheetView workbookViewId="0">
      <selection sqref="A1:N1"/>
    </sheetView>
  </sheetViews>
  <sheetFormatPr defaultColWidth="9.140625" defaultRowHeight="12" x14ac:dyDescent="0.2"/>
  <cols>
    <col min="1" max="1" width="4.7109375" style="72" customWidth="1"/>
    <col min="2" max="2" width="10.7109375" style="1" customWidth="1"/>
    <col min="3" max="3" width="2.140625" style="1" customWidth="1"/>
    <col min="4" max="4" width="10.28515625" style="1" customWidth="1"/>
    <col min="5" max="5" width="4.42578125" style="1" customWidth="1"/>
    <col min="6" max="6" width="14" style="1" customWidth="1"/>
    <col min="7" max="7" width="2.42578125" style="1" customWidth="1"/>
    <col min="8" max="8" width="10.5703125" style="1" customWidth="1"/>
    <col min="9" max="9" width="4.5703125" style="1" customWidth="1"/>
    <col min="10" max="10" width="14.28515625" style="1" customWidth="1"/>
    <col min="11" max="11" width="2.85546875" style="1" customWidth="1"/>
    <col min="12" max="12" width="13.28515625" style="1" customWidth="1"/>
    <col min="13" max="13" width="4.28515625" style="1" customWidth="1"/>
    <col min="14" max="14" width="16.42578125" style="1" customWidth="1"/>
    <col min="15" max="16384" width="9.140625" style="1"/>
  </cols>
  <sheetData>
    <row r="1" spans="1:14" x14ac:dyDescent="0.2">
      <c r="A1" s="982" t="s">
        <v>358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3" spans="1:14" x14ac:dyDescent="0.2">
      <c r="N3" s="395" t="s">
        <v>359</v>
      </c>
    </row>
    <row r="4" spans="1:14" x14ac:dyDescent="0.2">
      <c r="F4" s="1" t="s">
        <v>360</v>
      </c>
      <c r="J4" s="1" t="s">
        <v>360</v>
      </c>
      <c r="N4" s="395" t="s">
        <v>361</v>
      </c>
    </row>
    <row r="5" spans="1:14" x14ac:dyDescent="0.2">
      <c r="F5" s="295" t="str">
        <f>"ENDING "&amp;TEXT('Form 1'!C129,"MM/DD/YY")</f>
        <v>ENDING 06/30/23</v>
      </c>
      <c r="J5" s="295" t="str">
        <f>"ENDING "&amp;TEXT('Form 1'!C133, "MM/DD/YY")</f>
        <v>ENDING 06/30/24</v>
      </c>
      <c r="N5" s="295" t="str">
        <f>"ENDING "&amp;TEXT('Form 1'!C138, "MM/DD/YY")</f>
        <v>ENDING 06/30/25</v>
      </c>
    </row>
    <row r="7" spans="1:14" x14ac:dyDescent="0.2">
      <c r="A7" s="239" t="s">
        <v>362</v>
      </c>
      <c r="B7" s="73" t="s">
        <v>363</v>
      </c>
      <c r="C7" s="73"/>
      <c r="D7" s="73"/>
      <c r="E7" s="73"/>
      <c r="F7" s="73"/>
      <c r="G7" s="73"/>
      <c r="H7" s="73"/>
      <c r="I7" s="73"/>
      <c r="J7" s="81"/>
      <c r="K7" s="73"/>
      <c r="L7" s="73"/>
      <c r="M7" s="73"/>
      <c r="N7" s="73"/>
    </row>
    <row r="8" spans="1:14" x14ac:dyDescent="0.2">
      <c r="A8" s="239"/>
      <c r="B8" s="73" t="s">
        <v>364</v>
      </c>
      <c r="C8" s="73"/>
      <c r="D8" s="75"/>
      <c r="E8" s="82" t="s">
        <v>365</v>
      </c>
      <c r="F8" s="77"/>
      <c r="G8" s="895"/>
      <c r="H8" s="75"/>
      <c r="I8" s="82" t="s">
        <v>365</v>
      </c>
      <c r="J8" s="77"/>
      <c r="K8" s="73"/>
      <c r="L8" s="76"/>
      <c r="M8" s="82" t="s">
        <v>365</v>
      </c>
      <c r="N8" s="77"/>
    </row>
    <row r="9" spans="1:14" x14ac:dyDescent="0.2">
      <c r="A9" s="239"/>
      <c r="B9" s="73"/>
      <c r="C9" s="73"/>
      <c r="D9" s="73"/>
      <c r="E9" s="73"/>
      <c r="F9" s="895"/>
      <c r="G9" s="895"/>
      <c r="H9" s="73"/>
      <c r="I9" s="73"/>
      <c r="J9" s="73"/>
      <c r="K9" s="73"/>
      <c r="L9" s="73"/>
      <c r="M9" s="73"/>
      <c r="N9" s="73"/>
    </row>
    <row r="10" spans="1:14" x14ac:dyDescent="0.2">
      <c r="A10" s="239" t="s">
        <v>366</v>
      </c>
      <c r="B10" s="73" t="s">
        <v>367</v>
      </c>
      <c r="C10" s="73"/>
      <c r="D10" s="75"/>
      <c r="E10" s="82" t="s">
        <v>365</v>
      </c>
      <c r="F10" s="77"/>
      <c r="G10" s="895"/>
      <c r="H10" s="75"/>
      <c r="I10" s="82" t="s">
        <v>365</v>
      </c>
      <c r="J10" s="77"/>
      <c r="K10" s="73"/>
      <c r="L10" s="76"/>
      <c r="M10" s="82" t="s">
        <v>365</v>
      </c>
      <c r="N10" s="77"/>
    </row>
    <row r="11" spans="1:14" x14ac:dyDescent="0.2">
      <c r="A11" s="239"/>
      <c r="B11" s="73"/>
      <c r="C11" s="73"/>
      <c r="D11" s="73"/>
      <c r="E11" s="73"/>
      <c r="F11" s="895"/>
      <c r="G11" s="895"/>
      <c r="H11" s="73"/>
      <c r="I11" s="73"/>
      <c r="J11" s="73"/>
      <c r="K11" s="73"/>
      <c r="L11" s="73"/>
      <c r="M11" s="73"/>
      <c r="N11" s="73"/>
    </row>
    <row r="12" spans="1:14" x14ac:dyDescent="0.2">
      <c r="A12" s="239" t="s">
        <v>368</v>
      </c>
      <c r="B12" s="73" t="s">
        <v>369</v>
      </c>
      <c r="C12" s="73"/>
      <c r="D12" s="73"/>
      <c r="E12" s="73"/>
      <c r="F12" s="77"/>
      <c r="G12" s="895"/>
      <c r="H12" s="73"/>
      <c r="I12" s="73"/>
      <c r="J12" s="77"/>
      <c r="K12" s="73"/>
      <c r="L12" s="73"/>
      <c r="M12" s="73"/>
      <c r="N12" s="77"/>
    </row>
    <row r="13" spans="1:14" x14ac:dyDescent="0.2">
      <c r="A13" s="239"/>
      <c r="B13" s="73"/>
      <c r="C13" s="73"/>
      <c r="D13" s="73"/>
      <c r="E13" s="73"/>
      <c r="F13" s="895"/>
      <c r="G13" s="895"/>
      <c r="H13" s="73"/>
      <c r="I13" s="73"/>
      <c r="J13" s="73"/>
      <c r="K13" s="73"/>
      <c r="L13" s="73"/>
      <c r="M13" s="73"/>
      <c r="N13" s="73"/>
    </row>
    <row r="14" spans="1:14" x14ac:dyDescent="0.2">
      <c r="A14" s="239" t="s">
        <v>370</v>
      </c>
      <c r="B14" s="73" t="s">
        <v>371</v>
      </c>
      <c r="C14" s="73"/>
      <c r="D14" s="73"/>
      <c r="E14" s="73"/>
      <c r="F14" s="77"/>
      <c r="G14" s="895"/>
      <c r="H14" s="73"/>
      <c r="I14" s="73"/>
      <c r="J14" s="77"/>
      <c r="K14" s="73"/>
      <c r="L14" s="73"/>
      <c r="M14" s="73"/>
      <c r="N14" s="77"/>
    </row>
    <row r="15" spans="1:14" x14ac:dyDescent="0.2">
      <c r="A15" s="239"/>
      <c r="B15" s="73"/>
      <c r="C15" s="73"/>
      <c r="D15" s="73"/>
      <c r="E15" s="73"/>
      <c r="F15" s="895"/>
      <c r="G15" s="895"/>
      <c r="H15" s="73"/>
      <c r="I15" s="73"/>
      <c r="J15" s="73"/>
      <c r="K15" s="73"/>
      <c r="L15" s="73"/>
      <c r="M15" s="73"/>
      <c r="N15" s="73"/>
    </row>
    <row r="16" spans="1:14" x14ac:dyDescent="0.2">
      <c r="A16" s="239" t="s">
        <v>372</v>
      </c>
      <c r="B16" s="73" t="s">
        <v>373</v>
      </c>
      <c r="C16" s="73"/>
      <c r="D16" s="73"/>
      <c r="E16" s="73"/>
      <c r="F16" s="77"/>
      <c r="G16" s="895"/>
      <c r="H16" s="73"/>
      <c r="I16" s="73"/>
      <c r="J16" s="77"/>
      <c r="K16" s="73"/>
      <c r="L16" s="73"/>
      <c r="M16" s="73"/>
      <c r="N16" s="77"/>
    </row>
    <row r="17" spans="1:14" x14ac:dyDescent="0.2">
      <c r="A17" s="239"/>
      <c r="B17" s="73"/>
      <c r="C17" s="73"/>
      <c r="D17" s="73"/>
      <c r="E17" s="73"/>
      <c r="F17" s="81"/>
      <c r="G17" s="895"/>
      <c r="H17" s="73"/>
      <c r="I17" s="73"/>
      <c r="J17" s="73"/>
      <c r="K17" s="73"/>
      <c r="L17" s="73"/>
      <c r="M17" s="73"/>
      <c r="N17" s="73"/>
    </row>
    <row r="18" spans="1:14" x14ac:dyDescent="0.2">
      <c r="A18" s="239"/>
      <c r="B18" s="82" t="s">
        <v>374</v>
      </c>
      <c r="C18" s="73"/>
      <c r="D18" s="73"/>
      <c r="E18" s="73"/>
      <c r="F18" s="77"/>
      <c r="G18" s="81"/>
      <c r="H18" s="81"/>
      <c r="I18" s="81"/>
      <c r="J18" s="77"/>
      <c r="K18" s="81"/>
      <c r="L18" s="81"/>
      <c r="M18" s="81"/>
      <c r="N18" s="77"/>
    </row>
    <row r="19" spans="1:14" x14ac:dyDescent="0.2">
      <c r="A19" s="239"/>
      <c r="B19" s="73"/>
      <c r="C19" s="73"/>
      <c r="D19" s="73"/>
      <c r="E19" s="73"/>
      <c r="F19" s="895"/>
      <c r="G19" s="895"/>
      <c r="H19" s="73"/>
      <c r="I19" s="73"/>
      <c r="J19" s="73"/>
      <c r="K19" s="73"/>
      <c r="L19" s="73"/>
      <c r="M19" s="73"/>
      <c r="N19" s="73"/>
    </row>
    <row r="20" spans="1:14" x14ac:dyDescent="0.2">
      <c r="A20" s="239" t="s">
        <v>375</v>
      </c>
      <c r="B20" s="83" t="s">
        <v>376</v>
      </c>
      <c r="C20" s="73"/>
      <c r="D20" s="73"/>
      <c r="E20" s="73"/>
      <c r="F20" s="895"/>
      <c r="G20" s="895"/>
      <c r="H20" s="73"/>
      <c r="I20" s="73"/>
      <c r="J20" s="73"/>
      <c r="K20" s="73"/>
      <c r="L20" s="73"/>
      <c r="M20" s="73"/>
      <c r="N20" s="73"/>
    </row>
    <row r="21" spans="1:14" x14ac:dyDescent="0.2">
      <c r="A21" s="239"/>
      <c r="B21" s="73" t="s">
        <v>377</v>
      </c>
      <c r="C21" s="73"/>
      <c r="D21" s="73"/>
      <c r="E21" s="73"/>
      <c r="F21" s="77"/>
      <c r="G21" s="895"/>
      <c r="H21" s="73"/>
      <c r="I21" s="73"/>
      <c r="J21" s="75"/>
      <c r="K21" s="73"/>
      <c r="L21" s="73"/>
      <c r="M21" s="73"/>
      <c r="N21" s="75"/>
    </row>
    <row r="22" spans="1:14" x14ac:dyDescent="0.2">
      <c r="A22" s="239"/>
      <c r="B22" s="73"/>
      <c r="C22" s="73"/>
      <c r="D22" s="73"/>
      <c r="E22" s="73"/>
      <c r="F22" s="895"/>
      <c r="G22" s="895"/>
      <c r="H22" s="73"/>
      <c r="I22" s="73"/>
      <c r="J22" s="73"/>
      <c r="K22" s="73"/>
      <c r="L22" s="73"/>
      <c r="M22" s="73"/>
      <c r="N22" s="73"/>
    </row>
    <row r="23" spans="1:14" x14ac:dyDescent="0.2">
      <c r="A23" s="239" t="s">
        <v>378</v>
      </c>
      <c r="B23" s="83" t="s">
        <v>379</v>
      </c>
      <c r="C23" s="73"/>
      <c r="D23" s="73"/>
      <c r="E23" s="73"/>
      <c r="F23" s="895"/>
      <c r="G23" s="895"/>
      <c r="H23" s="73"/>
      <c r="I23" s="73"/>
      <c r="J23" s="73"/>
      <c r="K23" s="73"/>
      <c r="L23" s="73"/>
      <c r="M23" s="73"/>
      <c r="N23" s="73"/>
    </row>
    <row r="24" spans="1:14" x14ac:dyDescent="0.2">
      <c r="A24" s="239"/>
      <c r="B24" s="73" t="s">
        <v>380</v>
      </c>
      <c r="C24" s="73"/>
      <c r="D24" s="73"/>
      <c r="E24" s="73"/>
      <c r="F24" s="77"/>
      <c r="G24" s="895"/>
      <c r="H24" s="73"/>
      <c r="I24" s="73"/>
      <c r="J24" s="75"/>
      <c r="K24" s="73"/>
      <c r="L24" s="73"/>
      <c r="M24" s="73"/>
      <c r="N24" s="75"/>
    </row>
    <row r="25" spans="1:14" x14ac:dyDescent="0.2">
      <c r="A25" s="239"/>
      <c r="B25" s="73"/>
      <c r="C25" s="73"/>
      <c r="D25" s="73"/>
      <c r="E25" s="73"/>
      <c r="F25" s="895"/>
      <c r="G25" s="895"/>
      <c r="H25" s="73"/>
      <c r="I25" s="73"/>
      <c r="J25" s="73"/>
      <c r="K25" s="73"/>
      <c r="L25" s="73"/>
      <c r="M25" s="73"/>
      <c r="N25" s="73"/>
    </row>
    <row r="26" spans="1:14" x14ac:dyDescent="0.2">
      <c r="A26" s="239"/>
      <c r="B26" s="82" t="s">
        <v>381</v>
      </c>
      <c r="C26" s="73"/>
      <c r="D26" s="73"/>
      <c r="E26" s="73"/>
      <c r="F26" s="894"/>
      <c r="G26" s="895"/>
      <c r="H26" s="73"/>
      <c r="I26" s="73"/>
      <c r="J26" s="76"/>
      <c r="K26" s="73"/>
      <c r="L26" s="73"/>
      <c r="M26" s="73"/>
      <c r="N26" s="76"/>
    </row>
    <row r="27" spans="1:14" ht="12.75" thickBot="1" x14ac:dyDescent="0.25">
      <c r="A27" s="240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</row>
    <row r="28" spans="1:14" ht="21.75" customHeight="1" thickTop="1" x14ac:dyDescent="0.2">
      <c r="A28" s="239" t="s">
        <v>382</v>
      </c>
      <c r="B28" s="296" t="str">
        <f>"Basic support per pupil amount for your district, Year " &amp;PROPER(N5)</f>
        <v>Basic support per pupil amount for your district, Year Ending 06/30/25</v>
      </c>
      <c r="C28" s="895"/>
      <c r="D28" s="895"/>
      <c r="E28" s="895"/>
      <c r="F28" s="895"/>
      <c r="G28" s="893"/>
      <c r="H28" s="895"/>
      <c r="I28" s="895"/>
      <c r="J28" s="86" t="s">
        <v>383</v>
      </c>
      <c r="K28" s="73"/>
      <c r="L28" s="73"/>
      <c r="M28" s="73"/>
      <c r="N28" s="73"/>
    </row>
    <row r="29" spans="1:14" x14ac:dyDescent="0.2">
      <c r="A29" s="239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x14ac:dyDescent="0.2">
      <c r="A30" s="239" t="s">
        <v>384</v>
      </c>
      <c r="B30" s="73" t="s">
        <v>385</v>
      </c>
      <c r="C30" s="73"/>
      <c r="D30" s="73"/>
      <c r="E30" s="73"/>
      <c r="F30" s="73"/>
      <c r="G30" s="73"/>
      <c r="H30" s="73"/>
      <c r="I30" s="73"/>
      <c r="J30" s="73"/>
      <c r="K30" s="73" t="s">
        <v>383</v>
      </c>
      <c r="L30" s="76"/>
      <c r="M30" s="73"/>
      <c r="N30" s="73"/>
    </row>
    <row r="31" spans="1:14" x14ac:dyDescent="0.2">
      <c r="A31" s="239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4" x14ac:dyDescent="0.2">
      <c r="A32" s="239" t="s">
        <v>386</v>
      </c>
      <c r="B32" s="73" t="s">
        <v>387</v>
      </c>
      <c r="C32" s="73"/>
      <c r="D32" s="73"/>
      <c r="E32" s="73"/>
      <c r="F32" s="73"/>
      <c r="G32" s="73"/>
      <c r="H32" s="79"/>
      <c r="I32" s="73"/>
      <c r="J32" s="73"/>
      <c r="K32" s="73"/>
      <c r="L32" s="73"/>
      <c r="M32" s="73"/>
      <c r="N32" s="73"/>
    </row>
    <row r="33" spans="1:14" ht="20.25" customHeight="1" x14ac:dyDescent="0.2">
      <c r="A33" s="239"/>
      <c r="B33" s="73"/>
      <c r="C33" s="73"/>
      <c r="D33" s="73"/>
      <c r="E33" s="73"/>
      <c r="F33" s="73"/>
      <c r="G33" s="73" t="s">
        <v>388</v>
      </c>
      <c r="H33" s="80"/>
      <c r="I33" s="73" t="s">
        <v>389</v>
      </c>
      <c r="J33" s="73"/>
      <c r="K33" s="73" t="s">
        <v>383</v>
      </c>
      <c r="L33" s="76"/>
      <c r="M33" s="73"/>
      <c r="N33" s="73"/>
    </row>
    <row r="34" spans="1:14" x14ac:dyDescent="0.2">
      <c r="A34" s="23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x14ac:dyDescent="0.2">
      <c r="A35" s="239" t="s">
        <v>390</v>
      </c>
      <c r="B35" s="73" t="s">
        <v>391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896" t="s">
        <v>383</v>
      </c>
      <c r="N35" s="79"/>
    </row>
    <row r="36" spans="1:14" x14ac:dyDescent="0.2">
      <c r="A36" s="239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x14ac:dyDescent="0.2">
      <c r="A37" s="239" t="s">
        <v>392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x14ac:dyDescent="0.2">
      <c r="A38" s="239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x14ac:dyDescent="0.2">
      <c r="A39" s="239"/>
      <c r="B39" s="82" t="s">
        <v>393</v>
      </c>
      <c r="C39" s="73"/>
      <c r="D39" s="73"/>
      <c r="E39" s="73"/>
      <c r="F39" s="73"/>
      <c r="G39" s="73"/>
      <c r="H39" s="73"/>
      <c r="I39" s="73"/>
      <c r="J39" s="73"/>
      <c r="K39" s="73" t="s">
        <v>383</v>
      </c>
      <c r="L39" s="76"/>
      <c r="M39" s="73"/>
      <c r="N39" s="73"/>
    </row>
    <row r="40" spans="1:14" x14ac:dyDescent="0.2">
      <c r="A40" s="239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1:14" x14ac:dyDescent="0.2">
      <c r="A41" s="239"/>
      <c r="B41" s="82" t="s">
        <v>394</v>
      </c>
      <c r="C41" s="73"/>
      <c r="D41" s="73"/>
      <c r="E41" s="73"/>
      <c r="F41" s="73"/>
      <c r="G41" s="73"/>
      <c r="H41" s="73"/>
      <c r="I41" s="73"/>
      <c r="J41" s="73"/>
      <c r="K41" s="73" t="s">
        <v>383</v>
      </c>
      <c r="L41" s="76"/>
      <c r="M41" s="73"/>
      <c r="N41" s="73"/>
    </row>
    <row r="42" spans="1:14" x14ac:dyDescent="0.2">
      <c r="A42" s="239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x14ac:dyDescent="0.2">
      <c r="A43" s="239" t="s">
        <v>395</v>
      </c>
      <c r="B43" s="73" t="s">
        <v>396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896" t="s">
        <v>383</v>
      </c>
      <c r="N43" s="79"/>
    </row>
    <row r="44" spans="1:14" ht="12.75" thickBot="1" x14ac:dyDescent="0.25">
      <c r="A44" s="240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2.75" thickTop="1" x14ac:dyDescent="0.2">
      <c r="A45" s="239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x14ac:dyDescent="0.2">
      <c r="A46" s="239" t="s">
        <v>397</v>
      </c>
      <c r="B46" s="73" t="s">
        <v>398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x14ac:dyDescent="0.2">
      <c r="A47" s="239"/>
      <c r="B47" s="73" t="s">
        <v>399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896" t="s">
        <v>383</v>
      </c>
      <c r="N47" s="79"/>
    </row>
    <row r="48" spans="1:14" x14ac:dyDescent="0.2">
      <c r="A48" s="239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896"/>
      <c r="N48" s="73"/>
    </row>
    <row r="49" spans="1:14" x14ac:dyDescent="0.2">
      <c r="A49" s="239" t="s">
        <v>400</v>
      </c>
      <c r="B49" s="73" t="s">
        <v>401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896"/>
      <c r="N49" s="73"/>
    </row>
    <row r="50" spans="1:14" x14ac:dyDescent="0.2">
      <c r="A50" s="239"/>
      <c r="B50" s="73" t="s">
        <v>399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896" t="s">
        <v>383</v>
      </c>
      <c r="N50" s="79"/>
    </row>
    <row r="51" spans="1:14" x14ac:dyDescent="0.2">
      <c r="A51" s="239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896"/>
      <c r="N51" s="73"/>
    </row>
    <row r="52" spans="1:14" x14ac:dyDescent="0.2">
      <c r="A52" s="239" t="s">
        <v>402</v>
      </c>
      <c r="B52" s="73" t="s">
        <v>403</v>
      </c>
      <c r="C52" s="73"/>
      <c r="D52" s="73"/>
      <c r="E52" s="73"/>
      <c r="F52" s="73"/>
      <c r="G52" s="76"/>
      <c r="H52" s="76"/>
      <c r="I52" s="76"/>
      <c r="J52" s="76"/>
      <c r="K52" s="76"/>
      <c r="L52" s="73"/>
      <c r="M52" s="896"/>
      <c r="N52" s="73"/>
    </row>
    <row r="53" spans="1:14" x14ac:dyDescent="0.2">
      <c r="A53" s="239"/>
      <c r="B53" s="73" t="s">
        <v>399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896" t="s">
        <v>383</v>
      </c>
      <c r="N53" s="79"/>
    </row>
    <row r="54" spans="1:14" x14ac:dyDescent="0.2">
      <c r="A54" s="239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896"/>
      <c r="N54" s="73"/>
    </row>
    <row r="55" spans="1:14" ht="22.5" customHeight="1" thickBot="1" x14ac:dyDescent="0.25">
      <c r="A55" s="239" t="s">
        <v>404</v>
      </c>
      <c r="B55" s="73" t="str">
        <f>"Total projected DSA revenue for Year Ending "&amp;TEXT('Form 1'!$C$137,"mmmm dd, yyyy")&amp;" (Lines 16 + 17 + 18 + 19)"</f>
        <v>Total projected DSA revenue for Year Ending June 30, 2025 (Lines 16 + 17 + 18 + 19)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896" t="s">
        <v>383</v>
      </c>
      <c r="N55" s="87"/>
    </row>
    <row r="56" spans="1:14" ht="12.75" thickBot="1" x14ac:dyDescent="0.25">
      <c r="A56" s="24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4" ht="12.75" thickTop="1" x14ac:dyDescent="0.2">
      <c r="A57" s="239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x14ac:dyDescent="0.2">
      <c r="A58" s="239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4" x14ac:dyDescent="0.2">
      <c r="A59" s="296" t="str">
        <f>"Fiscal Year "&amp;PROPER(N5)</f>
        <v>Fiscal Year Ending 06/30/25</v>
      </c>
      <c r="B59" s="73"/>
      <c r="C59" s="73"/>
      <c r="D59" s="73"/>
      <c r="E59" s="896" t="s">
        <v>405</v>
      </c>
      <c r="F59" s="76"/>
      <c r="G59" s="76"/>
      <c r="H59" s="76"/>
      <c r="I59" s="73"/>
      <c r="J59" s="76"/>
      <c r="K59" s="76"/>
      <c r="L59" s="73"/>
      <c r="M59" s="73"/>
      <c r="N59" s="73"/>
    </row>
    <row r="60" spans="1:14" x14ac:dyDescent="0.2">
      <c r="A60" s="239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1:14" x14ac:dyDescent="0.2">
      <c r="A61" s="239" t="s">
        <v>406</v>
      </c>
      <c r="B61" s="73"/>
      <c r="C61" s="73"/>
      <c r="D61" s="894"/>
      <c r="E61" s="895" t="s">
        <v>407</v>
      </c>
      <c r="F61" s="894"/>
      <c r="G61" s="73"/>
      <c r="H61" s="73"/>
      <c r="I61" s="73"/>
      <c r="J61" s="73"/>
      <c r="K61" s="73"/>
      <c r="L61" s="73"/>
      <c r="M61" s="73"/>
      <c r="N61" s="73"/>
    </row>
    <row r="62" spans="1:14" x14ac:dyDescent="0.2">
      <c r="A62" s="239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1:14" x14ac:dyDescent="0.2">
      <c r="A63" s="239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x14ac:dyDescent="0.2">
      <c r="A64" s="239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1:14" x14ac:dyDescent="0.2">
      <c r="A65" s="239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1:14" x14ac:dyDescent="0.2">
      <c r="A66" s="239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1:14" x14ac:dyDescent="0.2">
      <c r="A67" s="239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1:14" x14ac:dyDescent="0.2">
      <c r="B68" s="2"/>
      <c r="N68" s="896" t="s">
        <v>34</v>
      </c>
    </row>
    <row r="69" spans="1:14" x14ac:dyDescent="0.2">
      <c r="N69" s="297">
        <f>'Form 1'!$C$147</f>
        <v>45230</v>
      </c>
    </row>
  </sheetData>
  <mergeCells count="1">
    <mergeCell ref="A1:N1"/>
  </mergeCells>
  <phoneticPr fontId="0" type="noConversion"/>
  <pageMargins left="0.55000000000000004" right="0" top="0.5" bottom="0.25" header="0.5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68"/>
  <sheetViews>
    <sheetView zoomScale="75" zoomScaleNormal="75" workbookViewId="0">
      <selection activeCell="M44" sqref="M44"/>
    </sheetView>
  </sheetViews>
  <sheetFormatPr defaultColWidth="9.140625" defaultRowHeight="12" x14ac:dyDescent="0.2"/>
  <cols>
    <col min="1" max="1" width="4.7109375" style="72" customWidth="1"/>
    <col min="2" max="2" width="10.7109375" style="1" customWidth="1"/>
    <col min="3" max="3" width="13.140625" style="1" bestFit="1" customWidth="1"/>
    <col min="4" max="4" width="10.28515625" style="1" customWidth="1"/>
    <col min="5" max="5" width="4.42578125" style="1" customWidth="1"/>
    <col min="6" max="6" width="14" style="1" customWidth="1"/>
    <col min="7" max="7" width="2.42578125" style="1" customWidth="1"/>
    <col min="8" max="8" width="10.5703125" style="1" customWidth="1"/>
    <col min="9" max="9" width="5" style="1" customWidth="1"/>
    <col min="10" max="10" width="16.7109375" style="1" bestFit="1" customWidth="1"/>
    <col min="11" max="11" width="2.85546875" style="1" customWidth="1"/>
    <col min="12" max="12" width="13.28515625" style="1" customWidth="1"/>
    <col min="13" max="13" width="4.28515625" style="1" customWidth="1"/>
    <col min="14" max="14" width="19.42578125" style="1" customWidth="1"/>
    <col min="15" max="16384" width="9.140625" style="1"/>
  </cols>
  <sheetData>
    <row r="1" spans="1:14" ht="18" customHeight="1" x14ac:dyDescent="0.25">
      <c r="A1" s="986" t="s">
        <v>408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</row>
    <row r="2" spans="1:14" ht="14.25" x14ac:dyDescent="0.2">
      <c r="A2" s="3" t="s">
        <v>409</v>
      </c>
      <c r="B2" s="3" t="s">
        <v>410</v>
      </c>
      <c r="C2" s="3"/>
      <c r="D2" s="3"/>
      <c r="N2" s="406"/>
    </row>
    <row r="3" spans="1:14" ht="14.25" x14ac:dyDescent="0.2">
      <c r="A3" s="3"/>
      <c r="B3" s="3" t="s">
        <v>411</v>
      </c>
      <c r="E3" s="406"/>
      <c r="F3" s="603"/>
      <c r="G3" s="94"/>
      <c r="H3" s="94"/>
      <c r="I3" s="94"/>
      <c r="J3" s="983" t="s">
        <v>412</v>
      </c>
      <c r="K3" s="983"/>
      <c r="L3" s="983"/>
      <c r="M3" s="983"/>
      <c r="N3" s="983"/>
    </row>
    <row r="4" spans="1:14" ht="14.25" x14ac:dyDescent="0.2">
      <c r="A4" s="3"/>
      <c r="B4" s="3" t="s">
        <v>413</v>
      </c>
      <c r="E4" s="3"/>
      <c r="F4" s="3"/>
      <c r="J4" s="1" t="s">
        <v>414</v>
      </c>
      <c r="K4" s="1" t="s">
        <v>383</v>
      </c>
      <c r="L4" s="984"/>
      <c r="M4" s="984"/>
      <c r="N4" s="984"/>
    </row>
    <row r="5" spans="1:14" ht="14.25" x14ac:dyDescent="0.2">
      <c r="A5" s="3" t="s">
        <v>415</v>
      </c>
      <c r="B5" s="3" t="s">
        <v>416</v>
      </c>
      <c r="E5" s="406"/>
      <c r="F5" s="638"/>
      <c r="G5" s="492"/>
      <c r="H5" s="492"/>
      <c r="I5" s="492"/>
    </row>
    <row r="6" spans="1:14" ht="14.25" x14ac:dyDescent="0.2">
      <c r="A6" s="3"/>
      <c r="B6" s="3"/>
      <c r="E6" s="3"/>
      <c r="F6" s="3"/>
    </row>
    <row r="7" spans="1:14" ht="14.25" x14ac:dyDescent="0.2">
      <c r="A7" s="3" t="s">
        <v>417</v>
      </c>
      <c r="B7" s="3" t="s">
        <v>418</v>
      </c>
      <c r="E7" s="406"/>
      <c r="F7" s="638"/>
      <c r="G7" s="492"/>
      <c r="H7" s="492"/>
      <c r="I7" s="492"/>
    </row>
    <row r="9" spans="1:14" s="308" customFormat="1" ht="15" customHeight="1" x14ac:dyDescent="0.2">
      <c r="A9" s="308" t="s">
        <v>419</v>
      </c>
      <c r="B9" s="987" t="s">
        <v>420</v>
      </c>
      <c r="C9" s="987"/>
      <c r="D9" s="987"/>
      <c r="E9" s="987"/>
      <c r="F9" s="987"/>
      <c r="G9" s="987"/>
      <c r="H9" s="987"/>
      <c r="I9" s="987"/>
      <c r="J9" s="987"/>
      <c r="K9" s="987"/>
      <c r="L9" s="987"/>
      <c r="M9" s="987"/>
      <c r="N9" s="987"/>
    </row>
    <row r="10" spans="1:14" s="308" customFormat="1" ht="15" customHeight="1" x14ac:dyDescent="0.2">
      <c r="A10" s="513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309" t="s">
        <v>421</v>
      </c>
    </row>
    <row r="11" spans="1:14" s="308" customFormat="1" ht="15" customHeight="1" x14ac:dyDescent="0.2">
      <c r="A11" s="513"/>
      <c r="B11" s="513"/>
      <c r="C11" s="513"/>
      <c r="D11" s="513"/>
      <c r="E11" s="513"/>
      <c r="F11" s="308" t="s">
        <v>360</v>
      </c>
      <c r="G11" s="513"/>
      <c r="H11" s="513"/>
      <c r="I11" s="513"/>
      <c r="J11" s="309" t="s">
        <v>359</v>
      </c>
      <c r="K11" s="513"/>
      <c r="L11" s="513"/>
      <c r="M11" s="513"/>
      <c r="N11" s="309" t="s">
        <v>361</v>
      </c>
    </row>
    <row r="12" spans="1:14" s="308" customFormat="1" ht="15" customHeight="1" x14ac:dyDescent="0.2">
      <c r="A12" s="513"/>
      <c r="B12" s="513"/>
      <c r="C12" s="513"/>
      <c r="D12" s="513"/>
      <c r="E12" s="513"/>
      <c r="F12" s="295" t="str">
        <f>'Form 1'!C130</f>
        <v>Ending 6/30/2023</v>
      </c>
      <c r="G12" s="513"/>
      <c r="H12" s="513"/>
      <c r="I12" s="513"/>
      <c r="J12" s="295" t="str">
        <f>'Form 1'!C134</f>
        <v>Ending 6/30/2024</v>
      </c>
      <c r="K12" s="1"/>
      <c r="L12" s="1"/>
      <c r="M12" s="1"/>
      <c r="N12" s="295" t="str">
        <f>'Form 1'!C141</f>
        <v>Ending 6/30/2025</v>
      </c>
    </row>
    <row r="13" spans="1:14" s="308" customFormat="1" x14ac:dyDescent="0.2">
      <c r="A13" s="310"/>
    </row>
    <row r="14" spans="1:14" s="308" customFormat="1" ht="16.5" customHeight="1" x14ac:dyDescent="0.2">
      <c r="A14" s="310"/>
      <c r="B14" s="311" t="s">
        <v>422</v>
      </c>
      <c r="F14" s="636">
        <v>11</v>
      </c>
      <c r="J14" s="892">
        <f>ROUND(DROP!B65,0)</f>
        <v>14</v>
      </c>
      <c r="N14" s="892">
        <f>ROUND(DROP!E65,0)</f>
        <v>17</v>
      </c>
    </row>
    <row r="15" spans="1:14" s="308" customFormat="1" ht="15.75" customHeight="1" x14ac:dyDescent="0.2">
      <c r="A15" s="310"/>
      <c r="B15" s="311" t="s">
        <v>423</v>
      </c>
      <c r="F15" s="636">
        <v>3</v>
      </c>
      <c r="J15" s="892">
        <f>ROUND(DROP!B27,0)</f>
        <v>6</v>
      </c>
      <c r="N15" s="892">
        <f>ROUND(DROP!E27,0)</f>
        <v>4</v>
      </c>
    </row>
    <row r="16" spans="1:14" s="308" customFormat="1" ht="15.75" customHeight="1" x14ac:dyDescent="0.2">
      <c r="A16" s="310"/>
      <c r="B16" s="475" t="s">
        <v>424</v>
      </c>
      <c r="C16" s="476"/>
      <c r="D16" s="476"/>
      <c r="E16" s="476"/>
      <c r="F16" s="477">
        <v>49.54</v>
      </c>
      <c r="G16" s="476"/>
      <c r="H16" s="476"/>
      <c r="I16" s="476"/>
      <c r="J16" s="477">
        <f>DROP!B17</f>
        <v>138</v>
      </c>
      <c r="K16" s="476"/>
      <c r="L16" s="476"/>
      <c r="M16" s="476"/>
      <c r="N16" s="477">
        <f>DROP!E17</f>
        <v>111</v>
      </c>
    </row>
    <row r="18" spans="1:15" x14ac:dyDescent="0.2">
      <c r="A18" s="501" t="s">
        <v>425</v>
      </c>
      <c r="B18" s="988" t="s">
        <v>426</v>
      </c>
      <c r="C18" s="988"/>
      <c r="D18" s="988"/>
      <c r="E18" s="988"/>
      <c r="F18" s="988"/>
      <c r="G18" s="988"/>
      <c r="H18" s="988"/>
      <c r="I18" s="988"/>
      <c r="J18" s="988"/>
      <c r="K18" s="988"/>
      <c r="L18" s="988"/>
      <c r="M18" s="988"/>
      <c r="N18" s="988"/>
      <c r="O18" s="897"/>
    </row>
    <row r="19" spans="1:15" x14ac:dyDescent="0.2">
      <c r="J19" s="395"/>
      <c r="N19" s="395" t="s">
        <v>427</v>
      </c>
    </row>
    <row r="20" spans="1:15" ht="12.75" customHeight="1" x14ac:dyDescent="0.2">
      <c r="D20" s="395"/>
      <c r="E20" s="395"/>
      <c r="F20" s="395" t="s">
        <v>428</v>
      </c>
      <c r="H20" s="395"/>
      <c r="I20" s="395"/>
      <c r="J20" s="395" t="s">
        <v>429</v>
      </c>
      <c r="L20" s="395"/>
      <c r="M20" s="395"/>
      <c r="N20" s="395" t="s">
        <v>361</v>
      </c>
    </row>
    <row r="21" spans="1:15" ht="12.75" customHeight="1" x14ac:dyDescent="0.2">
      <c r="D21" s="395"/>
      <c r="E21" s="395"/>
      <c r="F21" s="790" t="s">
        <v>37</v>
      </c>
      <c r="H21" s="395"/>
      <c r="I21" s="395"/>
      <c r="J21" s="790" t="s">
        <v>40</v>
      </c>
      <c r="L21" s="395"/>
      <c r="M21" s="395"/>
      <c r="N21" s="790" t="s">
        <v>45</v>
      </c>
    </row>
    <row r="23" spans="1:15" x14ac:dyDescent="0.2">
      <c r="A23" s="239"/>
      <c r="B23" s="82" t="s">
        <v>430</v>
      </c>
      <c r="C23" s="73"/>
      <c r="D23" s="73"/>
      <c r="E23" s="73"/>
      <c r="F23" s="520">
        <f>F16</f>
        <v>49.54</v>
      </c>
      <c r="G23" s="81"/>
      <c r="H23" s="81"/>
      <c r="I23" s="81"/>
      <c r="J23" s="520">
        <f>J16</f>
        <v>138</v>
      </c>
      <c r="K23" s="81"/>
      <c r="L23" s="81"/>
      <c r="M23" s="81"/>
      <c r="N23" s="520">
        <f>N16</f>
        <v>111</v>
      </c>
    </row>
    <row r="24" spans="1:15" x14ac:dyDescent="0.2">
      <c r="A24" s="239"/>
      <c r="B24" s="73"/>
      <c r="C24" s="73"/>
      <c r="D24" s="73"/>
      <c r="E24" s="73"/>
      <c r="F24" s="895"/>
      <c r="G24" s="895"/>
      <c r="H24" s="73"/>
      <c r="I24" s="73"/>
      <c r="J24" s="73"/>
      <c r="K24" s="73"/>
      <c r="L24" s="73"/>
      <c r="M24" s="73"/>
      <c r="N24" s="73"/>
    </row>
    <row r="25" spans="1:15" x14ac:dyDescent="0.2">
      <c r="A25" s="893"/>
      <c r="B25" s="83" t="s">
        <v>376</v>
      </c>
      <c r="C25" s="73"/>
      <c r="D25" s="73"/>
      <c r="E25" s="73"/>
      <c r="F25" s="895"/>
      <c r="G25" s="895"/>
      <c r="H25" s="73"/>
      <c r="I25" s="73"/>
      <c r="J25" s="73"/>
      <c r="K25" s="73"/>
      <c r="L25" s="73"/>
      <c r="M25" s="73"/>
      <c r="N25" s="73"/>
    </row>
    <row r="26" spans="1:15" x14ac:dyDescent="0.2">
      <c r="A26" s="239"/>
      <c r="B26" s="73" t="s">
        <v>377</v>
      </c>
      <c r="C26" s="73"/>
      <c r="D26" s="73"/>
      <c r="E26" s="896" t="s">
        <v>431</v>
      </c>
      <c r="F26" s="520"/>
      <c r="G26" s="895"/>
      <c r="H26" s="73"/>
      <c r="I26" s="73"/>
      <c r="J26" s="635"/>
      <c r="K26" s="73"/>
      <c r="L26" s="73"/>
      <c r="M26" s="73"/>
      <c r="N26" s="635"/>
    </row>
    <row r="27" spans="1:15" x14ac:dyDescent="0.2">
      <c r="A27" s="239"/>
      <c r="B27" s="73"/>
      <c r="C27" s="73"/>
      <c r="D27" s="73"/>
      <c r="E27" s="896"/>
      <c r="F27" s="895"/>
      <c r="G27" s="895"/>
      <c r="H27" s="73"/>
      <c r="I27" s="73"/>
      <c r="J27" s="73"/>
      <c r="K27" s="73"/>
      <c r="L27" s="73"/>
      <c r="M27" s="73"/>
      <c r="N27" s="73"/>
    </row>
    <row r="28" spans="1:15" x14ac:dyDescent="0.2">
      <c r="A28" s="893"/>
      <c r="B28" s="83" t="s">
        <v>379</v>
      </c>
      <c r="C28" s="73"/>
      <c r="D28" s="73"/>
      <c r="E28" s="896"/>
      <c r="F28" s="895"/>
      <c r="G28" s="895"/>
      <c r="H28" s="73"/>
      <c r="I28" s="73"/>
      <c r="J28" s="73"/>
      <c r="K28" s="73"/>
      <c r="L28" s="73"/>
      <c r="M28" s="73"/>
      <c r="N28" s="73"/>
    </row>
    <row r="29" spans="1:15" x14ac:dyDescent="0.2">
      <c r="A29" s="239"/>
      <c r="B29" s="73" t="s">
        <v>380</v>
      </c>
      <c r="C29" s="73"/>
      <c r="D29" s="73"/>
      <c r="E29" s="896" t="s">
        <v>432</v>
      </c>
      <c r="F29" s="520"/>
      <c r="G29" s="895"/>
      <c r="H29" s="73"/>
      <c r="I29" s="73"/>
      <c r="J29" s="635"/>
      <c r="K29" s="73"/>
      <c r="L29" s="73"/>
      <c r="M29" s="73"/>
      <c r="N29" s="635"/>
    </row>
    <row r="30" spans="1:15" x14ac:dyDescent="0.2">
      <c r="A30" s="239"/>
      <c r="B30" s="73"/>
      <c r="C30" s="73"/>
      <c r="D30" s="73"/>
      <c r="E30" s="73"/>
      <c r="F30" s="895"/>
      <c r="G30" s="895"/>
      <c r="H30" s="73"/>
      <c r="I30" s="73"/>
      <c r="J30" s="73"/>
      <c r="K30" s="73"/>
      <c r="L30" s="73"/>
      <c r="M30" s="73"/>
      <c r="N30" s="73"/>
    </row>
    <row r="31" spans="1:15" x14ac:dyDescent="0.2">
      <c r="A31" s="239"/>
      <c r="B31" s="637" t="s">
        <v>433</v>
      </c>
      <c r="C31" s="73"/>
      <c r="D31" s="73"/>
      <c r="E31" s="73"/>
      <c r="F31" s="77">
        <f>+F23-F26+F29</f>
        <v>49.54</v>
      </c>
      <c r="G31" s="895"/>
      <c r="H31" s="73"/>
      <c r="I31" s="73"/>
      <c r="J31" s="77">
        <f>+J23-J26+J29</f>
        <v>138</v>
      </c>
      <c r="K31" s="73"/>
      <c r="L31" s="73"/>
      <c r="M31" s="73"/>
      <c r="N31" s="77">
        <f>+N23-N26+N29</f>
        <v>111</v>
      </c>
    </row>
    <row r="32" spans="1:15" ht="12.75" thickBot="1" x14ac:dyDescent="0.25">
      <c r="A32" s="240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</row>
    <row r="33" spans="1:14" ht="21.75" customHeight="1" thickTop="1" x14ac:dyDescent="0.2">
      <c r="A33" s="23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ht="12.75" customHeight="1" x14ac:dyDescent="0.2">
      <c r="A34" s="1" t="s">
        <v>434</v>
      </c>
      <c r="B34" s="985" t="s">
        <v>435</v>
      </c>
      <c r="C34" s="985"/>
      <c r="D34" s="985"/>
      <c r="E34" s="985"/>
      <c r="F34" s="985"/>
      <c r="G34" s="985"/>
      <c r="H34" s="985"/>
      <c r="I34" s="985"/>
      <c r="J34" s="985"/>
      <c r="K34" s="985"/>
      <c r="L34" s="985"/>
      <c r="M34" s="985"/>
      <c r="N34" s="985"/>
    </row>
    <row r="35" spans="1:14" x14ac:dyDescent="0.2">
      <c r="A35" s="1"/>
      <c r="E35" s="239"/>
      <c r="F35" s="73"/>
      <c r="G35" s="73"/>
      <c r="H35" s="73"/>
      <c r="I35" s="73"/>
      <c r="J35" s="73"/>
      <c r="K35" s="73"/>
      <c r="L35" s="73"/>
      <c r="M35" s="73"/>
      <c r="N35" s="73"/>
    </row>
    <row r="36" spans="1:14" x14ac:dyDescent="0.2">
      <c r="A36" s="1"/>
      <c r="E36" s="239"/>
      <c r="F36" s="479" t="s">
        <v>436</v>
      </c>
      <c r="G36" s="73"/>
      <c r="H36" s="73"/>
      <c r="I36" s="73"/>
      <c r="J36" s="73"/>
      <c r="K36" s="73"/>
      <c r="L36" s="73"/>
      <c r="M36" s="73"/>
      <c r="N36" s="73"/>
    </row>
    <row r="37" spans="1:14" x14ac:dyDescent="0.2">
      <c r="A37" s="1"/>
      <c r="E37" s="893"/>
      <c r="F37" s="480" t="str">
        <f>"Adjusted Base per Pupil Amount for " &amp;PROPER(L21)</f>
        <v xml:space="preserve">Adjusted Base per Pupil Amount for </v>
      </c>
      <c r="G37" s="895"/>
      <c r="H37" s="895"/>
      <c r="I37" s="895"/>
      <c r="J37" s="895"/>
      <c r="L37" s="502">
        <f>DROP!E2</f>
        <v>9414</v>
      </c>
      <c r="N37" s="481"/>
    </row>
    <row r="38" spans="1:14" ht="20.25" customHeight="1" x14ac:dyDescent="0.2">
      <c r="A38" s="1"/>
      <c r="E38" s="893"/>
      <c r="F38" s="480" t="s">
        <v>437</v>
      </c>
      <c r="G38" s="895"/>
      <c r="H38" s="895"/>
      <c r="I38" s="895"/>
      <c r="J38" s="895"/>
      <c r="L38" s="482">
        <f>N31</f>
        <v>111</v>
      </c>
      <c r="M38" s="395"/>
    </row>
    <row r="39" spans="1:14" x14ac:dyDescent="0.2">
      <c r="A39" s="1"/>
      <c r="E39" s="239"/>
      <c r="F39" s="483" t="s">
        <v>438</v>
      </c>
      <c r="G39" s="895"/>
      <c r="H39" s="895"/>
      <c r="I39" s="895"/>
      <c r="J39" s="895"/>
      <c r="L39" s="490">
        <f>L37*L38</f>
        <v>1044954</v>
      </c>
      <c r="M39" s="73"/>
    </row>
    <row r="40" spans="1:14" x14ac:dyDescent="0.2">
      <c r="A40" s="1"/>
      <c r="E40" s="239"/>
      <c r="F40" s="480"/>
      <c r="G40" s="895"/>
      <c r="H40" s="895"/>
      <c r="I40" s="895"/>
      <c r="J40" s="895"/>
      <c r="K40" s="73"/>
      <c r="L40" s="481"/>
      <c r="M40" s="485"/>
    </row>
    <row r="41" spans="1:14" x14ac:dyDescent="0.2">
      <c r="A41" s="1"/>
      <c r="E41" s="239"/>
      <c r="F41" s="483" t="s">
        <v>439</v>
      </c>
      <c r="G41" s="895"/>
      <c r="H41" s="895"/>
      <c r="I41" s="895"/>
      <c r="J41" s="895"/>
      <c r="K41" s="73"/>
      <c r="L41" s="481"/>
      <c r="M41" s="485"/>
    </row>
    <row r="42" spans="1:14" x14ac:dyDescent="0.2">
      <c r="A42" s="1"/>
      <c r="E42" s="893"/>
      <c r="F42" s="486" t="s">
        <v>440</v>
      </c>
      <c r="G42" s="73"/>
      <c r="H42" s="73"/>
      <c r="I42" s="73"/>
      <c r="J42" s="73"/>
      <c r="K42" s="73"/>
      <c r="L42" s="485">
        <f>DROP!E77</f>
        <v>125206</v>
      </c>
      <c r="M42" s="485"/>
    </row>
    <row r="43" spans="1:14" x14ac:dyDescent="0.2">
      <c r="A43" s="1"/>
      <c r="E43" s="893"/>
      <c r="F43" s="486" t="s">
        <v>441</v>
      </c>
      <c r="G43" s="73"/>
      <c r="H43" s="73"/>
      <c r="I43" s="73"/>
      <c r="J43" s="73"/>
      <c r="K43" s="73"/>
      <c r="L43" s="485">
        <f>DROP!E75</f>
        <v>97435</v>
      </c>
      <c r="M43" s="485"/>
    </row>
    <row r="44" spans="1:14" x14ac:dyDescent="0.2">
      <c r="A44" s="1"/>
      <c r="E44" s="893"/>
      <c r="F44" s="486" t="s">
        <v>442</v>
      </c>
      <c r="G44" s="73"/>
      <c r="H44" s="73"/>
      <c r="I44" s="73"/>
      <c r="J44" s="73"/>
      <c r="K44" s="73"/>
      <c r="L44" s="487">
        <f>DROP!E76</f>
        <v>0</v>
      </c>
      <c r="M44" s="485"/>
    </row>
    <row r="45" spans="1:14" x14ac:dyDescent="0.2">
      <c r="A45" s="1"/>
      <c r="E45" s="239"/>
      <c r="F45" s="479" t="s">
        <v>443</v>
      </c>
      <c r="G45" s="73"/>
      <c r="H45" s="73"/>
      <c r="I45" s="73"/>
      <c r="J45" s="73"/>
      <c r="K45" s="73"/>
      <c r="L45" s="490">
        <f>SUM(L42:L44)</f>
        <v>222641</v>
      </c>
      <c r="M45" s="485"/>
    </row>
    <row r="46" spans="1:14" x14ac:dyDescent="0.2">
      <c r="A46" s="1"/>
      <c r="E46" s="239"/>
      <c r="F46" s="73"/>
      <c r="G46" s="73"/>
      <c r="H46" s="73"/>
      <c r="I46" s="73"/>
      <c r="J46" s="73"/>
      <c r="K46" s="73"/>
      <c r="L46" s="485"/>
      <c r="M46" s="485"/>
    </row>
    <row r="47" spans="1:14" x14ac:dyDescent="0.2">
      <c r="A47" s="1"/>
      <c r="E47" s="893"/>
      <c r="F47" s="483" t="s">
        <v>444</v>
      </c>
      <c r="G47" s="895"/>
      <c r="H47" s="895"/>
      <c r="I47" s="895"/>
      <c r="J47" s="895"/>
      <c r="K47" s="73"/>
      <c r="L47" s="484"/>
      <c r="M47" s="485"/>
    </row>
    <row r="48" spans="1:14" x14ac:dyDescent="0.2">
      <c r="A48" s="1"/>
      <c r="E48" s="239"/>
      <c r="F48" s="480"/>
      <c r="G48" s="895"/>
      <c r="H48" s="895"/>
      <c r="I48" s="895"/>
      <c r="J48" s="895"/>
      <c r="K48" s="73"/>
      <c r="L48" s="481"/>
      <c r="M48" s="485"/>
    </row>
    <row r="49" spans="1:14" x14ac:dyDescent="0.2">
      <c r="A49" s="1"/>
      <c r="E49" s="239"/>
      <c r="F49" s="78" t="s">
        <v>445</v>
      </c>
      <c r="G49" s="895"/>
      <c r="H49" s="895"/>
      <c r="I49" s="895"/>
      <c r="J49" s="895"/>
      <c r="K49" s="73"/>
      <c r="L49" s="481"/>
      <c r="M49" s="485"/>
    </row>
    <row r="50" spans="1:14" x14ac:dyDescent="0.2">
      <c r="A50" s="1"/>
      <c r="E50" s="893"/>
      <c r="F50" s="480" t="s">
        <v>446</v>
      </c>
      <c r="G50" s="895"/>
      <c r="H50" s="895"/>
      <c r="I50" s="895"/>
      <c r="J50" s="895"/>
      <c r="K50" s="73"/>
      <c r="L50" s="485"/>
      <c r="M50" s="485"/>
    </row>
    <row r="51" spans="1:14" x14ac:dyDescent="0.2">
      <c r="A51" s="1"/>
      <c r="E51" s="893"/>
      <c r="F51" s="480" t="s">
        <v>447</v>
      </c>
      <c r="G51" s="895"/>
      <c r="H51" s="895"/>
      <c r="I51" s="895"/>
      <c r="J51" s="895"/>
      <c r="K51" s="73"/>
      <c r="L51" s="485"/>
      <c r="M51" s="485"/>
    </row>
    <row r="52" spans="1:14" x14ac:dyDescent="0.2">
      <c r="A52" s="1"/>
      <c r="E52" s="893"/>
      <c r="F52" s="480" t="s">
        <v>448</v>
      </c>
      <c r="G52" s="895"/>
      <c r="H52" s="895"/>
      <c r="I52" s="895"/>
      <c r="J52" s="895"/>
      <c r="K52" s="73"/>
      <c r="L52" s="487"/>
      <c r="M52" s="485"/>
    </row>
    <row r="53" spans="1:14" x14ac:dyDescent="0.2">
      <c r="A53" s="1"/>
      <c r="E53" s="239"/>
      <c r="F53" s="483" t="s">
        <v>449</v>
      </c>
      <c r="G53" s="895"/>
      <c r="H53" s="895"/>
      <c r="I53" s="895"/>
      <c r="J53" s="895"/>
      <c r="K53" s="73"/>
      <c r="L53" s="490">
        <f>SUM(L50:L52)</f>
        <v>0</v>
      </c>
      <c r="M53" s="485"/>
    </row>
    <row r="54" spans="1:14" x14ac:dyDescent="0.2">
      <c r="A54" s="1"/>
      <c r="E54" s="239"/>
      <c r="F54" s="296"/>
      <c r="G54" s="895"/>
      <c r="H54" s="895"/>
      <c r="I54" s="895"/>
      <c r="J54" s="895"/>
      <c r="K54" s="73"/>
      <c r="L54" s="485"/>
      <c r="M54" s="485"/>
      <c r="N54" s="481"/>
    </row>
    <row r="55" spans="1:14" ht="12.75" thickBot="1" x14ac:dyDescent="0.25">
      <c r="A55" s="1"/>
      <c r="E55" s="893"/>
      <c r="F55" s="479" t="s">
        <v>450</v>
      </c>
      <c r="G55" s="73"/>
      <c r="H55" s="73"/>
      <c r="I55" s="73"/>
      <c r="J55" s="73"/>
      <c r="K55" s="73"/>
      <c r="L55" s="485"/>
      <c r="M55" s="488"/>
      <c r="N55" s="491">
        <f>SUM(L39,L47,L53,L45)</f>
        <v>1267595</v>
      </c>
    </row>
    <row r="56" spans="1:14" ht="12.75" thickTop="1" x14ac:dyDescent="0.2">
      <c r="A56" s="239"/>
      <c r="B56" s="73"/>
      <c r="E56" s="73"/>
      <c r="F56" s="73"/>
      <c r="G56" s="73"/>
      <c r="H56" s="73"/>
      <c r="I56" s="73"/>
      <c r="J56" s="73"/>
      <c r="K56" s="73"/>
      <c r="L56" s="73"/>
      <c r="M56" s="896"/>
      <c r="N56" s="489"/>
    </row>
    <row r="57" spans="1:14" ht="12.75" x14ac:dyDescent="0.2">
      <c r="A57" s="239"/>
      <c r="B57" s="73"/>
      <c r="E57" s="73"/>
      <c r="F57" s="73"/>
      <c r="G57" s="73"/>
      <c r="H57" s="73"/>
      <c r="I57" s="73"/>
      <c r="J57" s="73"/>
      <c r="K57" s="73"/>
      <c r="L57" s="73"/>
      <c r="M57" s="73"/>
      <c r="N57" s="609" t="str" cm="1">
        <f t="array" ref="N57">SchoolName</f>
        <v>Young Women's Leadership Academy</v>
      </c>
    </row>
    <row r="58" spans="1:14" x14ac:dyDescent="0.2">
      <c r="A58" s="296"/>
      <c r="B58" s="73"/>
      <c r="C58" s="896" t="s">
        <v>405</v>
      </c>
      <c r="D58" s="76"/>
      <c r="E58" s="76"/>
      <c r="F58" s="76"/>
      <c r="K58" s="73"/>
      <c r="L58" s="73"/>
      <c r="M58" s="73"/>
      <c r="N58" s="284" t="str" cm="1">
        <f t="array" ref="N58">"FYE "&amp;TEXT(FYE_Date,"mm/dd/yy")</f>
        <v>FYE 06/30/25</v>
      </c>
    </row>
    <row r="59" spans="1:14" ht="12.75" x14ac:dyDescent="0.2">
      <c r="A59" s="239"/>
      <c r="B59" s="73"/>
      <c r="C59" s="73"/>
      <c r="I59" s="73"/>
      <c r="J59" s="73"/>
      <c r="K59" s="73"/>
      <c r="L59" s="73"/>
      <c r="N59" s="58" t="str">
        <f>Budget</f>
        <v>Amended Approved</v>
      </c>
    </row>
    <row r="60" spans="1:14" ht="12.75" x14ac:dyDescent="0.2">
      <c r="B60" s="394"/>
      <c r="C60" s="73"/>
      <c r="D60" s="895"/>
      <c r="E60" s="895"/>
      <c r="F60" s="895"/>
      <c r="G60" s="73"/>
      <c r="H60" s="73"/>
      <c r="I60" s="73"/>
      <c r="J60" s="73"/>
      <c r="K60" s="73"/>
      <c r="L60" s="73"/>
      <c r="N60" s="683" t="s">
        <v>339</v>
      </c>
    </row>
    <row r="61" spans="1:14" x14ac:dyDescent="0.2">
      <c r="A61" s="239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896" t="s">
        <v>34</v>
      </c>
    </row>
    <row r="62" spans="1:14" ht="22.5" customHeight="1" x14ac:dyDescent="0.2">
      <c r="A62" s="239"/>
      <c r="B62" s="73" t="s">
        <v>451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284" t="s">
        <v>452</v>
      </c>
    </row>
    <row r="63" spans="1:14" ht="12.75" thickBot="1" x14ac:dyDescent="0.25">
      <c r="A63" s="478"/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</row>
    <row r="64" spans="1:14" ht="12.75" thickTop="1" x14ac:dyDescent="0.2">
      <c r="N64" s="394"/>
    </row>
    <row r="66" spans="14:14" x14ac:dyDescent="0.2">
      <c r="N66" s="284"/>
    </row>
    <row r="67" spans="14:14" x14ac:dyDescent="0.2">
      <c r="N67" s="284"/>
    </row>
    <row r="68" spans="14:14" x14ac:dyDescent="0.2">
      <c r="N68" s="284"/>
    </row>
  </sheetData>
  <mergeCells count="6">
    <mergeCell ref="J3:N3"/>
    <mergeCell ref="L4:N4"/>
    <mergeCell ref="B34:N34"/>
    <mergeCell ref="A1:N1"/>
    <mergeCell ref="B9:N9"/>
    <mergeCell ref="B18:N18"/>
  </mergeCells>
  <hyperlinks>
    <hyperlink ref="N60" location="TOCpage" display="TOC" xr:uid="{AA180A54-EBD5-4C2F-8F52-81B7DDEBC666}"/>
  </hyperlinks>
  <pageMargins left="0.55000000000000004" right="0" top="0.5" bottom="0.25" header="0.5" footer="0"/>
  <pageSetup scale="71" orientation="portrait" r:id="rId1"/>
  <headerFooter alignWithMargins="0">
    <oddFooter>&amp;C&amp;8FORM 4405LGF
Last Revised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U54"/>
  <sheetViews>
    <sheetView workbookViewId="0"/>
  </sheetViews>
  <sheetFormatPr defaultColWidth="9.140625" defaultRowHeight="12" x14ac:dyDescent="0.2"/>
  <cols>
    <col min="1" max="1" width="4.7109375" style="72" customWidth="1"/>
    <col min="2" max="2" width="10.7109375" style="1" customWidth="1"/>
    <col min="3" max="3" width="3.28515625" style="1" customWidth="1"/>
    <col min="4" max="4" width="10.28515625" style="1" customWidth="1"/>
    <col min="5" max="5" width="4.42578125" style="1" customWidth="1"/>
    <col min="6" max="6" width="14.28515625" style="1" customWidth="1"/>
    <col min="7" max="7" width="4.42578125" style="1" customWidth="1"/>
    <col min="8" max="8" width="10.5703125" style="1" customWidth="1"/>
    <col min="9" max="9" width="4.42578125" style="1" customWidth="1"/>
    <col min="10" max="10" width="15.28515625" style="1" customWidth="1"/>
    <col min="11" max="11" width="2.85546875" style="1" customWidth="1"/>
    <col min="12" max="12" width="2.85546875" style="1" hidden="1" customWidth="1"/>
    <col min="13" max="13" width="11.85546875" style="1" customWidth="1"/>
    <col min="14" max="14" width="4.42578125" style="1" customWidth="1"/>
    <col min="15" max="15" width="16.42578125" style="1" customWidth="1"/>
    <col min="16" max="16" width="9.140625" style="1"/>
    <col min="17" max="17" width="16.7109375" style="1" customWidth="1"/>
    <col min="18" max="16384" width="9.140625" style="1"/>
  </cols>
  <sheetData>
    <row r="1" spans="5:21" x14ac:dyDescent="0.2">
      <c r="Q1" s="73"/>
      <c r="R1" s="74"/>
    </row>
    <row r="2" spans="5:21" x14ac:dyDescent="0.2">
      <c r="R2" s="74"/>
    </row>
    <row r="3" spans="5:21" ht="12.75" customHeight="1" x14ac:dyDescent="0.2">
      <c r="R3" s="74"/>
    </row>
    <row r="4" spans="5:21" ht="12.75" customHeight="1" x14ac:dyDescent="0.2">
      <c r="Q4" s="395"/>
      <c r="R4" s="989"/>
      <c r="S4" s="989"/>
      <c r="T4" s="989"/>
      <c r="U4" s="989"/>
    </row>
    <row r="7" spans="5:21" x14ac:dyDescent="0.2">
      <c r="E7" s="2"/>
      <c r="I7" s="2"/>
      <c r="N7" s="2"/>
    </row>
    <row r="9" spans="5:21" x14ac:dyDescent="0.2">
      <c r="E9" s="2"/>
      <c r="I9" s="2"/>
      <c r="N9" s="2"/>
    </row>
    <row r="20" spans="2:2" ht="20.25" customHeight="1" x14ac:dyDescent="0.2">
      <c r="B20" s="2"/>
    </row>
    <row r="21" spans="2:2" ht="36.75" customHeight="1" x14ac:dyDescent="0.2"/>
    <row r="22" spans="2:2" ht="20.25" customHeight="1" x14ac:dyDescent="0.2"/>
    <row r="24" spans="2:2" ht="21.75" customHeight="1" x14ac:dyDescent="0.2"/>
    <row r="27" spans="2:2" ht="12.75" customHeight="1" x14ac:dyDescent="0.2"/>
    <row r="28" spans="2:2" ht="12.75" customHeight="1" x14ac:dyDescent="0.2"/>
    <row r="29" spans="2:2" ht="12.75" customHeight="1" x14ac:dyDescent="0.2"/>
    <row r="40" ht="12" customHeight="1" x14ac:dyDescent="0.2"/>
    <row r="41" ht="15" customHeight="1" x14ac:dyDescent="0.2"/>
    <row r="42" ht="15.75" customHeight="1" x14ac:dyDescent="0.2"/>
    <row r="43" ht="15.75" customHeight="1" x14ac:dyDescent="0.2"/>
    <row r="54" ht="22.5" customHeight="1" x14ac:dyDescent="0.2"/>
  </sheetData>
  <sheetProtection selectLockedCells="1"/>
  <mergeCells count="1">
    <mergeCell ref="R4:U4"/>
  </mergeCells>
  <phoneticPr fontId="12" type="noConversion"/>
  <pageMargins left="0.37" right="0.25" top="1" bottom="0.7" header="0.5" footer="0.5"/>
  <pageSetup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U103"/>
  <sheetViews>
    <sheetView workbookViewId="0"/>
  </sheetViews>
  <sheetFormatPr defaultColWidth="9.140625" defaultRowHeight="12" x14ac:dyDescent="0.2"/>
  <cols>
    <col min="1" max="1" width="4.7109375" style="72" customWidth="1"/>
    <col min="2" max="2" width="10.7109375" style="1" customWidth="1"/>
    <col min="3" max="3" width="3.28515625" style="1" customWidth="1"/>
    <col min="4" max="4" width="10.28515625" style="1" customWidth="1"/>
    <col min="5" max="5" width="4.42578125" style="1" customWidth="1"/>
    <col min="6" max="6" width="14.28515625" style="1" customWidth="1"/>
    <col min="7" max="7" width="4.42578125" style="1" customWidth="1"/>
    <col min="8" max="8" width="10.5703125" style="1" customWidth="1"/>
    <col min="9" max="9" width="4.42578125" style="1" customWidth="1"/>
    <col min="10" max="10" width="15.28515625" style="1" customWidth="1"/>
    <col min="11" max="11" width="2.85546875" style="1" customWidth="1"/>
    <col min="12" max="12" width="2.85546875" style="1" hidden="1" customWidth="1"/>
    <col min="13" max="13" width="11.85546875" style="1" customWidth="1"/>
    <col min="14" max="14" width="4.42578125" style="1" customWidth="1"/>
    <col min="15" max="15" width="16.42578125" style="1" customWidth="1"/>
    <col min="16" max="16" width="9.140625" style="1"/>
    <col min="17" max="17" width="16.7109375" style="1" customWidth="1"/>
    <col min="18" max="16384" width="9.140625" style="1"/>
  </cols>
  <sheetData>
    <row r="1" spans="1:21" s="308" customFormat="1" ht="15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O1" s="309"/>
    </row>
    <row r="2" spans="1:21" s="308" customFormat="1" ht="15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O2" s="309"/>
    </row>
    <row r="3" spans="1:21" s="308" customFormat="1" ht="15" customHeight="1" x14ac:dyDescent="0.2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O3" s="309"/>
    </row>
    <row r="4" spans="1:21" s="308" customFormat="1" ht="15" customHeight="1" x14ac:dyDescent="0.2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O4" s="309"/>
    </row>
    <row r="5" spans="1:21" s="308" customFormat="1" x14ac:dyDescent="0.2">
      <c r="A5" s="513"/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O5" s="309"/>
    </row>
    <row r="6" spans="1:21" s="308" customFormat="1" ht="18.75" customHeight="1" x14ac:dyDescent="0.2">
      <c r="A6" s="513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O6" s="309"/>
    </row>
    <row r="7" spans="1:21" s="308" customFormat="1" ht="18.75" customHeight="1" x14ac:dyDescent="0.2">
      <c r="A7" s="513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O7" s="309"/>
    </row>
    <row r="8" spans="1:21" x14ac:dyDescent="0.2">
      <c r="A8" s="513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308"/>
      <c r="O8" s="309"/>
    </row>
    <row r="9" spans="1:21" x14ac:dyDescent="0.2">
      <c r="A9" s="513"/>
      <c r="B9" s="513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308"/>
      <c r="O9" s="309"/>
      <c r="Q9" s="73"/>
      <c r="R9" s="74"/>
    </row>
    <row r="10" spans="1:21" x14ac:dyDescent="0.2">
      <c r="A10" s="513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308"/>
      <c r="O10" s="309"/>
      <c r="R10" s="74"/>
    </row>
    <row r="11" spans="1:21" ht="12.75" customHeight="1" x14ac:dyDescent="0.2">
      <c r="A11" s="513"/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308"/>
      <c r="O11" s="309"/>
      <c r="R11" s="74"/>
    </row>
    <row r="12" spans="1:21" ht="12.75" customHeight="1" x14ac:dyDescent="0.2">
      <c r="A12" s="513"/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308"/>
      <c r="O12" s="309"/>
      <c r="Q12" s="395"/>
      <c r="R12" s="989"/>
      <c r="S12" s="989"/>
      <c r="T12" s="989"/>
      <c r="U12" s="989"/>
    </row>
    <row r="13" spans="1:21" x14ac:dyDescent="0.2">
      <c r="A13" s="513"/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308"/>
      <c r="O13" s="309"/>
    </row>
    <row r="14" spans="1:21" x14ac:dyDescent="0.2">
      <c r="A14" s="513"/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308"/>
      <c r="O14" s="309"/>
    </row>
    <row r="15" spans="1:21" x14ac:dyDescent="0.2">
      <c r="A15" s="513"/>
      <c r="B15" s="513"/>
      <c r="C15" s="513"/>
      <c r="D15" s="513"/>
      <c r="E15" s="596"/>
      <c r="F15" s="513"/>
      <c r="G15" s="513"/>
      <c r="H15" s="513"/>
      <c r="I15" s="596"/>
      <c r="J15" s="513"/>
      <c r="K15" s="513"/>
      <c r="L15" s="513"/>
      <c r="M15" s="513"/>
      <c r="N15" s="595"/>
      <c r="O15" s="309"/>
    </row>
    <row r="16" spans="1:21" x14ac:dyDescent="0.2">
      <c r="A16" s="513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308"/>
      <c r="O16" s="309"/>
    </row>
    <row r="17" spans="1:15" x14ac:dyDescent="0.2">
      <c r="A17" s="513"/>
      <c r="B17" s="513"/>
      <c r="C17" s="513"/>
      <c r="D17" s="513"/>
      <c r="E17" s="596"/>
      <c r="F17" s="513"/>
      <c r="G17" s="513"/>
      <c r="H17" s="513"/>
      <c r="I17" s="596"/>
      <c r="J17" s="513"/>
      <c r="K17" s="513"/>
      <c r="L17" s="513"/>
      <c r="M17" s="513"/>
      <c r="N17" s="595"/>
      <c r="O17" s="309"/>
    </row>
    <row r="18" spans="1:15" x14ac:dyDescent="0.2">
      <c r="A18" s="513"/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308"/>
      <c r="O18" s="309"/>
    </row>
    <row r="19" spans="1:15" x14ac:dyDescent="0.2">
      <c r="A19" s="513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308"/>
      <c r="O19" s="309"/>
    </row>
    <row r="20" spans="1:15" x14ac:dyDescent="0.2">
      <c r="A20" s="513"/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308"/>
      <c r="O20" s="309"/>
    </row>
    <row r="21" spans="1:15" x14ac:dyDescent="0.2">
      <c r="A21" s="513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308"/>
      <c r="O21" s="309"/>
    </row>
    <row r="22" spans="1:15" x14ac:dyDescent="0.2">
      <c r="A22" s="513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308"/>
      <c r="O22" s="309"/>
    </row>
    <row r="23" spans="1:15" x14ac:dyDescent="0.2">
      <c r="A23" s="513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308"/>
      <c r="O23" s="309"/>
    </row>
    <row r="24" spans="1:15" x14ac:dyDescent="0.2">
      <c r="A24" s="513"/>
      <c r="B24" s="513"/>
      <c r="C24" s="513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308"/>
      <c r="O24" s="309"/>
    </row>
    <row r="25" spans="1:15" x14ac:dyDescent="0.2">
      <c r="A25" s="513"/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308"/>
      <c r="O25" s="309"/>
    </row>
    <row r="26" spans="1:15" x14ac:dyDescent="0.2">
      <c r="A26" s="513"/>
      <c r="B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308"/>
      <c r="O26" s="309"/>
    </row>
    <row r="27" spans="1:15" x14ac:dyDescent="0.2">
      <c r="A27" s="513"/>
      <c r="B27" s="513"/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308"/>
      <c r="O27" s="309"/>
    </row>
    <row r="28" spans="1:15" ht="20.25" customHeight="1" x14ac:dyDescent="0.2">
      <c r="A28" s="513"/>
      <c r="B28" s="596"/>
      <c r="C28" s="513"/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308"/>
      <c r="O28" s="309"/>
    </row>
    <row r="29" spans="1:15" ht="36.75" customHeight="1" x14ac:dyDescent="0.2">
      <c r="A29" s="513"/>
      <c r="B29" s="513"/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308"/>
      <c r="O29" s="309"/>
    </row>
    <row r="30" spans="1:15" ht="20.25" customHeight="1" x14ac:dyDescent="0.2">
      <c r="A30" s="513"/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308"/>
      <c r="O30" s="309"/>
    </row>
    <row r="31" spans="1:15" x14ac:dyDescent="0.2">
      <c r="A31" s="513"/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308"/>
      <c r="O31" s="309"/>
    </row>
    <row r="32" spans="1:15" ht="21.75" customHeight="1" x14ac:dyDescent="0.2">
      <c r="A32" s="513"/>
      <c r="B32" s="513"/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308"/>
      <c r="O32" s="309"/>
    </row>
    <row r="33" spans="1:15" x14ac:dyDescent="0.2">
      <c r="A33" s="513"/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308"/>
      <c r="O33" s="309"/>
    </row>
    <row r="34" spans="1:15" x14ac:dyDescent="0.2">
      <c r="A34" s="513"/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308"/>
      <c r="O34" s="309"/>
    </row>
    <row r="35" spans="1:15" ht="12.75" customHeight="1" x14ac:dyDescent="0.2">
      <c r="A35" s="513"/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308"/>
      <c r="O35" s="309"/>
    </row>
    <row r="36" spans="1:15" ht="12.75" customHeight="1" x14ac:dyDescent="0.2">
      <c r="A36" s="513"/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308"/>
      <c r="O36" s="309"/>
    </row>
    <row r="37" spans="1:15" ht="12.75" customHeight="1" x14ac:dyDescent="0.2">
      <c r="A37" s="513"/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308"/>
      <c r="O37" s="309"/>
    </row>
    <row r="38" spans="1:15" x14ac:dyDescent="0.2">
      <c r="A38" s="513"/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308"/>
      <c r="O38" s="309"/>
    </row>
    <row r="39" spans="1:15" x14ac:dyDescent="0.2">
      <c r="A39" s="513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308"/>
      <c r="O39" s="309"/>
    </row>
    <row r="40" spans="1:15" x14ac:dyDescent="0.2">
      <c r="A40" s="513"/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308"/>
      <c r="O40" s="309"/>
    </row>
    <row r="41" spans="1:15" x14ac:dyDescent="0.2">
      <c r="A41" s="513"/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308"/>
      <c r="O41" s="309"/>
    </row>
    <row r="42" spans="1:15" x14ac:dyDescent="0.2">
      <c r="A42" s="513"/>
      <c r="B42" s="513"/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308"/>
      <c r="O42" s="309"/>
    </row>
    <row r="43" spans="1:15" x14ac:dyDescent="0.2">
      <c r="A43" s="513"/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308"/>
      <c r="O43" s="309"/>
    </row>
    <row r="44" spans="1:15" x14ac:dyDescent="0.2">
      <c r="A44" s="513"/>
      <c r="B44" s="513"/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308"/>
      <c r="O44" s="309"/>
    </row>
    <row r="45" spans="1:15" x14ac:dyDescent="0.2">
      <c r="A45" s="513"/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308"/>
      <c r="O45" s="309"/>
    </row>
    <row r="46" spans="1:15" x14ac:dyDescent="0.2">
      <c r="A46" s="513"/>
      <c r="B46" s="513"/>
      <c r="C46" s="513"/>
      <c r="D46" s="513"/>
      <c r="E46" s="513"/>
      <c r="F46" s="513"/>
      <c r="G46" s="513"/>
      <c r="H46" s="513"/>
      <c r="I46" s="513"/>
      <c r="J46" s="513"/>
      <c r="K46" s="513"/>
      <c r="L46" s="513"/>
      <c r="M46" s="513"/>
      <c r="N46" s="308"/>
      <c r="O46" s="309"/>
    </row>
    <row r="47" spans="1:15" x14ac:dyDescent="0.2">
      <c r="A47" s="513"/>
      <c r="B47" s="513"/>
      <c r="C47" s="513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308"/>
      <c r="O47" s="309"/>
    </row>
    <row r="48" spans="1:15" ht="12" customHeight="1" x14ac:dyDescent="0.2">
      <c r="A48" s="513"/>
      <c r="B48" s="513"/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308"/>
      <c r="O48" s="309"/>
    </row>
    <row r="49" spans="1:15" ht="15" customHeight="1" x14ac:dyDescent="0.2">
      <c r="A49" s="513"/>
      <c r="B49" s="513"/>
      <c r="C49" s="513"/>
      <c r="D49" s="513"/>
      <c r="E49" s="513"/>
      <c r="F49" s="513"/>
      <c r="G49" s="513"/>
      <c r="H49" s="513"/>
      <c r="I49" s="513"/>
      <c r="J49" s="513"/>
      <c r="K49" s="513"/>
      <c r="L49" s="513"/>
      <c r="M49" s="513"/>
      <c r="N49" s="308"/>
      <c r="O49" s="309"/>
    </row>
    <row r="50" spans="1:15" ht="15.75" customHeight="1" x14ac:dyDescent="0.2">
      <c r="A50" s="513"/>
      <c r="B50" s="513"/>
      <c r="C50" s="513"/>
      <c r="D50" s="513"/>
      <c r="E50" s="513"/>
      <c r="F50" s="513"/>
      <c r="G50" s="513"/>
      <c r="H50" s="513"/>
      <c r="I50" s="513"/>
      <c r="J50" s="513"/>
      <c r="K50" s="513"/>
      <c r="L50" s="513"/>
      <c r="M50" s="513"/>
      <c r="N50" s="308"/>
      <c r="O50" s="309"/>
    </row>
    <row r="51" spans="1:15" ht="15.75" customHeight="1" x14ac:dyDescent="0.2">
      <c r="A51" s="513"/>
      <c r="B51" s="513"/>
      <c r="C51" s="513"/>
      <c r="D51" s="513"/>
      <c r="E51" s="513"/>
      <c r="F51" s="513"/>
      <c r="G51" s="513"/>
      <c r="H51" s="513"/>
      <c r="I51" s="513"/>
      <c r="J51" s="513"/>
      <c r="K51" s="513"/>
      <c r="L51" s="513"/>
      <c r="M51" s="513"/>
      <c r="N51" s="308"/>
      <c r="O51" s="309"/>
    </row>
    <row r="52" spans="1:15" x14ac:dyDescent="0.2">
      <c r="A52" s="513"/>
      <c r="B52" s="513"/>
      <c r="C52" s="513"/>
      <c r="D52" s="513"/>
      <c r="E52" s="513"/>
      <c r="F52" s="513"/>
      <c r="G52" s="513"/>
      <c r="H52" s="513"/>
      <c r="I52" s="513"/>
      <c r="J52" s="513"/>
      <c r="K52" s="513"/>
      <c r="L52" s="513"/>
      <c r="M52" s="513"/>
      <c r="N52" s="308"/>
      <c r="O52" s="309"/>
    </row>
    <row r="53" spans="1:15" x14ac:dyDescent="0.2">
      <c r="A53" s="513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308"/>
      <c r="O53" s="309"/>
    </row>
    <row r="54" spans="1:15" x14ac:dyDescent="0.2">
      <c r="A54" s="513"/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308"/>
      <c r="O54" s="309"/>
    </row>
    <row r="55" spans="1:15" x14ac:dyDescent="0.2">
      <c r="A55" s="513"/>
      <c r="B55" s="513"/>
      <c r="C55" s="513"/>
      <c r="D55" s="513"/>
      <c r="E55" s="513"/>
      <c r="F55" s="513"/>
      <c r="G55" s="513"/>
      <c r="H55" s="513"/>
      <c r="I55" s="513"/>
      <c r="J55" s="513"/>
      <c r="K55" s="513"/>
      <c r="L55" s="513"/>
      <c r="M55" s="513"/>
      <c r="N55" s="308"/>
      <c r="O55" s="309"/>
    </row>
    <row r="56" spans="1:15" x14ac:dyDescent="0.2">
      <c r="A56" s="513"/>
      <c r="B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308"/>
      <c r="O56" s="309"/>
    </row>
    <row r="57" spans="1:15" x14ac:dyDescent="0.2">
      <c r="A57" s="513"/>
      <c r="B57" s="513"/>
      <c r="C57" s="513"/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308"/>
      <c r="O57" s="309"/>
    </row>
    <row r="58" spans="1:15" x14ac:dyDescent="0.2">
      <c r="A58" s="513"/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308"/>
      <c r="O58" s="309"/>
    </row>
    <row r="59" spans="1:15" x14ac:dyDescent="0.2">
      <c r="A59" s="513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308"/>
      <c r="O59" s="309"/>
    </row>
    <row r="60" spans="1:15" x14ac:dyDescent="0.2">
      <c r="A60" s="513"/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308"/>
      <c r="O60" s="309"/>
    </row>
    <row r="61" spans="1:15" x14ac:dyDescent="0.2">
      <c r="A61" s="513"/>
      <c r="B61" s="513"/>
      <c r="C61" s="513"/>
      <c r="D61" s="513"/>
      <c r="E61" s="513"/>
      <c r="F61" s="513"/>
      <c r="G61" s="513"/>
      <c r="H61" s="513"/>
      <c r="I61" s="513"/>
      <c r="J61" s="513"/>
      <c r="K61" s="513"/>
      <c r="L61" s="513"/>
      <c r="M61" s="513"/>
      <c r="N61" s="308"/>
      <c r="O61" s="309"/>
    </row>
    <row r="62" spans="1:15" ht="22.5" customHeight="1" x14ac:dyDescent="0.2">
      <c r="A62" s="513"/>
      <c r="B62" s="513"/>
      <c r="C62" s="513"/>
      <c r="D62" s="513"/>
      <c r="E62" s="513"/>
      <c r="F62" s="513"/>
      <c r="G62" s="513"/>
      <c r="H62" s="513"/>
      <c r="I62" s="513"/>
      <c r="J62" s="513"/>
      <c r="K62" s="513"/>
      <c r="L62" s="513"/>
      <c r="M62" s="513"/>
      <c r="N62" s="308"/>
      <c r="O62" s="309"/>
    </row>
    <row r="63" spans="1:15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308"/>
      <c r="O63" s="309"/>
    </row>
    <row r="64" spans="1:15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308"/>
      <c r="O64" s="309"/>
    </row>
    <row r="65" spans="1:15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308"/>
      <c r="O65" s="309"/>
    </row>
    <row r="66" spans="1:15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308"/>
      <c r="O66" s="309"/>
    </row>
    <row r="67" spans="1:15" x14ac:dyDescent="0.2">
      <c r="A67" s="513"/>
      <c r="B67" s="513"/>
      <c r="C67" s="513"/>
      <c r="D67" s="513"/>
      <c r="E67" s="513"/>
      <c r="F67" s="513"/>
      <c r="G67" s="513"/>
      <c r="H67" s="513"/>
      <c r="I67" s="513"/>
      <c r="J67" s="513"/>
      <c r="K67" s="513"/>
      <c r="L67" s="513"/>
      <c r="M67" s="513"/>
      <c r="N67" s="308"/>
      <c r="O67" s="309"/>
    </row>
    <row r="68" spans="1:15" x14ac:dyDescent="0.2">
      <c r="A68" s="513"/>
      <c r="B68" s="513"/>
      <c r="C68" s="513"/>
      <c r="D68" s="513"/>
      <c r="E68" s="513"/>
      <c r="F68" s="513"/>
      <c r="G68" s="513"/>
      <c r="H68" s="513"/>
      <c r="I68" s="513"/>
      <c r="J68" s="513"/>
      <c r="K68" s="513"/>
      <c r="L68" s="513"/>
      <c r="M68" s="513"/>
      <c r="N68" s="308"/>
      <c r="O68" s="309"/>
    </row>
    <row r="69" spans="1:15" x14ac:dyDescent="0.2">
      <c r="A69" s="513"/>
      <c r="B69" s="513"/>
      <c r="C69" s="513"/>
      <c r="D69" s="513"/>
      <c r="E69" s="513"/>
      <c r="F69" s="513"/>
      <c r="G69" s="513"/>
      <c r="H69" s="513"/>
      <c r="I69" s="513"/>
      <c r="J69" s="513"/>
      <c r="K69" s="513"/>
      <c r="L69" s="513"/>
      <c r="M69" s="513"/>
      <c r="N69" s="308"/>
      <c r="O69" s="309"/>
    </row>
    <row r="70" spans="1:15" x14ac:dyDescent="0.2">
      <c r="A70" s="513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308"/>
      <c r="O70" s="309"/>
    </row>
    <row r="71" spans="1:15" x14ac:dyDescent="0.2">
      <c r="A71" s="513"/>
      <c r="B71" s="513"/>
      <c r="C71" s="513"/>
      <c r="D71" s="513"/>
      <c r="E71" s="513"/>
      <c r="F71" s="513"/>
      <c r="G71" s="513"/>
      <c r="H71" s="513"/>
      <c r="I71" s="513"/>
      <c r="J71" s="513"/>
      <c r="K71" s="513"/>
      <c r="L71" s="513"/>
      <c r="M71" s="513"/>
      <c r="N71" s="308"/>
      <c r="O71" s="309"/>
    </row>
    <row r="72" spans="1:15" x14ac:dyDescent="0.2">
      <c r="A72" s="513"/>
      <c r="B72" s="513"/>
      <c r="C72" s="513"/>
      <c r="D72" s="513"/>
      <c r="E72" s="513"/>
      <c r="F72" s="513"/>
      <c r="G72" s="513"/>
      <c r="H72" s="513"/>
      <c r="I72" s="513"/>
      <c r="J72" s="513"/>
      <c r="K72" s="513"/>
      <c r="L72" s="513"/>
      <c r="M72" s="513"/>
      <c r="N72" s="308"/>
      <c r="O72" s="309"/>
    </row>
    <row r="73" spans="1:15" x14ac:dyDescent="0.2">
      <c r="A73" s="513"/>
      <c r="B73" s="513"/>
      <c r="C73" s="513"/>
      <c r="D73" s="513"/>
      <c r="E73" s="513"/>
      <c r="F73" s="513"/>
      <c r="G73" s="513"/>
      <c r="H73" s="513"/>
      <c r="I73" s="513"/>
      <c r="J73" s="513"/>
      <c r="K73" s="513"/>
      <c r="L73" s="513"/>
      <c r="M73" s="513"/>
      <c r="N73" s="308"/>
      <c r="O73" s="309"/>
    </row>
    <row r="74" spans="1:15" x14ac:dyDescent="0.2">
      <c r="A74" s="513"/>
      <c r="B74" s="513"/>
      <c r="C74" s="513"/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308"/>
      <c r="O74" s="309"/>
    </row>
    <row r="75" spans="1:15" x14ac:dyDescent="0.2">
      <c r="A75" s="513"/>
      <c r="B75" s="513"/>
      <c r="C75" s="513"/>
      <c r="D75" s="513"/>
      <c r="E75" s="513"/>
      <c r="F75" s="513"/>
      <c r="G75" s="513"/>
      <c r="H75" s="513"/>
      <c r="I75" s="513"/>
      <c r="J75" s="513"/>
      <c r="K75" s="513"/>
      <c r="L75" s="513"/>
      <c r="M75" s="513"/>
      <c r="N75" s="308"/>
      <c r="O75" s="309"/>
    </row>
    <row r="76" spans="1:15" x14ac:dyDescent="0.2">
      <c r="A76" s="513"/>
      <c r="B76" s="513"/>
      <c r="C76" s="513"/>
      <c r="D76" s="513"/>
      <c r="E76" s="513"/>
      <c r="F76" s="513"/>
      <c r="G76" s="513"/>
      <c r="H76" s="513"/>
      <c r="I76" s="513"/>
      <c r="J76" s="513"/>
      <c r="K76" s="513"/>
      <c r="L76" s="513"/>
      <c r="M76" s="513"/>
      <c r="N76" s="308"/>
      <c r="O76" s="309"/>
    </row>
    <row r="77" spans="1:15" x14ac:dyDescent="0.2">
      <c r="A77" s="513"/>
      <c r="B77" s="513"/>
      <c r="C77" s="513"/>
      <c r="D77" s="513"/>
      <c r="E77" s="513"/>
      <c r="F77" s="513"/>
      <c r="G77" s="513"/>
      <c r="H77" s="513"/>
      <c r="I77" s="513"/>
      <c r="J77" s="513"/>
      <c r="K77" s="513"/>
      <c r="L77" s="513"/>
      <c r="M77" s="513"/>
      <c r="N77" s="308"/>
      <c r="O77" s="309"/>
    </row>
    <row r="78" spans="1:15" x14ac:dyDescent="0.2">
      <c r="A78" s="513"/>
      <c r="B78" s="513"/>
      <c r="C78" s="513"/>
      <c r="D78" s="513"/>
      <c r="E78" s="513"/>
      <c r="F78" s="513"/>
      <c r="G78" s="513"/>
      <c r="H78" s="513"/>
      <c r="I78" s="513"/>
      <c r="J78" s="513"/>
      <c r="K78" s="513"/>
      <c r="L78" s="513"/>
      <c r="M78" s="513"/>
      <c r="N78" s="308"/>
      <c r="O78" s="309"/>
    </row>
    <row r="79" spans="1:15" x14ac:dyDescent="0.2">
      <c r="A79" s="513"/>
      <c r="B79" s="513"/>
      <c r="C79" s="513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308"/>
      <c r="O79" s="309"/>
    </row>
    <row r="80" spans="1:15" x14ac:dyDescent="0.2">
      <c r="A80" s="513"/>
      <c r="B80" s="513"/>
      <c r="C80" s="513"/>
      <c r="D80" s="513"/>
      <c r="E80" s="513"/>
      <c r="F80" s="513"/>
      <c r="G80" s="513"/>
      <c r="H80" s="513"/>
      <c r="I80" s="513"/>
      <c r="J80" s="513"/>
      <c r="K80" s="513"/>
      <c r="L80" s="513"/>
      <c r="M80" s="513"/>
      <c r="N80" s="308"/>
      <c r="O80" s="309"/>
    </row>
    <row r="81" spans="1:15" x14ac:dyDescent="0.2">
      <c r="A81" s="513"/>
      <c r="B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308"/>
      <c r="O81" s="309"/>
    </row>
    <row r="82" spans="1:15" x14ac:dyDescent="0.2">
      <c r="A82" s="513"/>
      <c r="B82" s="513"/>
      <c r="C82" s="513"/>
      <c r="D82" s="513"/>
      <c r="E82" s="513"/>
      <c r="F82" s="513"/>
      <c r="G82" s="513"/>
      <c r="H82" s="513"/>
      <c r="I82" s="513"/>
      <c r="J82" s="513"/>
      <c r="K82" s="513"/>
      <c r="L82" s="513"/>
      <c r="M82" s="513"/>
      <c r="N82" s="308"/>
      <c r="O82" s="309"/>
    </row>
    <row r="83" spans="1:15" x14ac:dyDescent="0.2">
      <c r="A83" s="513"/>
      <c r="B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308"/>
      <c r="O83" s="309"/>
    </row>
    <row r="84" spans="1:15" x14ac:dyDescent="0.2">
      <c r="A84" s="513"/>
      <c r="B84" s="513"/>
      <c r="C84" s="513"/>
      <c r="D84" s="513"/>
      <c r="E84" s="513"/>
      <c r="F84" s="513"/>
      <c r="G84" s="513"/>
      <c r="H84" s="513"/>
      <c r="I84" s="513"/>
      <c r="J84" s="513"/>
      <c r="K84" s="513"/>
      <c r="L84" s="513"/>
      <c r="M84" s="513"/>
      <c r="N84" s="308"/>
      <c r="O84" s="309"/>
    </row>
    <row r="85" spans="1:15" x14ac:dyDescent="0.2">
      <c r="A85" s="513"/>
      <c r="B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308"/>
      <c r="O85" s="309"/>
    </row>
    <row r="86" spans="1:15" x14ac:dyDescent="0.2">
      <c r="A86" s="513"/>
      <c r="B86" s="513"/>
      <c r="C86" s="513"/>
      <c r="D86" s="513"/>
      <c r="E86" s="513"/>
      <c r="F86" s="513"/>
      <c r="G86" s="513"/>
      <c r="H86" s="513"/>
      <c r="I86" s="513"/>
      <c r="J86" s="513"/>
      <c r="K86" s="513"/>
      <c r="L86" s="513"/>
      <c r="M86" s="513"/>
      <c r="N86" s="308"/>
      <c r="O86" s="309"/>
    </row>
    <row r="87" spans="1:15" x14ac:dyDescent="0.2">
      <c r="A87" s="513"/>
      <c r="B87" s="513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308"/>
      <c r="O87" s="309"/>
    </row>
    <row r="88" spans="1:15" x14ac:dyDescent="0.2">
      <c r="A88" s="513"/>
      <c r="B88" s="513"/>
      <c r="C88" s="513"/>
      <c r="D88" s="513"/>
      <c r="E88" s="513"/>
      <c r="F88" s="513"/>
      <c r="G88" s="513"/>
      <c r="H88" s="513"/>
      <c r="I88" s="513"/>
      <c r="J88" s="513"/>
      <c r="K88" s="513"/>
      <c r="L88" s="513"/>
      <c r="M88" s="513"/>
      <c r="N88" s="308"/>
      <c r="O88" s="309"/>
    </row>
    <row r="89" spans="1:15" x14ac:dyDescent="0.2">
      <c r="A89" s="513"/>
      <c r="B89" s="513"/>
      <c r="C89" s="513"/>
      <c r="D89" s="513"/>
      <c r="E89" s="513"/>
      <c r="F89" s="513"/>
      <c r="G89" s="513"/>
      <c r="H89" s="513"/>
      <c r="I89" s="513"/>
      <c r="J89" s="513"/>
      <c r="K89" s="513"/>
      <c r="L89" s="513"/>
      <c r="M89" s="513"/>
      <c r="N89" s="308"/>
      <c r="O89" s="309"/>
    </row>
    <row r="90" spans="1:15" x14ac:dyDescent="0.2">
      <c r="A90" s="513"/>
      <c r="B90" s="513"/>
      <c r="C90" s="513"/>
      <c r="D90" s="513"/>
      <c r="E90" s="513"/>
      <c r="F90" s="513"/>
      <c r="G90" s="513"/>
      <c r="H90" s="513"/>
      <c r="I90" s="513"/>
      <c r="J90" s="513"/>
      <c r="K90" s="513"/>
      <c r="L90" s="513"/>
      <c r="M90" s="513"/>
      <c r="N90" s="308"/>
      <c r="O90" s="309"/>
    </row>
    <row r="91" spans="1:15" x14ac:dyDescent="0.2">
      <c r="A91" s="513"/>
      <c r="B91" s="513"/>
      <c r="C91" s="513"/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308"/>
      <c r="O91" s="309"/>
    </row>
    <row r="92" spans="1:15" x14ac:dyDescent="0.2">
      <c r="A92" s="513"/>
      <c r="B92" s="513"/>
      <c r="C92" s="513"/>
      <c r="D92" s="513"/>
      <c r="E92" s="513"/>
      <c r="F92" s="513"/>
      <c r="G92" s="513"/>
      <c r="H92" s="513"/>
      <c r="I92" s="513"/>
      <c r="J92" s="513"/>
      <c r="K92" s="513"/>
      <c r="L92" s="513"/>
      <c r="M92" s="513"/>
      <c r="N92" s="308"/>
      <c r="O92" s="309"/>
    </row>
    <row r="93" spans="1:15" x14ac:dyDescent="0.2">
      <c r="A93" s="513"/>
      <c r="B93" s="513"/>
      <c r="C93" s="513"/>
      <c r="D93" s="513"/>
      <c r="E93" s="513"/>
      <c r="F93" s="513"/>
      <c r="G93" s="513"/>
      <c r="H93" s="513"/>
      <c r="I93" s="513"/>
      <c r="J93" s="513"/>
      <c r="K93" s="513"/>
      <c r="L93" s="513"/>
      <c r="M93" s="513"/>
      <c r="N93" s="308"/>
      <c r="O93" s="309"/>
    </row>
    <row r="94" spans="1:15" x14ac:dyDescent="0.2">
      <c r="A94" s="513"/>
      <c r="B94" s="513"/>
      <c r="C94" s="513"/>
      <c r="D94" s="513"/>
      <c r="E94" s="513"/>
      <c r="F94" s="513"/>
      <c r="G94" s="513"/>
      <c r="H94" s="513"/>
      <c r="I94" s="513"/>
      <c r="J94" s="513"/>
      <c r="K94" s="513"/>
      <c r="L94" s="513"/>
      <c r="M94" s="513"/>
      <c r="N94" s="308"/>
      <c r="O94" s="309"/>
    </row>
    <row r="95" spans="1:15" x14ac:dyDescent="0.2">
      <c r="A95" s="513"/>
      <c r="B95" s="513"/>
      <c r="C95" s="513"/>
      <c r="D95" s="513"/>
      <c r="E95" s="513"/>
      <c r="F95" s="513"/>
      <c r="G95" s="513"/>
      <c r="H95" s="513"/>
      <c r="I95" s="513"/>
      <c r="J95" s="513"/>
      <c r="K95" s="513"/>
      <c r="L95" s="513"/>
      <c r="M95" s="513"/>
      <c r="N95" s="308"/>
      <c r="O95" s="309"/>
    </row>
    <row r="96" spans="1:15" x14ac:dyDescent="0.2">
      <c r="A96" s="513"/>
      <c r="B96" s="513"/>
      <c r="C96" s="513"/>
      <c r="D96" s="513"/>
      <c r="E96" s="513"/>
      <c r="F96" s="513"/>
      <c r="G96" s="513"/>
      <c r="H96" s="513"/>
      <c r="I96" s="513"/>
      <c r="J96" s="513"/>
      <c r="K96" s="513"/>
      <c r="L96" s="513"/>
      <c r="M96" s="513"/>
      <c r="N96" s="308"/>
      <c r="O96" s="309"/>
    </row>
    <row r="97" spans="1:15" x14ac:dyDescent="0.2">
      <c r="A97" s="513"/>
      <c r="B97" s="513"/>
      <c r="C97" s="513"/>
      <c r="D97" s="513"/>
      <c r="E97" s="513"/>
      <c r="F97" s="513"/>
      <c r="G97" s="513"/>
      <c r="H97" s="513"/>
      <c r="I97" s="513"/>
      <c r="J97" s="513"/>
      <c r="K97" s="513"/>
      <c r="L97" s="513"/>
      <c r="M97" s="513"/>
      <c r="N97" s="308"/>
      <c r="O97" s="309"/>
    </row>
    <row r="98" spans="1:15" x14ac:dyDescent="0.2">
      <c r="A98" s="513"/>
      <c r="B98" s="513"/>
      <c r="C98" s="513"/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308"/>
      <c r="O98" s="309"/>
    </row>
    <row r="99" spans="1:15" x14ac:dyDescent="0.2">
      <c r="A99" s="513"/>
      <c r="B99" s="513"/>
      <c r="C99" s="513"/>
      <c r="D99" s="513"/>
      <c r="E99" s="513"/>
      <c r="F99" s="513"/>
      <c r="G99" s="513"/>
      <c r="H99" s="513"/>
      <c r="I99" s="513"/>
      <c r="J99" s="513"/>
      <c r="K99" s="513"/>
      <c r="L99" s="513"/>
      <c r="M99" s="513"/>
      <c r="N99" s="308"/>
      <c r="O99" s="309"/>
    </row>
    <row r="100" spans="1:15" x14ac:dyDescent="0.2">
      <c r="A100" s="513"/>
      <c r="B100" s="513"/>
      <c r="C100" s="513"/>
      <c r="D100" s="513"/>
      <c r="E100" s="513"/>
      <c r="F100" s="513"/>
      <c r="G100" s="513"/>
      <c r="H100" s="513"/>
      <c r="I100" s="513"/>
      <c r="J100" s="513"/>
      <c r="K100" s="513"/>
      <c r="L100" s="513"/>
      <c r="M100" s="513"/>
      <c r="N100" s="308"/>
      <c r="O100" s="309"/>
    </row>
    <row r="101" spans="1:15" x14ac:dyDescent="0.2">
      <c r="A101" s="513"/>
      <c r="B101" s="513"/>
      <c r="C101" s="513"/>
      <c r="D101" s="513"/>
      <c r="E101" s="513"/>
      <c r="F101" s="513"/>
      <c r="G101" s="513"/>
      <c r="H101" s="513"/>
      <c r="I101" s="513"/>
      <c r="J101" s="513"/>
      <c r="K101" s="513"/>
      <c r="L101" s="513"/>
      <c r="M101" s="513"/>
      <c r="N101" s="308"/>
      <c r="O101" s="309"/>
    </row>
    <row r="102" spans="1:15" x14ac:dyDescent="0.2">
      <c r="A102" s="513"/>
      <c r="B102" s="513"/>
      <c r="C102" s="513"/>
      <c r="D102" s="513"/>
      <c r="E102" s="513"/>
      <c r="F102" s="513"/>
      <c r="G102" s="513"/>
      <c r="H102" s="513"/>
      <c r="I102" s="513"/>
      <c r="J102" s="513"/>
      <c r="K102" s="513"/>
      <c r="L102" s="513"/>
      <c r="M102" s="513"/>
      <c r="N102" s="308"/>
      <c r="O102" s="309"/>
    </row>
    <row r="103" spans="1:15" x14ac:dyDescent="0.2">
      <c r="A103" s="513"/>
      <c r="B103" s="513"/>
      <c r="C103" s="513"/>
      <c r="D103" s="513"/>
      <c r="E103" s="513"/>
      <c r="F103" s="513"/>
      <c r="G103" s="513"/>
      <c r="H103" s="513"/>
      <c r="I103" s="513"/>
      <c r="J103" s="513"/>
      <c r="K103" s="513"/>
      <c r="L103" s="513"/>
      <c r="M103" s="513"/>
      <c r="N103" s="308"/>
      <c r="O103" s="309"/>
    </row>
  </sheetData>
  <sheetProtection selectLockedCells="1"/>
  <mergeCells count="1">
    <mergeCell ref="R12:U12"/>
  </mergeCells>
  <pageMargins left="0.55000000000000004" right="0" top="0.5" bottom="0.25" header="0.5" footer="0"/>
  <pageSetup scale="81" orientation="portrait" r:id="rId1"/>
  <headerFooter alignWithMargins="0">
    <oddFooter>&amp;C&amp;8FORM 4405LGF
Last Revised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49"/>
  <sheetViews>
    <sheetView zoomScale="75" zoomScaleNormal="75" workbookViewId="0">
      <selection activeCell="F47" sqref="F47"/>
    </sheetView>
  </sheetViews>
  <sheetFormatPr defaultColWidth="9.140625" defaultRowHeight="14.25" x14ac:dyDescent="0.2"/>
  <cols>
    <col min="1" max="1" width="4.28515625" style="3" customWidth="1"/>
    <col min="2" max="2" width="28.140625" style="3" customWidth="1"/>
    <col min="3" max="3" width="16.28515625" style="3" customWidth="1"/>
    <col min="4" max="5" width="17.140625" style="3" customWidth="1"/>
    <col min="6" max="6" width="16.140625" style="3" customWidth="1"/>
    <col min="7" max="7" width="13.5703125" style="3" customWidth="1"/>
    <col min="8" max="8" width="18.5703125" style="3" customWidth="1"/>
    <col min="9" max="9" width="12.7109375" style="3" customWidth="1"/>
    <col min="10" max="10" width="14.140625" style="3" customWidth="1"/>
    <col min="11" max="11" width="9.140625" style="3"/>
    <col min="12" max="12" width="5.42578125" style="3" customWidth="1"/>
    <col min="13" max="16384" width="9.140625" style="3"/>
  </cols>
  <sheetData>
    <row r="1" spans="1:8" ht="13.5" customHeight="1" x14ac:dyDescent="0.2">
      <c r="A1" s="5"/>
      <c r="B1" s="5"/>
      <c r="C1" s="5"/>
      <c r="D1" s="5"/>
      <c r="E1" s="5"/>
      <c r="F1" s="5"/>
      <c r="G1" s="5"/>
      <c r="H1" s="5"/>
    </row>
    <row r="2" spans="1:8" x14ac:dyDescent="0.2">
      <c r="B2" s="26"/>
      <c r="C2" s="46" t="s">
        <v>453</v>
      </c>
      <c r="D2" s="46" t="s">
        <v>454</v>
      </c>
      <c r="E2" s="46" t="s">
        <v>455</v>
      </c>
      <c r="F2" s="907" t="s">
        <v>456</v>
      </c>
      <c r="G2" s="14" t="s">
        <v>457</v>
      </c>
      <c r="H2" s="15" t="s">
        <v>458</v>
      </c>
    </row>
    <row r="3" spans="1:8" ht="15" x14ac:dyDescent="0.25">
      <c r="B3" s="11"/>
      <c r="C3" s="904" t="s">
        <v>459</v>
      </c>
      <c r="D3" s="904" t="s">
        <v>460</v>
      </c>
      <c r="E3" s="503" t="s">
        <v>461</v>
      </c>
      <c r="F3" s="904" t="s">
        <v>462</v>
      </c>
      <c r="G3" s="10"/>
    </row>
    <row r="4" spans="1:8" s="6" customFormat="1" ht="15" x14ac:dyDescent="0.25">
      <c r="B4" s="907" t="s">
        <v>463</v>
      </c>
      <c r="C4" s="904" t="s">
        <v>464</v>
      </c>
      <c r="D4" s="904" t="s">
        <v>465</v>
      </c>
      <c r="E4" s="503" t="s">
        <v>466</v>
      </c>
      <c r="F4" s="904" t="s">
        <v>465</v>
      </c>
      <c r="G4" s="498"/>
      <c r="H4" s="19" t="s">
        <v>467</v>
      </c>
    </row>
    <row r="5" spans="1:8" ht="15.75" thickBot="1" x14ac:dyDescent="0.3">
      <c r="A5" s="47"/>
      <c r="B5" s="48" t="s">
        <v>464</v>
      </c>
      <c r="C5" s="903" t="s">
        <v>468</v>
      </c>
      <c r="D5" s="903" t="s">
        <v>469</v>
      </c>
      <c r="E5" s="504" t="s">
        <v>470</v>
      </c>
      <c r="F5" s="903" t="s">
        <v>469</v>
      </c>
      <c r="G5" s="49" t="s">
        <v>471</v>
      </c>
      <c r="H5" s="19" t="s">
        <v>469</v>
      </c>
    </row>
    <row r="6" spans="1:8" ht="24.75" customHeight="1" x14ac:dyDescent="0.25">
      <c r="A6" s="88" t="s">
        <v>472</v>
      </c>
      <c r="B6" s="89"/>
      <c r="C6" s="90"/>
      <c r="D6" s="90"/>
      <c r="E6" s="90"/>
      <c r="F6" s="90"/>
      <c r="G6" s="752"/>
      <c r="H6" s="760"/>
    </row>
    <row r="7" spans="1:8" ht="15" customHeight="1" x14ac:dyDescent="0.2">
      <c r="A7" s="91"/>
      <c r="B7" s="89" t="s">
        <v>473</v>
      </c>
      <c r="C7" s="514"/>
      <c r="D7" s="515"/>
      <c r="E7" s="515"/>
      <c r="F7" s="515"/>
      <c r="G7" s="753"/>
      <c r="H7" s="164">
        <f>SUM(C7:F7)</f>
        <v>0</v>
      </c>
    </row>
    <row r="8" spans="1:8" ht="15" customHeight="1" x14ac:dyDescent="0.2">
      <c r="A8" s="91"/>
      <c r="B8" s="95" t="s">
        <v>474</v>
      </c>
      <c r="C8" s="516"/>
      <c r="D8" s="516"/>
      <c r="E8" s="516"/>
      <c r="F8" s="516"/>
      <c r="G8" s="754"/>
      <c r="H8" s="92">
        <f t="shared" ref="H8:H15" si="0">SUM(C8:F8)</f>
        <v>0</v>
      </c>
    </row>
    <row r="9" spans="1:8" ht="15" customHeight="1" x14ac:dyDescent="0.25">
      <c r="A9" s="91"/>
      <c r="B9" s="505" t="s">
        <v>475</v>
      </c>
      <c r="C9" s="516"/>
      <c r="D9" s="516"/>
      <c r="E9" s="516"/>
      <c r="F9" s="516"/>
      <c r="G9" s="754"/>
      <c r="H9" s="92">
        <f t="shared" si="0"/>
        <v>0</v>
      </c>
    </row>
    <row r="10" spans="1:8" ht="15" customHeight="1" x14ac:dyDescent="0.2">
      <c r="A10" s="91"/>
      <c r="B10" s="95" t="s">
        <v>476</v>
      </c>
      <c r="C10" s="516"/>
      <c r="D10" s="516"/>
      <c r="E10" s="516"/>
      <c r="F10" s="516"/>
      <c r="G10" s="754"/>
      <c r="H10" s="92">
        <f t="shared" si="0"/>
        <v>0</v>
      </c>
    </row>
    <row r="11" spans="1:8" ht="15" customHeight="1" x14ac:dyDescent="0.2">
      <c r="A11" s="91"/>
      <c r="B11" s="95" t="s">
        <v>477</v>
      </c>
      <c r="C11" s="516"/>
      <c r="D11" s="516"/>
      <c r="E11" s="516"/>
      <c r="F11" s="516"/>
      <c r="G11" s="754"/>
      <c r="H11" s="92">
        <f t="shared" si="0"/>
        <v>0</v>
      </c>
    </row>
    <row r="12" spans="1:8" ht="15" customHeight="1" x14ac:dyDescent="0.2">
      <c r="A12" s="91"/>
      <c r="B12" s="95"/>
      <c r="C12" s="516"/>
      <c r="D12" s="516"/>
      <c r="E12" s="516"/>
      <c r="F12" s="516"/>
      <c r="G12" s="754"/>
      <c r="H12" s="92">
        <f t="shared" si="0"/>
        <v>0</v>
      </c>
    </row>
    <row r="13" spans="1:8" ht="15" customHeight="1" x14ac:dyDescent="0.2">
      <c r="A13" s="91"/>
      <c r="B13" s="95"/>
      <c r="C13" s="516"/>
      <c r="D13" s="516"/>
      <c r="E13" s="516"/>
      <c r="F13" s="516"/>
      <c r="G13" s="754"/>
      <c r="H13" s="92">
        <f t="shared" si="0"/>
        <v>0</v>
      </c>
    </row>
    <row r="14" spans="1:8" ht="15" customHeight="1" x14ac:dyDescent="0.2">
      <c r="A14" s="91"/>
      <c r="B14" s="95" t="s">
        <v>478</v>
      </c>
      <c r="C14" s="516"/>
      <c r="D14" s="516"/>
      <c r="E14" s="516"/>
      <c r="F14" s="516"/>
      <c r="G14" s="754"/>
      <c r="H14" s="92">
        <f t="shared" si="0"/>
        <v>0</v>
      </c>
    </row>
    <row r="15" spans="1:8" ht="19.5" customHeight="1" thickBot="1" x14ac:dyDescent="0.3">
      <c r="A15" s="96"/>
      <c r="B15" s="97" t="s">
        <v>479</v>
      </c>
      <c r="C15" s="98">
        <f>SUM(C7:C14)</f>
        <v>0</v>
      </c>
      <c r="D15" s="98">
        <f t="shared" ref="D15:G15" si="1">SUM(D7:D14)</f>
        <v>0</v>
      </c>
      <c r="E15" s="98">
        <f t="shared" si="1"/>
        <v>0</v>
      </c>
      <c r="F15" s="98">
        <f t="shared" si="1"/>
        <v>0</v>
      </c>
      <c r="G15" s="99">
        <f t="shared" si="1"/>
        <v>0</v>
      </c>
      <c r="H15" s="713">
        <f t="shared" si="0"/>
        <v>0</v>
      </c>
    </row>
    <row r="16" spans="1:8" ht="21.75" customHeight="1" thickBot="1" x14ac:dyDescent="0.3">
      <c r="A16" s="100" t="s">
        <v>480</v>
      </c>
      <c r="B16" s="101"/>
      <c r="C16" s="517"/>
      <c r="D16" s="517"/>
      <c r="E16" s="517"/>
      <c r="F16" s="517"/>
      <c r="G16" s="755"/>
      <c r="H16" s="696"/>
    </row>
    <row r="17" spans="1:8" ht="20.25" customHeight="1" thickBot="1" x14ac:dyDescent="0.3">
      <c r="A17" s="104"/>
      <c r="B17" s="97" t="s">
        <v>481</v>
      </c>
      <c r="C17" s="98">
        <f>SUM(C15,C16)</f>
        <v>0</v>
      </c>
      <c r="D17" s="98">
        <f t="shared" ref="D17:H17" si="2">SUM(D15,D16)</f>
        <v>0</v>
      </c>
      <c r="E17" s="98">
        <f>SUM(E15,E16)</f>
        <v>0</v>
      </c>
      <c r="F17" s="98">
        <f t="shared" si="2"/>
        <v>0</v>
      </c>
      <c r="G17" s="99">
        <f t="shared" si="2"/>
        <v>0</v>
      </c>
      <c r="H17" s="713">
        <f t="shared" si="2"/>
        <v>0</v>
      </c>
    </row>
    <row r="18" spans="1:8" ht="24" customHeight="1" x14ac:dyDescent="0.25">
      <c r="A18" s="105" t="s">
        <v>482</v>
      </c>
      <c r="B18" s="95"/>
      <c r="C18" s="106"/>
      <c r="D18" s="106"/>
      <c r="E18" s="106"/>
      <c r="F18" s="106"/>
      <c r="G18" s="756"/>
      <c r="H18" s="207"/>
    </row>
    <row r="19" spans="1:8" ht="15" customHeight="1" x14ac:dyDescent="0.2">
      <c r="A19" s="91"/>
      <c r="B19" s="95" t="s">
        <v>483</v>
      </c>
      <c r="C19" s="518"/>
      <c r="D19" s="516"/>
      <c r="E19" s="516"/>
      <c r="F19" s="516"/>
      <c r="G19" s="754"/>
      <c r="H19" s="92">
        <f t="shared" ref="H19:H33" si="3">SUM(C19:F19)</f>
        <v>0</v>
      </c>
    </row>
    <row r="20" spans="1:8" ht="15" customHeight="1" x14ac:dyDescent="0.2">
      <c r="A20" s="91"/>
      <c r="B20" s="95" t="s">
        <v>484</v>
      </c>
      <c r="C20" s="516"/>
      <c r="D20" s="516"/>
      <c r="E20" s="516"/>
      <c r="F20" s="516"/>
      <c r="G20" s="754"/>
      <c r="H20" s="92">
        <f t="shared" si="3"/>
        <v>0</v>
      </c>
    </row>
    <row r="21" spans="1:8" ht="15" customHeight="1" x14ac:dyDescent="0.2">
      <c r="A21" s="91"/>
      <c r="B21" s="95" t="s">
        <v>485</v>
      </c>
      <c r="C21" s="516"/>
      <c r="D21" s="516"/>
      <c r="E21" s="516"/>
      <c r="F21" s="516"/>
      <c r="G21" s="754"/>
      <c r="H21" s="92">
        <f t="shared" si="3"/>
        <v>0</v>
      </c>
    </row>
    <row r="22" spans="1:8" ht="15" customHeight="1" x14ac:dyDescent="0.2">
      <c r="A22" s="91"/>
      <c r="B22" s="95" t="s">
        <v>486</v>
      </c>
      <c r="C22" s="516"/>
      <c r="D22" s="516"/>
      <c r="E22" s="516"/>
      <c r="F22" s="516"/>
      <c r="G22" s="754"/>
      <c r="H22" s="92">
        <f t="shared" si="3"/>
        <v>0</v>
      </c>
    </row>
    <row r="23" spans="1:8" ht="15" customHeight="1" x14ac:dyDescent="0.2">
      <c r="A23" s="91"/>
      <c r="B23" s="95" t="s">
        <v>487</v>
      </c>
      <c r="C23" s="516"/>
      <c r="D23" s="516"/>
      <c r="E23" s="516"/>
      <c r="F23" s="516"/>
      <c r="G23" s="754"/>
      <c r="H23" s="92">
        <f t="shared" si="3"/>
        <v>0</v>
      </c>
    </row>
    <row r="24" spans="1:8" ht="15" customHeight="1" x14ac:dyDescent="0.2">
      <c r="A24" s="91"/>
      <c r="B24" s="95" t="s">
        <v>488</v>
      </c>
      <c r="C24" s="516"/>
      <c r="D24" s="516"/>
      <c r="E24" s="516"/>
      <c r="F24" s="516"/>
      <c r="G24" s="754"/>
      <c r="H24" s="92">
        <f t="shared" si="3"/>
        <v>0</v>
      </c>
    </row>
    <row r="25" spans="1:8" ht="15" customHeight="1" x14ac:dyDescent="0.2">
      <c r="A25" s="91"/>
      <c r="B25" s="95" t="s">
        <v>489</v>
      </c>
      <c r="C25" s="516"/>
      <c r="D25" s="516"/>
      <c r="E25" s="516"/>
      <c r="F25" s="516"/>
      <c r="G25" s="754"/>
      <c r="H25" s="92">
        <f t="shared" si="3"/>
        <v>0</v>
      </c>
    </row>
    <row r="26" spans="1:8" ht="15" customHeight="1" x14ac:dyDescent="0.2">
      <c r="A26" s="91"/>
      <c r="B26" s="95" t="s">
        <v>490</v>
      </c>
      <c r="C26" s="516"/>
      <c r="D26" s="516"/>
      <c r="E26" s="516"/>
      <c r="F26" s="516"/>
      <c r="G26" s="754"/>
      <c r="H26" s="92">
        <f t="shared" si="3"/>
        <v>0</v>
      </c>
    </row>
    <row r="27" spans="1:8" ht="15" customHeight="1" x14ac:dyDescent="0.2">
      <c r="A27" s="91"/>
      <c r="B27" s="95" t="s">
        <v>491</v>
      </c>
      <c r="C27" s="516"/>
      <c r="D27" s="516"/>
      <c r="E27" s="516"/>
      <c r="F27" s="516"/>
      <c r="G27" s="754"/>
      <c r="H27" s="92">
        <f t="shared" si="3"/>
        <v>0</v>
      </c>
    </row>
    <row r="28" spans="1:8" ht="15" customHeight="1" x14ac:dyDescent="0.25">
      <c r="A28" s="91"/>
      <c r="B28" s="108" t="s">
        <v>492</v>
      </c>
      <c r="C28" s="93"/>
      <c r="D28" s="93"/>
      <c r="E28" s="93"/>
      <c r="F28" s="93"/>
      <c r="G28" s="757"/>
      <c r="H28" s="92"/>
    </row>
    <row r="29" spans="1:8" ht="15" customHeight="1" x14ac:dyDescent="0.2">
      <c r="A29" s="91"/>
      <c r="B29" s="95" t="s">
        <v>493</v>
      </c>
      <c r="C29" s="516"/>
      <c r="D29" s="516"/>
      <c r="E29" s="516"/>
      <c r="F29" s="516"/>
      <c r="G29" s="754"/>
      <c r="H29" s="92">
        <f t="shared" si="3"/>
        <v>0</v>
      </c>
    </row>
    <row r="30" spans="1:8" ht="15" customHeight="1" x14ac:dyDescent="0.2">
      <c r="A30" s="91"/>
      <c r="B30" s="95" t="s">
        <v>494</v>
      </c>
      <c r="C30" s="516"/>
      <c r="D30" s="516"/>
      <c r="E30" s="516"/>
      <c r="F30" s="516"/>
      <c r="G30" s="754"/>
      <c r="H30" s="92">
        <f t="shared" si="3"/>
        <v>0</v>
      </c>
    </row>
    <row r="31" spans="1:8" ht="15" customHeight="1" x14ac:dyDescent="0.2">
      <c r="A31" s="91"/>
      <c r="B31" s="95" t="s">
        <v>495</v>
      </c>
      <c r="C31" s="516"/>
      <c r="D31" s="516"/>
      <c r="E31" s="516"/>
      <c r="F31" s="516"/>
      <c r="G31" s="754"/>
      <c r="H31" s="92">
        <f t="shared" si="3"/>
        <v>0</v>
      </c>
    </row>
    <row r="32" spans="1:8" ht="15" customHeight="1" x14ac:dyDescent="0.2">
      <c r="A32" s="91"/>
      <c r="B32" s="95"/>
      <c r="C32" s="516"/>
      <c r="D32" s="516"/>
      <c r="E32" s="516"/>
      <c r="F32" s="516"/>
      <c r="G32" s="754"/>
      <c r="H32" s="92">
        <f t="shared" si="3"/>
        <v>0</v>
      </c>
    </row>
    <row r="33" spans="1:8" ht="15" customHeight="1" x14ac:dyDescent="0.2">
      <c r="A33" s="91"/>
      <c r="B33" s="95"/>
      <c r="C33" s="516"/>
      <c r="D33" s="516"/>
      <c r="E33" s="516"/>
      <c r="F33" s="516"/>
      <c r="G33" s="754"/>
      <c r="H33" s="92">
        <f t="shared" si="3"/>
        <v>0</v>
      </c>
    </row>
    <row r="34" spans="1:8" ht="20.25" customHeight="1" thickBot="1" x14ac:dyDescent="0.3">
      <c r="A34" s="96"/>
      <c r="B34" s="97" t="s">
        <v>496</v>
      </c>
      <c r="C34" s="98">
        <f t="shared" ref="C34:H34" si="4">SUM(C19:C33)</f>
        <v>0</v>
      </c>
      <c r="D34" s="98">
        <f t="shared" si="4"/>
        <v>0</v>
      </c>
      <c r="E34" s="98">
        <f t="shared" si="4"/>
        <v>0</v>
      </c>
      <c r="F34" s="98">
        <f t="shared" si="4"/>
        <v>0</v>
      </c>
      <c r="G34" s="99">
        <f t="shared" si="4"/>
        <v>0</v>
      </c>
      <c r="H34" s="713">
        <f t="shared" si="4"/>
        <v>0</v>
      </c>
    </row>
    <row r="35" spans="1:8" ht="21.75" customHeight="1" thickBot="1" x14ac:dyDescent="0.3">
      <c r="A35" s="285"/>
      <c r="B35" s="109" t="s">
        <v>497</v>
      </c>
      <c r="C35" s="102">
        <f t="shared" ref="C35:H35" si="5">C34+C17+C15</f>
        <v>0</v>
      </c>
      <c r="D35" s="102">
        <f t="shared" si="5"/>
        <v>0</v>
      </c>
      <c r="E35" s="102">
        <f t="shared" si="5"/>
        <v>0</v>
      </c>
      <c r="F35" s="102">
        <f t="shared" si="5"/>
        <v>0</v>
      </c>
      <c r="G35" s="103">
        <f t="shared" si="5"/>
        <v>0</v>
      </c>
      <c r="H35" s="696">
        <f t="shared" si="5"/>
        <v>0</v>
      </c>
    </row>
    <row r="36" spans="1:8" ht="18.75" customHeight="1" x14ac:dyDescent="0.25">
      <c r="A36" s="286"/>
      <c r="B36" s="110" t="s">
        <v>498</v>
      </c>
      <c r="C36" s="519"/>
      <c r="D36" s="519"/>
      <c r="E36" s="519"/>
      <c r="F36" s="519"/>
      <c r="G36" s="758"/>
      <c r="H36" s="741">
        <f>SUM(C36:G36)</f>
        <v>0</v>
      </c>
    </row>
    <row r="37" spans="1:8" ht="26.25" customHeight="1" thickBot="1" x14ac:dyDescent="0.3">
      <c r="A37" s="287" t="s">
        <v>499</v>
      </c>
      <c r="B37" s="112"/>
      <c r="C37" s="113">
        <f>+C35-C36</f>
        <v>0</v>
      </c>
      <c r="D37" s="113">
        <f t="shared" ref="D37:G37" si="6">+D35-D36</f>
        <v>0</v>
      </c>
      <c r="E37" s="113">
        <f t="shared" si="6"/>
        <v>0</v>
      </c>
      <c r="F37" s="113">
        <f t="shared" si="6"/>
        <v>0</v>
      </c>
      <c r="G37" s="759">
        <f t="shared" si="6"/>
        <v>0</v>
      </c>
      <c r="H37" s="188">
        <f>+H35-H36</f>
        <v>0</v>
      </c>
    </row>
    <row r="38" spans="1:8" ht="15" thickTop="1" x14ac:dyDescent="0.2">
      <c r="A38" s="115"/>
      <c r="B38" s="115"/>
      <c r="C38" s="115"/>
      <c r="D38" s="115"/>
      <c r="E38" s="115"/>
      <c r="F38" s="115"/>
      <c r="G38" s="115"/>
      <c r="H38" s="115"/>
    </row>
    <row r="39" spans="1:8" ht="15" customHeight="1" x14ac:dyDescent="0.2">
      <c r="A39" s="115"/>
      <c r="B39" s="115"/>
      <c r="C39" s="115"/>
      <c r="D39" s="115"/>
      <c r="E39" s="115"/>
      <c r="F39" s="115"/>
      <c r="G39" s="115"/>
      <c r="H39" s="115"/>
    </row>
    <row r="40" spans="1:8" ht="15" customHeight="1" x14ac:dyDescent="0.2">
      <c r="A40" s="91"/>
      <c r="B40" s="91"/>
      <c r="C40" s="115" t="s">
        <v>500</v>
      </c>
      <c r="D40" s="115"/>
      <c r="E40" s="115"/>
      <c r="F40" s="116"/>
      <c r="G40" s="115"/>
      <c r="H40" s="58" t="str" cm="1">
        <f t="array" ref="H40">SchoolName</f>
        <v>Young Women's Leadership Academy</v>
      </c>
    </row>
    <row r="41" spans="1:8" ht="15" customHeight="1" x14ac:dyDescent="0.2">
      <c r="A41" s="115"/>
      <c r="B41" s="115"/>
      <c r="C41" s="115"/>
      <c r="D41" s="115"/>
      <c r="E41" s="115"/>
      <c r="F41" s="115"/>
      <c r="G41" s="115"/>
      <c r="H41" s="284" t="str" cm="1">
        <f t="array" ref="H41">"FYE "&amp;TEXT(FYE_Date,"mm/dd/yy")</f>
        <v>FYE 06/30/25</v>
      </c>
    </row>
    <row r="42" spans="1:8" x14ac:dyDescent="0.2">
      <c r="A42" s="115"/>
      <c r="B42" s="115" t="s">
        <v>501</v>
      </c>
      <c r="C42" s="115"/>
      <c r="D42" s="115"/>
      <c r="E42" s="115"/>
      <c r="F42" s="115"/>
      <c r="G42" s="115"/>
      <c r="H42" s="58" t="str">
        <f>Budget</f>
        <v>Amended Approved</v>
      </c>
    </row>
    <row r="43" spans="1:8" x14ac:dyDescent="0.2">
      <c r="A43" s="115"/>
      <c r="B43" s="115"/>
      <c r="C43" s="115"/>
      <c r="D43" s="115"/>
      <c r="E43" s="115"/>
      <c r="F43" s="115"/>
      <c r="G43" s="115"/>
      <c r="H43" s="683" t="s">
        <v>339</v>
      </c>
    </row>
    <row r="44" spans="1:8" x14ac:dyDescent="0.2">
      <c r="A44" s="115"/>
      <c r="B44" s="115"/>
      <c r="C44" s="115"/>
      <c r="D44" s="115"/>
      <c r="E44" s="115"/>
      <c r="F44" s="115"/>
      <c r="G44" s="115"/>
      <c r="H44" s="115"/>
    </row>
    <row r="45" spans="1:8" x14ac:dyDescent="0.2">
      <c r="A45" s="115"/>
      <c r="B45" s="115"/>
      <c r="C45" s="115"/>
      <c r="D45" s="115"/>
      <c r="E45" s="115"/>
      <c r="F45" s="115"/>
      <c r="G45" s="73"/>
      <c r="H45" s="115"/>
    </row>
    <row r="46" spans="1:8" x14ac:dyDescent="0.2">
      <c r="A46" s="115"/>
      <c r="B46" s="115"/>
      <c r="C46" s="115"/>
      <c r="D46" s="115"/>
      <c r="E46" s="115"/>
      <c r="F46" s="115"/>
      <c r="G46" s="115"/>
      <c r="H46" s="115"/>
    </row>
    <row r="47" spans="1:8" x14ac:dyDescent="0.2">
      <c r="A47" s="115"/>
      <c r="B47" s="115"/>
      <c r="C47" s="115"/>
      <c r="D47" s="115"/>
      <c r="E47" s="115"/>
      <c r="F47" s="115"/>
      <c r="G47" s="115"/>
      <c r="H47" s="115"/>
    </row>
    <row r="48" spans="1:8" x14ac:dyDescent="0.2">
      <c r="H48" s="896" t="s">
        <v>34</v>
      </c>
    </row>
    <row r="49" spans="8:8" x14ac:dyDescent="0.2">
      <c r="H49" s="284" t="s">
        <v>502</v>
      </c>
    </row>
  </sheetData>
  <phoneticPr fontId="0" type="noConversion"/>
  <hyperlinks>
    <hyperlink ref="H43" location="TOCpage" display="TOC" xr:uid="{5A836402-93C3-4ABF-8723-8639F8BC0ACA}"/>
  </hyperlinks>
  <pageMargins left="0.55000000000000004" right="0" top="0.5" bottom="0.25" header="0.5" footer="0"/>
  <pageSetup scale="77" fitToHeight="0" orientation="portrait" r:id="rId1"/>
  <headerFooter alignWithMargins="0">
    <oddFooter>&amp;C&amp;8FORM 4405LGF
Last Revised 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I71"/>
  <sheetViews>
    <sheetView workbookViewId="0"/>
  </sheetViews>
  <sheetFormatPr defaultColWidth="8" defaultRowHeight="11.1" customHeight="1" x14ac:dyDescent="0.2"/>
  <cols>
    <col min="1" max="1" width="5.5703125" style="242" customWidth="1"/>
    <col min="2" max="3" width="8" style="242" customWidth="1"/>
    <col min="4" max="4" width="11.28515625" style="242" customWidth="1"/>
    <col min="5" max="5" width="18.28515625" style="243" customWidth="1"/>
    <col min="6" max="6" width="10.28515625" style="244" customWidth="1"/>
    <col min="7" max="7" width="18.140625" style="243" customWidth="1"/>
    <col min="8" max="8" width="16.85546875" style="243" customWidth="1"/>
    <col min="9" max="9" width="18.5703125" style="243" customWidth="1"/>
    <col min="10" max="16384" width="8" style="242"/>
  </cols>
  <sheetData>
    <row r="1" spans="2:9" ht="12.95" customHeight="1" x14ac:dyDescent="0.2">
      <c r="B1" s="411" t="s">
        <v>503</v>
      </c>
      <c r="C1" s="412"/>
      <c r="D1" s="412"/>
      <c r="E1" s="413"/>
      <c r="F1" s="414"/>
      <c r="G1" s="413"/>
      <c r="H1" s="413"/>
      <c r="I1" s="413"/>
    </row>
    <row r="2" spans="2:9" ht="12.95" customHeight="1" x14ac:dyDescent="0.2">
      <c r="B2" s="411" t="s">
        <v>504</v>
      </c>
      <c r="C2" s="412"/>
      <c r="D2" s="412"/>
      <c r="E2" s="413"/>
      <c r="F2" s="414"/>
      <c r="G2" s="413"/>
      <c r="H2" s="413"/>
      <c r="I2" s="413"/>
    </row>
    <row r="3" spans="2:9" ht="12.95" customHeight="1" x14ac:dyDescent="0.2">
      <c r="B3" s="415"/>
      <c r="C3" s="412"/>
      <c r="D3" s="412"/>
      <c r="E3" s="413"/>
      <c r="F3" s="414"/>
      <c r="G3" s="413"/>
      <c r="H3" s="413"/>
      <c r="I3" s="413"/>
    </row>
    <row r="4" spans="2:9" ht="12.95" customHeight="1" x14ac:dyDescent="0.2">
      <c r="B4" s="415"/>
      <c r="C4" s="412"/>
      <c r="D4" s="412"/>
      <c r="E4" s="413"/>
      <c r="F4" s="414"/>
      <c r="G4" s="413"/>
      <c r="H4" s="413"/>
      <c r="I4" s="413"/>
    </row>
    <row r="5" spans="2:9" ht="12.95" customHeight="1" x14ac:dyDescent="0.2">
      <c r="B5" s="415"/>
      <c r="C5" s="412"/>
      <c r="D5" s="412"/>
      <c r="E5" s="413"/>
      <c r="F5" s="414"/>
      <c r="G5" s="413"/>
      <c r="H5" s="413"/>
      <c r="I5" s="413"/>
    </row>
    <row r="6" spans="2:9" ht="12.95" customHeight="1" x14ac:dyDescent="0.2">
      <c r="B6" s="415"/>
      <c r="C6" s="412"/>
      <c r="D6" s="412"/>
      <c r="E6" s="413"/>
      <c r="F6" s="414"/>
      <c r="G6" s="413"/>
      <c r="H6" s="413"/>
      <c r="I6" s="413"/>
    </row>
    <row r="7" spans="2:9" ht="12.95" customHeight="1" x14ac:dyDescent="0.2">
      <c r="B7" s="415"/>
      <c r="C7" s="412"/>
      <c r="D7" s="412"/>
      <c r="E7" s="413"/>
      <c r="F7" s="414"/>
      <c r="G7" s="413"/>
      <c r="H7" s="413"/>
      <c r="I7" s="413"/>
    </row>
    <row r="8" spans="2:9" ht="12.95" customHeight="1" x14ac:dyDescent="0.2">
      <c r="B8" s="412"/>
      <c r="C8" s="412"/>
      <c r="D8" s="412"/>
      <c r="E8" s="413"/>
      <c r="F8" s="414"/>
      <c r="G8" s="413"/>
      <c r="H8" s="413"/>
      <c r="I8" s="413"/>
    </row>
    <row r="9" spans="2:9" ht="12.95" customHeight="1" x14ac:dyDescent="0.2">
      <c r="B9" s="412"/>
      <c r="C9" s="412"/>
      <c r="D9" s="412"/>
      <c r="E9" s="413"/>
      <c r="F9" s="414"/>
      <c r="G9" s="413"/>
      <c r="H9" s="413"/>
      <c r="I9" s="413"/>
    </row>
    <row r="10" spans="2:9" ht="12.95" customHeight="1" x14ac:dyDescent="0.2">
      <c r="B10" s="412"/>
      <c r="C10" s="412"/>
      <c r="D10" s="412"/>
      <c r="E10" s="413"/>
      <c r="F10" s="416"/>
      <c r="G10" s="417"/>
      <c r="H10" s="417"/>
      <c r="I10" s="418"/>
    </row>
    <row r="11" spans="2:9" ht="12.95" customHeight="1" x14ac:dyDescent="0.2">
      <c r="B11" s="412"/>
      <c r="C11" s="412"/>
      <c r="D11" s="412"/>
      <c r="E11" s="413"/>
      <c r="F11" s="414"/>
      <c r="G11" s="413"/>
      <c r="H11" s="413"/>
      <c r="I11" s="413"/>
    </row>
    <row r="12" spans="2:9" ht="12.95" customHeight="1" x14ac:dyDescent="0.2">
      <c r="B12" s="419"/>
      <c r="C12" s="420"/>
      <c r="D12" s="420"/>
      <c r="E12" s="421" t="s">
        <v>463</v>
      </c>
      <c r="F12" s="422" t="s">
        <v>453</v>
      </c>
      <c r="G12" s="421" t="s">
        <v>454</v>
      </c>
      <c r="H12" s="421" t="s">
        <v>455</v>
      </c>
      <c r="I12" s="423" t="s">
        <v>456</v>
      </c>
    </row>
    <row r="13" spans="2:9" ht="12.95" customHeight="1" x14ac:dyDescent="0.2">
      <c r="B13" s="424"/>
      <c r="C13" s="412"/>
      <c r="D13" s="412"/>
      <c r="E13" s="425" t="s">
        <v>505</v>
      </c>
      <c r="F13" s="426"/>
      <c r="G13" s="425" t="s">
        <v>506</v>
      </c>
      <c r="H13" s="425" t="s">
        <v>507</v>
      </c>
      <c r="I13" s="427" t="s">
        <v>508</v>
      </c>
    </row>
    <row r="14" spans="2:9" ht="12.95" customHeight="1" x14ac:dyDescent="0.2">
      <c r="B14" s="424"/>
      <c r="C14" s="412"/>
      <c r="D14" s="412"/>
      <c r="E14" s="425" t="s">
        <v>509</v>
      </c>
      <c r="F14" s="428" t="s">
        <v>471</v>
      </c>
      <c r="G14" s="427" t="s">
        <v>510</v>
      </c>
      <c r="H14" s="429" t="s">
        <v>511</v>
      </c>
      <c r="I14" s="427" t="s">
        <v>512</v>
      </c>
    </row>
    <row r="15" spans="2:9" ht="12.95" customHeight="1" x14ac:dyDescent="0.2">
      <c r="B15" s="430"/>
      <c r="C15" s="431"/>
      <c r="D15" s="431"/>
      <c r="E15" s="432" t="s">
        <v>513</v>
      </c>
      <c r="F15" s="433" t="s">
        <v>514</v>
      </c>
      <c r="G15" s="432" t="s">
        <v>515</v>
      </c>
      <c r="H15" s="432" t="s">
        <v>516</v>
      </c>
      <c r="I15" s="434" t="s">
        <v>517</v>
      </c>
    </row>
    <row r="16" spans="2:9" ht="12.95" customHeight="1" x14ac:dyDescent="0.2">
      <c r="B16" s="435" t="s">
        <v>518</v>
      </c>
      <c r="C16" s="420"/>
      <c r="D16" s="420"/>
      <c r="E16" s="436"/>
      <c r="F16" s="437"/>
      <c r="G16" s="436"/>
      <c r="H16" s="436"/>
      <c r="I16" s="438"/>
    </row>
    <row r="17" spans="2:9" ht="12.95" customHeight="1" x14ac:dyDescent="0.2">
      <c r="B17" s="439" t="s">
        <v>519</v>
      </c>
      <c r="C17" s="412"/>
      <c r="D17" s="412"/>
      <c r="E17" s="440"/>
      <c r="F17" s="441"/>
      <c r="G17" s="442"/>
      <c r="H17" s="442"/>
      <c r="I17" s="443"/>
    </row>
    <row r="18" spans="2:9" ht="12.95" customHeight="1" x14ac:dyDescent="0.2">
      <c r="B18" s="424" t="s">
        <v>520</v>
      </c>
      <c r="C18" s="412"/>
      <c r="D18" s="444"/>
      <c r="E18" s="408"/>
      <c r="F18" s="409">
        <v>0.75</v>
      </c>
      <c r="G18" s="410"/>
      <c r="H18" s="410"/>
      <c r="I18" s="408"/>
    </row>
    <row r="19" spans="2:9" ht="12.95" customHeight="1" x14ac:dyDescent="0.2">
      <c r="B19" s="445" t="s">
        <v>521</v>
      </c>
      <c r="C19" s="412"/>
      <c r="D19" s="412"/>
      <c r="E19" s="440"/>
      <c r="F19" s="446"/>
      <c r="G19" s="442"/>
      <c r="H19" s="442"/>
      <c r="I19" s="443"/>
    </row>
    <row r="20" spans="2:9" ht="12.95" customHeight="1" x14ac:dyDescent="0.2">
      <c r="B20" s="445" t="s">
        <v>522</v>
      </c>
      <c r="C20" s="412"/>
      <c r="D20" s="412"/>
      <c r="E20" s="447" t="s">
        <v>523</v>
      </c>
      <c r="F20" s="448" t="s">
        <v>524</v>
      </c>
      <c r="G20" s="447" t="s">
        <v>523</v>
      </c>
      <c r="H20" s="449" t="s">
        <v>525</v>
      </c>
      <c r="I20" s="450"/>
    </row>
    <row r="21" spans="2:9" ht="12.95" customHeight="1" x14ac:dyDescent="0.2">
      <c r="B21" s="451" t="s">
        <v>526</v>
      </c>
      <c r="C21" s="412"/>
      <c r="D21" s="412"/>
      <c r="E21" s="440"/>
      <c r="F21" s="446"/>
      <c r="G21" s="442"/>
      <c r="H21" s="442"/>
      <c r="I21" s="443"/>
    </row>
    <row r="22" spans="2:9" ht="12.95" customHeight="1" x14ac:dyDescent="0.2">
      <c r="B22" s="424"/>
      <c r="C22" s="412"/>
      <c r="D22" s="412"/>
      <c r="E22" s="440"/>
      <c r="F22" s="446"/>
      <c r="G22" s="442"/>
      <c r="H22" s="442"/>
      <c r="I22" s="443"/>
    </row>
    <row r="23" spans="2:9" ht="12.95" customHeight="1" x14ac:dyDescent="0.2">
      <c r="B23" s="435" t="s">
        <v>527</v>
      </c>
      <c r="C23" s="420"/>
      <c r="D23" s="420"/>
      <c r="E23" s="452"/>
      <c r="F23" s="437"/>
      <c r="G23" s="436"/>
      <c r="H23" s="436"/>
      <c r="I23" s="452"/>
    </row>
    <row r="24" spans="2:9" ht="12.95" customHeight="1" x14ac:dyDescent="0.2">
      <c r="B24" s="445" t="s">
        <v>528</v>
      </c>
      <c r="C24" s="412"/>
      <c r="D24" s="412"/>
      <c r="E24" s="443"/>
      <c r="F24" s="446"/>
      <c r="G24" s="442"/>
      <c r="H24" s="442"/>
      <c r="I24" s="443"/>
    </row>
    <row r="25" spans="2:9" ht="12.95" customHeight="1" x14ac:dyDescent="0.2">
      <c r="B25" s="445" t="s">
        <v>529</v>
      </c>
      <c r="C25" s="412"/>
      <c r="D25" s="412"/>
      <c r="E25" s="450"/>
      <c r="F25" s="453"/>
      <c r="G25" s="449"/>
      <c r="H25" s="449"/>
      <c r="I25" s="450"/>
    </row>
    <row r="26" spans="2:9" ht="12.95" customHeight="1" x14ac:dyDescent="0.2">
      <c r="B26" s="445" t="s">
        <v>530</v>
      </c>
      <c r="C26" s="412"/>
      <c r="D26" s="412"/>
      <c r="E26" s="450"/>
      <c r="F26" s="448"/>
      <c r="G26" s="449"/>
      <c r="H26" s="449" t="s">
        <v>525</v>
      </c>
      <c r="I26" s="450"/>
    </row>
    <row r="27" spans="2:9" ht="12.95" customHeight="1" x14ac:dyDescent="0.2">
      <c r="B27" s="451" t="s">
        <v>531</v>
      </c>
      <c r="C27" s="412"/>
      <c r="D27" s="412"/>
      <c r="E27" s="443"/>
      <c r="F27" s="446"/>
      <c r="G27" s="442"/>
      <c r="H27" s="442"/>
      <c r="I27" s="443"/>
    </row>
    <row r="28" spans="2:9" ht="12.95" customHeight="1" x14ac:dyDescent="0.2">
      <c r="B28" s="430"/>
      <c r="C28" s="431"/>
      <c r="D28" s="431"/>
      <c r="E28" s="450"/>
      <c r="F28" s="448"/>
      <c r="G28" s="449"/>
      <c r="H28" s="449"/>
      <c r="I28" s="450"/>
    </row>
    <row r="29" spans="2:9" ht="12.95" customHeight="1" x14ac:dyDescent="0.2">
      <c r="B29" s="419" t="s">
        <v>532</v>
      </c>
      <c r="C29" s="420"/>
      <c r="D29" s="420"/>
      <c r="E29" s="454"/>
      <c r="F29" s="409"/>
      <c r="G29" s="455"/>
      <c r="H29" s="455"/>
      <c r="I29" s="454"/>
    </row>
    <row r="30" spans="2:9" ht="12.95" customHeight="1" x14ac:dyDescent="0.2">
      <c r="B30" s="430"/>
      <c r="C30" s="431"/>
      <c r="D30" s="431"/>
      <c r="E30" s="456"/>
      <c r="F30" s="457"/>
      <c r="G30" s="458"/>
      <c r="H30" s="458"/>
      <c r="I30" s="456"/>
    </row>
    <row r="31" spans="2:9" ht="12.95" customHeight="1" x14ac:dyDescent="0.2">
      <c r="B31" s="412"/>
      <c r="C31" s="412"/>
      <c r="D31" s="412"/>
      <c r="E31" s="459"/>
      <c r="F31" s="460"/>
      <c r="G31" s="461"/>
      <c r="H31" s="461"/>
      <c r="I31" s="459"/>
    </row>
    <row r="32" spans="2:9" ht="12.95" customHeight="1" x14ac:dyDescent="0.2">
      <c r="B32" s="412"/>
      <c r="C32" s="412"/>
      <c r="D32" s="412"/>
      <c r="E32" s="459"/>
      <c r="F32" s="460"/>
      <c r="G32" s="461"/>
      <c r="H32" s="461"/>
      <c r="I32" s="459"/>
    </row>
    <row r="33" spans="2:9" ht="12.95" customHeight="1" x14ac:dyDescent="0.2">
      <c r="B33" s="412"/>
      <c r="C33" s="412"/>
      <c r="D33" s="412"/>
      <c r="E33" s="413"/>
      <c r="F33" s="414"/>
      <c r="G33" s="413"/>
      <c r="H33" s="413"/>
      <c r="I33" s="413"/>
    </row>
    <row r="34" spans="2:9" s="245" customFormat="1" ht="12.95" customHeight="1" x14ac:dyDescent="0.2">
      <c r="B34" s="914" t="s">
        <v>533</v>
      </c>
      <c r="C34" s="915"/>
      <c r="D34" s="915"/>
      <c r="E34" s="916"/>
      <c r="F34" s="917"/>
      <c r="G34" s="916"/>
      <c r="H34" s="916"/>
      <c r="I34" s="916"/>
    </row>
    <row r="35" spans="2:9" s="245" customFormat="1" ht="12.95" customHeight="1" x14ac:dyDescent="0.2">
      <c r="B35" s="918" t="s">
        <v>463</v>
      </c>
      <c r="C35" s="915" t="s">
        <v>534</v>
      </c>
      <c r="D35" s="915"/>
      <c r="E35" s="916"/>
      <c r="F35" s="917"/>
      <c r="G35" s="916"/>
      <c r="H35" s="916"/>
      <c r="I35" s="916"/>
    </row>
    <row r="36" spans="2:9" s="245" customFormat="1" ht="12.95" customHeight="1" x14ac:dyDescent="0.2">
      <c r="B36" s="918" t="s">
        <v>453</v>
      </c>
      <c r="C36" s="915" t="s">
        <v>535</v>
      </c>
      <c r="D36" s="915"/>
      <c r="E36" s="916"/>
      <c r="F36" s="917"/>
      <c r="G36" s="916"/>
      <c r="H36" s="916"/>
      <c r="I36" s="916"/>
    </row>
    <row r="37" spans="2:9" s="245" customFormat="1" ht="12.95" customHeight="1" x14ac:dyDescent="0.2">
      <c r="B37" s="918"/>
      <c r="C37" s="915" t="s">
        <v>536</v>
      </c>
      <c r="D37" s="915"/>
      <c r="E37" s="916"/>
      <c r="F37" s="917"/>
      <c r="G37" s="916"/>
      <c r="H37" s="916"/>
      <c r="I37" s="916"/>
    </row>
    <row r="38" spans="2:9" s="245" customFormat="1" ht="12.95" customHeight="1" x14ac:dyDescent="0.2">
      <c r="B38" s="918" t="s">
        <v>454</v>
      </c>
      <c r="C38" s="915" t="s">
        <v>537</v>
      </c>
      <c r="D38" s="411"/>
      <c r="E38" s="916"/>
      <c r="F38" s="917"/>
      <c r="G38" s="916"/>
      <c r="H38" s="916"/>
      <c r="I38" s="916"/>
    </row>
    <row r="39" spans="2:9" ht="12.95" customHeight="1" x14ac:dyDescent="0.2">
      <c r="B39" s="412"/>
      <c r="C39" s="915" t="s">
        <v>538</v>
      </c>
      <c r="D39" s="412"/>
      <c r="E39" s="413"/>
      <c r="F39" s="414"/>
      <c r="G39" s="413"/>
      <c r="H39" s="413"/>
      <c r="I39" s="413"/>
    </row>
    <row r="40" spans="2:9" ht="11.1" customHeight="1" x14ac:dyDescent="0.2">
      <c r="B40" s="412"/>
      <c r="C40" s="412"/>
      <c r="D40" s="412"/>
      <c r="E40" s="413"/>
      <c r="F40" s="414"/>
      <c r="G40" s="413"/>
      <c r="H40" s="413"/>
      <c r="I40" s="413"/>
    </row>
    <row r="41" spans="2:9" ht="13.5" customHeight="1" x14ac:dyDescent="0.25">
      <c r="B41" s="462"/>
      <c r="C41" s="412"/>
      <c r="D41" s="412"/>
      <c r="E41" s="413"/>
      <c r="F41" s="414"/>
      <c r="G41" s="413"/>
      <c r="H41" s="413"/>
      <c r="I41" s="413"/>
    </row>
    <row r="42" spans="2:9" ht="12.75" customHeight="1" x14ac:dyDescent="0.25">
      <c r="B42" s="246"/>
    </row>
    <row r="44" spans="2:9" ht="11.1" customHeight="1" x14ac:dyDescent="0.2">
      <c r="I44" s="247"/>
    </row>
    <row r="45" spans="2:9" ht="11.1" customHeight="1" x14ac:dyDescent="0.2">
      <c r="B45" s="248"/>
      <c r="I45" s="249"/>
    </row>
    <row r="56" spans="2:5" ht="11.1" customHeight="1" x14ac:dyDescent="0.2">
      <c r="B56" s="241"/>
      <c r="C56" s="241"/>
      <c r="D56" s="241"/>
      <c r="E56" s="243" t="s">
        <v>405</v>
      </c>
    </row>
    <row r="69" spans="2:9" ht="11.1" customHeight="1" x14ac:dyDescent="0.2">
      <c r="I69" s="247" t="s">
        <v>539</v>
      </c>
    </row>
    <row r="70" spans="2:9" ht="11.1" customHeight="1" x14ac:dyDescent="0.2">
      <c r="I70" s="403" t="str">
        <f>"Budget Fiscal Year "&amp;TEXT('Form 1'!C136,"yyyy-yyyy")</f>
        <v>Budget Fiscal Year 2024-2025</v>
      </c>
    </row>
    <row r="71" spans="2:9" ht="11.1" customHeight="1" x14ac:dyDescent="0.2">
      <c r="B71" s="248"/>
      <c r="I71" s="249" t="s">
        <v>540</v>
      </c>
    </row>
  </sheetData>
  <phoneticPr fontId="11" type="noConversion"/>
  <pageMargins left="0.55000000000000004" right="0" top="0.5" bottom="0.25" header="0.5" footer="0"/>
  <pageSetup scale="86" orientation="portrait" r:id="rId1"/>
  <headerFooter alignWithMargins="0">
    <oddFooter>&amp;C&amp;8FORM 4405LGF
Last Revised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I42"/>
  <sheetViews>
    <sheetView zoomScale="75" zoomScaleNormal="75" workbookViewId="0">
      <selection activeCell="D48" sqref="D48"/>
    </sheetView>
  </sheetViews>
  <sheetFormatPr defaultColWidth="9.140625" defaultRowHeight="14.25" x14ac:dyDescent="0.2"/>
  <cols>
    <col min="1" max="1" width="4.28515625" style="3" customWidth="1"/>
    <col min="2" max="2" width="35.85546875" style="3" customWidth="1"/>
    <col min="3" max="4" width="20.140625" style="3" customWidth="1"/>
    <col min="5" max="5" width="24" style="3" bestFit="1" customWidth="1"/>
    <col min="6" max="6" width="20.7109375" style="3" customWidth="1"/>
    <col min="7" max="7" width="11.140625" style="3" customWidth="1"/>
    <col min="8" max="8" width="20.28515625" style="3" customWidth="1"/>
    <col min="9" max="9" width="22.140625" style="3" customWidth="1"/>
    <col min="10" max="10" width="12.7109375" style="3" customWidth="1"/>
    <col min="11" max="11" width="14.140625" style="3" customWidth="1"/>
    <col min="12" max="16384" width="9.140625" style="3"/>
  </cols>
  <sheetData>
    <row r="1" spans="1:9" ht="13.5" customHeight="1" x14ac:dyDescent="0.2">
      <c r="A1" s="5"/>
      <c r="B1" s="597" cm="1">
        <f t="array" ref="B1">FYE_Date</f>
        <v>45838</v>
      </c>
      <c r="C1" s="5"/>
      <c r="D1" s="5"/>
      <c r="E1" s="5"/>
      <c r="F1" s="5"/>
      <c r="G1" s="5"/>
      <c r="H1" s="5"/>
      <c r="I1" s="5"/>
    </row>
    <row r="2" spans="1:9" x14ac:dyDescent="0.2">
      <c r="B2" s="26"/>
      <c r="C2" s="46" t="s">
        <v>453</v>
      </c>
      <c r="D2" s="46" t="s">
        <v>454</v>
      </c>
      <c r="E2" s="46" t="s">
        <v>455</v>
      </c>
      <c r="F2" s="907" t="s">
        <v>456</v>
      </c>
      <c r="G2" s="14" t="s">
        <v>457</v>
      </c>
      <c r="H2" s="499" t="s">
        <v>458</v>
      </c>
      <c r="I2" s="15" t="s">
        <v>541</v>
      </c>
    </row>
    <row r="3" spans="1:9" x14ac:dyDescent="0.2">
      <c r="B3" s="11"/>
      <c r="C3" s="904" t="s">
        <v>459</v>
      </c>
      <c r="D3" s="904" t="s">
        <v>460</v>
      </c>
      <c r="E3" s="904" t="s">
        <v>542</v>
      </c>
      <c r="F3" s="904" t="s">
        <v>462</v>
      </c>
      <c r="G3" s="10"/>
      <c r="H3" s="330"/>
      <c r="I3" s="19" t="s">
        <v>543</v>
      </c>
    </row>
    <row r="4" spans="1:9" s="6" customFormat="1" x14ac:dyDescent="0.2">
      <c r="B4" s="907" t="s">
        <v>463</v>
      </c>
      <c r="C4" s="904" t="s">
        <v>464</v>
      </c>
      <c r="D4" s="904" t="s">
        <v>465</v>
      </c>
      <c r="E4" s="19" t="s">
        <v>466</v>
      </c>
      <c r="F4" s="904" t="s">
        <v>465</v>
      </c>
      <c r="G4" s="39" t="s">
        <v>465</v>
      </c>
      <c r="H4" s="312" t="s">
        <v>544</v>
      </c>
      <c r="I4" s="19" t="s">
        <v>464</v>
      </c>
    </row>
    <row r="5" spans="1:9" ht="15" thickBot="1" x14ac:dyDescent="0.25">
      <c r="A5" s="47"/>
      <c r="B5" s="48" t="s">
        <v>464</v>
      </c>
      <c r="C5" s="903" t="s">
        <v>468</v>
      </c>
      <c r="D5" s="903" t="s">
        <v>469</v>
      </c>
      <c r="E5" s="904" t="s">
        <v>470</v>
      </c>
      <c r="F5" s="903" t="s">
        <v>469</v>
      </c>
      <c r="G5" s="49" t="s">
        <v>545</v>
      </c>
      <c r="H5" s="313" t="s">
        <v>546</v>
      </c>
      <c r="I5" s="19" t="s">
        <v>469</v>
      </c>
    </row>
    <row r="6" spans="1:9" ht="30" customHeight="1" x14ac:dyDescent="0.25">
      <c r="A6" s="314" t="s">
        <v>472</v>
      </c>
      <c r="B6" s="315"/>
      <c r="C6" s="316"/>
      <c r="D6" s="316"/>
      <c r="E6" s="463" t="s">
        <v>547</v>
      </c>
      <c r="F6" s="464"/>
      <c r="G6" s="465"/>
      <c r="H6" s="773"/>
      <c r="I6" s="774"/>
    </row>
    <row r="7" spans="1:9" ht="15" customHeight="1" x14ac:dyDescent="0.2">
      <c r="A7" s="5"/>
      <c r="B7" s="315" t="s">
        <v>473</v>
      </c>
      <c r="C7" s="514"/>
      <c r="D7" s="514"/>
      <c r="E7" s="919" t="s">
        <v>548</v>
      </c>
      <c r="F7" s="466"/>
      <c r="G7" s="467"/>
      <c r="H7" s="761"/>
      <c r="I7" s="766"/>
    </row>
    <row r="8" spans="1:9" ht="15" customHeight="1" x14ac:dyDescent="0.2">
      <c r="A8" s="5"/>
      <c r="B8" s="20" t="s">
        <v>474</v>
      </c>
      <c r="C8" s="514"/>
      <c r="D8" s="514"/>
      <c r="E8" s="514"/>
      <c r="F8" s="514"/>
      <c r="G8" s="514"/>
      <c r="H8" s="695"/>
      <c r="I8" s="767">
        <f>SUM(C8:H8)</f>
        <v>0</v>
      </c>
    </row>
    <row r="9" spans="1:9" ht="15" customHeight="1" x14ac:dyDescent="0.2">
      <c r="A9" s="5"/>
      <c r="B9" s="469" t="s">
        <v>475</v>
      </c>
      <c r="C9" s="470"/>
      <c r="D9" s="470"/>
      <c r="E9" s="920"/>
      <c r="F9" s="470"/>
      <c r="G9" s="471"/>
      <c r="H9" s="762"/>
      <c r="I9" s="767">
        <f t="shared" ref="I9:I16" si="0">SUM(C9:H9)</f>
        <v>0</v>
      </c>
    </row>
    <row r="10" spans="1:9" ht="15" customHeight="1" x14ac:dyDescent="0.2">
      <c r="A10" s="5"/>
      <c r="B10" s="20" t="s">
        <v>476</v>
      </c>
      <c r="C10" s="514"/>
      <c r="D10" s="514"/>
      <c r="E10" s="514"/>
      <c r="F10" s="514"/>
      <c r="G10" s="514"/>
      <c r="H10" s="695"/>
      <c r="I10" s="767">
        <f t="shared" si="0"/>
        <v>0</v>
      </c>
    </row>
    <row r="11" spans="1:9" ht="15" customHeight="1" x14ac:dyDescent="0.2">
      <c r="A11" s="5"/>
      <c r="B11" s="20" t="s">
        <v>549</v>
      </c>
      <c r="C11" s="514"/>
      <c r="D11" s="514"/>
      <c r="E11" s="514"/>
      <c r="F11" s="514"/>
      <c r="G11" s="514"/>
      <c r="H11" s="695"/>
      <c r="I11" s="767">
        <f t="shared" si="0"/>
        <v>0</v>
      </c>
    </row>
    <row r="12" spans="1:9" ht="15" customHeight="1" x14ac:dyDescent="0.2">
      <c r="A12" s="5"/>
      <c r="B12" s="317" t="s">
        <v>550</v>
      </c>
      <c r="C12" s="514"/>
      <c r="D12" s="514"/>
      <c r="E12" s="919" t="s">
        <v>551</v>
      </c>
      <c r="F12" s="468"/>
      <c r="G12" s="467"/>
      <c r="H12" s="761"/>
      <c r="I12" s="767">
        <f>SUM(C12:D12)</f>
        <v>0</v>
      </c>
    </row>
    <row r="13" spans="1:9" ht="15" customHeight="1" x14ac:dyDescent="0.2">
      <c r="A13" s="5"/>
      <c r="B13" s="318" t="s">
        <v>552</v>
      </c>
      <c r="C13" s="514"/>
      <c r="D13" s="514"/>
      <c r="E13" s="514"/>
      <c r="F13" s="514"/>
      <c r="G13" s="514"/>
      <c r="H13" s="695"/>
      <c r="I13" s="767">
        <f t="shared" si="0"/>
        <v>0</v>
      </c>
    </row>
    <row r="14" spans="1:9" ht="15" customHeight="1" x14ac:dyDescent="0.2">
      <c r="A14" s="5"/>
      <c r="B14" s="319" t="s">
        <v>553</v>
      </c>
      <c r="C14" s="514"/>
      <c r="D14" s="514"/>
      <c r="E14" s="514"/>
      <c r="F14" s="514"/>
      <c r="G14" s="514"/>
      <c r="H14" s="695"/>
      <c r="I14" s="767">
        <f t="shared" si="0"/>
        <v>0</v>
      </c>
    </row>
    <row r="15" spans="1:9" ht="15" customHeight="1" x14ac:dyDescent="0.2">
      <c r="A15" s="5"/>
      <c r="B15" s="20" t="s">
        <v>478</v>
      </c>
      <c r="C15" s="514"/>
      <c r="D15" s="514"/>
      <c r="E15" s="514"/>
      <c r="F15" s="514"/>
      <c r="G15" s="514"/>
      <c r="H15" s="695"/>
      <c r="I15" s="767">
        <f t="shared" si="0"/>
        <v>0</v>
      </c>
    </row>
    <row r="16" spans="1:9" ht="19.5" customHeight="1" thickBot="1" x14ac:dyDescent="0.3">
      <c r="A16" s="21"/>
      <c r="B16" s="320" t="s">
        <v>479</v>
      </c>
      <c r="C16" s="321">
        <f>SUM(C7:C15)</f>
        <v>0</v>
      </c>
      <c r="D16" s="321">
        <f>SUM(D7:D15)</f>
        <v>0</v>
      </c>
      <c r="E16" s="321">
        <f>SUM(E8:E11,E13:E15)</f>
        <v>0</v>
      </c>
      <c r="F16" s="321">
        <f t="shared" ref="F16:H16" si="1">SUM(F8:F11,F13:F15)</f>
        <v>0</v>
      </c>
      <c r="G16" s="321">
        <f t="shared" si="1"/>
        <v>0</v>
      </c>
      <c r="H16" s="322">
        <f t="shared" si="1"/>
        <v>0</v>
      </c>
      <c r="I16" s="767">
        <f t="shared" si="0"/>
        <v>0</v>
      </c>
    </row>
    <row r="17" spans="1:9" ht="16.5" customHeight="1" thickBot="1" x14ac:dyDescent="0.3">
      <c r="A17" s="323" t="s">
        <v>480</v>
      </c>
      <c r="B17" s="324"/>
      <c r="C17" s="325"/>
      <c r="D17" s="325"/>
      <c r="E17" s="325"/>
      <c r="F17" s="325"/>
      <c r="G17" s="326"/>
      <c r="H17" s="763"/>
      <c r="I17" s="768"/>
    </row>
    <row r="18" spans="1:9" ht="20.25" customHeight="1" thickBot="1" x14ac:dyDescent="0.3">
      <c r="A18" s="47"/>
      <c r="B18" s="320" t="s">
        <v>481</v>
      </c>
      <c r="C18" s="321">
        <f>C16+C17</f>
        <v>0</v>
      </c>
      <c r="D18" s="321">
        <f t="shared" ref="D18:I18" si="2">D16+D17</f>
        <v>0</v>
      </c>
      <c r="E18" s="321">
        <f t="shared" si="2"/>
        <v>0</v>
      </c>
      <c r="F18" s="321">
        <f t="shared" si="2"/>
        <v>0</v>
      </c>
      <c r="G18" s="321">
        <f t="shared" si="2"/>
        <v>0</v>
      </c>
      <c r="H18" s="322">
        <f t="shared" si="2"/>
        <v>0</v>
      </c>
      <c r="I18" s="769">
        <f t="shared" si="2"/>
        <v>0</v>
      </c>
    </row>
    <row r="19" spans="1:9" ht="24" customHeight="1" x14ac:dyDescent="0.25">
      <c r="A19" s="300" t="s">
        <v>482</v>
      </c>
      <c r="B19" s="20"/>
      <c r="C19" s="328"/>
      <c r="D19" s="328"/>
      <c r="E19" s="328"/>
      <c r="F19" s="328"/>
      <c r="G19" s="329"/>
      <c r="H19" s="764"/>
      <c r="I19" s="770"/>
    </row>
    <row r="20" spans="1:9" ht="15" customHeight="1" x14ac:dyDescent="0.2">
      <c r="A20" s="5"/>
      <c r="B20" s="20" t="s">
        <v>483</v>
      </c>
      <c r="C20" s="514"/>
      <c r="D20" s="514"/>
      <c r="E20" s="514"/>
      <c r="F20" s="514"/>
      <c r="G20" s="514"/>
      <c r="H20" s="695"/>
      <c r="I20" s="767">
        <f>SUM(C20:H20)</f>
        <v>0</v>
      </c>
    </row>
    <row r="21" spans="1:9" ht="15" customHeight="1" x14ac:dyDescent="0.2">
      <c r="A21" s="5"/>
      <c r="B21" s="20" t="s">
        <v>484</v>
      </c>
      <c r="C21" s="514"/>
      <c r="D21" s="514"/>
      <c r="E21" s="514"/>
      <c r="F21" s="514"/>
      <c r="G21" s="514"/>
      <c r="H21" s="695"/>
      <c r="I21" s="767">
        <f t="shared" ref="I21:I34" si="3">SUM(C21:H21)</f>
        <v>0</v>
      </c>
    </row>
    <row r="22" spans="1:9" ht="15" customHeight="1" x14ac:dyDescent="0.2">
      <c r="A22" s="5"/>
      <c r="B22" s="20" t="s">
        <v>485</v>
      </c>
      <c r="C22" s="514"/>
      <c r="D22" s="514"/>
      <c r="E22" s="514"/>
      <c r="F22" s="514"/>
      <c r="G22" s="514"/>
      <c r="H22" s="695"/>
      <c r="I22" s="767">
        <f t="shared" si="3"/>
        <v>0</v>
      </c>
    </row>
    <row r="23" spans="1:9" ht="15" customHeight="1" x14ac:dyDescent="0.2">
      <c r="A23" s="5"/>
      <c r="B23" s="20" t="s">
        <v>486</v>
      </c>
      <c r="C23" s="514"/>
      <c r="D23" s="514"/>
      <c r="E23" s="514"/>
      <c r="F23" s="514"/>
      <c r="G23" s="514"/>
      <c r="H23" s="695"/>
      <c r="I23" s="767">
        <f t="shared" si="3"/>
        <v>0</v>
      </c>
    </row>
    <row r="24" spans="1:9" ht="15" customHeight="1" x14ac:dyDescent="0.2">
      <c r="A24" s="5"/>
      <c r="B24" s="20" t="s">
        <v>554</v>
      </c>
      <c r="C24" s="514"/>
      <c r="D24" s="514"/>
      <c r="E24" s="514"/>
      <c r="F24" s="514"/>
      <c r="G24" s="514"/>
      <c r="H24" s="695"/>
      <c r="I24" s="767">
        <f t="shared" si="3"/>
        <v>0</v>
      </c>
    </row>
    <row r="25" spans="1:9" ht="15" customHeight="1" x14ac:dyDescent="0.2">
      <c r="A25" s="5"/>
      <c r="B25" s="20" t="s">
        <v>487</v>
      </c>
      <c r="C25" s="514"/>
      <c r="D25" s="514"/>
      <c r="E25" s="514"/>
      <c r="F25" s="514"/>
      <c r="G25" s="514"/>
      <c r="H25" s="695"/>
      <c r="I25" s="767">
        <f t="shared" si="3"/>
        <v>0</v>
      </c>
    </row>
    <row r="26" spans="1:9" ht="15" customHeight="1" x14ac:dyDescent="0.2">
      <c r="A26" s="5"/>
      <c r="B26" s="20" t="s">
        <v>488</v>
      </c>
      <c r="C26" s="514"/>
      <c r="D26" s="514"/>
      <c r="E26" s="514"/>
      <c r="F26" s="514"/>
      <c r="G26" s="514"/>
      <c r="H26" s="695"/>
      <c r="I26" s="767">
        <f t="shared" si="3"/>
        <v>0</v>
      </c>
    </row>
    <row r="27" spans="1:9" ht="15" customHeight="1" x14ac:dyDescent="0.2">
      <c r="A27" s="5"/>
      <c r="B27" s="20" t="s">
        <v>489</v>
      </c>
      <c r="C27" s="514"/>
      <c r="D27" s="514"/>
      <c r="E27" s="514"/>
      <c r="F27" s="514"/>
      <c r="G27" s="514"/>
      <c r="H27" s="695"/>
      <c r="I27" s="767">
        <f t="shared" si="3"/>
        <v>0</v>
      </c>
    </row>
    <row r="28" spans="1:9" ht="15" customHeight="1" x14ac:dyDescent="0.2">
      <c r="A28" s="5"/>
      <c r="B28" s="20" t="s">
        <v>490</v>
      </c>
      <c r="C28" s="514"/>
      <c r="D28" s="514"/>
      <c r="E28" s="514"/>
      <c r="F28" s="514"/>
      <c r="G28" s="514"/>
      <c r="H28" s="695"/>
      <c r="I28" s="767">
        <f t="shared" si="3"/>
        <v>0</v>
      </c>
    </row>
    <row r="29" spans="1:9" ht="15" customHeight="1" x14ac:dyDescent="0.25">
      <c r="A29" s="5"/>
      <c r="B29" s="331" t="s">
        <v>492</v>
      </c>
      <c r="C29" s="514"/>
      <c r="D29" s="514"/>
      <c r="E29" s="514"/>
      <c r="F29" s="514"/>
      <c r="G29" s="514"/>
      <c r="H29" s="695"/>
      <c r="I29" s="767">
        <f t="shared" si="3"/>
        <v>0</v>
      </c>
    </row>
    <row r="30" spans="1:9" ht="15" customHeight="1" x14ac:dyDescent="0.2">
      <c r="A30" s="5"/>
      <c r="B30" s="20" t="s">
        <v>493</v>
      </c>
      <c r="C30" s="514"/>
      <c r="D30" s="514"/>
      <c r="E30" s="514"/>
      <c r="F30" s="514"/>
      <c r="G30" s="514"/>
      <c r="H30" s="695"/>
      <c r="I30" s="767">
        <f t="shared" si="3"/>
        <v>0</v>
      </c>
    </row>
    <row r="31" spans="1:9" ht="15" customHeight="1" x14ac:dyDescent="0.2">
      <c r="A31" s="5"/>
      <c r="B31" s="20" t="s">
        <v>494</v>
      </c>
      <c r="C31" s="514"/>
      <c r="D31" s="514"/>
      <c r="E31" s="514"/>
      <c r="F31" s="514"/>
      <c r="G31" s="514"/>
      <c r="H31" s="695"/>
      <c r="I31" s="767">
        <f t="shared" si="3"/>
        <v>0</v>
      </c>
    </row>
    <row r="32" spans="1:9" ht="15" customHeight="1" x14ac:dyDescent="0.2">
      <c r="A32" s="5"/>
      <c r="B32" s="20" t="s">
        <v>495</v>
      </c>
      <c r="C32" s="514"/>
      <c r="D32" s="514"/>
      <c r="E32" s="514"/>
      <c r="F32" s="514"/>
      <c r="G32" s="514"/>
      <c r="H32" s="695"/>
      <c r="I32" s="767">
        <f t="shared" si="3"/>
        <v>0</v>
      </c>
    </row>
    <row r="33" spans="1:9" ht="15" customHeight="1" x14ac:dyDescent="0.2">
      <c r="A33" s="5"/>
      <c r="B33" s="20"/>
      <c r="C33" s="514"/>
      <c r="D33" s="514"/>
      <c r="E33" s="514"/>
      <c r="F33" s="514"/>
      <c r="G33" s="514"/>
      <c r="H33" s="695"/>
      <c r="I33" s="767">
        <f t="shared" si="3"/>
        <v>0</v>
      </c>
    </row>
    <row r="34" spans="1:9" ht="15" customHeight="1" x14ac:dyDescent="0.2">
      <c r="A34" s="5"/>
      <c r="B34" s="20"/>
      <c r="C34" s="514"/>
      <c r="D34" s="514"/>
      <c r="E34" s="514"/>
      <c r="F34" s="514"/>
      <c r="G34" s="514"/>
      <c r="H34" s="695"/>
      <c r="I34" s="767">
        <f t="shared" si="3"/>
        <v>0</v>
      </c>
    </row>
    <row r="35" spans="1:9" ht="20.25" customHeight="1" thickBot="1" x14ac:dyDescent="0.3">
      <c r="A35" s="21"/>
      <c r="B35" s="320" t="s">
        <v>496</v>
      </c>
      <c r="C35" s="321">
        <f>SUM(C20:C34)</f>
        <v>0</v>
      </c>
      <c r="D35" s="321">
        <f t="shared" ref="D35:I35" si="4">SUM(D20:D34)</f>
        <v>0</v>
      </c>
      <c r="E35" s="321">
        <f t="shared" si="4"/>
        <v>0</v>
      </c>
      <c r="F35" s="321">
        <f t="shared" si="4"/>
        <v>0</v>
      </c>
      <c r="G35" s="321">
        <f t="shared" si="4"/>
        <v>0</v>
      </c>
      <c r="H35" s="322">
        <f t="shared" si="4"/>
        <v>0</v>
      </c>
      <c r="I35" s="769">
        <f t="shared" si="4"/>
        <v>0</v>
      </c>
    </row>
    <row r="36" spans="1:9" ht="21.75" customHeight="1" thickBot="1" x14ac:dyDescent="0.3">
      <c r="A36" s="332"/>
      <c r="B36" s="333" t="s">
        <v>497</v>
      </c>
      <c r="C36" s="325">
        <f>C35+C18</f>
        <v>0</v>
      </c>
      <c r="D36" s="325">
        <f t="shared" ref="D36:I36" si="5">D35+D18</f>
        <v>0</v>
      </c>
      <c r="E36" s="325">
        <f t="shared" si="5"/>
        <v>0</v>
      </c>
      <c r="F36" s="325">
        <f t="shared" si="5"/>
        <v>0</v>
      </c>
      <c r="G36" s="325">
        <f t="shared" si="5"/>
        <v>0</v>
      </c>
      <c r="H36" s="327">
        <f t="shared" si="5"/>
        <v>0</v>
      </c>
      <c r="I36" s="768">
        <f t="shared" si="5"/>
        <v>0</v>
      </c>
    </row>
    <row r="37" spans="1:9" ht="18.75" customHeight="1" x14ac:dyDescent="0.25">
      <c r="A37" s="269"/>
      <c r="B37" s="334" t="s">
        <v>498</v>
      </c>
      <c r="C37" s="514"/>
      <c r="D37" s="514"/>
      <c r="E37" s="514"/>
      <c r="F37" s="514"/>
      <c r="G37" s="514"/>
      <c r="H37" s="695"/>
      <c r="I37" s="771">
        <f>SUM(C37:H37)</f>
        <v>0</v>
      </c>
    </row>
    <row r="38" spans="1:9" ht="26.25" customHeight="1" thickBot="1" x14ac:dyDescent="0.3">
      <c r="A38" s="335" t="s">
        <v>499</v>
      </c>
      <c r="B38" s="336"/>
      <c r="C38" s="337">
        <f>C36-C37</f>
        <v>0</v>
      </c>
      <c r="D38" s="337">
        <f t="shared" ref="D38:I38" si="6">D36-D37</f>
        <v>0</v>
      </c>
      <c r="E38" s="337">
        <f t="shared" si="6"/>
        <v>0</v>
      </c>
      <c r="F38" s="337">
        <f t="shared" si="6"/>
        <v>0</v>
      </c>
      <c r="G38" s="337">
        <f t="shared" si="6"/>
        <v>0</v>
      </c>
      <c r="H38" s="765">
        <f t="shared" si="6"/>
        <v>0</v>
      </c>
      <c r="I38" s="772">
        <f t="shared" si="6"/>
        <v>0</v>
      </c>
    </row>
    <row r="39" spans="1:9" ht="15" customHeight="1" thickTop="1" x14ac:dyDescent="0.2">
      <c r="I39" s="683" t="s">
        <v>339</v>
      </c>
    </row>
    <row r="40" spans="1:9" ht="15" customHeight="1" x14ac:dyDescent="0.2">
      <c r="A40" s="5"/>
      <c r="B40" s="5"/>
      <c r="C40" s="3" t="s">
        <v>500</v>
      </c>
      <c r="F40" s="116"/>
      <c r="H40" s="58" t="str" cm="1">
        <f t="array" ref="H40">SchoolName</f>
        <v>Young Women's Leadership Academy</v>
      </c>
      <c r="I40" s="406"/>
    </row>
    <row r="41" spans="1:9" ht="15" customHeight="1" x14ac:dyDescent="0.2">
      <c r="B41" s="3" t="s">
        <v>501</v>
      </c>
      <c r="H41" s="284" t="str" cm="1">
        <f t="array" ref="H41">"FYE "&amp;TEXT(FYE_Date,"mm/dd/yy")</f>
        <v>FYE 06/30/25</v>
      </c>
      <c r="I41" s="3" t="s">
        <v>555</v>
      </c>
    </row>
    <row r="42" spans="1:9" x14ac:dyDescent="0.2">
      <c r="H42" s="58" t="str">
        <f>Budget</f>
        <v>Amended Approved</v>
      </c>
      <c r="I42" s="3" t="s">
        <v>556</v>
      </c>
    </row>
  </sheetData>
  <hyperlinks>
    <hyperlink ref="I39" location="TOCpage" display="TOC" xr:uid="{C5B9FFB4-B1D0-41F3-B619-D72930D2893F}"/>
  </hyperlinks>
  <pageMargins left="0.55000000000000004" right="0" top="0.5" bottom="0.25" header="0.5" footer="0"/>
  <pageSetup scale="73" orientation="landscape" r:id="rId1"/>
  <headerFooter alignWithMargins="0">
    <oddFooter>&amp;C&amp;8FORM 4405LGF
Last Revised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G52"/>
  <sheetViews>
    <sheetView zoomScale="75" zoomScaleNormal="75" workbookViewId="0">
      <selection activeCell="H47" sqref="H47"/>
    </sheetView>
  </sheetViews>
  <sheetFormatPr defaultColWidth="9.140625" defaultRowHeight="14.25" x14ac:dyDescent="0.2"/>
  <cols>
    <col min="1" max="1" width="6" style="6" customWidth="1"/>
    <col min="2" max="2" width="30.28515625" style="3" customWidth="1"/>
    <col min="3" max="7" width="14.7109375" style="45" customWidth="1"/>
    <col min="8" max="10" width="9.140625" style="3"/>
    <col min="11" max="11" width="5.42578125" style="3" customWidth="1"/>
    <col min="12" max="16384" width="9.140625" style="3"/>
  </cols>
  <sheetData>
    <row r="1" spans="1:7" ht="72" thickBot="1" x14ac:dyDescent="0.25">
      <c r="A1" s="990" t="s">
        <v>557</v>
      </c>
      <c r="B1" s="991"/>
      <c r="C1" s="44" t="s">
        <v>558</v>
      </c>
      <c r="D1" s="44" t="s">
        <v>559</v>
      </c>
      <c r="E1" s="44" t="s">
        <v>560</v>
      </c>
      <c r="F1" s="44" t="s">
        <v>561</v>
      </c>
      <c r="G1" s="775" t="s">
        <v>562</v>
      </c>
    </row>
    <row r="2" spans="1:7" ht="18.75" customHeight="1" x14ac:dyDescent="0.25">
      <c r="A2" s="117" t="s">
        <v>472</v>
      </c>
      <c r="B2" s="118"/>
      <c r="C2" s="106"/>
      <c r="D2" s="106"/>
      <c r="E2" s="106"/>
      <c r="F2" s="107"/>
      <c r="G2" s="741"/>
    </row>
    <row r="3" spans="1:7" x14ac:dyDescent="0.2">
      <c r="A3" s="119">
        <v>100</v>
      </c>
      <c r="B3" s="95" t="s">
        <v>563</v>
      </c>
      <c r="C3" s="514"/>
      <c r="D3" s="514"/>
      <c r="E3" s="514"/>
      <c r="F3" s="695"/>
      <c r="G3" s="92">
        <f>SUM(C3:F3)</f>
        <v>0</v>
      </c>
    </row>
    <row r="4" spans="1:7" x14ac:dyDescent="0.2">
      <c r="A4" s="119">
        <v>200</v>
      </c>
      <c r="B4" s="95" t="s">
        <v>564</v>
      </c>
      <c r="C4" s="514"/>
      <c r="D4" s="514"/>
      <c r="E4" s="514"/>
      <c r="F4" s="695"/>
      <c r="G4" s="92">
        <f t="shared" ref="G4:G20" si="0">SUM(C4:F4)</f>
        <v>0</v>
      </c>
    </row>
    <row r="5" spans="1:7" x14ac:dyDescent="0.2">
      <c r="A5" s="119">
        <v>300</v>
      </c>
      <c r="B5" s="95" t="s">
        <v>565</v>
      </c>
      <c r="C5" s="514"/>
      <c r="D5" s="514"/>
      <c r="E5" s="514"/>
      <c r="F5" s="695"/>
      <c r="G5" s="92">
        <f t="shared" si="0"/>
        <v>0</v>
      </c>
    </row>
    <row r="6" spans="1:7" x14ac:dyDescent="0.2">
      <c r="A6" s="119">
        <v>400</v>
      </c>
      <c r="B6" s="95" t="s">
        <v>566</v>
      </c>
      <c r="C6" s="514"/>
      <c r="D6" s="514"/>
      <c r="E6" s="514"/>
      <c r="F6" s="695"/>
      <c r="G6" s="92">
        <f t="shared" si="0"/>
        <v>0</v>
      </c>
    </row>
    <row r="7" spans="1:7" x14ac:dyDescent="0.2">
      <c r="A7" s="119">
        <v>500</v>
      </c>
      <c r="B7" s="95" t="s">
        <v>567</v>
      </c>
      <c r="C7" s="514"/>
      <c r="D7" s="514"/>
      <c r="E7" s="514"/>
      <c r="F7" s="695"/>
      <c r="G7" s="92">
        <f t="shared" si="0"/>
        <v>0</v>
      </c>
    </row>
    <row r="8" spans="1:7" x14ac:dyDescent="0.2">
      <c r="A8" s="119">
        <v>600</v>
      </c>
      <c r="B8" s="95" t="s">
        <v>568</v>
      </c>
      <c r="C8" s="514"/>
      <c r="D8" s="514"/>
      <c r="E8" s="514"/>
      <c r="F8" s="695"/>
      <c r="G8" s="92">
        <f t="shared" si="0"/>
        <v>0</v>
      </c>
    </row>
    <row r="9" spans="1:7" x14ac:dyDescent="0.2">
      <c r="A9" s="119">
        <v>800</v>
      </c>
      <c r="B9" s="95" t="s">
        <v>569</v>
      </c>
      <c r="C9" s="514"/>
      <c r="D9" s="514"/>
      <c r="E9" s="514"/>
      <c r="F9" s="695"/>
      <c r="G9" s="92">
        <f t="shared" si="0"/>
        <v>0</v>
      </c>
    </row>
    <row r="10" spans="1:7" x14ac:dyDescent="0.2">
      <c r="A10" s="119">
        <v>900</v>
      </c>
      <c r="B10" s="95" t="s">
        <v>570</v>
      </c>
      <c r="C10" s="514"/>
      <c r="D10" s="514"/>
      <c r="E10" s="514"/>
      <c r="F10" s="695"/>
      <c r="G10" s="92">
        <f t="shared" si="0"/>
        <v>0</v>
      </c>
    </row>
    <row r="11" spans="1:7" x14ac:dyDescent="0.2">
      <c r="A11" s="133" t="s">
        <v>571</v>
      </c>
      <c r="B11" s="95" t="s">
        <v>572</v>
      </c>
      <c r="C11" s="514"/>
      <c r="D11" s="514"/>
      <c r="E11" s="514"/>
      <c r="F11" s="695"/>
      <c r="G11" s="92">
        <f t="shared" si="0"/>
        <v>0</v>
      </c>
    </row>
    <row r="12" spans="1:7" x14ac:dyDescent="0.2">
      <c r="A12" s="119">
        <v>2000</v>
      </c>
      <c r="B12" s="95" t="s">
        <v>573</v>
      </c>
      <c r="C12" s="514"/>
      <c r="D12" s="514"/>
      <c r="E12" s="514"/>
      <c r="F12" s="695"/>
      <c r="G12" s="92">
        <f t="shared" si="0"/>
        <v>0</v>
      </c>
    </row>
    <row r="13" spans="1:7" x14ac:dyDescent="0.2">
      <c r="A13" s="119">
        <v>3000</v>
      </c>
      <c r="B13" s="95" t="s">
        <v>574</v>
      </c>
      <c r="C13" s="514"/>
      <c r="D13" s="514"/>
      <c r="E13" s="514"/>
      <c r="F13" s="695"/>
      <c r="G13" s="92">
        <f t="shared" si="0"/>
        <v>0</v>
      </c>
    </row>
    <row r="14" spans="1:7" ht="28.5" x14ac:dyDescent="0.2">
      <c r="A14" s="282">
        <v>4000</v>
      </c>
      <c r="B14" s="120" t="s">
        <v>575</v>
      </c>
      <c r="C14" s="514"/>
      <c r="D14" s="514"/>
      <c r="E14" s="514"/>
      <c r="F14" s="695"/>
      <c r="G14" s="92">
        <f t="shared" si="0"/>
        <v>0</v>
      </c>
    </row>
    <row r="15" spans="1:7" x14ac:dyDescent="0.2">
      <c r="A15" s="119">
        <v>6100</v>
      </c>
      <c r="B15" s="95" t="s">
        <v>576</v>
      </c>
      <c r="C15" s="514"/>
      <c r="D15" s="514"/>
      <c r="E15" s="514"/>
      <c r="F15" s="695"/>
      <c r="G15" s="92">
        <f t="shared" si="0"/>
        <v>0</v>
      </c>
    </row>
    <row r="16" spans="1:7" x14ac:dyDescent="0.2">
      <c r="A16" s="119">
        <v>6200</v>
      </c>
      <c r="B16" s="95" t="s">
        <v>577</v>
      </c>
      <c r="C16" s="514"/>
      <c r="D16" s="514"/>
      <c r="E16" s="514"/>
      <c r="F16" s="695"/>
      <c r="G16" s="92">
        <f t="shared" si="0"/>
        <v>0</v>
      </c>
    </row>
    <row r="17" spans="1:7" x14ac:dyDescent="0.2">
      <c r="A17" s="119">
        <v>6300</v>
      </c>
      <c r="B17" s="95" t="s">
        <v>578</v>
      </c>
      <c r="C17" s="514"/>
      <c r="D17" s="514"/>
      <c r="E17" s="514"/>
      <c r="F17" s="695"/>
      <c r="G17" s="92">
        <f t="shared" si="0"/>
        <v>0</v>
      </c>
    </row>
    <row r="18" spans="1:7" ht="18" customHeight="1" x14ac:dyDescent="0.2">
      <c r="A18" s="119">
        <v>8000</v>
      </c>
      <c r="B18" s="283" t="s">
        <v>579</v>
      </c>
      <c r="C18" s="514"/>
      <c r="D18" s="514"/>
      <c r="E18" s="514"/>
      <c r="F18" s="695"/>
      <c r="G18" s="92">
        <f t="shared" si="0"/>
        <v>0</v>
      </c>
    </row>
    <row r="19" spans="1:7" ht="20.25" customHeight="1" thickBot="1" x14ac:dyDescent="0.3">
      <c r="A19" s="288"/>
      <c r="B19" s="289" t="s">
        <v>479</v>
      </c>
      <c r="C19" s="98">
        <f>SUM(C3:C18)</f>
        <v>0</v>
      </c>
      <c r="D19" s="98">
        <f t="shared" ref="D19:G19" si="1">SUM(D3:D18)</f>
        <v>0</v>
      </c>
      <c r="E19" s="98">
        <f t="shared" si="1"/>
        <v>0</v>
      </c>
      <c r="F19" s="98">
        <f t="shared" si="1"/>
        <v>0</v>
      </c>
      <c r="G19" s="106">
        <f t="shared" si="1"/>
        <v>0</v>
      </c>
    </row>
    <row r="20" spans="1:7" ht="15.75" thickBot="1" x14ac:dyDescent="0.3">
      <c r="A20" s="121" t="s">
        <v>480</v>
      </c>
      <c r="B20" s="101"/>
      <c r="C20" s="514"/>
      <c r="D20" s="514"/>
      <c r="E20" s="514"/>
      <c r="F20" s="695"/>
      <c r="G20" s="696">
        <f t="shared" si="0"/>
        <v>0</v>
      </c>
    </row>
    <row r="21" spans="1:7" ht="20.25" customHeight="1" thickBot="1" x14ac:dyDescent="0.3">
      <c r="A21" s="121" t="s">
        <v>580</v>
      </c>
      <c r="B21" s="101"/>
      <c r="C21" s="102">
        <f>C19+C20</f>
        <v>0</v>
      </c>
      <c r="D21" s="102">
        <f t="shared" ref="D21:G21" si="2">D19+D20</f>
        <v>0</v>
      </c>
      <c r="E21" s="102">
        <f t="shared" si="2"/>
        <v>0</v>
      </c>
      <c r="F21" s="102">
        <f t="shared" si="2"/>
        <v>0</v>
      </c>
      <c r="G21" s="106">
        <f t="shared" si="2"/>
        <v>0</v>
      </c>
    </row>
    <row r="22" spans="1:7" ht="18" customHeight="1" x14ac:dyDescent="0.25">
      <c r="A22" s="117" t="s">
        <v>581</v>
      </c>
      <c r="B22" s="118"/>
      <c r="C22" s="106"/>
      <c r="D22" s="106"/>
      <c r="E22" s="106"/>
      <c r="F22" s="107"/>
      <c r="G22" s="741"/>
    </row>
    <row r="23" spans="1:7" x14ac:dyDescent="0.2">
      <c r="A23" s="119"/>
      <c r="B23" s="95" t="s">
        <v>483</v>
      </c>
      <c r="C23" s="514"/>
      <c r="D23" s="514"/>
      <c r="E23" s="514"/>
      <c r="F23" s="695"/>
      <c r="G23" s="92">
        <f t="shared" ref="G23:G37" si="3">SUM(C23:F23)</f>
        <v>0</v>
      </c>
    </row>
    <row r="24" spans="1:7" x14ac:dyDescent="0.2">
      <c r="A24" s="119"/>
      <c r="B24" s="95" t="s">
        <v>484</v>
      </c>
      <c r="C24" s="514"/>
      <c r="D24" s="514"/>
      <c r="E24" s="514"/>
      <c r="F24" s="695"/>
      <c r="G24" s="92">
        <f t="shared" si="3"/>
        <v>0</v>
      </c>
    </row>
    <row r="25" spans="1:7" x14ac:dyDescent="0.2">
      <c r="A25" s="119"/>
      <c r="B25" s="95" t="s">
        <v>485</v>
      </c>
      <c r="C25" s="514"/>
      <c r="D25" s="514"/>
      <c r="E25" s="514"/>
      <c r="F25" s="695"/>
      <c r="G25" s="92">
        <f t="shared" si="3"/>
        <v>0</v>
      </c>
    </row>
    <row r="26" spans="1:7" x14ac:dyDescent="0.2">
      <c r="A26" s="119"/>
      <c r="B26" s="95" t="s">
        <v>486</v>
      </c>
      <c r="C26" s="514"/>
      <c r="D26" s="514"/>
      <c r="E26" s="514"/>
      <c r="F26" s="695"/>
      <c r="G26" s="92">
        <f t="shared" si="3"/>
        <v>0</v>
      </c>
    </row>
    <row r="27" spans="1:7" x14ac:dyDescent="0.2">
      <c r="A27" s="119"/>
      <c r="B27" s="95" t="s">
        <v>487</v>
      </c>
      <c r="C27" s="514"/>
      <c r="D27" s="514"/>
      <c r="E27" s="514"/>
      <c r="F27" s="695"/>
      <c r="G27" s="92">
        <f t="shared" si="3"/>
        <v>0</v>
      </c>
    </row>
    <row r="28" spans="1:7" x14ac:dyDescent="0.2">
      <c r="A28" s="119"/>
      <c r="B28" s="95" t="s">
        <v>582</v>
      </c>
      <c r="C28" s="514"/>
      <c r="D28" s="514"/>
      <c r="E28" s="514"/>
      <c r="F28" s="695"/>
      <c r="G28" s="92">
        <f t="shared" si="3"/>
        <v>0</v>
      </c>
    </row>
    <row r="29" spans="1:7" x14ac:dyDescent="0.2">
      <c r="A29" s="494"/>
      <c r="B29" s="89" t="s">
        <v>488</v>
      </c>
      <c r="C29" s="514"/>
      <c r="D29" s="514"/>
      <c r="E29" s="514"/>
      <c r="F29" s="695"/>
      <c r="G29" s="92">
        <f t="shared" si="3"/>
        <v>0</v>
      </c>
    </row>
    <row r="30" spans="1:7" x14ac:dyDescent="0.2">
      <c r="A30" s="494"/>
      <c r="B30" s="89" t="s">
        <v>489</v>
      </c>
      <c r="C30" s="514"/>
      <c r="D30" s="514"/>
      <c r="E30" s="514"/>
      <c r="F30" s="695"/>
      <c r="G30" s="92">
        <f t="shared" si="3"/>
        <v>0</v>
      </c>
    </row>
    <row r="31" spans="1:7" x14ac:dyDescent="0.2">
      <c r="A31" s="494"/>
      <c r="B31" s="89" t="s">
        <v>490</v>
      </c>
      <c r="C31" s="514"/>
      <c r="D31" s="514"/>
      <c r="E31" s="514"/>
      <c r="F31" s="695"/>
      <c r="G31" s="92">
        <f t="shared" si="3"/>
        <v>0</v>
      </c>
    </row>
    <row r="32" spans="1:7" ht="18" customHeight="1" x14ac:dyDescent="0.25">
      <c r="A32" s="494"/>
      <c r="B32" s="495" t="s">
        <v>492</v>
      </c>
      <c r="C32" s="514"/>
      <c r="D32" s="514"/>
      <c r="E32" s="514"/>
      <c r="F32" s="695"/>
      <c r="G32" s="92">
        <f t="shared" si="3"/>
        <v>0</v>
      </c>
    </row>
    <row r="33" spans="1:7" x14ac:dyDescent="0.2">
      <c r="A33" s="119"/>
      <c r="B33" s="95" t="s">
        <v>583</v>
      </c>
      <c r="C33" s="514"/>
      <c r="D33" s="514"/>
      <c r="E33" s="514"/>
      <c r="F33" s="695"/>
      <c r="G33" s="92">
        <f t="shared" si="3"/>
        <v>0</v>
      </c>
    </row>
    <row r="34" spans="1:7" x14ac:dyDescent="0.2">
      <c r="A34" s="119"/>
      <c r="B34" s="95" t="s">
        <v>582</v>
      </c>
      <c r="C34" s="514"/>
      <c r="D34" s="514"/>
      <c r="E34" s="514"/>
      <c r="F34" s="695"/>
      <c r="G34" s="92">
        <f t="shared" si="3"/>
        <v>0</v>
      </c>
    </row>
    <row r="35" spans="1:7" x14ac:dyDescent="0.2">
      <c r="A35" s="119"/>
      <c r="B35" s="95" t="s">
        <v>584</v>
      </c>
      <c r="C35" s="514"/>
      <c r="D35" s="514"/>
      <c r="E35" s="514"/>
      <c r="F35" s="695"/>
      <c r="G35" s="92">
        <f t="shared" si="3"/>
        <v>0</v>
      </c>
    </row>
    <row r="36" spans="1:7" x14ac:dyDescent="0.2">
      <c r="A36" s="119"/>
      <c r="B36" s="95"/>
      <c r="C36" s="514"/>
      <c r="D36" s="514"/>
      <c r="E36" s="514"/>
      <c r="F36" s="695"/>
      <c r="G36" s="92">
        <f t="shared" si="3"/>
        <v>0</v>
      </c>
    </row>
    <row r="37" spans="1:7" x14ac:dyDescent="0.2">
      <c r="A37" s="119"/>
      <c r="B37" s="95"/>
      <c r="C37" s="514"/>
      <c r="D37" s="514"/>
      <c r="E37" s="514"/>
      <c r="F37" s="695"/>
      <c r="G37" s="92">
        <f t="shared" si="3"/>
        <v>0</v>
      </c>
    </row>
    <row r="38" spans="1:7" ht="15.75" thickBot="1" x14ac:dyDescent="0.3">
      <c r="A38" s="123" t="s">
        <v>496</v>
      </c>
      <c r="B38" s="124"/>
      <c r="C38" s="98">
        <f>SUM(C23:C37)</f>
        <v>0</v>
      </c>
      <c r="D38" s="98">
        <f t="shared" ref="D38:G38" si="4">SUM(D23:D37)</f>
        <v>0</v>
      </c>
      <c r="E38" s="98">
        <f t="shared" si="4"/>
        <v>0</v>
      </c>
      <c r="F38" s="98">
        <f t="shared" si="4"/>
        <v>0</v>
      </c>
      <c r="G38" s="98">
        <f t="shared" si="4"/>
        <v>0</v>
      </c>
    </row>
    <row r="39" spans="1:7" ht="18.75" customHeight="1" thickBot="1" x14ac:dyDescent="0.3">
      <c r="A39" s="121" t="s">
        <v>497</v>
      </c>
      <c r="B39" s="101"/>
      <c r="C39" s="102">
        <f>C38+C21</f>
        <v>0</v>
      </c>
      <c r="D39" s="102">
        <f t="shared" ref="D39:G40" si="5">D38+D21</f>
        <v>0</v>
      </c>
      <c r="E39" s="102">
        <f t="shared" si="5"/>
        <v>0</v>
      </c>
      <c r="F39" s="102">
        <f t="shared" si="5"/>
        <v>0</v>
      </c>
      <c r="G39" s="102">
        <f t="shared" si="5"/>
        <v>0</v>
      </c>
    </row>
    <row r="40" spans="1:7" ht="19.5" customHeight="1" thickBot="1" x14ac:dyDescent="0.3">
      <c r="A40" s="125" t="s">
        <v>585</v>
      </c>
      <c r="B40" s="109" t="s">
        <v>498</v>
      </c>
      <c r="C40" s="514"/>
      <c r="D40" s="514"/>
      <c r="E40" s="514"/>
      <c r="F40" s="514"/>
      <c r="G40" s="102">
        <f t="shared" si="5"/>
        <v>0</v>
      </c>
    </row>
    <row r="41" spans="1:7" ht="21.75" customHeight="1" thickBot="1" x14ac:dyDescent="0.3">
      <c r="A41" s="126" t="s">
        <v>499</v>
      </c>
      <c r="B41" s="127"/>
      <c r="C41" s="128">
        <f>C39-C40</f>
        <v>0</v>
      </c>
      <c r="D41" s="128">
        <f t="shared" ref="D41:G41" si="6">D39-D40</f>
        <v>0</v>
      </c>
      <c r="E41" s="128">
        <f t="shared" si="6"/>
        <v>0</v>
      </c>
      <c r="F41" s="128">
        <f t="shared" si="6"/>
        <v>0</v>
      </c>
      <c r="G41" s="128">
        <f t="shared" si="6"/>
        <v>0</v>
      </c>
    </row>
    <row r="42" spans="1:7" ht="15" thickTop="1" x14ac:dyDescent="0.2">
      <c r="A42" s="122"/>
      <c r="B42" s="115"/>
      <c r="C42" s="129"/>
      <c r="D42" s="129"/>
      <c r="E42" s="129"/>
      <c r="F42" s="129"/>
      <c r="G42" s="129"/>
    </row>
    <row r="43" spans="1:7" x14ac:dyDescent="0.2">
      <c r="A43" s="122"/>
      <c r="B43" s="115"/>
      <c r="C43" s="129"/>
      <c r="D43" s="129"/>
      <c r="E43" s="129"/>
      <c r="F43" s="129"/>
      <c r="G43" s="58" t="str" cm="1">
        <f t="array" ref="G43">SchoolName</f>
        <v>Young Women's Leadership Academy</v>
      </c>
    </row>
    <row r="44" spans="1:7" x14ac:dyDescent="0.2">
      <c r="A44" s="119"/>
      <c r="B44" s="91"/>
      <c r="C44" s="129" t="s">
        <v>405</v>
      </c>
      <c r="D44" s="129"/>
      <c r="E44" s="116"/>
      <c r="F44" s="129"/>
      <c r="G44" s="284" t="str" cm="1">
        <f t="array" ref="G44">"FYE "&amp;TEXT(FYE_Date,"mm/dd/yy")</f>
        <v>FYE 06/30/25</v>
      </c>
    </row>
    <row r="45" spans="1:7" x14ac:dyDescent="0.2">
      <c r="A45" s="122" t="s">
        <v>586</v>
      </c>
      <c r="B45" s="115"/>
      <c r="C45" s="129"/>
      <c r="D45" s="129"/>
      <c r="E45" s="129"/>
      <c r="F45" s="129"/>
      <c r="G45" s="58" t="str">
        <f>Budget</f>
        <v>Amended Approved</v>
      </c>
    </row>
    <row r="46" spans="1:7" ht="19.5" customHeight="1" x14ac:dyDescent="0.2">
      <c r="A46" s="122"/>
      <c r="B46" s="115"/>
      <c r="C46" s="129"/>
      <c r="D46" s="129"/>
      <c r="E46" s="129"/>
      <c r="F46" s="129"/>
      <c r="G46" s="683" t="s">
        <v>339</v>
      </c>
    </row>
    <row r="47" spans="1:7" x14ac:dyDescent="0.2">
      <c r="A47" s="122"/>
      <c r="B47" s="115"/>
      <c r="C47" s="129"/>
      <c r="D47" s="129"/>
      <c r="E47" s="129"/>
      <c r="F47" s="129"/>
      <c r="G47" s="129"/>
    </row>
    <row r="48" spans="1:7" x14ac:dyDescent="0.2">
      <c r="A48" s="122"/>
      <c r="B48" s="115"/>
      <c r="C48" s="129"/>
      <c r="D48" s="129"/>
      <c r="E48" s="129"/>
      <c r="F48" s="129"/>
      <c r="G48" s="129"/>
    </row>
    <row r="49" spans="1:7" x14ac:dyDescent="0.2">
      <c r="A49" s="122"/>
      <c r="B49" s="115"/>
      <c r="C49" s="129"/>
      <c r="D49" s="129"/>
      <c r="E49" s="129"/>
      <c r="F49" s="129"/>
    </row>
    <row r="51" spans="1:7" x14ac:dyDescent="0.2">
      <c r="G51" s="404" t="s">
        <v>34</v>
      </c>
    </row>
    <row r="52" spans="1:7" x14ac:dyDescent="0.2">
      <c r="G52" s="45" t="s">
        <v>587</v>
      </c>
    </row>
  </sheetData>
  <mergeCells count="1">
    <mergeCell ref="A1:B1"/>
  </mergeCells>
  <phoneticPr fontId="0" type="noConversion"/>
  <hyperlinks>
    <hyperlink ref="G46" location="TOCpage" display="TOC" xr:uid="{B8F2EFC8-A0B3-4D6B-9DCD-3D126F9195C1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48"/>
  <sheetViews>
    <sheetView zoomScale="75" zoomScaleNormal="75" workbookViewId="0">
      <selection activeCell="C20" sqref="C20"/>
    </sheetView>
  </sheetViews>
  <sheetFormatPr defaultColWidth="9.140625" defaultRowHeight="14.25" x14ac:dyDescent="0.2"/>
  <cols>
    <col min="1" max="1" width="6" style="6" customWidth="1"/>
    <col min="2" max="2" width="36.42578125" style="3" customWidth="1"/>
    <col min="3" max="3" width="19.140625" style="45" customWidth="1"/>
    <col min="4" max="4" width="18" style="45" customWidth="1"/>
    <col min="5" max="5" width="18.5703125" style="45" customWidth="1"/>
    <col min="6" max="6" width="17" style="45" customWidth="1"/>
    <col min="7" max="7" width="18.28515625" style="45" customWidth="1"/>
    <col min="8" max="8" width="17.42578125" style="45" customWidth="1"/>
    <col min="9" max="9" width="16.85546875" style="45" customWidth="1"/>
    <col min="10" max="16384" width="9.140625" style="3"/>
  </cols>
  <sheetData>
    <row r="1" spans="1:9" ht="72" thickBot="1" x14ac:dyDescent="0.25">
      <c r="A1" s="990" t="s">
        <v>557</v>
      </c>
      <c r="B1" s="991"/>
      <c r="C1" s="44" t="s">
        <v>588</v>
      </c>
      <c r="D1" s="44" t="s">
        <v>559</v>
      </c>
      <c r="E1" s="44" t="s">
        <v>589</v>
      </c>
      <c r="F1" s="338" t="s">
        <v>590</v>
      </c>
      <c r="G1" s="338" t="s">
        <v>591</v>
      </c>
      <c r="H1" s="44" t="s">
        <v>592</v>
      </c>
      <c r="I1" s="775" t="s">
        <v>593</v>
      </c>
    </row>
    <row r="2" spans="1:9" ht="18.75" customHeight="1" x14ac:dyDescent="0.25">
      <c r="A2" s="339" t="s">
        <v>472</v>
      </c>
      <c r="B2" s="340"/>
      <c r="C2" s="328"/>
      <c r="D2" s="328"/>
      <c r="E2" s="328"/>
      <c r="F2" s="341"/>
      <c r="G2" s="341"/>
      <c r="H2" s="36"/>
      <c r="I2" s="771"/>
    </row>
    <row r="3" spans="1:9" x14ac:dyDescent="0.2">
      <c r="A3" s="342">
        <v>100</v>
      </c>
      <c r="B3" s="20" t="s">
        <v>563</v>
      </c>
      <c r="C3" s="514"/>
      <c r="D3" s="514"/>
      <c r="E3" s="514"/>
      <c r="F3" s="514"/>
      <c r="G3" s="514"/>
      <c r="H3" s="514"/>
      <c r="I3" s="518">
        <f t="shared" ref="I3:I19" si="0">SUM(C3:H3)</f>
        <v>0</v>
      </c>
    </row>
    <row r="4" spans="1:9" x14ac:dyDescent="0.2">
      <c r="A4" s="342">
        <v>200</v>
      </c>
      <c r="B4" s="20" t="s">
        <v>564</v>
      </c>
      <c r="C4" s="514"/>
      <c r="D4" s="514"/>
      <c r="E4" s="514"/>
      <c r="F4" s="514"/>
      <c r="G4" s="514"/>
      <c r="H4" s="514"/>
      <c r="I4" s="514">
        <f t="shared" si="0"/>
        <v>0</v>
      </c>
    </row>
    <row r="5" spans="1:9" x14ac:dyDescent="0.2">
      <c r="A5" s="342">
        <v>300</v>
      </c>
      <c r="B5" s="20" t="s">
        <v>565</v>
      </c>
      <c r="C5" s="514"/>
      <c r="D5" s="514"/>
      <c r="E5" s="514"/>
      <c r="F5" s="514"/>
      <c r="G5" s="514"/>
      <c r="H5" s="514"/>
      <c r="I5" s="514">
        <f t="shared" si="0"/>
        <v>0</v>
      </c>
    </row>
    <row r="6" spans="1:9" x14ac:dyDescent="0.2">
      <c r="A6" s="342">
        <v>400</v>
      </c>
      <c r="B6" s="20" t="s">
        <v>566</v>
      </c>
      <c r="C6" s="514"/>
      <c r="D6" s="514"/>
      <c r="E6" s="514"/>
      <c r="F6" s="514"/>
      <c r="G6" s="514"/>
      <c r="H6" s="514"/>
      <c r="I6" s="514">
        <f t="shared" si="0"/>
        <v>0</v>
      </c>
    </row>
    <row r="7" spans="1:9" x14ac:dyDescent="0.2">
      <c r="A7" s="342">
        <v>500</v>
      </c>
      <c r="B7" s="20" t="s">
        <v>567</v>
      </c>
      <c r="C7" s="514"/>
      <c r="D7" s="514"/>
      <c r="E7" s="514"/>
      <c r="F7" s="514"/>
      <c r="G7" s="514"/>
      <c r="H7" s="514"/>
      <c r="I7" s="514">
        <f t="shared" si="0"/>
        <v>0</v>
      </c>
    </row>
    <row r="8" spans="1:9" x14ac:dyDescent="0.2">
      <c r="A8" s="342">
        <v>600</v>
      </c>
      <c r="B8" s="20" t="s">
        <v>568</v>
      </c>
      <c r="C8" s="514"/>
      <c r="D8" s="514"/>
      <c r="E8" s="514"/>
      <c r="F8" s="514"/>
      <c r="G8" s="514"/>
      <c r="H8" s="514"/>
      <c r="I8" s="514">
        <f t="shared" si="0"/>
        <v>0</v>
      </c>
    </row>
    <row r="9" spans="1:9" x14ac:dyDescent="0.2">
      <c r="A9" s="342">
        <v>800</v>
      </c>
      <c r="B9" s="20" t="s">
        <v>569</v>
      </c>
      <c r="C9" s="514"/>
      <c r="D9" s="514"/>
      <c r="E9" s="514"/>
      <c r="F9" s="514"/>
      <c r="G9" s="514"/>
      <c r="H9" s="514"/>
      <c r="I9" s="514">
        <f t="shared" si="0"/>
        <v>0</v>
      </c>
    </row>
    <row r="10" spans="1:9" x14ac:dyDescent="0.2">
      <c r="A10" s="342">
        <v>900</v>
      </c>
      <c r="B10" s="20" t="s">
        <v>570</v>
      </c>
      <c r="C10" s="514"/>
      <c r="D10" s="514"/>
      <c r="E10" s="514"/>
      <c r="F10" s="514"/>
      <c r="G10" s="514"/>
      <c r="H10" s="514"/>
      <c r="I10" s="514">
        <f t="shared" si="0"/>
        <v>0</v>
      </c>
    </row>
    <row r="11" spans="1:9" x14ac:dyDescent="0.2">
      <c r="A11" s="343" t="s">
        <v>571</v>
      </c>
      <c r="B11" s="20" t="s">
        <v>572</v>
      </c>
      <c r="C11" s="514"/>
      <c r="D11" s="514"/>
      <c r="E11" s="514"/>
      <c r="F11" s="514"/>
      <c r="G11" s="514"/>
      <c r="H11" s="514"/>
      <c r="I11" s="514">
        <f t="shared" si="0"/>
        <v>0</v>
      </c>
    </row>
    <row r="12" spans="1:9" x14ac:dyDescent="0.2">
      <c r="A12" s="342">
        <v>2000</v>
      </c>
      <c r="B12" s="20" t="s">
        <v>573</v>
      </c>
      <c r="C12" s="514"/>
      <c r="D12" s="514"/>
      <c r="E12" s="514"/>
      <c r="F12" s="514"/>
      <c r="G12" s="514"/>
      <c r="H12" s="514"/>
      <c r="I12" s="514">
        <f t="shared" si="0"/>
        <v>0</v>
      </c>
    </row>
    <row r="13" spans="1:9" x14ac:dyDescent="0.2">
      <c r="A13" s="344">
        <v>4000</v>
      </c>
      <c r="B13" s="345" t="s">
        <v>594</v>
      </c>
      <c r="C13" s="514"/>
      <c r="D13" s="514"/>
      <c r="E13" s="514"/>
      <c r="F13" s="514"/>
      <c r="G13" s="514"/>
      <c r="H13" s="514"/>
      <c r="I13" s="514">
        <f t="shared" si="0"/>
        <v>0</v>
      </c>
    </row>
    <row r="14" spans="1:9" x14ac:dyDescent="0.2">
      <c r="A14" s="344">
        <v>6100</v>
      </c>
      <c r="B14" s="345" t="s">
        <v>576</v>
      </c>
      <c r="C14" s="514"/>
      <c r="D14" s="514"/>
      <c r="E14" s="514"/>
      <c r="F14" s="514"/>
      <c r="G14" s="514"/>
      <c r="H14" s="514"/>
      <c r="I14" s="514">
        <f t="shared" si="0"/>
        <v>0</v>
      </c>
    </row>
    <row r="15" spans="1:9" x14ac:dyDescent="0.2">
      <c r="A15" s="342">
        <v>6200</v>
      </c>
      <c r="B15" s="20" t="s">
        <v>577</v>
      </c>
      <c r="C15" s="514"/>
      <c r="D15" s="514"/>
      <c r="E15" s="514"/>
      <c r="F15" s="514"/>
      <c r="G15" s="514"/>
      <c r="H15" s="514"/>
      <c r="I15" s="514">
        <f t="shared" si="0"/>
        <v>0</v>
      </c>
    </row>
    <row r="16" spans="1:9" x14ac:dyDescent="0.2">
      <c r="A16" s="342">
        <v>6300</v>
      </c>
      <c r="B16" s="20" t="s">
        <v>578</v>
      </c>
      <c r="C16" s="514"/>
      <c r="D16" s="514"/>
      <c r="E16" s="514"/>
      <c r="F16" s="514"/>
      <c r="G16" s="514"/>
      <c r="H16" s="514"/>
      <c r="I16" s="514">
        <f t="shared" si="0"/>
        <v>0</v>
      </c>
    </row>
    <row r="17" spans="1:9" ht="18" customHeight="1" x14ac:dyDescent="0.2">
      <c r="A17" s="346">
        <v>8000</v>
      </c>
      <c r="B17" s="347" t="s">
        <v>595</v>
      </c>
      <c r="C17" s="514"/>
      <c r="D17" s="514"/>
      <c r="E17" s="514"/>
      <c r="F17" s="514"/>
      <c r="G17" s="514"/>
      <c r="H17" s="514"/>
      <c r="I17" s="514">
        <f t="shared" si="0"/>
        <v>0</v>
      </c>
    </row>
    <row r="18" spans="1:9" ht="18" customHeight="1" x14ac:dyDescent="0.2">
      <c r="A18" s="346"/>
      <c r="B18" s="348" t="s">
        <v>550</v>
      </c>
      <c r="C18" s="514"/>
      <c r="D18" s="514"/>
      <c r="E18" s="514"/>
      <c r="F18" s="514"/>
      <c r="G18" s="514"/>
      <c r="H18" s="514"/>
      <c r="I18" s="514">
        <f t="shared" si="0"/>
        <v>0</v>
      </c>
    </row>
    <row r="19" spans="1:9" ht="18" customHeight="1" x14ac:dyDescent="0.2">
      <c r="A19" s="346"/>
      <c r="B19" s="348" t="s">
        <v>552</v>
      </c>
      <c r="C19" s="514"/>
      <c r="D19" s="514"/>
      <c r="E19" s="514"/>
      <c r="F19" s="514"/>
      <c r="G19" s="514"/>
      <c r="H19" s="514"/>
      <c r="I19" s="514">
        <f t="shared" si="0"/>
        <v>0</v>
      </c>
    </row>
    <row r="20" spans="1:9" ht="18" customHeight="1" x14ac:dyDescent="0.2">
      <c r="A20" s="349"/>
      <c r="B20" s="350" t="s">
        <v>596</v>
      </c>
      <c r="C20" s="351">
        <f t="shared" ref="C20:I20" si="1">SUM(C17:C19)</f>
        <v>0</v>
      </c>
      <c r="D20" s="351">
        <f t="shared" si="1"/>
        <v>0</v>
      </c>
      <c r="E20" s="351">
        <f t="shared" si="1"/>
        <v>0</v>
      </c>
      <c r="F20" s="351">
        <f t="shared" si="1"/>
        <v>0</v>
      </c>
      <c r="G20" s="351">
        <f t="shared" si="1"/>
        <v>0</v>
      </c>
      <c r="H20" s="351">
        <f t="shared" si="1"/>
        <v>0</v>
      </c>
      <c r="I20" s="351">
        <f t="shared" si="1"/>
        <v>0</v>
      </c>
    </row>
    <row r="21" spans="1:9" ht="20.25" customHeight="1" thickBot="1" x14ac:dyDescent="0.3">
      <c r="A21" s="352"/>
      <c r="B21" s="353" t="s">
        <v>479</v>
      </c>
      <c r="C21" s="321">
        <f t="shared" ref="C21:I21" si="2">SUM(C3:C20)-SUM(C17:C19)</f>
        <v>0</v>
      </c>
      <c r="D21" s="321">
        <f t="shared" si="2"/>
        <v>0</v>
      </c>
      <c r="E21" s="321">
        <f t="shared" si="2"/>
        <v>0</v>
      </c>
      <c r="F21" s="321">
        <f t="shared" si="2"/>
        <v>0</v>
      </c>
      <c r="G21" s="321">
        <f t="shared" si="2"/>
        <v>0</v>
      </c>
      <c r="H21" s="321">
        <f t="shared" si="2"/>
        <v>0</v>
      </c>
      <c r="I21" s="321">
        <f t="shared" si="2"/>
        <v>0</v>
      </c>
    </row>
    <row r="22" spans="1:9" ht="15.75" thickBot="1" x14ac:dyDescent="0.3">
      <c r="A22" s="354" t="s">
        <v>480</v>
      </c>
      <c r="B22" s="324"/>
      <c r="C22" s="514"/>
      <c r="D22" s="514"/>
      <c r="E22" s="514"/>
      <c r="F22" s="514"/>
      <c r="G22" s="514"/>
      <c r="H22" s="514"/>
      <c r="I22" s="514"/>
    </row>
    <row r="23" spans="1:9" ht="20.25" customHeight="1" thickBot="1" x14ac:dyDescent="0.3">
      <c r="A23" s="354" t="s">
        <v>580</v>
      </c>
      <c r="B23" s="324"/>
      <c r="C23" s="325">
        <f t="shared" ref="C23:I23" si="3">C21+C22</f>
        <v>0</v>
      </c>
      <c r="D23" s="325">
        <f t="shared" si="3"/>
        <v>0</v>
      </c>
      <c r="E23" s="325">
        <f t="shared" si="3"/>
        <v>0</v>
      </c>
      <c r="F23" s="325">
        <f t="shared" si="3"/>
        <v>0</v>
      </c>
      <c r="G23" s="325">
        <f t="shared" si="3"/>
        <v>0</v>
      </c>
      <c r="H23" s="325">
        <f t="shared" si="3"/>
        <v>0</v>
      </c>
      <c r="I23" s="776">
        <f t="shared" si="3"/>
        <v>0</v>
      </c>
    </row>
    <row r="24" spans="1:9" ht="18" customHeight="1" x14ac:dyDescent="0.25">
      <c r="A24" s="339" t="s">
        <v>581</v>
      </c>
      <c r="B24" s="340"/>
      <c r="C24" s="328"/>
      <c r="D24" s="328"/>
      <c r="E24" s="328"/>
      <c r="F24" s="341"/>
      <c r="G24" s="341"/>
      <c r="H24" s="36"/>
      <c r="I24" s="771"/>
    </row>
    <row r="25" spans="1:9" x14ac:dyDescent="0.2">
      <c r="A25" s="342"/>
      <c r="B25" s="20" t="s">
        <v>483</v>
      </c>
      <c r="C25" s="514"/>
      <c r="D25" s="514"/>
      <c r="E25" s="514"/>
      <c r="F25" s="514"/>
      <c r="G25" s="514"/>
      <c r="H25" s="514"/>
      <c r="I25" s="518">
        <f t="shared" ref="I25:I39" si="4">SUM(C25:H25)</f>
        <v>0</v>
      </c>
    </row>
    <row r="26" spans="1:9" x14ac:dyDescent="0.2">
      <c r="A26" s="342"/>
      <c r="B26" s="20" t="s">
        <v>484</v>
      </c>
      <c r="C26" s="514"/>
      <c r="D26" s="514"/>
      <c r="E26" s="514"/>
      <c r="F26" s="514"/>
      <c r="G26" s="514"/>
      <c r="H26" s="514"/>
      <c r="I26" s="514">
        <f t="shared" si="4"/>
        <v>0</v>
      </c>
    </row>
    <row r="27" spans="1:9" x14ac:dyDescent="0.2">
      <c r="A27" s="342"/>
      <c r="B27" s="20" t="s">
        <v>485</v>
      </c>
      <c r="C27" s="514"/>
      <c r="D27" s="514"/>
      <c r="E27" s="514"/>
      <c r="F27" s="514"/>
      <c r="G27" s="514"/>
      <c r="H27" s="514"/>
      <c r="I27" s="514">
        <f t="shared" si="4"/>
        <v>0</v>
      </c>
    </row>
    <row r="28" spans="1:9" x14ac:dyDescent="0.2">
      <c r="A28" s="342"/>
      <c r="B28" s="20" t="s">
        <v>486</v>
      </c>
      <c r="C28" s="514"/>
      <c r="D28" s="514"/>
      <c r="E28" s="514"/>
      <c r="F28" s="514"/>
      <c r="G28" s="514"/>
      <c r="H28" s="514"/>
      <c r="I28" s="514">
        <f t="shared" si="4"/>
        <v>0</v>
      </c>
    </row>
    <row r="29" spans="1:9" x14ac:dyDescent="0.2">
      <c r="A29" s="342"/>
      <c r="B29" s="20" t="s">
        <v>554</v>
      </c>
      <c r="C29" s="514"/>
      <c r="D29" s="514"/>
      <c r="E29" s="514"/>
      <c r="F29" s="514"/>
      <c r="G29" s="514"/>
      <c r="H29" s="514"/>
      <c r="I29" s="514">
        <f t="shared" si="4"/>
        <v>0</v>
      </c>
    </row>
    <row r="30" spans="1:9" x14ac:dyDescent="0.2">
      <c r="A30" s="342"/>
      <c r="B30" s="20" t="s">
        <v>487</v>
      </c>
      <c r="C30" s="514"/>
      <c r="D30" s="514"/>
      <c r="E30" s="514"/>
      <c r="F30" s="514"/>
      <c r="G30" s="514"/>
      <c r="H30" s="514"/>
      <c r="I30" s="514">
        <f t="shared" si="4"/>
        <v>0</v>
      </c>
    </row>
    <row r="31" spans="1:9" x14ac:dyDescent="0.2">
      <c r="A31" s="342"/>
      <c r="B31" s="20" t="s">
        <v>582</v>
      </c>
      <c r="C31" s="514"/>
      <c r="D31" s="514"/>
      <c r="E31" s="514"/>
      <c r="F31" s="514"/>
      <c r="G31" s="514"/>
      <c r="H31" s="514"/>
      <c r="I31" s="514">
        <f t="shared" si="4"/>
        <v>0</v>
      </c>
    </row>
    <row r="32" spans="1:9" x14ac:dyDescent="0.2">
      <c r="A32" s="496"/>
      <c r="B32" s="315" t="s">
        <v>488</v>
      </c>
      <c r="C32" s="514"/>
      <c r="D32" s="514"/>
      <c r="E32" s="514"/>
      <c r="F32" s="514"/>
      <c r="G32" s="514"/>
      <c r="H32" s="514"/>
      <c r="I32" s="514">
        <f t="shared" si="4"/>
        <v>0</v>
      </c>
    </row>
    <row r="33" spans="1:9" x14ac:dyDescent="0.2">
      <c r="A33" s="496"/>
      <c r="B33" s="315" t="s">
        <v>489</v>
      </c>
      <c r="C33" s="514"/>
      <c r="D33" s="514"/>
      <c r="E33" s="514"/>
      <c r="F33" s="514"/>
      <c r="G33" s="514"/>
      <c r="H33" s="514"/>
      <c r="I33" s="514">
        <f t="shared" si="4"/>
        <v>0</v>
      </c>
    </row>
    <row r="34" spans="1:9" x14ac:dyDescent="0.2">
      <c r="A34" s="496"/>
      <c r="B34" s="315" t="s">
        <v>490</v>
      </c>
      <c r="C34" s="514"/>
      <c r="D34" s="514"/>
      <c r="E34" s="514"/>
      <c r="F34" s="514"/>
      <c r="G34" s="514"/>
      <c r="H34" s="514"/>
      <c r="I34" s="514">
        <f t="shared" si="4"/>
        <v>0</v>
      </c>
    </row>
    <row r="35" spans="1:9" ht="18" customHeight="1" x14ac:dyDescent="0.25">
      <c r="A35" s="496"/>
      <c r="B35" s="497" t="s">
        <v>492</v>
      </c>
      <c r="C35" s="514"/>
      <c r="D35" s="514"/>
      <c r="E35" s="514"/>
      <c r="F35" s="514"/>
      <c r="G35" s="514"/>
      <c r="H35" s="514"/>
      <c r="I35" s="514">
        <f t="shared" si="4"/>
        <v>0</v>
      </c>
    </row>
    <row r="36" spans="1:9" x14ac:dyDescent="0.2">
      <c r="A36" s="342"/>
      <c r="B36" s="20" t="s">
        <v>583</v>
      </c>
      <c r="C36" s="514"/>
      <c r="D36" s="514"/>
      <c r="E36" s="514"/>
      <c r="F36" s="514"/>
      <c r="G36" s="514"/>
      <c r="H36" s="514"/>
      <c r="I36" s="514">
        <f t="shared" si="4"/>
        <v>0</v>
      </c>
    </row>
    <row r="37" spans="1:9" x14ac:dyDescent="0.2">
      <c r="A37" s="342"/>
      <c r="B37" s="20" t="s">
        <v>582</v>
      </c>
      <c r="C37" s="514"/>
      <c r="D37" s="514"/>
      <c r="E37" s="514"/>
      <c r="F37" s="514"/>
      <c r="G37" s="514"/>
      <c r="H37" s="514"/>
      <c r="I37" s="514">
        <f t="shared" si="4"/>
        <v>0</v>
      </c>
    </row>
    <row r="38" spans="1:9" x14ac:dyDescent="0.2">
      <c r="A38" s="342"/>
      <c r="B38" s="20" t="s">
        <v>584</v>
      </c>
      <c r="C38" s="514"/>
      <c r="D38" s="514"/>
      <c r="E38" s="514"/>
      <c r="F38" s="514"/>
      <c r="G38" s="514"/>
      <c r="H38" s="514"/>
      <c r="I38" s="514">
        <f t="shared" si="4"/>
        <v>0</v>
      </c>
    </row>
    <row r="39" spans="1:9" x14ac:dyDescent="0.2">
      <c r="A39" s="342"/>
      <c r="B39" s="20"/>
      <c r="C39" s="514"/>
      <c r="D39" s="514"/>
      <c r="E39" s="514"/>
      <c r="F39" s="514"/>
      <c r="G39" s="514"/>
      <c r="H39" s="514"/>
      <c r="I39" s="514">
        <f t="shared" si="4"/>
        <v>0</v>
      </c>
    </row>
    <row r="40" spans="1:9" ht="15.75" thickBot="1" x14ac:dyDescent="0.3">
      <c r="A40" s="355" t="s">
        <v>496</v>
      </c>
      <c r="B40" s="356"/>
      <c r="C40" s="321">
        <f t="shared" ref="C40:I40" si="5">SUM(C25:C39)</f>
        <v>0</v>
      </c>
      <c r="D40" s="321">
        <f t="shared" si="5"/>
        <v>0</v>
      </c>
      <c r="E40" s="321">
        <f t="shared" si="5"/>
        <v>0</v>
      </c>
      <c r="F40" s="321">
        <f t="shared" si="5"/>
        <v>0</v>
      </c>
      <c r="G40" s="321">
        <f t="shared" si="5"/>
        <v>0</v>
      </c>
      <c r="H40" s="321">
        <f t="shared" si="5"/>
        <v>0</v>
      </c>
      <c r="I40" s="321">
        <f t="shared" si="5"/>
        <v>0</v>
      </c>
    </row>
    <row r="41" spans="1:9" ht="18.75" customHeight="1" thickBot="1" x14ac:dyDescent="0.3">
      <c r="A41" s="354" t="s">
        <v>497</v>
      </c>
      <c r="B41" s="324"/>
      <c r="C41" s="325">
        <f t="shared" ref="C41:I41" si="6">C23+C40</f>
        <v>0</v>
      </c>
      <c r="D41" s="325">
        <f t="shared" si="6"/>
        <v>0</v>
      </c>
      <c r="E41" s="325">
        <f t="shared" si="6"/>
        <v>0</v>
      </c>
      <c r="F41" s="325">
        <f t="shared" si="6"/>
        <v>0</v>
      </c>
      <c r="G41" s="325">
        <f t="shared" si="6"/>
        <v>0</v>
      </c>
      <c r="H41" s="325">
        <f t="shared" si="6"/>
        <v>0</v>
      </c>
      <c r="I41" s="325">
        <f t="shared" si="6"/>
        <v>0</v>
      </c>
    </row>
    <row r="42" spans="1:9" ht="19.5" customHeight="1" thickBot="1" x14ac:dyDescent="0.3">
      <c r="A42" s="357" t="s">
        <v>585</v>
      </c>
      <c r="B42" s="333" t="s">
        <v>498</v>
      </c>
      <c r="C42" s="514"/>
      <c r="D42" s="514"/>
      <c r="E42" s="514"/>
      <c r="F42" s="514"/>
      <c r="G42" s="514"/>
      <c r="H42" s="514"/>
      <c r="I42" s="514">
        <f>SUM(C42:H42)</f>
        <v>0</v>
      </c>
    </row>
    <row r="43" spans="1:9" ht="21.75" customHeight="1" thickBot="1" x14ac:dyDescent="0.3">
      <c r="A43" s="358" t="s">
        <v>499</v>
      </c>
      <c r="B43" s="359"/>
      <c r="C43" s="360">
        <f t="shared" ref="C43:I43" si="7">C41-C42</f>
        <v>0</v>
      </c>
      <c r="D43" s="360">
        <f t="shared" si="7"/>
        <v>0</v>
      </c>
      <c r="E43" s="360">
        <f t="shared" si="7"/>
        <v>0</v>
      </c>
      <c r="F43" s="360">
        <f t="shared" si="7"/>
        <v>0</v>
      </c>
      <c r="G43" s="360">
        <f t="shared" si="7"/>
        <v>0</v>
      </c>
      <c r="H43" s="360">
        <f t="shared" si="7"/>
        <v>0</v>
      </c>
      <c r="I43" s="360">
        <f t="shared" si="7"/>
        <v>0</v>
      </c>
    </row>
    <row r="44" spans="1:9" ht="15" thickTop="1" x14ac:dyDescent="0.2"/>
    <row r="45" spans="1:9" x14ac:dyDescent="0.2">
      <c r="H45" s="58" t="str" cm="1">
        <f t="array" ref="H45">SchoolName</f>
        <v>Young Women's Leadership Academy</v>
      </c>
      <c r="I45" s="406"/>
    </row>
    <row r="46" spans="1:9" x14ac:dyDescent="0.2">
      <c r="H46" s="284" t="str" cm="1">
        <f t="array" ref="H46">"FYE "&amp;TEXT(FYE_Date,"mm/dd/yy")</f>
        <v>FYE 06/30/25</v>
      </c>
      <c r="I46" s="406"/>
    </row>
    <row r="47" spans="1:9" x14ac:dyDescent="0.2">
      <c r="A47" s="342"/>
      <c r="B47" s="5"/>
      <c r="C47" s="45" t="s">
        <v>405</v>
      </c>
      <c r="D47" s="116"/>
      <c r="H47" s="58" t="str">
        <f>Budget</f>
        <v>Amended Approved</v>
      </c>
      <c r="I47" s="405" t="s">
        <v>597</v>
      </c>
    </row>
    <row r="48" spans="1:9" ht="19.5" customHeight="1" x14ac:dyDescent="0.2">
      <c r="A48" s="6" t="s">
        <v>586</v>
      </c>
      <c r="H48" s="683" t="s">
        <v>339</v>
      </c>
      <c r="I48" s="45" t="s">
        <v>598</v>
      </c>
    </row>
  </sheetData>
  <mergeCells count="1">
    <mergeCell ref="A1:B1"/>
  </mergeCells>
  <hyperlinks>
    <hyperlink ref="H48" location="TOCpage" display="TOC" xr:uid="{AAA6255D-C52B-4BDC-A85B-726D1D6231C6}"/>
  </hyperlinks>
  <pageMargins left="0.55000000000000004" right="0" top="0.5" bottom="0.25" header="0.5" footer="0"/>
  <pageSetup scale="71" orientation="landscape" r:id="rId1"/>
  <headerFooter alignWithMargins="0">
    <oddFooter>&amp;C&amp;8FORM 4405LGF
Last Revised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49"/>
  <sheetViews>
    <sheetView zoomScale="75" zoomScaleNormal="75" zoomScaleSheetLayoutView="75" workbookViewId="0">
      <selection activeCell="H22" activeCellId="2" sqref="H43 H35 H22"/>
    </sheetView>
  </sheetViews>
  <sheetFormatPr defaultColWidth="9.140625" defaultRowHeight="14.25" x14ac:dyDescent="0.2"/>
  <cols>
    <col min="1" max="1" width="1.42578125" style="30" customWidth="1"/>
    <col min="2" max="2" width="6.42578125" style="30" customWidth="1"/>
    <col min="3" max="3" width="39.85546875" style="3" customWidth="1"/>
    <col min="4" max="5" width="15.7109375" style="3" customWidth="1"/>
    <col min="6" max="6" width="15.85546875" style="3" customWidth="1"/>
    <col min="7" max="7" width="18.28515625" style="3" customWidth="1"/>
    <col min="8" max="8" width="17.140625" style="3" customWidth="1"/>
    <col min="9" max="9" width="1.5703125" style="3" customWidth="1"/>
    <col min="10" max="10" width="9.140625" style="3"/>
    <col min="11" max="11" width="5.42578125" style="3" customWidth="1"/>
    <col min="12" max="16384" width="9.140625" style="3"/>
  </cols>
  <sheetData>
    <row r="1" spans="1:8" x14ac:dyDescent="0.2">
      <c r="A1" s="25"/>
      <c r="B1" s="25"/>
      <c r="C1" s="26"/>
      <c r="D1" s="27">
        <v>-1</v>
      </c>
      <c r="E1" s="28">
        <v>-2</v>
      </c>
      <c r="F1" s="69">
        <v>-3</v>
      </c>
      <c r="G1" s="29">
        <v>-4</v>
      </c>
    </row>
    <row r="2" spans="1:8" x14ac:dyDescent="0.2">
      <c r="C2" s="11"/>
      <c r="D2" s="11"/>
      <c r="E2" s="39" t="s">
        <v>359</v>
      </c>
      <c r="F2" s="992" t="str">
        <f>"BUDGET YEAR ENDING "&amp;TEXT('Form 1'!$C$138,"mm/dd/yy")</f>
        <v>BUDGET YEAR ENDING 06/30/25</v>
      </c>
      <c r="G2" s="993"/>
    </row>
    <row r="3" spans="1:8" s="34" customFormat="1" ht="15.75" customHeight="1" x14ac:dyDescent="0.2">
      <c r="A3" s="66"/>
      <c r="B3" s="898"/>
      <c r="C3" s="899"/>
      <c r="D3" s="62" t="s">
        <v>599</v>
      </c>
      <c r="E3" s="62" t="s">
        <v>600</v>
      </c>
      <c r="F3" s="68"/>
      <c r="G3" s="68"/>
      <c r="H3" s="64"/>
    </row>
    <row r="4" spans="1:8" s="34" customFormat="1" ht="15.75" customHeight="1" x14ac:dyDescent="0.2">
      <c r="A4" s="66"/>
      <c r="B4" s="898"/>
      <c r="C4" s="899" t="s">
        <v>517</v>
      </c>
      <c r="D4" s="62" t="s">
        <v>601</v>
      </c>
      <c r="E4" s="62" t="s">
        <v>601</v>
      </c>
      <c r="F4" s="65" t="s">
        <v>602</v>
      </c>
      <c r="G4" s="65" t="s">
        <v>603</v>
      </c>
      <c r="H4" s="65" t="s">
        <v>604</v>
      </c>
    </row>
    <row r="5" spans="1:8" s="34" customFormat="1" ht="15" customHeight="1" x14ac:dyDescent="0.2">
      <c r="A5" s="31"/>
      <c r="B5" s="900"/>
      <c r="C5" s="901"/>
      <c r="D5" s="298">
        <f>'Form 1'!$C$129</f>
        <v>45107</v>
      </c>
      <c r="E5" s="298">
        <f>'Form 1'!$C$133</f>
        <v>45473</v>
      </c>
      <c r="F5" s="63" t="s">
        <v>605</v>
      </c>
      <c r="G5" s="63" t="s">
        <v>605</v>
      </c>
      <c r="H5" s="63" t="s">
        <v>606</v>
      </c>
    </row>
    <row r="6" spans="1:8" ht="21" customHeight="1" x14ac:dyDescent="0.25">
      <c r="A6" s="130" t="s">
        <v>607</v>
      </c>
      <c r="B6" s="130"/>
      <c r="C6" s="131" t="s">
        <v>608</v>
      </c>
      <c r="D6" s="106"/>
      <c r="E6" s="106"/>
      <c r="F6" s="106"/>
      <c r="G6" s="106"/>
      <c r="H6" s="106"/>
    </row>
    <row r="7" spans="1:8" x14ac:dyDescent="0.2">
      <c r="A7" s="132" t="s">
        <v>609</v>
      </c>
      <c r="B7" s="133"/>
      <c r="C7" s="95" t="s">
        <v>610</v>
      </c>
      <c r="D7" s="514"/>
      <c r="E7" s="514"/>
      <c r="F7" s="514"/>
      <c r="G7" s="514"/>
      <c r="H7" s="514"/>
    </row>
    <row r="8" spans="1:8" x14ac:dyDescent="0.2">
      <c r="A8" s="133"/>
      <c r="B8" s="133" t="s">
        <v>611</v>
      </c>
      <c r="C8" s="95" t="s">
        <v>612</v>
      </c>
      <c r="D8" s="514"/>
      <c r="E8" s="514"/>
      <c r="F8" s="514"/>
      <c r="G8" s="514"/>
      <c r="H8" s="514"/>
    </row>
    <row r="9" spans="1:8" x14ac:dyDescent="0.2">
      <c r="A9" s="133"/>
      <c r="B9" s="133" t="s">
        <v>613</v>
      </c>
      <c r="C9" s="95" t="s">
        <v>614</v>
      </c>
      <c r="D9" s="514"/>
      <c r="E9" s="514"/>
      <c r="F9" s="514"/>
      <c r="G9" s="514"/>
      <c r="H9" s="514"/>
    </row>
    <row r="10" spans="1:8" x14ac:dyDescent="0.2">
      <c r="A10" s="133"/>
      <c r="B10" s="133" t="s">
        <v>615</v>
      </c>
      <c r="C10" s="95" t="s">
        <v>616</v>
      </c>
      <c r="D10" s="514"/>
      <c r="E10" s="514"/>
      <c r="F10" s="514"/>
      <c r="G10" s="514"/>
      <c r="H10" s="514"/>
    </row>
    <row r="11" spans="1:8" x14ac:dyDescent="0.2">
      <c r="A11" s="133" t="s">
        <v>617</v>
      </c>
      <c r="B11" s="133"/>
      <c r="C11" s="95" t="s">
        <v>618</v>
      </c>
      <c r="D11" s="514"/>
      <c r="E11" s="514"/>
      <c r="F11" s="514"/>
      <c r="G11" s="514"/>
      <c r="H11" s="514"/>
    </row>
    <row r="12" spans="1:8" x14ac:dyDescent="0.2">
      <c r="A12" s="133" t="s">
        <v>619</v>
      </c>
      <c r="B12" s="133"/>
      <c r="C12" s="95" t="s">
        <v>620</v>
      </c>
      <c r="D12" s="514"/>
      <c r="E12" s="514"/>
      <c r="F12" s="514"/>
      <c r="G12" s="514"/>
      <c r="H12" s="514"/>
    </row>
    <row r="13" spans="1:8" x14ac:dyDescent="0.2">
      <c r="A13" s="133" t="s">
        <v>621</v>
      </c>
      <c r="B13" s="133"/>
      <c r="C13" s="95" t="s">
        <v>141</v>
      </c>
      <c r="D13" s="514"/>
      <c r="E13" s="514">
        <f>DROP!B92+DROP!B95</f>
        <v>0</v>
      </c>
      <c r="F13" s="514">
        <f>DROP!C92+DROP!C95</f>
        <v>0</v>
      </c>
      <c r="G13" s="514">
        <f>DROP!D92+DROP!D95</f>
        <v>0</v>
      </c>
      <c r="H13" s="514">
        <f>DROP!E92+DROP!E95</f>
        <v>0</v>
      </c>
    </row>
    <row r="14" spans="1:8" x14ac:dyDescent="0.2">
      <c r="A14" s="132" t="s">
        <v>622</v>
      </c>
      <c r="B14" s="133"/>
      <c r="C14" s="95" t="s">
        <v>623</v>
      </c>
      <c r="D14" s="514"/>
      <c r="E14" s="514"/>
      <c r="F14" s="514"/>
      <c r="G14" s="514"/>
      <c r="H14" s="514"/>
    </row>
    <row r="15" spans="1:8" x14ac:dyDescent="0.2">
      <c r="A15" s="132" t="s">
        <v>624</v>
      </c>
      <c r="B15" s="133"/>
      <c r="C15" s="95" t="s">
        <v>625</v>
      </c>
      <c r="D15" s="514"/>
      <c r="E15" s="514"/>
      <c r="F15" s="514"/>
      <c r="G15" s="514"/>
      <c r="H15" s="514"/>
    </row>
    <row r="16" spans="1:8" x14ac:dyDescent="0.2">
      <c r="A16" s="132" t="s">
        <v>626</v>
      </c>
      <c r="B16" s="133"/>
      <c r="C16" s="95" t="s">
        <v>627</v>
      </c>
      <c r="D16" s="514"/>
      <c r="E16" s="514">
        <f>DROP!B93</f>
        <v>0</v>
      </c>
      <c r="F16" s="514">
        <f>DROP!C93</f>
        <v>0</v>
      </c>
      <c r="G16" s="514">
        <f>DROP!D93</f>
        <v>0</v>
      </c>
      <c r="H16" s="514">
        <f>DROP!E93</f>
        <v>0</v>
      </c>
    </row>
    <row r="17" spans="1:8" x14ac:dyDescent="0.2">
      <c r="A17" s="268"/>
      <c r="B17" s="132" t="s">
        <v>628</v>
      </c>
      <c r="C17" s="95" t="s">
        <v>629</v>
      </c>
      <c r="D17" s="514"/>
      <c r="E17" s="514"/>
      <c r="F17" s="514"/>
      <c r="G17" s="514"/>
      <c r="H17" s="514"/>
    </row>
    <row r="18" spans="1:8" x14ac:dyDescent="0.2">
      <c r="A18" s="5"/>
      <c r="B18" s="132" t="s">
        <v>630</v>
      </c>
      <c r="C18" s="89" t="s">
        <v>631</v>
      </c>
      <c r="D18" s="514">
        <v>1071194.21</v>
      </c>
      <c r="E18" s="514">
        <f>DROP!B94</f>
        <v>243784</v>
      </c>
      <c r="F18" s="514">
        <f>DROP!C94</f>
        <v>123596</v>
      </c>
      <c r="G18" s="514">
        <f>DROP!D94</f>
        <v>129096</v>
      </c>
      <c r="H18" s="514">
        <f>DROP!E94</f>
        <v>652723</v>
      </c>
    </row>
    <row r="19" spans="1:8" x14ac:dyDescent="0.2">
      <c r="A19" s="132" t="s">
        <v>632</v>
      </c>
      <c r="B19" s="133"/>
      <c r="C19" s="95" t="s">
        <v>633</v>
      </c>
      <c r="D19" s="514"/>
      <c r="E19" s="514"/>
      <c r="F19" s="514"/>
      <c r="G19" s="514"/>
      <c r="H19" s="514"/>
    </row>
    <row r="20" spans="1:8" x14ac:dyDescent="0.2">
      <c r="A20" s="5"/>
      <c r="B20" s="132" t="s">
        <v>634</v>
      </c>
      <c r="C20" s="95" t="s">
        <v>635</v>
      </c>
      <c r="D20" s="514"/>
      <c r="E20" s="514">
        <f>DROP!B103</f>
        <v>0</v>
      </c>
      <c r="F20" s="514">
        <f>DROP!C103</f>
        <v>0</v>
      </c>
      <c r="G20" s="514">
        <f>DROP!D103</f>
        <v>0</v>
      </c>
      <c r="H20" s="514">
        <f>DROP!E103</f>
        <v>0</v>
      </c>
    </row>
    <row r="21" spans="1:8" x14ac:dyDescent="0.2">
      <c r="A21" s="133"/>
      <c r="B21" s="133"/>
      <c r="C21" s="95"/>
      <c r="D21" s="93"/>
      <c r="E21" s="93"/>
      <c r="F21" s="93"/>
      <c r="G21" s="93"/>
      <c r="H21" s="93"/>
    </row>
    <row r="22" spans="1:8" ht="21.75" customHeight="1" thickBot="1" x14ac:dyDescent="0.3">
      <c r="A22" s="136" t="s">
        <v>636</v>
      </c>
      <c r="B22" s="137"/>
      <c r="C22" s="112"/>
      <c r="D22" s="113">
        <f>SUM(D7:D20)</f>
        <v>1071194.21</v>
      </c>
      <c r="E22" s="113">
        <f t="shared" ref="E22:H22" si="0">SUM(E7:E20)</f>
        <v>243784</v>
      </c>
      <c r="F22" s="113">
        <f>SUM(F7:F20)</f>
        <v>123596</v>
      </c>
      <c r="G22" s="113">
        <f t="shared" si="0"/>
        <v>129096</v>
      </c>
      <c r="H22" s="113">
        <f t="shared" si="0"/>
        <v>652723</v>
      </c>
    </row>
    <row r="23" spans="1:8" ht="21.75" customHeight="1" thickTop="1" x14ac:dyDescent="0.25">
      <c r="A23" s="506" t="s">
        <v>637</v>
      </c>
      <c r="B23" s="472"/>
      <c r="C23" s="507" t="s">
        <v>638</v>
      </c>
      <c r="D23" s="106"/>
      <c r="E23" s="106"/>
      <c r="F23" s="106"/>
      <c r="G23" s="106"/>
      <c r="H23" s="106"/>
    </row>
    <row r="24" spans="1:8" ht="12.75" customHeight="1" x14ac:dyDescent="0.25">
      <c r="A24" s="168"/>
      <c r="B24" s="141"/>
      <c r="C24" s="508" t="s">
        <v>435</v>
      </c>
      <c r="D24" s="164"/>
      <c r="E24" s="164"/>
      <c r="F24" s="164"/>
      <c r="G24" s="164"/>
      <c r="H24" s="164"/>
    </row>
    <row r="25" spans="1:8" x14ac:dyDescent="0.2">
      <c r="A25" s="133"/>
      <c r="B25" s="509" t="s">
        <v>639</v>
      </c>
      <c r="C25" s="95" t="s">
        <v>640</v>
      </c>
      <c r="D25" s="514">
        <v>404175</v>
      </c>
      <c r="E25" s="514">
        <f>SUM(DROP!B74:B77)</f>
        <v>1257478</v>
      </c>
      <c r="F25" s="514">
        <f>SUM(DROP!C74:C77)</f>
        <v>1493528</v>
      </c>
      <c r="G25" s="514">
        <f>SUM(DROP!D74:D77)</f>
        <v>1493528</v>
      </c>
      <c r="H25" s="514">
        <f>SUM(DROP!E74:E77)</f>
        <v>1267595</v>
      </c>
    </row>
    <row r="26" spans="1:8" x14ac:dyDescent="0.2">
      <c r="A26" s="133"/>
      <c r="B26" s="509" t="s">
        <v>641</v>
      </c>
      <c r="C26" s="95" t="s">
        <v>642</v>
      </c>
      <c r="D26" s="514"/>
      <c r="E26" s="514"/>
      <c r="F26" s="514"/>
      <c r="G26" s="514"/>
      <c r="H26" s="514"/>
    </row>
    <row r="27" spans="1:8" x14ac:dyDescent="0.2">
      <c r="A27" s="133"/>
      <c r="B27" s="509" t="s">
        <v>643</v>
      </c>
      <c r="C27" s="95" t="s">
        <v>644</v>
      </c>
      <c r="D27" s="514"/>
      <c r="E27" s="514"/>
      <c r="F27" s="514"/>
      <c r="G27" s="514"/>
      <c r="H27" s="514"/>
    </row>
    <row r="28" spans="1:8" x14ac:dyDescent="0.2">
      <c r="A28" s="133"/>
      <c r="B28" s="509" t="s">
        <v>645</v>
      </c>
      <c r="C28" s="95" t="s">
        <v>646</v>
      </c>
      <c r="D28" s="514"/>
      <c r="E28" s="514">
        <f>DROP!B78</f>
        <v>0</v>
      </c>
      <c r="F28" s="514">
        <f>DROP!C78</f>
        <v>0</v>
      </c>
      <c r="G28" s="514">
        <f>DROP!D78</f>
        <v>0</v>
      </c>
      <c r="H28" s="514">
        <f>DROP!E78</f>
        <v>0</v>
      </c>
    </row>
    <row r="29" spans="1:8" x14ac:dyDescent="0.2">
      <c r="A29" s="133" t="s">
        <v>647</v>
      </c>
      <c r="B29" s="510"/>
      <c r="C29" s="95" t="s">
        <v>648</v>
      </c>
      <c r="D29" s="514">
        <v>447678</v>
      </c>
      <c r="E29" s="514">
        <f>DROP!B79</f>
        <v>26915</v>
      </c>
      <c r="F29" s="514">
        <f>DROP!C79</f>
        <v>65280</v>
      </c>
      <c r="G29" s="514">
        <f>DROP!D79</f>
        <v>65280</v>
      </c>
      <c r="H29" s="514">
        <f>DROP!E79</f>
        <v>66131.69</v>
      </c>
    </row>
    <row r="30" spans="1:8" x14ac:dyDescent="0.2">
      <c r="A30" s="133"/>
      <c r="B30" s="509" t="s">
        <v>649</v>
      </c>
      <c r="C30" s="95" t="s">
        <v>650</v>
      </c>
      <c r="D30" s="514"/>
      <c r="E30" s="514"/>
      <c r="F30" s="514"/>
      <c r="G30" s="514"/>
      <c r="H30" s="514"/>
    </row>
    <row r="31" spans="1:8" x14ac:dyDescent="0.2">
      <c r="A31" s="133"/>
      <c r="B31" s="509" t="s">
        <v>651</v>
      </c>
      <c r="C31" s="95" t="s">
        <v>652</v>
      </c>
      <c r="D31" s="514"/>
      <c r="E31" s="514"/>
      <c r="F31" s="514"/>
      <c r="G31" s="514"/>
      <c r="H31" s="514"/>
    </row>
    <row r="32" spans="1:8" x14ac:dyDescent="0.2">
      <c r="A32" s="133"/>
      <c r="B32" s="509" t="s">
        <v>653</v>
      </c>
      <c r="C32" s="95" t="s">
        <v>654</v>
      </c>
      <c r="D32" s="514"/>
      <c r="E32" s="514"/>
      <c r="F32" s="514"/>
      <c r="G32" s="514"/>
      <c r="H32" s="514"/>
    </row>
    <row r="33" spans="1:11" x14ac:dyDescent="0.2">
      <c r="A33" s="133" t="s">
        <v>655</v>
      </c>
      <c r="B33" s="510"/>
      <c r="C33" s="95" t="s">
        <v>656</v>
      </c>
      <c r="D33" s="514"/>
      <c r="E33" s="514"/>
      <c r="F33" s="514"/>
      <c r="G33" s="514"/>
      <c r="H33" s="514"/>
      <c r="K33" s="36"/>
    </row>
    <row r="34" spans="1:11" x14ac:dyDescent="0.2">
      <c r="A34" s="133" t="s">
        <v>657</v>
      </c>
      <c r="B34" s="511"/>
      <c r="C34" s="95" t="s">
        <v>658</v>
      </c>
      <c r="D34" s="514"/>
      <c r="E34" s="514"/>
      <c r="F34" s="514"/>
      <c r="G34" s="514"/>
      <c r="H34" s="514"/>
    </row>
    <row r="35" spans="1:11" ht="20.25" customHeight="1" thickBot="1" x14ac:dyDescent="0.3">
      <c r="A35" s="136" t="s">
        <v>659</v>
      </c>
      <c r="B35" s="137"/>
      <c r="C35" s="112"/>
      <c r="D35" s="113">
        <f>SUM(D25:D34)</f>
        <v>851853</v>
      </c>
      <c r="E35" s="113">
        <f t="shared" ref="E35:H35" si="1">SUM(E25:E34)</f>
        <v>1284393</v>
      </c>
      <c r="F35" s="113">
        <f t="shared" si="1"/>
        <v>1558808</v>
      </c>
      <c r="G35" s="113">
        <f t="shared" si="1"/>
        <v>1558808</v>
      </c>
      <c r="H35" s="113">
        <f t="shared" si="1"/>
        <v>1333726.69</v>
      </c>
    </row>
    <row r="36" spans="1:11" ht="21" customHeight="1" thickTop="1" x14ac:dyDescent="0.25">
      <c r="A36" s="143" t="s">
        <v>660</v>
      </c>
      <c r="B36" s="143"/>
      <c r="C36" s="131" t="s">
        <v>661</v>
      </c>
      <c r="D36" s="158"/>
      <c r="E36" s="89"/>
      <c r="F36" s="89"/>
      <c r="G36" s="89"/>
      <c r="H36" s="89"/>
    </row>
    <row r="37" spans="1:11" ht="12" customHeight="1" x14ac:dyDescent="0.2">
      <c r="A37" s="145" t="s">
        <v>662</v>
      </c>
      <c r="B37" s="146"/>
      <c r="C37" s="95" t="s">
        <v>663</v>
      </c>
      <c r="D37" s="514"/>
      <c r="E37" s="514"/>
      <c r="F37" s="514"/>
      <c r="G37" s="514"/>
      <c r="H37" s="514"/>
    </row>
    <row r="38" spans="1:11" x14ac:dyDescent="0.2">
      <c r="A38" s="145" t="s">
        <v>664</v>
      </c>
      <c r="B38" s="146"/>
      <c r="C38" s="95" t="s">
        <v>665</v>
      </c>
      <c r="D38" s="514"/>
      <c r="E38" s="514"/>
      <c r="F38" s="514"/>
      <c r="G38" s="514"/>
      <c r="H38" s="514"/>
    </row>
    <row r="39" spans="1:11" x14ac:dyDescent="0.2">
      <c r="A39" s="146" t="s">
        <v>666</v>
      </c>
      <c r="B39" s="146"/>
      <c r="C39" s="95" t="s">
        <v>667</v>
      </c>
      <c r="D39" s="514"/>
      <c r="E39" s="514"/>
      <c r="F39" s="514"/>
      <c r="G39" s="514"/>
      <c r="H39" s="514"/>
    </row>
    <row r="40" spans="1:11" x14ac:dyDescent="0.2">
      <c r="A40" s="145" t="s">
        <v>668</v>
      </c>
      <c r="B40" s="146"/>
      <c r="C40" s="95" t="s">
        <v>669</v>
      </c>
      <c r="D40" s="514"/>
      <c r="E40" s="514">
        <f>DROP!B90</f>
        <v>487648.47523999994</v>
      </c>
      <c r="F40" s="514">
        <f>DROP!C90</f>
        <v>298341.18999999994</v>
      </c>
      <c r="G40" s="514">
        <f>DROP!D90</f>
        <v>298341.18999999994</v>
      </c>
      <c r="H40" s="514">
        <f>DROP!E90</f>
        <v>326364.51</v>
      </c>
    </row>
    <row r="41" spans="1:11" x14ac:dyDescent="0.2">
      <c r="A41" s="146" t="s">
        <v>670</v>
      </c>
      <c r="B41" s="146"/>
      <c r="C41" s="95" t="s">
        <v>671</v>
      </c>
      <c r="D41" s="514"/>
      <c r="E41" s="514"/>
      <c r="F41" s="514"/>
      <c r="G41" s="514"/>
      <c r="H41" s="514"/>
    </row>
    <row r="42" spans="1:11" x14ac:dyDescent="0.2">
      <c r="A42" s="145" t="s">
        <v>672</v>
      </c>
      <c r="B42" s="146"/>
      <c r="C42" s="95" t="s">
        <v>673</v>
      </c>
      <c r="D42" s="514"/>
      <c r="E42" s="514"/>
      <c r="F42" s="514"/>
      <c r="G42" s="514"/>
      <c r="H42" s="514"/>
    </row>
    <row r="43" spans="1:11" ht="15.75" thickBot="1" x14ac:dyDescent="0.3">
      <c r="A43" s="149" t="s">
        <v>674</v>
      </c>
      <c r="B43" s="150"/>
      <c r="C43" s="112"/>
      <c r="D43" s="720">
        <f>SUM(D37:D42)</f>
        <v>0</v>
      </c>
      <c r="E43" s="720">
        <f t="shared" ref="E43:H43" si="2">SUM(E37:E42)</f>
        <v>487648.47523999994</v>
      </c>
      <c r="F43" s="720">
        <f t="shared" si="2"/>
        <v>298341.18999999994</v>
      </c>
      <c r="G43" s="720">
        <f t="shared" si="2"/>
        <v>298341.18999999994</v>
      </c>
      <c r="H43" s="720">
        <f t="shared" si="2"/>
        <v>326364.51</v>
      </c>
    </row>
    <row r="44" spans="1:11" ht="15" thickTop="1" x14ac:dyDescent="0.2">
      <c r="A44" s="141"/>
      <c r="B44" s="141"/>
      <c r="C44" s="115"/>
      <c r="D44" s="115"/>
      <c r="E44" s="115"/>
      <c r="F44" s="115"/>
      <c r="G44" s="115"/>
    </row>
    <row r="45" spans="1:11" x14ac:dyDescent="0.2">
      <c r="A45" s="141"/>
      <c r="B45" s="141"/>
      <c r="C45" s="115"/>
      <c r="D45" s="115"/>
      <c r="E45" s="115"/>
      <c r="F45" s="115"/>
      <c r="G45" s="115"/>
      <c r="H45" s="58" t="str" cm="1">
        <f t="array" ref="H45">SchoolName</f>
        <v>Young Women's Leadership Academy</v>
      </c>
    </row>
    <row r="46" spans="1:11" x14ac:dyDescent="0.2">
      <c r="A46" s="133"/>
      <c r="B46" s="133"/>
      <c r="C46" s="91"/>
      <c r="D46" s="115" t="s">
        <v>405</v>
      </c>
      <c r="E46" s="115"/>
      <c r="F46" s="116"/>
      <c r="G46" s="115"/>
      <c r="H46" s="284" t="str" cm="1">
        <f t="array" ref="H46">"FYE "&amp;TEXT(FYE_Date,"mm/dd/yy")</f>
        <v>FYE 06/30/25</v>
      </c>
    </row>
    <row r="47" spans="1:11" ht="14.25" customHeight="1" x14ac:dyDescent="0.2">
      <c r="A47" s="132"/>
      <c r="B47" s="132"/>
      <c r="C47" s="142"/>
      <c r="D47" s="141" t="s">
        <v>675</v>
      </c>
      <c r="E47" s="115"/>
      <c r="F47" s="115"/>
      <c r="G47" s="115"/>
      <c r="H47" s="58" t="str">
        <f>Budget</f>
        <v>Amended Approved</v>
      </c>
    </row>
    <row r="48" spans="1:11" ht="17.25" customHeight="1" x14ac:dyDescent="0.2">
      <c r="A48" s="141"/>
      <c r="B48" s="141"/>
      <c r="C48" s="115"/>
      <c r="D48" s="115"/>
      <c r="E48" s="115"/>
      <c r="F48" s="115"/>
      <c r="G48" s="896" t="s">
        <v>34</v>
      </c>
      <c r="H48" s="683" t="s">
        <v>339</v>
      </c>
    </row>
    <row r="49" spans="1:7" x14ac:dyDescent="0.2">
      <c r="A49" s="141"/>
      <c r="B49" s="141"/>
      <c r="C49" s="115"/>
      <c r="D49" s="115"/>
      <c r="E49" s="115"/>
      <c r="F49" s="73"/>
      <c r="G49" s="284" t="s">
        <v>676</v>
      </c>
    </row>
  </sheetData>
  <mergeCells count="1">
    <mergeCell ref="F2:G2"/>
  </mergeCells>
  <phoneticPr fontId="0" type="noConversion"/>
  <hyperlinks>
    <hyperlink ref="H48" location="TOCpage" display="TOC" xr:uid="{FCDE1544-1A3F-4C9C-977C-85A36660DFD4}"/>
  </hyperlinks>
  <pageMargins left="0.55000000000000004" right="0" top="0.5" bottom="0.25" header="0.5" footer="0"/>
  <pageSetup scale="76" orientation="portrait" r:id="rId1"/>
  <headerFooter alignWithMargins="0">
    <oddFooter>&amp;C&amp;8FORM 4405LGF
Last Revised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H60"/>
  <sheetViews>
    <sheetView topLeftCell="A3" zoomScale="75" zoomScaleNormal="75" workbookViewId="0">
      <selection activeCell="E23" sqref="E23"/>
    </sheetView>
  </sheetViews>
  <sheetFormatPr defaultColWidth="9.140625" defaultRowHeight="14.25" x14ac:dyDescent="0.2"/>
  <cols>
    <col min="1" max="1" width="2" style="4" customWidth="1"/>
    <col min="2" max="2" width="5.42578125" style="4" customWidth="1"/>
    <col min="3" max="3" width="31.7109375" style="3" customWidth="1"/>
    <col min="4" max="5" width="15.7109375" style="3" customWidth="1"/>
    <col min="6" max="6" width="16.42578125" style="3" customWidth="1"/>
    <col min="7" max="7" width="15.7109375" style="3" customWidth="1"/>
    <col min="8" max="8" width="12.7109375" style="3" bestFit="1" customWidth="1"/>
    <col min="9" max="16384" width="9.140625" style="3"/>
  </cols>
  <sheetData>
    <row r="1" spans="1:8" x14ac:dyDescent="0.2">
      <c r="A1" s="25"/>
      <c r="B1" s="25"/>
      <c r="C1" s="26"/>
      <c r="D1" s="27">
        <v>-1</v>
      </c>
      <c r="E1" s="28">
        <v>-2</v>
      </c>
      <c r="F1" s="29">
        <v>-3</v>
      </c>
      <c r="G1" s="29">
        <v>-4</v>
      </c>
    </row>
    <row r="2" spans="1:8" s="34" customFormat="1" ht="15.75" customHeight="1" x14ac:dyDescent="0.2">
      <c r="A2" s="66"/>
      <c r="C2" s="70"/>
      <c r="D2" s="70"/>
      <c r="E2" s="61" t="s">
        <v>359</v>
      </c>
      <c r="F2" s="992" t="str">
        <f>"BUDGET YEAR ENDING "&amp;TEXT('Form 1'!$C$138,"mm/dd/yy")</f>
        <v>BUDGET YEAR ENDING 06/30/25</v>
      </c>
      <c r="G2" s="993"/>
    </row>
    <row r="3" spans="1:8" s="34" customFormat="1" ht="15.75" customHeight="1" x14ac:dyDescent="0.2">
      <c r="A3" s="66"/>
      <c r="B3" s="994" t="s">
        <v>677</v>
      </c>
      <c r="C3" s="995"/>
      <c r="D3" s="62" t="s">
        <v>599</v>
      </c>
      <c r="E3" s="62" t="s">
        <v>600</v>
      </c>
      <c r="F3" s="68"/>
    </row>
    <row r="4" spans="1:8" s="34" customFormat="1" ht="15.75" customHeight="1" x14ac:dyDescent="0.2">
      <c r="A4" s="66"/>
      <c r="B4" s="994" t="s">
        <v>678</v>
      </c>
      <c r="C4" s="995"/>
      <c r="D4" s="62" t="s">
        <v>601</v>
      </c>
      <c r="E4" s="62" t="s">
        <v>601</v>
      </c>
      <c r="F4" s="65" t="s">
        <v>602</v>
      </c>
      <c r="G4" s="61" t="s">
        <v>603</v>
      </c>
      <c r="H4" s="19" t="s">
        <v>679</v>
      </c>
    </row>
    <row r="5" spans="1:8" s="34" customFormat="1" ht="15" customHeight="1" x14ac:dyDescent="0.2">
      <c r="A5" s="31"/>
      <c r="B5" s="900"/>
      <c r="C5" s="901"/>
      <c r="D5" s="298">
        <f>'Form 1'!C129</f>
        <v>45107</v>
      </c>
      <c r="E5" s="298">
        <f>'Form 1'!$C$133</f>
        <v>45473</v>
      </c>
      <c r="F5" s="63" t="s">
        <v>605</v>
      </c>
      <c r="G5" s="33" t="s">
        <v>605</v>
      </c>
      <c r="H5" s="19" t="s">
        <v>605</v>
      </c>
    </row>
    <row r="6" spans="1:8" ht="19.5" customHeight="1" x14ac:dyDescent="0.25">
      <c r="A6" s="143" t="s">
        <v>680</v>
      </c>
      <c r="B6" s="143"/>
      <c r="C6" s="131" t="s">
        <v>681</v>
      </c>
      <c r="D6" s="106"/>
      <c r="E6" s="106"/>
      <c r="F6" s="106"/>
      <c r="G6" s="107"/>
      <c r="H6" s="708"/>
    </row>
    <row r="7" spans="1:8" x14ac:dyDescent="0.2">
      <c r="A7" s="145" t="s">
        <v>682</v>
      </c>
      <c r="B7" s="267"/>
      <c r="C7" s="95" t="s">
        <v>683</v>
      </c>
      <c r="D7" s="514"/>
      <c r="E7" s="514"/>
      <c r="F7" s="514"/>
      <c r="G7" s="695"/>
      <c r="H7" s="514"/>
    </row>
    <row r="8" spans="1:8" x14ac:dyDescent="0.2">
      <c r="A8" s="146"/>
      <c r="B8" s="267" t="s">
        <v>684</v>
      </c>
      <c r="C8" s="95" t="s">
        <v>685</v>
      </c>
      <c r="D8" s="514"/>
      <c r="E8" s="514"/>
      <c r="F8" s="514"/>
      <c r="G8" s="695"/>
      <c r="H8" s="514"/>
    </row>
    <row r="9" spans="1:8" x14ac:dyDescent="0.2">
      <c r="A9" s="146"/>
      <c r="B9" s="267" t="s">
        <v>686</v>
      </c>
      <c r="C9" s="95" t="s">
        <v>687</v>
      </c>
      <c r="D9" s="514"/>
      <c r="E9" s="514"/>
      <c r="F9" s="514"/>
      <c r="G9" s="514"/>
      <c r="H9" s="518"/>
    </row>
    <row r="10" spans="1:8" x14ac:dyDescent="0.2">
      <c r="A10" s="146" t="s">
        <v>688</v>
      </c>
      <c r="B10" s="268"/>
      <c r="C10" s="95" t="s">
        <v>689</v>
      </c>
      <c r="D10" s="514"/>
      <c r="E10" s="514"/>
      <c r="F10" s="514"/>
      <c r="G10" s="514"/>
      <c r="H10" s="514"/>
    </row>
    <row r="11" spans="1:8" x14ac:dyDescent="0.2">
      <c r="A11" s="146" t="s">
        <v>690</v>
      </c>
      <c r="B11" s="268"/>
      <c r="C11" s="95" t="s">
        <v>691</v>
      </c>
      <c r="D11" s="514"/>
      <c r="E11" s="514"/>
      <c r="F11" s="514"/>
      <c r="G11" s="514"/>
      <c r="H11" s="514"/>
    </row>
    <row r="12" spans="1:8" x14ac:dyDescent="0.2">
      <c r="A12" s="145" t="s">
        <v>692</v>
      </c>
      <c r="B12" s="268"/>
      <c r="C12" s="95" t="s">
        <v>693</v>
      </c>
      <c r="D12" s="514"/>
      <c r="E12" s="514"/>
      <c r="F12" s="514"/>
      <c r="G12" s="514"/>
      <c r="H12" s="514"/>
    </row>
    <row r="13" spans="1:8" x14ac:dyDescent="0.2">
      <c r="A13" s="146" t="s">
        <v>694</v>
      </c>
      <c r="B13" s="268"/>
      <c r="C13" s="95" t="s">
        <v>695</v>
      </c>
      <c r="D13" s="514"/>
      <c r="E13" s="514"/>
      <c r="F13" s="514"/>
      <c r="G13" s="514"/>
      <c r="H13" s="514"/>
    </row>
    <row r="14" spans="1:8" x14ac:dyDescent="0.2">
      <c r="A14" s="145" t="s">
        <v>696</v>
      </c>
      <c r="B14" s="268"/>
      <c r="C14" s="95" t="s">
        <v>697</v>
      </c>
      <c r="D14" s="514"/>
      <c r="E14" s="514"/>
      <c r="F14" s="514"/>
      <c r="G14" s="514"/>
      <c r="H14" s="514"/>
    </row>
    <row r="15" spans="1:8" x14ac:dyDescent="0.2">
      <c r="A15" s="3"/>
      <c r="B15" s="146"/>
      <c r="C15" s="95"/>
      <c r="D15" s="514"/>
      <c r="E15" s="514"/>
      <c r="F15" s="514"/>
      <c r="G15" s="514"/>
      <c r="H15" s="514"/>
    </row>
    <row r="16" spans="1:8" ht="20.25" customHeight="1" thickBot="1" x14ac:dyDescent="0.3">
      <c r="A16" s="152" t="s">
        <v>698</v>
      </c>
      <c r="B16" s="153"/>
      <c r="C16" s="154"/>
      <c r="D16" s="155">
        <f>SUM(D7:D14)</f>
        <v>0</v>
      </c>
      <c r="E16" s="155">
        <f t="shared" ref="E16:H16" si="0">SUM(E7:E14)</f>
        <v>0</v>
      </c>
      <c r="F16" s="155">
        <f t="shared" si="0"/>
        <v>0</v>
      </c>
      <c r="G16" s="155">
        <f t="shared" si="0"/>
        <v>0</v>
      </c>
      <c r="H16" s="90">
        <f t="shared" si="0"/>
        <v>0</v>
      </c>
    </row>
    <row r="17" spans="1:8" ht="21.75" customHeight="1" x14ac:dyDescent="0.25">
      <c r="A17" s="266" t="s">
        <v>699</v>
      </c>
      <c r="B17" s="269"/>
      <c r="C17" s="270" t="s">
        <v>700</v>
      </c>
      <c r="D17" s="93"/>
      <c r="E17" s="93"/>
      <c r="F17" s="93"/>
      <c r="G17" s="94"/>
      <c r="H17" s="721"/>
    </row>
    <row r="18" spans="1:8" x14ac:dyDescent="0.2">
      <c r="A18" s="302"/>
      <c r="B18" s="303" t="s">
        <v>701</v>
      </c>
      <c r="C18" s="250"/>
      <c r="D18" s="514"/>
      <c r="E18" s="514"/>
      <c r="F18" s="514"/>
      <c r="G18" s="514"/>
      <c r="H18" s="518"/>
    </row>
    <row r="19" spans="1:8" x14ac:dyDescent="0.2">
      <c r="A19" s="146"/>
      <c r="B19" s="146" t="s">
        <v>702</v>
      </c>
      <c r="C19" s="95"/>
      <c r="D19" s="514"/>
      <c r="E19" s="514"/>
      <c r="F19" s="514"/>
      <c r="G19" s="514"/>
      <c r="H19" s="514"/>
    </row>
    <row r="20" spans="1:8" ht="21.75" customHeight="1" thickBot="1" x14ac:dyDescent="0.3">
      <c r="A20" s="152" t="s">
        <v>703</v>
      </c>
      <c r="B20" s="153"/>
      <c r="C20" s="154"/>
      <c r="D20" s="155">
        <f>SUM(D18:D19)</f>
        <v>0</v>
      </c>
      <c r="E20" s="155">
        <f t="shared" ref="E20:H20" si="1">SUM(E18:E19)</f>
        <v>0</v>
      </c>
      <c r="F20" s="155">
        <f t="shared" si="1"/>
        <v>0</v>
      </c>
      <c r="G20" s="155">
        <f>SUM(G18:G19)</f>
        <v>0</v>
      </c>
      <c r="H20" s="155">
        <f t="shared" si="1"/>
        <v>0</v>
      </c>
    </row>
    <row r="21" spans="1:8" ht="18.75" customHeight="1" x14ac:dyDescent="0.2">
      <c r="A21" s="146"/>
      <c r="B21" s="146" t="s">
        <v>704</v>
      </c>
      <c r="C21" s="95"/>
      <c r="D21" s="514"/>
      <c r="E21" s="514"/>
      <c r="F21" s="514"/>
      <c r="G21" s="514"/>
      <c r="H21" s="514"/>
    </row>
    <row r="22" spans="1:8" ht="18.75" customHeight="1" x14ac:dyDescent="0.2">
      <c r="A22" s="145"/>
      <c r="B22" s="146" t="s">
        <v>705</v>
      </c>
      <c r="C22" s="95"/>
      <c r="D22" s="514"/>
      <c r="E22" s="514"/>
      <c r="F22" s="514"/>
      <c r="G22" s="514"/>
      <c r="H22" s="514"/>
    </row>
    <row r="23" spans="1:8" ht="27.75" customHeight="1" thickBot="1" x14ac:dyDescent="0.3">
      <c r="A23" s="149" t="s">
        <v>706</v>
      </c>
      <c r="B23" s="150"/>
      <c r="C23" s="112"/>
      <c r="D23" s="113">
        <f>SUM(D21:D22)+D20+D16+'Sch BB-5'!D22+'Sch BB-5'!D35+'Sch BB-5'!D43</f>
        <v>1923047.21</v>
      </c>
      <c r="E23" s="113">
        <f>SUM(E21:E22)+E20+E16+'Sch BB-5'!E22+'Sch BB-5'!E35+'Sch BB-5'!E43</f>
        <v>2015825.4752400001</v>
      </c>
      <c r="F23" s="113">
        <f>SUM(F21:F22)+F20+F16+'Sch BB-5'!F22+'Sch BB-5'!F35+'Sch BB-5'!F43</f>
        <v>1980745.19</v>
      </c>
      <c r="G23" s="113">
        <f>SUM(G21:G22)+G20+G16+'Sch BB-5'!G22+'Sch BB-5'!G35+'Sch BB-5'!G43</f>
        <v>1986245.19</v>
      </c>
      <c r="H23" s="113">
        <f>SUM(H21:H22)+H20+H16+'Sch BB-5'!H22+'Sch BB-5'!H35+'Sch BB-5'!H43</f>
        <v>2312814.2000000002</v>
      </c>
    </row>
    <row r="24" spans="1:8" ht="15" thickTop="1" x14ac:dyDescent="0.2">
      <c r="A24" s="148"/>
      <c r="B24" s="148"/>
      <c r="C24" s="115"/>
      <c r="D24" s="115"/>
      <c r="E24" s="115"/>
      <c r="F24" s="115"/>
      <c r="G24" s="115"/>
    </row>
    <row r="25" spans="1:8" x14ac:dyDescent="0.2">
      <c r="A25" s="148"/>
      <c r="B25" s="148"/>
      <c r="C25" s="115"/>
      <c r="D25" s="653"/>
      <c r="E25" s="115"/>
      <c r="F25" s="115"/>
      <c r="G25" s="115"/>
      <c r="H25" s="683" t="s">
        <v>339</v>
      </c>
    </row>
    <row r="26" spans="1:8" x14ac:dyDescent="0.2">
      <c r="A26" s="148"/>
      <c r="B26" s="148"/>
      <c r="C26" s="115"/>
      <c r="D26" s="115"/>
      <c r="E26" s="115"/>
      <c r="F26" s="115"/>
      <c r="G26" s="115"/>
      <c r="H26" s="406" t="str" cm="1">
        <f t="array" ref="H26">SchoolName</f>
        <v>Young Women's Leadership Academy</v>
      </c>
    </row>
    <row r="27" spans="1:8" x14ac:dyDescent="0.2">
      <c r="A27" s="133"/>
      <c r="B27" s="133"/>
      <c r="C27" s="91"/>
      <c r="D27" s="115"/>
      <c r="E27" s="115"/>
      <c r="F27" s="116"/>
      <c r="G27" s="115"/>
      <c r="H27" s="406" t="str" cm="1">
        <f t="array" ref="H27">"FYE "&amp;TEXT(FYE_Date,"mm/dd/yy")</f>
        <v>FYE 06/30/25</v>
      </c>
    </row>
    <row r="28" spans="1:8" x14ac:dyDescent="0.2">
      <c r="A28" s="145"/>
      <c r="B28" s="132"/>
      <c r="C28" s="142"/>
      <c r="D28" s="141" t="s">
        <v>675</v>
      </c>
      <c r="E28" s="115"/>
      <c r="F28" s="115"/>
      <c r="G28" s="115"/>
    </row>
    <row r="29" spans="1:8" ht="15" x14ac:dyDescent="0.25">
      <c r="A29" s="148"/>
      <c r="B29" s="141"/>
      <c r="C29" s="115"/>
      <c r="D29" s="141"/>
      <c r="E29" s="115"/>
      <c r="F29" s="659" t="s">
        <v>602</v>
      </c>
      <c r="G29" s="660" t="s">
        <v>603</v>
      </c>
      <c r="H29" s="661" t="s">
        <v>679</v>
      </c>
    </row>
    <row r="30" spans="1:8" ht="15" x14ac:dyDescent="0.25">
      <c r="A30" s="148"/>
      <c r="B30" s="141"/>
      <c r="C30" s="115"/>
      <c r="D30" s="169" t="s">
        <v>707</v>
      </c>
      <c r="E30" s="95"/>
      <c r="F30" s="662" t="s">
        <v>605</v>
      </c>
      <c r="G30" s="663" t="s">
        <v>605</v>
      </c>
      <c r="H30" s="664" t="s">
        <v>605</v>
      </c>
    </row>
    <row r="31" spans="1:8" x14ac:dyDescent="0.2">
      <c r="A31" s="148"/>
      <c r="B31" s="141"/>
      <c r="C31" s="115"/>
      <c r="D31" s="658" t="s">
        <v>708</v>
      </c>
      <c r="E31" s="115"/>
      <c r="F31" s="656">
        <f>+'Sch BB-5'!F22</f>
        <v>123596</v>
      </c>
      <c r="G31" s="656">
        <f>+'Sch BB-5'!G22</f>
        <v>129096</v>
      </c>
      <c r="H31" s="656">
        <f>+'Sch BB-5'!H22</f>
        <v>652723</v>
      </c>
    </row>
    <row r="32" spans="1:8" x14ac:dyDescent="0.2">
      <c r="A32" s="148"/>
      <c r="B32" s="141"/>
      <c r="C32" s="115"/>
      <c r="D32" s="658" t="s">
        <v>709</v>
      </c>
      <c r="E32" s="115"/>
      <c r="F32" s="654">
        <f>+'Sch BB-5'!F35</f>
        <v>1558808</v>
      </c>
      <c r="G32" s="654">
        <f>+'Sch BB-5'!G35</f>
        <v>1558808</v>
      </c>
      <c r="H32" s="654">
        <f>+'Sch BB-5'!H35</f>
        <v>1333726.69</v>
      </c>
    </row>
    <row r="33" spans="1:8" x14ac:dyDescent="0.2">
      <c r="A33" s="148"/>
      <c r="B33" s="141"/>
      <c r="C33" s="115"/>
      <c r="D33" s="658" t="s">
        <v>710</v>
      </c>
      <c r="E33" s="115"/>
      <c r="F33" s="654">
        <f>+'Sch BB-5'!F43</f>
        <v>298341.18999999994</v>
      </c>
      <c r="G33" s="654">
        <f>+'Sch BB-5'!G43</f>
        <v>298341.18999999994</v>
      </c>
      <c r="H33" s="654">
        <f>+'Sch BB-5'!H43</f>
        <v>326364.51</v>
      </c>
    </row>
    <row r="34" spans="1:8" ht="15" x14ac:dyDescent="0.25">
      <c r="A34" s="148"/>
      <c r="B34" s="141"/>
      <c r="C34" s="115"/>
      <c r="D34" s="817"/>
      <c r="E34" s="818" t="s">
        <v>711</v>
      </c>
      <c r="F34" s="816">
        <f>SUM(F31:F33)</f>
        <v>1980745.19</v>
      </c>
      <c r="G34" s="816">
        <f t="shared" ref="G34:H34" si="2">SUM(G31:G33)</f>
        <v>1986245.19</v>
      </c>
      <c r="H34" s="816">
        <f t="shared" si="2"/>
        <v>2312814.2000000002</v>
      </c>
    </row>
    <row r="35" spans="1:8" x14ac:dyDescent="0.2">
      <c r="A35" s="148"/>
      <c r="B35" s="141"/>
      <c r="C35" s="115"/>
      <c r="D35" s="141"/>
      <c r="E35" s="115"/>
      <c r="F35" s="655"/>
      <c r="G35" s="654"/>
      <c r="H35" s="654"/>
    </row>
    <row r="36" spans="1:8" x14ac:dyDescent="0.2">
      <c r="A36" s="148"/>
      <c r="B36" s="141"/>
      <c r="C36" s="115"/>
      <c r="D36" s="141"/>
      <c r="E36" s="629" t="s">
        <v>712</v>
      </c>
      <c r="F36" s="655">
        <f>+F16</f>
        <v>0</v>
      </c>
      <c r="G36" s="655">
        <f t="shared" ref="G36:H36" si="3">+G16</f>
        <v>0</v>
      </c>
      <c r="H36" s="655">
        <f t="shared" si="3"/>
        <v>0</v>
      </c>
    </row>
    <row r="37" spans="1:8" x14ac:dyDescent="0.2">
      <c r="A37" s="148"/>
      <c r="B37" s="141"/>
      <c r="C37" s="115"/>
      <c r="D37" s="141"/>
      <c r="E37" s="629" t="s">
        <v>713</v>
      </c>
      <c r="F37" s="36">
        <f>F20</f>
        <v>0</v>
      </c>
      <c r="G37" s="36">
        <f t="shared" ref="G37:H39" si="4">-G20</f>
        <v>0</v>
      </c>
      <c r="H37" s="36">
        <f t="shared" si="4"/>
        <v>0</v>
      </c>
    </row>
    <row r="38" spans="1:8" x14ac:dyDescent="0.2">
      <c r="A38" s="148"/>
      <c r="B38" s="141"/>
      <c r="C38" s="115"/>
      <c r="D38" s="141"/>
      <c r="E38" s="629" t="str">
        <f>+B21</f>
        <v>Prior Period Adjustments</v>
      </c>
      <c r="F38" s="36">
        <f>F21</f>
        <v>0</v>
      </c>
      <c r="G38" s="36">
        <f t="shared" si="4"/>
        <v>0</v>
      </c>
      <c r="H38" s="36">
        <f t="shared" si="4"/>
        <v>0</v>
      </c>
    </row>
    <row r="39" spans="1:8" x14ac:dyDescent="0.2">
      <c r="A39" s="141"/>
      <c r="B39" s="141"/>
      <c r="C39" s="115"/>
      <c r="D39" s="115"/>
      <c r="E39" s="629" t="str">
        <f>+B22</f>
        <v>Residual Equity Transfers</v>
      </c>
      <c r="F39" s="36">
        <f>F22</f>
        <v>0</v>
      </c>
      <c r="G39" s="36">
        <f t="shared" si="4"/>
        <v>0</v>
      </c>
      <c r="H39" s="36">
        <f t="shared" si="4"/>
        <v>0</v>
      </c>
    </row>
    <row r="40" spans="1:8" x14ac:dyDescent="0.2">
      <c r="A40" s="148"/>
      <c r="B40" s="148"/>
      <c r="C40" s="115"/>
      <c r="D40" s="396"/>
      <c r="E40" s="819" t="s">
        <v>714</v>
      </c>
      <c r="F40" s="630">
        <f t="shared" ref="F40:H40" si="5">SUM(F36:F39)</f>
        <v>0</v>
      </c>
      <c r="G40" s="630">
        <f t="shared" si="5"/>
        <v>0</v>
      </c>
      <c r="H40" s="630">
        <f t="shared" si="5"/>
        <v>0</v>
      </c>
    </row>
    <row r="41" spans="1:8" x14ac:dyDescent="0.2">
      <c r="A41" s="148"/>
      <c r="B41" s="148"/>
      <c r="C41" s="115"/>
      <c r="D41" s="115"/>
      <c r="E41" s="115"/>
      <c r="F41" s="115"/>
      <c r="G41" s="115"/>
    </row>
    <row r="42" spans="1:8" ht="18.75" customHeight="1" x14ac:dyDescent="0.2">
      <c r="A42" s="148"/>
      <c r="B42" s="148"/>
      <c r="C42" s="115"/>
      <c r="D42" s="396"/>
      <c r="E42" s="819" t="s">
        <v>715</v>
      </c>
      <c r="F42" s="820">
        <f>+F40+F34</f>
        <v>1980745.19</v>
      </c>
      <c r="G42" s="820">
        <f t="shared" ref="G42:H42" si="6">+G40+G34</f>
        <v>1986245.19</v>
      </c>
      <c r="H42" s="820">
        <f t="shared" si="6"/>
        <v>2312814.2000000002</v>
      </c>
    </row>
    <row r="43" spans="1:8" x14ac:dyDescent="0.2">
      <c r="A43" s="148"/>
      <c r="B43" s="148"/>
      <c r="C43" s="115"/>
      <c r="D43" s="115"/>
      <c r="E43" s="115"/>
      <c r="F43" s="115"/>
      <c r="G43" s="115"/>
    </row>
    <row r="44" spans="1:8" x14ac:dyDescent="0.2">
      <c r="A44" s="148"/>
      <c r="B44" s="148"/>
      <c r="C44" s="115"/>
      <c r="D44" s="115"/>
      <c r="E44" s="115"/>
      <c r="F44" s="115"/>
      <c r="G44" s="115"/>
    </row>
    <row r="45" spans="1:8" x14ac:dyDescent="0.2">
      <c r="A45" s="148"/>
      <c r="B45" s="148"/>
      <c r="C45" s="115"/>
      <c r="D45" s="115"/>
      <c r="E45" s="115"/>
      <c r="F45" s="115"/>
      <c r="G45" s="115"/>
    </row>
    <row r="46" spans="1:8" x14ac:dyDescent="0.2">
      <c r="A46" s="148"/>
      <c r="B46" s="148"/>
      <c r="C46" s="115"/>
      <c r="D46" s="115"/>
      <c r="E46" s="115"/>
      <c r="F46" s="115"/>
      <c r="G46" s="115"/>
    </row>
    <row r="47" spans="1:8" x14ac:dyDescent="0.2">
      <c r="A47" s="148"/>
      <c r="B47" s="148"/>
      <c r="C47" s="115"/>
      <c r="D47" s="115"/>
      <c r="E47" s="115"/>
      <c r="F47" s="115"/>
      <c r="G47" s="115"/>
    </row>
    <row r="48" spans="1:8" ht="19.5" customHeight="1" x14ac:dyDescent="0.2">
      <c r="A48" s="148"/>
      <c r="B48" s="148"/>
      <c r="C48" s="115"/>
      <c r="D48" s="115"/>
      <c r="E48" s="115"/>
      <c r="F48" s="115"/>
      <c r="G48" s="115"/>
    </row>
    <row r="49" spans="1:7" x14ac:dyDescent="0.2">
      <c r="A49" s="148"/>
      <c r="B49" s="148"/>
      <c r="C49" s="115"/>
      <c r="D49" s="115"/>
      <c r="E49" s="115"/>
      <c r="F49" s="115"/>
      <c r="G49" s="115"/>
    </row>
    <row r="50" spans="1:7" x14ac:dyDescent="0.2">
      <c r="A50" s="148"/>
      <c r="B50" s="148"/>
      <c r="C50" s="115"/>
      <c r="D50" s="115"/>
      <c r="E50" s="115"/>
      <c r="F50" s="115"/>
      <c r="G50" s="115"/>
    </row>
    <row r="51" spans="1:7" x14ac:dyDescent="0.2">
      <c r="A51" s="148"/>
      <c r="B51" s="148"/>
      <c r="C51" s="115"/>
      <c r="D51" s="115"/>
      <c r="E51" s="115"/>
      <c r="F51" s="115"/>
      <c r="G51" s="115"/>
    </row>
    <row r="52" spans="1:7" x14ac:dyDescent="0.2">
      <c r="A52" s="148"/>
      <c r="B52" s="148"/>
      <c r="C52" s="115"/>
      <c r="D52" s="115"/>
      <c r="E52" s="115"/>
      <c r="F52" s="115"/>
      <c r="G52" s="115"/>
    </row>
    <row r="53" spans="1:7" x14ac:dyDescent="0.2">
      <c r="A53" s="148"/>
      <c r="B53" s="148"/>
      <c r="C53" s="115"/>
      <c r="D53" s="115"/>
      <c r="E53" s="115"/>
      <c r="F53" s="115"/>
      <c r="G53" s="115"/>
    </row>
    <row r="54" spans="1:7" x14ac:dyDescent="0.2">
      <c r="A54" s="148"/>
      <c r="B54" s="148"/>
      <c r="C54" s="115"/>
      <c r="D54" s="115"/>
      <c r="E54" s="115"/>
      <c r="F54" s="115"/>
      <c r="G54" s="115"/>
    </row>
    <row r="55" spans="1:7" x14ac:dyDescent="0.2">
      <c r="A55" s="148"/>
      <c r="B55" s="148"/>
      <c r="C55" s="115"/>
      <c r="D55" s="115"/>
      <c r="E55" s="115"/>
      <c r="F55" s="73"/>
      <c r="G55" s="58" t="str" cm="1">
        <f t="array" ref="G55">SchoolName</f>
        <v>Young Women's Leadership Academy</v>
      </c>
    </row>
    <row r="56" spans="1:7" x14ac:dyDescent="0.2">
      <c r="G56" s="284" t="str" cm="1">
        <f t="array" ref="G56">"FYE "&amp;TEXT(FYE_Date,"mm/dd/yy")</f>
        <v>FYE 06/30/25</v>
      </c>
    </row>
    <row r="57" spans="1:7" x14ac:dyDescent="0.2">
      <c r="G57" s="58" t="str">
        <f>Budget</f>
        <v>Amended Approved</v>
      </c>
    </row>
    <row r="59" spans="1:7" x14ac:dyDescent="0.2">
      <c r="G59" s="896" t="s">
        <v>34</v>
      </c>
    </row>
    <row r="60" spans="1:7" x14ac:dyDescent="0.2">
      <c r="G60" s="284" t="s">
        <v>716</v>
      </c>
    </row>
  </sheetData>
  <mergeCells count="3">
    <mergeCell ref="B3:C3"/>
    <mergeCell ref="B4:C4"/>
    <mergeCell ref="F2:G2"/>
  </mergeCells>
  <phoneticPr fontId="0" type="noConversion"/>
  <hyperlinks>
    <hyperlink ref="H25" location="TOCpage" display="TOC" xr:uid="{9640EE37-D632-47B7-920C-251DF1F60CCF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59"/>
  <sheetViews>
    <sheetView topLeftCell="A4" zoomScale="75" zoomScaleNormal="75" workbookViewId="0">
      <selection activeCell="H30" sqref="H30:I34"/>
    </sheetView>
  </sheetViews>
  <sheetFormatPr defaultColWidth="9.140625" defaultRowHeight="14.25" x14ac:dyDescent="0.2"/>
  <cols>
    <col min="1" max="1" width="1.7109375" style="30" customWidth="1"/>
    <col min="2" max="2" width="2.5703125" style="30" customWidth="1"/>
    <col min="3" max="3" width="4" style="30" customWidth="1"/>
    <col min="4" max="4" width="32.7109375" style="3" customWidth="1"/>
    <col min="5" max="6" width="17.7109375" style="3" customWidth="1"/>
    <col min="7" max="7" width="16.7109375" style="3" customWidth="1"/>
    <col min="8" max="8" width="17.7109375" style="3" customWidth="1"/>
    <col min="9" max="9" width="15.85546875" style="3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0"/>
      <c r="F2" s="19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8"/>
      <c r="H3" s="34"/>
      <c r="I3" s="8"/>
    </row>
    <row r="4" spans="1:9" ht="12.75" customHeight="1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5.75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18.75" customHeight="1" x14ac:dyDescent="0.25">
      <c r="A6" s="130" t="s">
        <v>718</v>
      </c>
      <c r="B6" s="130"/>
      <c r="C6" s="131" t="s">
        <v>719</v>
      </c>
      <c r="D6" s="158"/>
      <c r="E6" s="106"/>
      <c r="F6" s="106"/>
      <c r="G6" s="107"/>
      <c r="H6" s="733"/>
      <c r="I6" s="26"/>
    </row>
    <row r="7" spans="1:9" x14ac:dyDescent="0.2">
      <c r="A7" s="133"/>
      <c r="B7" s="133" t="s">
        <v>607</v>
      </c>
      <c r="C7" s="133"/>
      <c r="D7" s="95" t="s">
        <v>720</v>
      </c>
      <c r="E7" s="93"/>
      <c r="F7" s="93"/>
      <c r="G7" s="94"/>
      <c r="H7" s="92"/>
      <c r="I7" s="20"/>
    </row>
    <row r="8" spans="1:9" x14ac:dyDescent="0.2">
      <c r="A8" s="133"/>
      <c r="B8" s="133"/>
      <c r="C8" s="133" t="s">
        <v>718</v>
      </c>
      <c r="D8" s="95" t="s">
        <v>721</v>
      </c>
      <c r="E8" s="516">
        <f>170291.08+48886</f>
        <v>219177.08</v>
      </c>
      <c r="F8" s="516">
        <f>DROP!B109+DROP!B111+DROP!B114+DROP!B118+DROP!B128+DROP!B130+DROP!B135+DROP!B136+DROP!B137+DROP!B138+DROP!B139</f>
        <v>417756.25</v>
      </c>
      <c r="G8" s="516">
        <f>DROP!C109+DROP!C111+DROP!C114+DROP!C118+DROP!C128+DROP!C130+DROP!C135+DROP!C136+DROP!C137+DROP!C138+DROP!C139</f>
        <v>459162</v>
      </c>
      <c r="H8" s="516">
        <f>DROP!D109+DROP!D111+DROP!D114+DROP!D118+DROP!D128+DROP!D130+DROP!D135+DROP!D136+DROP!D137+DROP!D138+DROP!D139</f>
        <v>459162</v>
      </c>
      <c r="I8" s="516">
        <f>DROP!E109+DROP!E111+DROP!E114+DROP!E118+DROP!E128+DROP!E130+DROP!E135+DROP!E136+DROP!E137+DROP!E138+DROP!E139</f>
        <v>591290</v>
      </c>
    </row>
    <row r="9" spans="1:9" x14ac:dyDescent="0.2">
      <c r="A9" s="133"/>
      <c r="B9" s="133"/>
      <c r="C9" s="133" t="s">
        <v>722</v>
      </c>
      <c r="D9" s="95" t="s">
        <v>723</v>
      </c>
      <c r="E9" s="516">
        <f>22490.41+6456.39</f>
        <v>28946.799999999999</v>
      </c>
      <c r="F9" s="516">
        <f>(F8-DROP!B135-DROP!B136-DROP!B137-DROP!B138-DROP!B139)*((DROP!B133+DROP!B134)/DROP!B132)</f>
        <v>182509.48034521646</v>
      </c>
      <c r="G9" s="516">
        <f>(G8-DROP!C135-DROP!C136-DROP!C137-DROP!C138-DROP!C139)*((DROP!C133+DROP!C134)/DROP!C132)</f>
        <v>188225.29630730205</v>
      </c>
      <c r="H9" s="516">
        <f>(H8-DROP!D135-DROP!D136-DROP!D137-DROP!D138-DROP!D139)*((DROP!D133+DROP!D134)/DROP!D132)</f>
        <v>188225.29630730205</v>
      </c>
      <c r="I9" s="516">
        <f>(I8-DROP!E135-DROP!E136-DROP!E137-DROP!E138-DROP!E139)*((DROP!E133+DROP!E134)/DROP!E132)</f>
        <v>209851.8856719895</v>
      </c>
    </row>
    <row r="10" spans="1:9" x14ac:dyDescent="0.2">
      <c r="A10" s="133"/>
      <c r="B10" s="133"/>
      <c r="C10" s="133" t="s">
        <v>724</v>
      </c>
      <c r="D10" s="95"/>
      <c r="E10" s="516">
        <v>50121.27</v>
      </c>
      <c r="F10" s="516">
        <f>DROP!B140+DROP!B156+DROP!B177</f>
        <v>45771.25</v>
      </c>
      <c r="G10" s="516">
        <f>DROP!C140+DROP!C156+DROP!C177</f>
        <v>39680</v>
      </c>
      <c r="H10" s="516">
        <f>DROP!D140+DROP!D156+DROP!D177</f>
        <v>39680</v>
      </c>
      <c r="I10" s="516">
        <f>DROP!E140+DROP!E156+DROP!E177</f>
        <v>43315</v>
      </c>
    </row>
    <row r="11" spans="1:9" x14ac:dyDescent="0.2">
      <c r="A11" s="133"/>
      <c r="B11" s="133"/>
      <c r="C11" s="133" t="s">
        <v>725</v>
      </c>
      <c r="D11" s="95" t="s">
        <v>726</v>
      </c>
      <c r="E11" s="516">
        <v>242409.81</v>
      </c>
      <c r="F11" s="516">
        <f>DROP!B144+DROP!B145+DROP!B191+DROP!B146+DROP!B148+DROP!B152+DROP!B196</f>
        <v>246388</v>
      </c>
      <c r="G11" s="516">
        <f>DROP!C144+DROP!C145+DROP!C191+DROP!C146+DROP!C148+DROP!C152+DROP!C196</f>
        <v>46250</v>
      </c>
      <c r="H11" s="516">
        <f>DROP!D144+DROP!D145+DROP!D191+DROP!D146+DROP!D148+DROP!D152+DROP!D196</f>
        <v>46250</v>
      </c>
      <c r="I11" s="516">
        <f>DROP!E144+DROP!E145+DROP!E191+DROP!E146+DROP!E148+DROP!E152+DROP!E196</f>
        <v>38500</v>
      </c>
    </row>
    <row r="12" spans="1:9" x14ac:dyDescent="0.2">
      <c r="A12" s="133"/>
      <c r="B12" s="133"/>
      <c r="C12" s="133" t="s">
        <v>727</v>
      </c>
      <c r="D12" s="95" t="s">
        <v>728</v>
      </c>
      <c r="E12" s="516"/>
      <c r="F12" s="516"/>
      <c r="G12" s="516"/>
      <c r="H12" s="516"/>
      <c r="I12" s="516"/>
    </row>
    <row r="13" spans="1:9" x14ac:dyDescent="0.2">
      <c r="A13" s="133"/>
      <c r="B13" s="133"/>
      <c r="C13" s="133" t="s">
        <v>729</v>
      </c>
      <c r="D13" s="95"/>
      <c r="E13" s="516">
        <v>0</v>
      </c>
      <c r="F13" s="516">
        <f>DROP!B189++DROP!B195</f>
        <v>7000</v>
      </c>
      <c r="G13" s="516">
        <f>DROP!C189++DROP!C195</f>
        <v>7000</v>
      </c>
      <c r="H13" s="516">
        <f>DROP!D189++DROP!D195</f>
        <v>7000</v>
      </c>
      <c r="I13" s="516">
        <f>DROP!E189++DROP!E195</f>
        <v>5000</v>
      </c>
    </row>
    <row r="14" spans="1:9" x14ac:dyDescent="0.2">
      <c r="A14" s="132"/>
      <c r="B14" s="133" t="s">
        <v>730</v>
      </c>
      <c r="C14" s="133"/>
      <c r="D14" s="95" t="s">
        <v>731</v>
      </c>
      <c r="E14" s="93"/>
      <c r="F14" s="93"/>
      <c r="G14" s="94"/>
      <c r="H14" s="164"/>
      <c r="I14" s="315"/>
    </row>
    <row r="15" spans="1:9" x14ac:dyDescent="0.2">
      <c r="A15" s="133"/>
      <c r="B15" s="133"/>
      <c r="C15" s="133" t="s">
        <v>718</v>
      </c>
      <c r="D15" s="95" t="s">
        <v>721</v>
      </c>
      <c r="E15" s="516"/>
      <c r="F15" s="516"/>
      <c r="G15" s="516"/>
      <c r="H15" s="603"/>
      <c r="I15" s="518"/>
    </row>
    <row r="16" spans="1:9" x14ac:dyDescent="0.2">
      <c r="A16" s="133"/>
      <c r="B16" s="133"/>
      <c r="C16" s="133" t="s">
        <v>722</v>
      </c>
      <c r="D16" s="95" t="s">
        <v>723</v>
      </c>
      <c r="E16" s="516"/>
      <c r="F16" s="516"/>
      <c r="G16" s="516"/>
      <c r="H16" s="516"/>
      <c r="I16" s="516"/>
    </row>
    <row r="17" spans="1:9" x14ac:dyDescent="0.2">
      <c r="A17" s="133"/>
      <c r="B17" s="133"/>
      <c r="C17" s="133" t="s">
        <v>724</v>
      </c>
      <c r="D17" s="95"/>
      <c r="E17" s="516"/>
      <c r="F17" s="516"/>
      <c r="G17" s="516"/>
      <c r="H17" s="516"/>
      <c r="I17" s="516"/>
    </row>
    <row r="18" spans="1:9" x14ac:dyDescent="0.2">
      <c r="A18" s="133"/>
      <c r="B18" s="133"/>
      <c r="C18" s="133" t="s">
        <v>725</v>
      </c>
      <c r="D18" s="95" t="s">
        <v>726</v>
      </c>
      <c r="E18" s="516"/>
      <c r="F18" s="516"/>
      <c r="G18" s="516"/>
      <c r="H18" s="516"/>
      <c r="I18" s="516"/>
    </row>
    <row r="19" spans="1:9" x14ac:dyDescent="0.2">
      <c r="A19" s="133"/>
      <c r="B19" s="133"/>
      <c r="C19" s="133" t="s">
        <v>727</v>
      </c>
      <c r="D19" s="95" t="s">
        <v>728</v>
      </c>
      <c r="E19" s="516"/>
      <c r="F19" s="516"/>
      <c r="G19" s="516"/>
      <c r="H19" s="516"/>
      <c r="I19" s="516"/>
    </row>
    <row r="20" spans="1:9" x14ac:dyDescent="0.2">
      <c r="A20" s="133"/>
      <c r="B20" s="133"/>
      <c r="C20" s="133" t="s">
        <v>729</v>
      </c>
      <c r="D20" s="95"/>
      <c r="E20" s="516"/>
      <c r="F20" s="516"/>
      <c r="G20" s="516"/>
      <c r="H20" s="709"/>
      <c r="I20" s="709"/>
    </row>
    <row r="21" spans="1:9" x14ac:dyDescent="0.2">
      <c r="A21" s="133"/>
      <c r="B21" s="133" t="s">
        <v>732</v>
      </c>
      <c r="C21" s="133"/>
      <c r="D21" s="95" t="s">
        <v>733</v>
      </c>
      <c r="E21" s="93"/>
      <c r="F21" s="93"/>
      <c r="G21" s="94"/>
      <c r="H21" s="201"/>
      <c r="I21" s="708"/>
    </row>
    <row r="22" spans="1:9" x14ac:dyDescent="0.2">
      <c r="A22" s="133"/>
      <c r="B22" s="133"/>
      <c r="C22" s="133" t="s">
        <v>718</v>
      </c>
      <c r="D22" s="95" t="s">
        <v>721</v>
      </c>
      <c r="E22" s="516"/>
      <c r="F22" s="516"/>
      <c r="G22" s="516"/>
      <c r="H22" s="603"/>
      <c r="I22" s="518"/>
    </row>
    <row r="23" spans="1:9" x14ac:dyDescent="0.2">
      <c r="A23" s="133"/>
      <c r="B23" s="133"/>
      <c r="C23" s="133" t="s">
        <v>722</v>
      </c>
      <c r="D23" s="95" t="s">
        <v>723</v>
      </c>
      <c r="E23" s="516"/>
      <c r="F23" s="516"/>
      <c r="G23" s="516"/>
      <c r="H23" s="516"/>
      <c r="I23" s="516"/>
    </row>
    <row r="24" spans="1:9" x14ac:dyDescent="0.2">
      <c r="A24" s="133"/>
      <c r="B24" s="133"/>
      <c r="C24" s="133" t="s">
        <v>724</v>
      </c>
      <c r="D24" s="95"/>
      <c r="E24" s="516"/>
      <c r="F24" s="516"/>
      <c r="G24" s="516"/>
      <c r="H24" s="516"/>
      <c r="I24" s="516"/>
    </row>
    <row r="25" spans="1:9" x14ac:dyDescent="0.2">
      <c r="A25" s="133"/>
      <c r="B25" s="133"/>
      <c r="C25" s="133" t="s">
        <v>725</v>
      </c>
      <c r="D25" s="95" t="s">
        <v>726</v>
      </c>
      <c r="E25" s="516"/>
      <c r="F25" s="516"/>
      <c r="G25" s="516"/>
      <c r="H25" s="516"/>
      <c r="I25" s="516"/>
    </row>
    <row r="26" spans="1:9" x14ac:dyDescent="0.2">
      <c r="A26" s="133"/>
      <c r="B26" s="133"/>
      <c r="C26" s="133" t="s">
        <v>727</v>
      </c>
      <c r="D26" s="95" t="s">
        <v>728</v>
      </c>
      <c r="E26" s="516"/>
      <c r="F26" s="516"/>
      <c r="G26" s="516"/>
      <c r="H26" s="516"/>
      <c r="I26" s="516"/>
    </row>
    <row r="27" spans="1:9" x14ac:dyDescent="0.2">
      <c r="A27" s="133"/>
      <c r="B27" s="133"/>
      <c r="C27" s="133" t="s">
        <v>729</v>
      </c>
      <c r="D27" s="95"/>
      <c r="E27" s="516"/>
      <c r="F27" s="516"/>
      <c r="G27" s="516"/>
      <c r="H27" s="516"/>
      <c r="I27" s="516"/>
    </row>
    <row r="28" spans="1:9" ht="18.75" customHeight="1" thickBot="1" x14ac:dyDescent="0.3">
      <c r="A28" s="159" t="s">
        <v>734</v>
      </c>
      <c r="B28" s="160"/>
      <c r="C28" s="160"/>
      <c r="D28" s="161"/>
      <c r="E28" s="162">
        <f>SUM(E8:E27)</f>
        <v>540654.96</v>
      </c>
      <c r="F28" s="162">
        <f t="shared" ref="F28:I28" si="0">SUM(F8:F27)</f>
        <v>899424.98034521646</v>
      </c>
      <c r="G28" s="162">
        <f t="shared" si="0"/>
        <v>740317.29630730208</v>
      </c>
      <c r="H28" s="90">
        <f t="shared" si="0"/>
        <v>740317.29630730208</v>
      </c>
      <c r="I28" s="90">
        <f t="shared" si="0"/>
        <v>887956.88567198953</v>
      </c>
    </row>
    <row r="29" spans="1:9" ht="18.75" customHeight="1" thickTop="1" x14ac:dyDescent="0.25">
      <c r="A29" s="138" t="s">
        <v>722</v>
      </c>
      <c r="B29" s="138"/>
      <c r="C29" s="140" t="s">
        <v>735</v>
      </c>
      <c r="D29" s="163"/>
      <c r="E29" s="106"/>
      <c r="F29" s="106"/>
      <c r="G29" s="107"/>
      <c r="H29" s="731"/>
      <c r="I29" s="732"/>
    </row>
    <row r="30" spans="1:9" x14ac:dyDescent="0.2">
      <c r="A30" s="132"/>
      <c r="B30" s="133" t="s">
        <v>607</v>
      </c>
      <c r="C30" s="133"/>
      <c r="D30" s="91" t="s">
        <v>720</v>
      </c>
      <c r="E30" s="514"/>
      <c r="F30" s="515"/>
      <c r="G30" s="515"/>
      <c r="H30" s="516"/>
      <c r="I30" s="516"/>
    </row>
    <row r="31" spans="1:9" x14ac:dyDescent="0.2">
      <c r="A31" s="133"/>
      <c r="B31" s="133"/>
      <c r="C31" s="133" t="s">
        <v>718</v>
      </c>
      <c r="D31" s="95" t="s">
        <v>721</v>
      </c>
      <c r="E31" s="516">
        <v>115458</v>
      </c>
      <c r="F31" s="516">
        <f>DROP!B115+DROP!B123+DROP!B124+DROP!B125+DROP!B126</f>
        <v>55000</v>
      </c>
      <c r="G31" s="516">
        <f>DROP!C115+DROP!C123+DROP!C124+DROP!C125+DROP!C126</f>
        <v>57000</v>
      </c>
      <c r="H31" s="516">
        <f>DROP!D115+DROP!D123+DROP!D124+DROP!D125+DROP!D126</f>
        <v>57000</v>
      </c>
      <c r="I31" s="516">
        <f>DROP!E115+DROP!E123+DROP!E124+DROP!E125+DROP!E126</f>
        <v>50000</v>
      </c>
    </row>
    <row r="32" spans="1:9" x14ac:dyDescent="0.2">
      <c r="A32" s="133"/>
      <c r="B32" s="133"/>
      <c r="C32" s="133" t="s">
        <v>722</v>
      </c>
      <c r="D32" s="95" t="s">
        <v>723</v>
      </c>
      <c r="E32" s="516">
        <v>15248.58</v>
      </c>
      <c r="F32" s="516">
        <f>(F31)*((DROP!B133+DROP!B134)/DROP!B132)</f>
        <v>25230.668390063856</v>
      </c>
      <c r="G32" s="516">
        <f>(G31)*((DROP!C133+DROP!C134)/DROP!C132)</f>
        <v>25486.606541040044</v>
      </c>
      <c r="H32" s="516">
        <f>(H31)*((DROP!D133+DROP!D134)/DROP!D132)</f>
        <v>25486.606541040044</v>
      </c>
      <c r="I32" s="516">
        <f>(I31)*((DROP!E133+DROP!E134)/DROP!E132)</f>
        <v>19071.375986912302</v>
      </c>
    </row>
    <row r="33" spans="1:12" x14ac:dyDescent="0.2">
      <c r="A33" s="133"/>
      <c r="B33" s="133"/>
      <c r="C33" s="133" t="s">
        <v>724</v>
      </c>
      <c r="D33" s="95"/>
      <c r="E33" s="516">
        <v>15785</v>
      </c>
      <c r="F33" s="516">
        <f>DROP!B157</f>
        <v>64860</v>
      </c>
      <c r="G33" s="516">
        <f>DROP!C157</f>
        <v>57375</v>
      </c>
      <c r="H33" s="516">
        <f>DROP!D157</f>
        <v>57375</v>
      </c>
      <c r="I33" s="516">
        <f>DROP!E157</f>
        <v>47175</v>
      </c>
    </row>
    <row r="34" spans="1:12" x14ac:dyDescent="0.2">
      <c r="A34" s="133"/>
      <c r="B34" s="133"/>
      <c r="C34" s="133" t="s">
        <v>725</v>
      </c>
      <c r="D34" s="95" t="s">
        <v>726</v>
      </c>
      <c r="E34" s="516">
        <v>0</v>
      </c>
      <c r="F34" s="516">
        <f>DROP!B151</f>
        <v>1050</v>
      </c>
      <c r="G34" s="516">
        <f>DROP!C151</f>
        <v>2550</v>
      </c>
      <c r="H34" s="516">
        <f>DROP!D151</f>
        <v>2550</v>
      </c>
      <c r="I34" s="516">
        <f>DROP!E151</f>
        <v>2550</v>
      </c>
    </row>
    <row r="35" spans="1:12" x14ac:dyDescent="0.2">
      <c r="A35" s="133"/>
      <c r="B35" s="133"/>
      <c r="C35" s="133" t="s">
        <v>727</v>
      </c>
      <c r="D35" s="95" t="s">
        <v>728</v>
      </c>
      <c r="E35" s="516"/>
      <c r="F35" s="516"/>
      <c r="G35" s="516"/>
      <c r="H35" s="516"/>
      <c r="I35" s="516"/>
    </row>
    <row r="36" spans="1:12" x14ac:dyDescent="0.2">
      <c r="A36" s="133"/>
      <c r="B36" s="133"/>
      <c r="C36" s="133" t="s">
        <v>729</v>
      </c>
      <c r="D36" s="95"/>
      <c r="E36" s="516"/>
      <c r="F36" s="516"/>
      <c r="G36" s="516"/>
      <c r="H36" s="709"/>
      <c r="I36" s="709"/>
    </row>
    <row r="37" spans="1:12" x14ac:dyDescent="0.2">
      <c r="A37" s="132"/>
      <c r="B37" s="133" t="s">
        <v>730</v>
      </c>
      <c r="C37" s="133"/>
      <c r="D37" s="95" t="s">
        <v>731</v>
      </c>
      <c r="E37" s="164"/>
      <c r="F37" s="134"/>
      <c r="G37" s="135"/>
      <c r="H37" s="201"/>
      <c r="I37" s="708"/>
    </row>
    <row r="38" spans="1:12" x14ac:dyDescent="0.2">
      <c r="A38" s="133"/>
      <c r="B38" s="133"/>
      <c r="C38" s="133" t="s">
        <v>718</v>
      </c>
      <c r="D38" s="95" t="s">
        <v>721</v>
      </c>
      <c r="E38" s="516"/>
      <c r="F38" s="516"/>
      <c r="G38" s="516"/>
      <c r="H38" s="603"/>
      <c r="I38" s="518"/>
    </row>
    <row r="39" spans="1:12" x14ac:dyDescent="0.2">
      <c r="A39" s="133"/>
      <c r="B39" s="133"/>
      <c r="C39" s="133" t="s">
        <v>722</v>
      </c>
      <c r="D39" s="95" t="s">
        <v>723</v>
      </c>
      <c r="E39" s="516"/>
      <c r="F39" s="516"/>
      <c r="G39" s="516"/>
      <c r="H39" s="516"/>
      <c r="I39" s="516"/>
    </row>
    <row r="40" spans="1:12" x14ac:dyDescent="0.2">
      <c r="A40" s="133"/>
      <c r="B40" s="133"/>
      <c r="C40" s="133" t="s">
        <v>724</v>
      </c>
      <c r="D40" s="95"/>
      <c r="E40" s="516"/>
      <c r="F40" s="516"/>
      <c r="G40" s="516"/>
      <c r="H40" s="516"/>
      <c r="I40" s="516"/>
    </row>
    <row r="41" spans="1:12" x14ac:dyDescent="0.2">
      <c r="A41" s="133"/>
      <c r="B41" s="133"/>
      <c r="C41" s="133" t="s">
        <v>725</v>
      </c>
      <c r="D41" s="95" t="s">
        <v>726</v>
      </c>
      <c r="E41" s="516"/>
      <c r="F41" s="516"/>
      <c r="G41" s="516"/>
      <c r="H41" s="516"/>
      <c r="I41" s="516"/>
    </row>
    <row r="42" spans="1:12" x14ac:dyDescent="0.2">
      <c r="A42" s="133"/>
      <c r="B42" s="133"/>
      <c r="C42" s="133" t="s">
        <v>727</v>
      </c>
      <c r="D42" s="95" t="s">
        <v>728</v>
      </c>
      <c r="E42" s="516"/>
      <c r="F42" s="516"/>
      <c r="G42" s="516"/>
      <c r="H42" s="516"/>
      <c r="I42" s="516"/>
    </row>
    <row r="43" spans="1:12" x14ac:dyDescent="0.2">
      <c r="A43" s="133"/>
      <c r="B43" s="133"/>
      <c r="C43" s="133" t="s">
        <v>729</v>
      </c>
      <c r="D43" s="95"/>
      <c r="E43" s="516"/>
      <c r="F43" s="516"/>
      <c r="G43" s="516"/>
      <c r="H43" s="709"/>
      <c r="I43" s="709"/>
    </row>
    <row r="44" spans="1:12" x14ac:dyDescent="0.2">
      <c r="A44" s="133"/>
      <c r="B44" s="133" t="s">
        <v>732</v>
      </c>
      <c r="C44" s="133"/>
      <c r="D44" s="95" t="s">
        <v>733</v>
      </c>
      <c r="E44" s="93"/>
      <c r="F44" s="93"/>
      <c r="G44" s="94"/>
      <c r="H44" s="201"/>
      <c r="I44" s="708"/>
      <c r="L44" s="36"/>
    </row>
    <row r="45" spans="1:12" x14ac:dyDescent="0.2">
      <c r="A45" s="133"/>
      <c r="B45" s="133"/>
      <c r="C45" s="133" t="s">
        <v>718</v>
      </c>
      <c r="D45" s="95" t="s">
        <v>721</v>
      </c>
      <c r="E45" s="516"/>
      <c r="F45" s="516"/>
      <c r="G45" s="516"/>
      <c r="H45" s="603"/>
      <c r="I45" s="518"/>
    </row>
    <row r="46" spans="1:12" ht="13.5" customHeight="1" x14ac:dyDescent="0.2">
      <c r="A46" s="133"/>
      <c r="B46" s="133"/>
      <c r="C46" s="133" t="s">
        <v>722</v>
      </c>
      <c r="D46" s="95" t="s">
        <v>723</v>
      </c>
      <c r="E46" s="516"/>
      <c r="F46" s="516"/>
      <c r="G46" s="516"/>
      <c r="H46" s="516"/>
      <c r="I46" s="516"/>
    </row>
    <row r="47" spans="1:12" x14ac:dyDescent="0.2">
      <c r="A47" s="133"/>
      <c r="B47" s="133"/>
      <c r="C47" s="133" t="s">
        <v>724</v>
      </c>
      <c r="D47" s="95"/>
      <c r="E47" s="516"/>
      <c r="F47" s="516"/>
      <c r="G47" s="516"/>
      <c r="H47" s="516"/>
      <c r="I47" s="516"/>
    </row>
    <row r="48" spans="1:12" x14ac:dyDescent="0.2">
      <c r="A48" s="133"/>
      <c r="B48" s="133"/>
      <c r="C48" s="133" t="s">
        <v>725</v>
      </c>
      <c r="D48" s="95" t="s">
        <v>726</v>
      </c>
      <c r="E48" s="516"/>
      <c r="F48" s="516"/>
      <c r="G48" s="516"/>
      <c r="H48" s="516"/>
      <c r="I48" s="516"/>
    </row>
    <row r="49" spans="1:9" x14ac:dyDescent="0.2">
      <c r="A49" s="133"/>
      <c r="B49" s="133"/>
      <c r="C49" s="133" t="s">
        <v>727</v>
      </c>
      <c r="D49" s="95" t="s">
        <v>728</v>
      </c>
      <c r="E49" s="516"/>
      <c r="F49" s="516"/>
      <c r="G49" s="516"/>
      <c r="H49" s="516"/>
      <c r="I49" s="516"/>
    </row>
    <row r="50" spans="1:9" x14ac:dyDescent="0.2">
      <c r="A50" s="133"/>
      <c r="B50" s="133"/>
      <c r="C50" s="133" t="s">
        <v>729</v>
      </c>
      <c r="D50" s="95"/>
      <c r="E50" s="516"/>
      <c r="F50" s="516"/>
      <c r="G50" s="516"/>
      <c r="H50" s="516"/>
      <c r="I50" s="516"/>
    </row>
    <row r="51" spans="1:9" ht="21" customHeight="1" thickBot="1" x14ac:dyDescent="0.3">
      <c r="A51" s="159" t="s">
        <v>736</v>
      </c>
      <c r="B51" s="160"/>
      <c r="C51" s="160"/>
      <c r="D51" s="161"/>
      <c r="E51" s="178">
        <f>SUM(E31:E50)</f>
        <v>146491.58000000002</v>
      </c>
      <c r="F51" s="178">
        <f>SUM(F31:F50)</f>
        <v>146140.66839006386</v>
      </c>
      <c r="G51" s="178">
        <f>SUM(G31:G50)</f>
        <v>142411.60654104006</v>
      </c>
      <c r="H51" s="178">
        <f t="shared" ref="H51:I51" si="1">SUM(H31:H50)</f>
        <v>142411.60654104006</v>
      </c>
      <c r="I51" s="178">
        <f t="shared" si="1"/>
        <v>118796.3759869123</v>
      </c>
    </row>
    <row r="52" spans="1:9" ht="21" customHeight="1" thickTop="1" x14ac:dyDescent="0.25">
      <c r="A52" s="168"/>
      <c r="B52" s="141"/>
      <c r="C52" s="141"/>
      <c r="D52" s="115"/>
      <c r="E52" s="115"/>
      <c r="F52" s="115"/>
      <c r="G52" s="115"/>
      <c r="H52" s="115"/>
    </row>
    <row r="53" spans="1:9" ht="21" customHeight="1" x14ac:dyDescent="0.25">
      <c r="A53" s="168"/>
      <c r="B53" s="141"/>
      <c r="C53" s="141"/>
      <c r="D53" s="115"/>
      <c r="E53" s="115"/>
      <c r="F53" s="115"/>
      <c r="G53" s="115"/>
      <c r="H53" s="115"/>
      <c r="I53" s="58" t="str" cm="1">
        <f t="array" ref="I53">SchoolName</f>
        <v>Young Women's Leadership Academy</v>
      </c>
    </row>
    <row r="54" spans="1:9" x14ac:dyDescent="0.2">
      <c r="A54" s="133"/>
      <c r="B54" s="133"/>
      <c r="C54" s="133"/>
      <c r="D54" s="91"/>
      <c r="E54" s="115" t="s">
        <v>405</v>
      </c>
      <c r="F54" s="115"/>
      <c r="G54" s="116"/>
      <c r="H54" s="115"/>
      <c r="I54" s="284" t="str" cm="1">
        <f t="array" ref="I54">"FYE "&amp;TEXT(FYE_Date,"mm/dd/yy")</f>
        <v>FYE 06/30/25</v>
      </c>
    </row>
    <row r="55" spans="1:9" x14ac:dyDescent="0.2">
      <c r="A55" s="132"/>
      <c r="B55" s="132"/>
      <c r="C55" s="132"/>
      <c r="D55" s="142"/>
      <c r="E55" s="141" t="s">
        <v>737</v>
      </c>
      <c r="F55" s="115"/>
      <c r="G55" s="115"/>
      <c r="H55" s="115"/>
      <c r="I55" s="58" t="str">
        <f>Budget</f>
        <v>Amended Approved</v>
      </c>
    </row>
    <row r="56" spans="1:9" ht="18.75" customHeight="1" x14ac:dyDescent="0.2">
      <c r="A56" s="141"/>
      <c r="B56" s="141"/>
      <c r="C56" s="141"/>
      <c r="D56" s="115"/>
      <c r="E56" s="115"/>
      <c r="F56" s="115"/>
      <c r="G56" s="115"/>
      <c r="H56" s="896" t="s">
        <v>34</v>
      </c>
      <c r="I56" s="683" t="s">
        <v>339</v>
      </c>
    </row>
    <row r="57" spans="1:9" x14ac:dyDescent="0.2">
      <c r="G57" s="1"/>
      <c r="H57" s="297" t="s">
        <v>738</v>
      </c>
    </row>
    <row r="59" spans="1:9" x14ac:dyDescent="0.2">
      <c r="H59" s="115"/>
    </row>
  </sheetData>
  <mergeCells count="2">
    <mergeCell ref="B5:D5"/>
    <mergeCell ref="G2:H2"/>
  </mergeCells>
  <phoneticPr fontId="0" type="noConversion"/>
  <hyperlinks>
    <hyperlink ref="I56" location="TOCpage" display="TOC" xr:uid="{7F3045B5-F404-4536-AC7E-D6FE3B3F4123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61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1.7109375" style="30" customWidth="1"/>
    <col min="2" max="2" width="2.5703125" style="30" customWidth="1"/>
    <col min="3" max="3" width="4.42578125" style="30" customWidth="1"/>
    <col min="4" max="4" width="33" style="3" customWidth="1"/>
    <col min="5" max="8" width="17.7109375" style="3" customWidth="1"/>
    <col min="9" max="9" width="12.7109375" style="3" bestFit="1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18.75" customHeight="1" x14ac:dyDescent="0.25">
      <c r="A6" s="130" t="s">
        <v>739</v>
      </c>
      <c r="B6" s="130"/>
      <c r="C6" s="131" t="s">
        <v>740</v>
      </c>
      <c r="D6" s="158"/>
      <c r="E6" s="106"/>
      <c r="F6" s="106"/>
      <c r="G6" s="107"/>
      <c r="H6" s="734"/>
      <c r="I6" s="8"/>
    </row>
    <row r="7" spans="1:9" x14ac:dyDescent="0.2">
      <c r="A7" s="133"/>
      <c r="B7" s="133" t="s">
        <v>607</v>
      </c>
      <c r="C7" s="133"/>
      <c r="D7" s="95" t="s">
        <v>720</v>
      </c>
      <c r="E7" s="93"/>
      <c r="F7" s="93"/>
      <c r="G7" s="94"/>
      <c r="H7" s="735"/>
      <c r="I7" s="736"/>
    </row>
    <row r="8" spans="1:9" x14ac:dyDescent="0.2">
      <c r="A8" s="133"/>
      <c r="B8" s="133"/>
      <c r="C8" s="133" t="s">
        <v>718</v>
      </c>
      <c r="D8" s="95" t="s">
        <v>721</v>
      </c>
      <c r="E8" s="516"/>
      <c r="F8" s="516"/>
      <c r="G8" s="516"/>
      <c r="H8" s="603"/>
      <c r="I8" s="518"/>
    </row>
    <row r="9" spans="1:9" x14ac:dyDescent="0.2">
      <c r="A9" s="133"/>
      <c r="B9" s="133"/>
      <c r="C9" s="133" t="s">
        <v>722</v>
      </c>
      <c r="D9" s="95" t="s">
        <v>723</v>
      </c>
      <c r="E9" s="516"/>
      <c r="F9" s="516"/>
      <c r="G9" s="516"/>
      <c r="H9" s="516"/>
      <c r="I9" s="516"/>
    </row>
    <row r="10" spans="1:9" x14ac:dyDescent="0.2">
      <c r="A10" s="133"/>
      <c r="B10" s="133"/>
      <c r="C10" s="133" t="s">
        <v>724</v>
      </c>
      <c r="D10" s="95"/>
      <c r="E10" s="516"/>
      <c r="F10" s="516"/>
      <c r="G10" s="516"/>
      <c r="H10" s="516"/>
      <c r="I10" s="516"/>
    </row>
    <row r="11" spans="1:9" x14ac:dyDescent="0.2">
      <c r="A11" s="133"/>
      <c r="B11" s="133"/>
      <c r="C11" s="133" t="s">
        <v>725</v>
      </c>
      <c r="D11" s="95" t="s">
        <v>726</v>
      </c>
      <c r="E11" s="516"/>
      <c r="F11" s="516"/>
      <c r="G11" s="516"/>
      <c r="H11" s="516"/>
      <c r="I11" s="516"/>
    </row>
    <row r="12" spans="1:9" x14ac:dyDescent="0.2">
      <c r="A12" s="133"/>
      <c r="B12" s="133"/>
      <c r="C12" s="133" t="s">
        <v>727</v>
      </c>
      <c r="D12" s="95" t="s">
        <v>728</v>
      </c>
      <c r="E12" s="516"/>
      <c r="F12" s="516"/>
      <c r="G12" s="516"/>
      <c r="H12" s="516"/>
      <c r="I12" s="516"/>
    </row>
    <row r="13" spans="1:9" x14ac:dyDescent="0.2">
      <c r="A13" s="133"/>
      <c r="B13" s="133"/>
      <c r="C13" s="133" t="s">
        <v>729</v>
      </c>
      <c r="D13" s="95"/>
      <c r="E13" s="516"/>
      <c r="F13" s="516"/>
      <c r="G13" s="516"/>
      <c r="H13" s="709"/>
      <c r="I13" s="709"/>
    </row>
    <row r="14" spans="1:9" x14ac:dyDescent="0.2">
      <c r="A14" s="132"/>
      <c r="B14" s="133" t="s">
        <v>730</v>
      </c>
      <c r="C14" s="133"/>
      <c r="D14" s="95" t="s">
        <v>731</v>
      </c>
      <c r="E14" s="93"/>
      <c r="F14" s="93"/>
      <c r="G14" s="94"/>
      <c r="H14" s="201"/>
      <c r="I14" s="708"/>
    </row>
    <row r="15" spans="1:9" x14ac:dyDescent="0.2">
      <c r="A15" s="133"/>
      <c r="B15" s="133"/>
      <c r="C15" s="133" t="s">
        <v>718</v>
      </c>
      <c r="D15" s="95" t="s">
        <v>721</v>
      </c>
      <c r="E15" s="516"/>
      <c r="F15" s="516"/>
      <c r="G15" s="516"/>
      <c r="H15" s="603"/>
      <c r="I15" s="518"/>
    </row>
    <row r="16" spans="1:9" x14ac:dyDescent="0.2">
      <c r="A16" s="133"/>
      <c r="B16" s="133"/>
      <c r="C16" s="133" t="s">
        <v>722</v>
      </c>
      <c r="D16" s="95" t="s">
        <v>723</v>
      </c>
      <c r="E16" s="516"/>
      <c r="F16" s="516"/>
      <c r="G16" s="516"/>
      <c r="H16" s="516"/>
      <c r="I16" s="516"/>
    </row>
    <row r="17" spans="1:9" x14ac:dyDescent="0.2">
      <c r="A17" s="133"/>
      <c r="B17" s="133"/>
      <c r="C17" s="133" t="s">
        <v>724</v>
      </c>
      <c r="D17" s="95"/>
      <c r="E17" s="516"/>
      <c r="F17" s="516"/>
      <c r="G17" s="516"/>
      <c r="H17" s="516"/>
      <c r="I17" s="516"/>
    </row>
    <row r="18" spans="1:9" x14ac:dyDescent="0.2">
      <c r="A18" s="133"/>
      <c r="B18" s="133"/>
      <c r="C18" s="133" t="s">
        <v>725</v>
      </c>
      <c r="D18" s="95" t="s">
        <v>726</v>
      </c>
      <c r="E18" s="516"/>
      <c r="F18" s="516"/>
      <c r="G18" s="516"/>
      <c r="H18" s="516"/>
      <c r="I18" s="516"/>
    </row>
    <row r="19" spans="1:9" x14ac:dyDescent="0.2">
      <c r="A19" s="133"/>
      <c r="B19" s="133"/>
      <c r="C19" s="133" t="s">
        <v>727</v>
      </c>
      <c r="D19" s="95" t="s">
        <v>728</v>
      </c>
      <c r="E19" s="516"/>
      <c r="F19" s="516"/>
      <c r="G19" s="516"/>
      <c r="H19" s="516"/>
      <c r="I19" s="516"/>
    </row>
    <row r="20" spans="1:9" x14ac:dyDescent="0.2">
      <c r="A20" s="133"/>
      <c r="B20" s="133"/>
      <c r="C20" s="133" t="s">
        <v>729</v>
      </c>
      <c r="D20" s="95"/>
      <c r="E20" s="516"/>
      <c r="F20" s="516"/>
      <c r="G20" s="516"/>
      <c r="H20" s="709"/>
      <c r="I20" s="709"/>
    </row>
    <row r="21" spans="1:9" x14ac:dyDescent="0.2">
      <c r="A21" s="133"/>
      <c r="B21" s="133" t="s">
        <v>732</v>
      </c>
      <c r="C21" s="133"/>
      <c r="D21" s="95" t="s">
        <v>733</v>
      </c>
      <c r="E21" s="93"/>
      <c r="F21" s="93"/>
      <c r="G21" s="94"/>
      <c r="H21" s="201"/>
      <c r="I21" s="708"/>
    </row>
    <row r="22" spans="1:9" x14ac:dyDescent="0.2">
      <c r="A22" s="133"/>
      <c r="B22" s="133"/>
      <c r="C22" s="133" t="s">
        <v>718</v>
      </c>
      <c r="D22" s="95" t="s">
        <v>721</v>
      </c>
      <c r="E22" s="516"/>
      <c r="F22" s="516"/>
      <c r="G22" s="516"/>
      <c r="H22" s="603"/>
      <c r="I22" s="518"/>
    </row>
    <row r="23" spans="1:9" x14ac:dyDescent="0.2">
      <c r="A23" s="133"/>
      <c r="B23" s="133"/>
      <c r="C23" s="133" t="s">
        <v>722</v>
      </c>
      <c r="D23" s="95" t="s">
        <v>723</v>
      </c>
      <c r="E23" s="516"/>
      <c r="F23" s="516"/>
      <c r="G23" s="516"/>
      <c r="H23" s="516"/>
      <c r="I23" s="516"/>
    </row>
    <row r="24" spans="1:9" x14ac:dyDescent="0.2">
      <c r="A24" s="133"/>
      <c r="B24" s="133"/>
      <c r="C24" s="133" t="s">
        <v>724</v>
      </c>
      <c r="D24" s="95"/>
      <c r="E24" s="516"/>
      <c r="F24" s="516"/>
      <c r="G24" s="516"/>
      <c r="H24" s="516"/>
      <c r="I24" s="516"/>
    </row>
    <row r="25" spans="1:9" x14ac:dyDescent="0.2">
      <c r="A25" s="133"/>
      <c r="B25" s="133"/>
      <c r="C25" s="133" t="s">
        <v>725</v>
      </c>
      <c r="D25" s="95" t="s">
        <v>726</v>
      </c>
      <c r="E25" s="516"/>
      <c r="F25" s="516"/>
      <c r="G25" s="516"/>
      <c r="H25" s="516"/>
      <c r="I25" s="516"/>
    </row>
    <row r="26" spans="1:9" x14ac:dyDescent="0.2">
      <c r="A26" s="133"/>
      <c r="B26" s="133"/>
      <c r="C26" s="133" t="s">
        <v>727</v>
      </c>
      <c r="D26" s="95" t="s">
        <v>728</v>
      </c>
      <c r="E26" s="516"/>
      <c r="F26" s="516"/>
      <c r="G26" s="516"/>
      <c r="H26" s="516"/>
      <c r="I26" s="516"/>
    </row>
    <row r="27" spans="1:9" x14ac:dyDescent="0.2">
      <c r="A27" s="133"/>
      <c r="B27" s="133"/>
      <c r="C27" s="133" t="s">
        <v>729</v>
      </c>
      <c r="D27" s="95"/>
      <c r="E27" s="516"/>
      <c r="F27" s="516"/>
      <c r="G27" s="516"/>
      <c r="H27" s="516"/>
      <c r="I27" s="516"/>
    </row>
    <row r="28" spans="1:9" ht="18.75" customHeight="1" thickBot="1" x14ac:dyDescent="0.3">
      <c r="A28" s="159" t="s">
        <v>739</v>
      </c>
      <c r="B28" s="160"/>
      <c r="C28" s="159" t="s">
        <v>741</v>
      </c>
      <c r="D28" s="161"/>
      <c r="E28" s="162">
        <f>SUM(E8:E27)</f>
        <v>0</v>
      </c>
      <c r="F28" s="162">
        <f t="shared" ref="F28:I28" si="0">SUM(F8:F27)</f>
        <v>0</v>
      </c>
      <c r="G28" s="162">
        <f t="shared" si="0"/>
        <v>0</v>
      </c>
      <c r="H28" s="90">
        <f t="shared" si="0"/>
        <v>0</v>
      </c>
      <c r="I28" s="90">
        <f t="shared" si="0"/>
        <v>0</v>
      </c>
    </row>
    <row r="29" spans="1:9" ht="18.75" customHeight="1" thickTop="1" x14ac:dyDescent="0.25">
      <c r="A29" s="138" t="s">
        <v>742</v>
      </c>
      <c r="B29" s="138"/>
      <c r="C29" s="140" t="s">
        <v>743</v>
      </c>
      <c r="D29" s="163"/>
      <c r="E29" s="106"/>
      <c r="F29" s="106"/>
      <c r="G29" s="107"/>
      <c r="H29" s="737"/>
      <c r="I29" s="738"/>
    </row>
    <row r="30" spans="1:9" x14ac:dyDescent="0.2">
      <c r="A30" s="133"/>
      <c r="B30" s="133" t="s">
        <v>607</v>
      </c>
      <c r="C30" s="133"/>
      <c r="D30" s="95" t="s">
        <v>720</v>
      </c>
      <c r="E30" s="92"/>
      <c r="F30" s="93"/>
      <c r="G30" s="94"/>
      <c r="H30" s="735"/>
      <c r="I30" s="736"/>
    </row>
    <row r="31" spans="1:9" x14ac:dyDescent="0.2">
      <c r="A31" s="133"/>
      <c r="B31" s="133"/>
      <c r="C31" s="133" t="s">
        <v>718</v>
      </c>
      <c r="D31" s="95" t="s">
        <v>721</v>
      </c>
      <c r="E31" s="516"/>
      <c r="F31" s="516"/>
      <c r="G31" s="516"/>
      <c r="H31" s="603"/>
      <c r="I31" s="518"/>
    </row>
    <row r="32" spans="1:9" x14ac:dyDescent="0.2">
      <c r="A32" s="133"/>
      <c r="B32" s="133"/>
      <c r="C32" s="133" t="s">
        <v>722</v>
      </c>
      <c r="D32" s="95" t="s">
        <v>723</v>
      </c>
      <c r="E32" s="516"/>
      <c r="F32" s="516"/>
      <c r="G32" s="516"/>
      <c r="H32" s="516"/>
      <c r="I32" s="516"/>
    </row>
    <row r="33" spans="1:12" x14ac:dyDescent="0.2">
      <c r="A33" s="133"/>
      <c r="B33" s="133"/>
      <c r="C33" s="133" t="s">
        <v>724</v>
      </c>
      <c r="D33" s="95"/>
      <c r="E33" s="516"/>
      <c r="F33" s="516"/>
      <c r="G33" s="516"/>
      <c r="H33" s="516"/>
      <c r="I33" s="516"/>
    </row>
    <row r="34" spans="1:12" x14ac:dyDescent="0.2">
      <c r="A34" s="133"/>
      <c r="B34" s="133"/>
      <c r="C34" s="133" t="s">
        <v>725</v>
      </c>
      <c r="D34" s="95" t="s">
        <v>726</v>
      </c>
      <c r="E34" s="516"/>
      <c r="F34" s="516"/>
      <c r="G34" s="516"/>
      <c r="H34" s="516"/>
      <c r="I34" s="516"/>
    </row>
    <row r="35" spans="1:12" x14ac:dyDescent="0.2">
      <c r="A35" s="133"/>
      <c r="B35" s="133"/>
      <c r="C35" s="133" t="s">
        <v>727</v>
      </c>
      <c r="D35" s="95" t="s">
        <v>728</v>
      </c>
      <c r="E35" s="516"/>
      <c r="F35" s="516"/>
      <c r="G35" s="516"/>
      <c r="H35" s="516"/>
      <c r="I35" s="516"/>
    </row>
    <row r="36" spans="1:12" x14ac:dyDescent="0.2">
      <c r="A36" s="133"/>
      <c r="B36" s="133"/>
      <c r="C36" s="133" t="s">
        <v>729</v>
      </c>
      <c r="D36" s="95"/>
      <c r="E36" s="516"/>
      <c r="F36" s="516"/>
      <c r="G36" s="516"/>
      <c r="H36" s="709"/>
      <c r="I36" s="516"/>
    </row>
    <row r="37" spans="1:12" x14ac:dyDescent="0.2">
      <c r="A37" s="132"/>
      <c r="B37" s="133" t="s">
        <v>730</v>
      </c>
      <c r="C37" s="133"/>
      <c r="D37" s="95" t="s">
        <v>731</v>
      </c>
      <c r="E37" s="164"/>
      <c r="F37" s="134"/>
      <c r="G37" s="135"/>
      <c r="H37" s="164"/>
    </row>
    <row r="38" spans="1:12" x14ac:dyDescent="0.2">
      <c r="A38" s="133"/>
      <c r="B38" s="133"/>
      <c r="C38" s="133" t="s">
        <v>718</v>
      </c>
      <c r="D38" s="95" t="s">
        <v>721</v>
      </c>
      <c r="E38" s="516"/>
      <c r="F38" s="516"/>
      <c r="G38" s="516"/>
      <c r="H38" s="603"/>
      <c r="I38" s="514"/>
    </row>
    <row r="39" spans="1:12" x14ac:dyDescent="0.2">
      <c r="A39" s="133"/>
      <c r="B39" s="133"/>
      <c r="C39" s="133" t="s">
        <v>722</v>
      </c>
      <c r="D39" s="95" t="s">
        <v>723</v>
      </c>
      <c r="E39" s="516"/>
      <c r="F39" s="516"/>
      <c r="G39" s="516"/>
      <c r="H39" s="516"/>
      <c r="I39" s="516"/>
    </row>
    <row r="40" spans="1:12" x14ac:dyDescent="0.2">
      <c r="A40" s="133"/>
      <c r="B40" s="133"/>
      <c r="C40" s="133" t="s">
        <v>724</v>
      </c>
      <c r="D40" s="95"/>
      <c r="E40" s="516"/>
      <c r="F40" s="516"/>
      <c r="G40" s="516"/>
      <c r="H40" s="516"/>
      <c r="I40" s="516"/>
    </row>
    <row r="41" spans="1:12" x14ac:dyDescent="0.2">
      <c r="A41" s="133"/>
      <c r="B41" s="133"/>
      <c r="C41" s="133" t="s">
        <v>725</v>
      </c>
      <c r="D41" s="95" t="s">
        <v>726</v>
      </c>
      <c r="E41" s="516"/>
      <c r="F41" s="516"/>
      <c r="G41" s="516"/>
      <c r="H41" s="516"/>
      <c r="I41" s="516"/>
    </row>
    <row r="42" spans="1:12" x14ac:dyDescent="0.2">
      <c r="A42" s="133"/>
      <c r="B42" s="133"/>
      <c r="C42" s="133" t="s">
        <v>727</v>
      </c>
      <c r="D42" s="95" t="s">
        <v>728</v>
      </c>
      <c r="E42" s="516"/>
      <c r="F42" s="516"/>
      <c r="G42" s="516"/>
      <c r="H42" s="516"/>
      <c r="I42" s="516"/>
    </row>
    <row r="43" spans="1:12" x14ac:dyDescent="0.2">
      <c r="A43" s="133"/>
      <c r="B43" s="133"/>
      <c r="C43" s="133" t="s">
        <v>729</v>
      </c>
      <c r="D43" s="95"/>
      <c r="E43" s="516"/>
      <c r="F43" s="516"/>
      <c r="G43" s="516"/>
      <c r="H43" s="709"/>
      <c r="I43" s="709"/>
    </row>
    <row r="44" spans="1:12" x14ac:dyDescent="0.2">
      <c r="A44" s="133"/>
      <c r="B44" s="133" t="s">
        <v>732</v>
      </c>
      <c r="C44" s="133"/>
      <c r="D44" s="95" t="s">
        <v>733</v>
      </c>
      <c r="E44" s="93"/>
      <c r="F44" s="93"/>
      <c r="G44" s="94"/>
      <c r="H44" s="201"/>
      <c r="I44" s="708"/>
      <c r="L44" s="36"/>
    </row>
    <row r="45" spans="1:12" x14ac:dyDescent="0.2">
      <c r="A45" s="133"/>
      <c r="B45" s="133"/>
      <c r="C45" s="133" t="s">
        <v>718</v>
      </c>
      <c r="D45" s="95" t="s">
        <v>721</v>
      </c>
      <c r="E45" s="516"/>
      <c r="F45" s="516"/>
      <c r="G45" s="516"/>
      <c r="H45" s="603"/>
      <c r="I45" s="518"/>
    </row>
    <row r="46" spans="1:12" ht="13.5" customHeight="1" x14ac:dyDescent="0.2">
      <c r="A46" s="133"/>
      <c r="B46" s="133"/>
      <c r="C46" s="133" t="s">
        <v>722</v>
      </c>
      <c r="D46" s="95" t="s">
        <v>723</v>
      </c>
      <c r="E46" s="516"/>
      <c r="F46" s="516"/>
      <c r="G46" s="516"/>
      <c r="H46" s="516"/>
      <c r="I46" s="516"/>
    </row>
    <row r="47" spans="1:12" x14ac:dyDescent="0.2">
      <c r="A47" s="133"/>
      <c r="B47" s="133"/>
      <c r="C47" s="133" t="s">
        <v>724</v>
      </c>
      <c r="D47" s="95"/>
      <c r="E47" s="516"/>
      <c r="F47" s="516"/>
      <c r="G47" s="516"/>
      <c r="H47" s="516"/>
      <c r="I47" s="516"/>
    </row>
    <row r="48" spans="1:12" x14ac:dyDescent="0.2">
      <c r="A48" s="133"/>
      <c r="B48" s="133"/>
      <c r="C48" s="133" t="s">
        <v>725</v>
      </c>
      <c r="D48" s="95" t="s">
        <v>726</v>
      </c>
      <c r="E48" s="516"/>
      <c r="F48" s="516"/>
      <c r="G48" s="516"/>
      <c r="H48" s="516"/>
      <c r="I48" s="516"/>
    </row>
    <row r="49" spans="1:9" x14ac:dyDescent="0.2">
      <c r="A49" s="133"/>
      <c r="B49" s="133"/>
      <c r="C49" s="133" t="s">
        <v>727</v>
      </c>
      <c r="D49" s="95" t="s">
        <v>728</v>
      </c>
      <c r="E49" s="516"/>
      <c r="F49" s="516"/>
      <c r="G49" s="516"/>
      <c r="H49" s="516"/>
      <c r="I49" s="516"/>
    </row>
    <row r="50" spans="1:9" x14ac:dyDescent="0.2">
      <c r="A50" s="133"/>
      <c r="B50" s="133"/>
      <c r="C50" s="133" t="s">
        <v>729</v>
      </c>
      <c r="D50" s="95"/>
      <c r="E50" s="516"/>
      <c r="F50" s="516"/>
      <c r="G50" s="516"/>
      <c r="H50" s="516"/>
      <c r="I50" s="516"/>
    </row>
    <row r="51" spans="1:9" ht="21" customHeight="1" thickBot="1" x14ac:dyDescent="0.3">
      <c r="A51" s="159" t="s">
        <v>742</v>
      </c>
      <c r="B51" s="160"/>
      <c r="C51" s="159" t="s">
        <v>744</v>
      </c>
      <c r="D51" s="161"/>
      <c r="E51" s="178">
        <f>SUM(E31:E50)</f>
        <v>0</v>
      </c>
      <c r="F51" s="178">
        <f t="shared" ref="F51:I51" si="1">SUM(F31:F50)</f>
        <v>0</v>
      </c>
      <c r="G51" s="178">
        <f t="shared" si="1"/>
        <v>0</v>
      </c>
      <c r="H51" s="178">
        <f t="shared" si="1"/>
        <v>0</v>
      </c>
      <c r="I51" s="178">
        <f t="shared" si="1"/>
        <v>0</v>
      </c>
    </row>
    <row r="52" spans="1:9" ht="15" thickTop="1" x14ac:dyDescent="0.2">
      <c r="A52" s="141"/>
      <c r="B52" s="141"/>
      <c r="C52" s="141"/>
      <c r="D52" s="115"/>
      <c r="E52" s="115"/>
      <c r="F52" s="115"/>
      <c r="G52" s="115"/>
      <c r="H52" s="115"/>
    </row>
    <row r="53" spans="1:9" x14ac:dyDescent="0.2">
      <c r="A53" s="141"/>
      <c r="B53" s="141"/>
      <c r="C53" s="141"/>
      <c r="D53" s="115"/>
      <c r="E53" s="115"/>
      <c r="F53" s="115"/>
      <c r="G53" s="115"/>
      <c r="H53" s="115"/>
      <c r="I53" s="58" t="str" cm="1">
        <f t="array" ref="I53">SchoolName</f>
        <v>Young Women's Leadership Academy</v>
      </c>
    </row>
    <row r="54" spans="1:9" x14ac:dyDescent="0.2">
      <c r="A54" s="133"/>
      <c r="B54" s="133"/>
      <c r="C54" s="133"/>
      <c r="D54" s="91"/>
      <c r="E54" s="115" t="s">
        <v>405</v>
      </c>
      <c r="F54" s="115"/>
      <c r="G54" s="116"/>
      <c r="H54" s="115"/>
      <c r="I54" s="284" t="str" cm="1">
        <f t="array" ref="I54">"FYE "&amp;TEXT(FYE_Date,"mm/dd/yy")</f>
        <v>FYE 06/30/25</v>
      </c>
    </row>
    <row r="55" spans="1:9" ht="14.25" customHeight="1" x14ac:dyDescent="0.2">
      <c r="A55" s="132"/>
      <c r="B55" s="132"/>
      <c r="C55" s="132"/>
      <c r="D55" s="142"/>
      <c r="E55" s="141" t="s">
        <v>737</v>
      </c>
      <c r="F55" s="115"/>
      <c r="G55" s="115"/>
      <c r="H55" s="115"/>
      <c r="I55" s="58" t="str">
        <f>Budget</f>
        <v>Amended Approved</v>
      </c>
    </row>
    <row r="56" spans="1:9" ht="15.75" customHeight="1" x14ac:dyDescent="0.2">
      <c r="A56" s="141"/>
      <c r="B56" s="141"/>
      <c r="C56" s="141"/>
      <c r="D56" s="115"/>
      <c r="E56" s="115"/>
      <c r="F56" s="115"/>
      <c r="G56" s="115"/>
      <c r="H56" s="115"/>
      <c r="I56" s="683" t="s">
        <v>339</v>
      </c>
    </row>
    <row r="57" spans="1:9" x14ac:dyDescent="0.2">
      <c r="A57" s="141"/>
      <c r="B57" s="141"/>
      <c r="C57" s="141"/>
      <c r="D57" s="115"/>
      <c r="E57" s="115"/>
      <c r="F57" s="115"/>
      <c r="G57" s="115"/>
      <c r="H57" s="115"/>
    </row>
    <row r="58" spans="1:9" x14ac:dyDescent="0.2">
      <c r="A58" s="141"/>
      <c r="B58" s="141"/>
      <c r="C58" s="141"/>
      <c r="D58" s="115"/>
      <c r="E58" s="115"/>
      <c r="F58" s="115"/>
      <c r="G58" s="73"/>
      <c r="H58" s="896" t="s">
        <v>34</v>
      </c>
    </row>
    <row r="59" spans="1:9" x14ac:dyDescent="0.2">
      <c r="H59" s="297" t="s">
        <v>745</v>
      </c>
    </row>
    <row r="61" spans="1:9" x14ac:dyDescent="0.2">
      <c r="H61" s="115"/>
    </row>
  </sheetData>
  <mergeCells count="2">
    <mergeCell ref="B5:D5"/>
    <mergeCell ref="G2:H2"/>
  </mergeCells>
  <phoneticPr fontId="0" type="noConversion"/>
  <hyperlinks>
    <hyperlink ref="I56" location="TOCpage" display="TOC" xr:uid="{423338E2-FF7F-4D73-B6B7-B8CC32BE46C6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62"/>
  <sheetViews>
    <sheetView zoomScale="75" zoomScaleNormal="75" workbookViewId="0">
      <selection activeCell="J54" sqref="J54"/>
    </sheetView>
  </sheetViews>
  <sheetFormatPr defaultColWidth="9.140625" defaultRowHeight="14.25" x14ac:dyDescent="0.2"/>
  <cols>
    <col min="1" max="1" width="1.7109375" style="30" customWidth="1"/>
    <col min="2" max="2" width="2.42578125" style="30" customWidth="1"/>
    <col min="3" max="3" width="4.42578125" style="30" customWidth="1"/>
    <col min="4" max="4" width="33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15.75" customHeight="1" x14ac:dyDescent="0.25">
      <c r="A6" s="130" t="s">
        <v>746</v>
      </c>
      <c r="B6" s="130"/>
      <c r="C6" s="131" t="s">
        <v>747</v>
      </c>
      <c r="D6" s="158"/>
      <c r="E6" s="106"/>
      <c r="F6" s="106"/>
      <c r="G6" s="107"/>
      <c r="H6" s="734"/>
      <c r="I6" s="8"/>
    </row>
    <row r="7" spans="1:9" x14ac:dyDescent="0.2">
      <c r="A7" s="133"/>
      <c r="B7" s="133" t="s">
        <v>607</v>
      </c>
      <c r="C7" s="133"/>
      <c r="D7" s="95" t="s">
        <v>720</v>
      </c>
      <c r="E7" s="93"/>
      <c r="F7" s="93"/>
      <c r="G7" s="94"/>
      <c r="H7" s="735"/>
      <c r="I7" s="736"/>
    </row>
    <row r="8" spans="1:9" x14ac:dyDescent="0.2">
      <c r="A8" s="133"/>
      <c r="B8" s="133"/>
      <c r="C8" s="133" t="s">
        <v>718</v>
      </c>
      <c r="D8" s="95" t="s">
        <v>721</v>
      </c>
      <c r="E8" s="516"/>
      <c r="F8" s="516"/>
      <c r="G8" s="516"/>
      <c r="H8" s="603"/>
      <c r="I8" s="518"/>
    </row>
    <row r="9" spans="1:9" x14ac:dyDescent="0.2">
      <c r="A9" s="133"/>
      <c r="B9" s="133"/>
      <c r="C9" s="133" t="s">
        <v>722</v>
      </c>
      <c r="D9" s="95" t="s">
        <v>723</v>
      </c>
      <c r="E9" s="516"/>
      <c r="F9" s="516"/>
      <c r="G9" s="516"/>
      <c r="H9" s="516"/>
      <c r="I9" s="516"/>
    </row>
    <row r="10" spans="1:9" x14ac:dyDescent="0.2">
      <c r="A10" s="133"/>
      <c r="B10" s="133"/>
      <c r="C10" s="133" t="s">
        <v>724</v>
      </c>
      <c r="D10" s="95"/>
      <c r="E10" s="516"/>
      <c r="F10" s="516"/>
      <c r="G10" s="516"/>
      <c r="H10" s="516"/>
      <c r="I10" s="516"/>
    </row>
    <row r="11" spans="1:9" x14ac:dyDescent="0.2">
      <c r="A11" s="133"/>
      <c r="B11" s="133"/>
      <c r="C11" s="133" t="s">
        <v>725</v>
      </c>
      <c r="D11" s="95" t="s">
        <v>726</v>
      </c>
      <c r="E11" s="516"/>
      <c r="F11" s="516"/>
      <c r="G11" s="516"/>
      <c r="H11" s="516"/>
      <c r="I11" s="516"/>
    </row>
    <row r="12" spans="1:9" x14ac:dyDescent="0.2">
      <c r="A12" s="133"/>
      <c r="B12" s="133"/>
      <c r="C12" s="133" t="s">
        <v>727</v>
      </c>
      <c r="D12" s="95" t="s">
        <v>728</v>
      </c>
      <c r="E12" s="516"/>
      <c r="F12" s="516"/>
      <c r="G12" s="516"/>
      <c r="H12" s="516"/>
      <c r="I12" s="516"/>
    </row>
    <row r="13" spans="1:9" x14ac:dyDescent="0.2">
      <c r="A13" s="133"/>
      <c r="B13" s="133"/>
      <c r="C13" s="133" t="s">
        <v>729</v>
      </c>
      <c r="D13" s="95"/>
      <c r="E13" s="516"/>
      <c r="F13" s="516"/>
      <c r="G13" s="516"/>
      <c r="H13" s="709"/>
      <c r="I13" s="709"/>
    </row>
    <row r="14" spans="1:9" x14ac:dyDescent="0.2">
      <c r="A14" s="132"/>
      <c r="B14" s="133" t="s">
        <v>730</v>
      </c>
      <c r="C14" s="133"/>
      <c r="D14" s="95" t="s">
        <v>731</v>
      </c>
      <c r="E14" s="93"/>
      <c r="F14" s="93"/>
      <c r="G14" s="94"/>
      <c r="H14" s="201"/>
      <c r="I14" s="708"/>
    </row>
    <row r="15" spans="1:9" x14ac:dyDescent="0.2">
      <c r="A15" s="133"/>
      <c r="B15" s="133"/>
      <c r="C15" s="133" t="s">
        <v>718</v>
      </c>
      <c r="D15" s="95" t="s">
        <v>721</v>
      </c>
      <c r="E15" s="516"/>
      <c r="F15" s="516"/>
      <c r="G15" s="516"/>
      <c r="H15" s="603"/>
      <c r="I15" s="518"/>
    </row>
    <row r="16" spans="1:9" x14ac:dyDescent="0.2">
      <c r="A16" s="133"/>
      <c r="B16" s="133"/>
      <c r="C16" s="133" t="s">
        <v>722</v>
      </c>
      <c r="D16" s="95" t="s">
        <v>723</v>
      </c>
      <c r="E16" s="516"/>
      <c r="F16" s="516"/>
      <c r="G16" s="516"/>
      <c r="H16" s="516"/>
      <c r="I16" s="516"/>
    </row>
    <row r="17" spans="1:9" x14ac:dyDescent="0.2">
      <c r="A17" s="133"/>
      <c r="B17" s="133"/>
      <c r="C17" s="133" t="s">
        <v>724</v>
      </c>
      <c r="D17" s="95"/>
      <c r="E17" s="516"/>
      <c r="F17" s="516"/>
      <c r="G17" s="516"/>
      <c r="H17" s="516"/>
      <c r="I17" s="516"/>
    </row>
    <row r="18" spans="1:9" x14ac:dyDescent="0.2">
      <c r="A18" s="133"/>
      <c r="B18" s="133"/>
      <c r="C18" s="133" t="s">
        <v>725</v>
      </c>
      <c r="D18" s="95" t="s">
        <v>726</v>
      </c>
      <c r="E18" s="516"/>
      <c r="F18" s="516"/>
      <c r="G18" s="516"/>
      <c r="H18" s="516"/>
      <c r="I18" s="516"/>
    </row>
    <row r="19" spans="1:9" x14ac:dyDescent="0.2">
      <c r="A19" s="133"/>
      <c r="B19" s="133"/>
      <c r="C19" s="133" t="s">
        <v>727</v>
      </c>
      <c r="D19" s="95" t="s">
        <v>728</v>
      </c>
      <c r="E19" s="516"/>
      <c r="F19" s="516"/>
      <c r="G19" s="516"/>
      <c r="H19" s="516"/>
      <c r="I19" s="516"/>
    </row>
    <row r="20" spans="1:9" x14ac:dyDescent="0.2">
      <c r="A20" s="133"/>
      <c r="B20" s="133"/>
      <c r="C20" s="133" t="s">
        <v>729</v>
      </c>
      <c r="D20" s="95"/>
      <c r="E20" s="516"/>
      <c r="F20" s="516"/>
      <c r="G20" s="516"/>
      <c r="H20" s="516"/>
      <c r="I20" s="516"/>
    </row>
    <row r="21" spans="1:9" x14ac:dyDescent="0.2">
      <c r="A21" s="133"/>
      <c r="B21" s="133" t="s">
        <v>732</v>
      </c>
      <c r="C21" s="133"/>
      <c r="D21" s="95" t="s">
        <v>733</v>
      </c>
      <c r="E21" s="93"/>
      <c r="F21" s="93"/>
      <c r="G21" s="93"/>
      <c r="H21" s="93"/>
      <c r="I21" s="93"/>
    </row>
    <row r="22" spans="1:9" x14ac:dyDescent="0.2">
      <c r="A22" s="133"/>
      <c r="B22" s="133"/>
      <c r="C22" s="133" t="s">
        <v>718</v>
      </c>
      <c r="D22" s="95" t="s">
        <v>721</v>
      </c>
      <c r="E22" s="516"/>
      <c r="F22" s="516"/>
      <c r="G22" s="516"/>
      <c r="H22" s="516"/>
      <c r="I22" s="516"/>
    </row>
    <row r="23" spans="1:9" x14ac:dyDescent="0.2">
      <c r="A23" s="133"/>
      <c r="B23" s="133"/>
      <c r="C23" s="133" t="s">
        <v>722</v>
      </c>
      <c r="D23" s="95" t="s">
        <v>723</v>
      </c>
      <c r="E23" s="516"/>
      <c r="F23" s="516"/>
      <c r="G23" s="516"/>
      <c r="H23" s="516"/>
      <c r="I23" s="516"/>
    </row>
    <row r="24" spans="1:9" x14ac:dyDescent="0.2">
      <c r="A24" s="133"/>
      <c r="B24" s="133"/>
      <c r="C24" s="133" t="s">
        <v>724</v>
      </c>
      <c r="D24" s="95"/>
      <c r="E24" s="516"/>
      <c r="F24" s="516"/>
      <c r="G24" s="516"/>
      <c r="H24" s="516"/>
      <c r="I24" s="516"/>
    </row>
    <row r="25" spans="1:9" x14ac:dyDescent="0.2">
      <c r="A25" s="133"/>
      <c r="B25" s="133"/>
      <c r="C25" s="133" t="s">
        <v>725</v>
      </c>
      <c r="D25" s="95" t="s">
        <v>726</v>
      </c>
      <c r="E25" s="516"/>
      <c r="F25" s="516"/>
      <c r="G25" s="516"/>
      <c r="H25" s="516"/>
      <c r="I25" s="516"/>
    </row>
    <row r="26" spans="1:9" x14ac:dyDescent="0.2">
      <c r="A26" s="133"/>
      <c r="B26" s="133"/>
      <c r="C26" s="133" t="s">
        <v>727</v>
      </c>
      <c r="D26" s="95" t="s">
        <v>728</v>
      </c>
      <c r="E26" s="516"/>
      <c r="F26" s="516"/>
      <c r="G26" s="516"/>
      <c r="H26" s="516"/>
      <c r="I26" s="516"/>
    </row>
    <row r="27" spans="1:9" x14ac:dyDescent="0.2">
      <c r="A27" s="133"/>
      <c r="B27" s="133"/>
      <c r="C27" s="133" t="s">
        <v>729</v>
      </c>
      <c r="D27" s="95"/>
      <c r="E27" s="516"/>
      <c r="F27" s="516"/>
      <c r="G27" s="516"/>
      <c r="H27" s="516"/>
      <c r="I27" s="516"/>
    </row>
    <row r="28" spans="1:9" ht="18.75" customHeight="1" thickBot="1" x14ac:dyDescent="0.3">
      <c r="A28" s="159" t="s">
        <v>746</v>
      </c>
      <c r="B28" s="159"/>
      <c r="C28" s="190" t="s">
        <v>748</v>
      </c>
      <c r="D28" s="166"/>
      <c r="E28" s="162">
        <f>SUM(E8:E27)</f>
        <v>0</v>
      </c>
      <c r="F28" s="162">
        <f t="shared" ref="F28:I28" si="0">SUM(F8:F27)</f>
        <v>0</v>
      </c>
      <c r="G28" s="162">
        <f t="shared" si="0"/>
        <v>0</v>
      </c>
      <c r="H28" s="90">
        <f t="shared" si="0"/>
        <v>0</v>
      </c>
      <c r="I28" s="90">
        <f t="shared" si="0"/>
        <v>0</v>
      </c>
    </row>
    <row r="29" spans="1:9" ht="16.5" customHeight="1" thickTop="1" x14ac:dyDescent="0.25">
      <c r="A29" s="169" t="s">
        <v>749</v>
      </c>
      <c r="B29" s="169"/>
      <c r="C29" s="108" t="s">
        <v>750</v>
      </c>
      <c r="D29" s="165"/>
      <c r="E29" s="106"/>
      <c r="F29" s="106"/>
      <c r="G29" s="107"/>
      <c r="H29" s="737"/>
      <c r="I29" s="738"/>
    </row>
    <row r="30" spans="1:9" x14ac:dyDescent="0.2">
      <c r="A30" s="133"/>
      <c r="B30" s="133" t="s">
        <v>607</v>
      </c>
      <c r="C30" s="133"/>
      <c r="D30" s="95" t="s">
        <v>720</v>
      </c>
      <c r="E30" s="92"/>
      <c r="F30" s="93"/>
      <c r="G30" s="94"/>
      <c r="H30" s="735"/>
      <c r="I30" s="736"/>
    </row>
    <row r="31" spans="1:9" x14ac:dyDescent="0.2">
      <c r="A31" s="133"/>
      <c r="B31" s="133"/>
      <c r="C31" s="133" t="s">
        <v>718</v>
      </c>
      <c r="D31" s="95" t="s">
        <v>721</v>
      </c>
      <c r="E31" s="516"/>
      <c r="F31" s="516"/>
      <c r="G31" s="516"/>
      <c r="H31" s="603"/>
      <c r="I31" s="518"/>
    </row>
    <row r="32" spans="1:9" x14ac:dyDescent="0.2">
      <c r="A32" s="133"/>
      <c r="B32" s="133"/>
      <c r="C32" s="133" t="s">
        <v>722</v>
      </c>
      <c r="D32" s="95" t="s">
        <v>723</v>
      </c>
      <c r="E32" s="516"/>
      <c r="F32" s="516"/>
      <c r="G32" s="516"/>
      <c r="H32" s="516"/>
      <c r="I32" s="516"/>
    </row>
    <row r="33" spans="1:12" x14ac:dyDescent="0.2">
      <c r="A33" s="133"/>
      <c r="B33" s="133"/>
      <c r="C33" s="133" t="s">
        <v>724</v>
      </c>
      <c r="D33" s="95"/>
      <c r="E33" s="516"/>
      <c r="F33" s="516"/>
      <c r="G33" s="516"/>
      <c r="H33" s="516"/>
      <c r="I33" s="516"/>
    </row>
    <row r="34" spans="1:12" x14ac:dyDescent="0.2">
      <c r="A34" s="133"/>
      <c r="B34" s="133"/>
      <c r="C34" s="133" t="s">
        <v>725</v>
      </c>
      <c r="D34" s="95" t="s">
        <v>726</v>
      </c>
      <c r="E34" s="516"/>
      <c r="F34" s="516"/>
      <c r="G34" s="516"/>
      <c r="H34" s="516"/>
      <c r="I34" s="516"/>
    </row>
    <row r="35" spans="1:12" x14ac:dyDescent="0.2">
      <c r="A35" s="133"/>
      <c r="B35" s="133"/>
      <c r="C35" s="133" t="s">
        <v>727</v>
      </c>
      <c r="D35" s="95" t="s">
        <v>728</v>
      </c>
      <c r="E35" s="516"/>
      <c r="F35" s="516"/>
      <c r="G35" s="516"/>
      <c r="H35" s="516"/>
      <c r="I35" s="516"/>
    </row>
    <row r="36" spans="1:12" x14ac:dyDescent="0.2">
      <c r="A36" s="133"/>
      <c r="B36" s="133"/>
      <c r="C36" s="133" t="s">
        <v>729</v>
      </c>
      <c r="D36" s="95"/>
      <c r="E36" s="516"/>
      <c r="F36" s="516"/>
      <c r="G36" s="516"/>
      <c r="H36" s="709"/>
      <c r="I36" s="709"/>
    </row>
    <row r="37" spans="1:12" x14ac:dyDescent="0.2">
      <c r="A37" s="132"/>
      <c r="B37" s="133" t="s">
        <v>730</v>
      </c>
      <c r="C37" s="133"/>
      <c r="D37" s="95" t="s">
        <v>731</v>
      </c>
      <c r="E37" s="93"/>
      <c r="F37" s="93"/>
      <c r="G37" s="94"/>
      <c r="H37" s="201"/>
      <c r="I37" s="708"/>
    </row>
    <row r="38" spans="1:12" x14ac:dyDescent="0.2">
      <c r="A38" s="133"/>
      <c r="B38" s="133"/>
      <c r="C38" s="133" t="s">
        <v>718</v>
      </c>
      <c r="D38" s="95" t="s">
        <v>721</v>
      </c>
      <c r="E38" s="516"/>
      <c r="F38" s="516"/>
      <c r="G38" s="516"/>
      <c r="H38" s="603"/>
      <c r="I38" s="518"/>
    </row>
    <row r="39" spans="1:12" x14ac:dyDescent="0.2">
      <c r="A39" s="133"/>
      <c r="B39" s="133"/>
      <c r="C39" s="133" t="s">
        <v>722</v>
      </c>
      <c r="D39" s="95" t="s">
        <v>723</v>
      </c>
      <c r="E39" s="516"/>
      <c r="F39" s="516"/>
      <c r="G39" s="516"/>
      <c r="H39" s="516"/>
      <c r="I39" s="516"/>
    </row>
    <row r="40" spans="1:12" x14ac:dyDescent="0.2">
      <c r="A40" s="133"/>
      <c r="B40" s="133"/>
      <c r="C40" s="133" t="s">
        <v>724</v>
      </c>
      <c r="D40" s="95"/>
      <c r="E40" s="516"/>
      <c r="F40" s="516"/>
      <c r="G40" s="516"/>
      <c r="H40" s="516"/>
      <c r="I40" s="516"/>
    </row>
    <row r="41" spans="1:12" x14ac:dyDescent="0.2">
      <c r="A41" s="133"/>
      <c r="B41" s="133"/>
      <c r="C41" s="133" t="s">
        <v>725</v>
      </c>
      <c r="D41" s="95" t="s">
        <v>726</v>
      </c>
      <c r="E41" s="516"/>
      <c r="F41" s="516"/>
      <c r="G41" s="516"/>
      <c r="H41" s="516"/>
      <c r="I41" s="516"/>
    </row>
    <row r="42" spans="1:12" x14ac:dyDescent="0.2">
      <c r="A42" s="133"/>
      <c r="B42" s="133"/>
      <c r="C42" s="133" t="s">
        <v>727</v>
      </c>
      <c r="D42" s="95" t="s">
        <v>728</v>
      </c>
      <c r="E42" s="516"/>
      <c r="F42" s="516"/>
      <c r="G42" s="516"/>
      <c r="H42" s="516"/>
      <c r="I42" s="516"/>
    </row>
    <row r="43" spans="1:12" x14ac:dyDescent="0.2">
      <c r="A43" s="133"/>
      <c r="B43" s="133"/>
      <c r="C43" s="133" t="s">
        <v>729</v>
      </c>
      <c r="D43" s="95"/>
      <c r="E43" s="516"/>
      <c r="F43" s="516"/>
      <c r="G43" s="516"/>
      <c r="H43" s="709"/>
      <c r="I43" s="709"/>
    </row>
    <row r="44" spans="1:12" x14ac:dyDescent="0.2">
      <c r="A44" s="133"/>
      <c r="B44" s="133" t="s">
        <v>732</v>
      </c>
      <c r="C44" s="133"/>
      <c r="D44" s="95" t="s">
        <v>733</v>
      </c>
      <c r="E44" s="93"/>
      <c r="F44" s="93"/>
      <c r="G44" s="94"/>
      <c r="H44" s="201"/>
      <c r="I44" s="708"/>
    </row>
    <row r="45" spans="1:12" x14ac:dyDescent="0.2">
      <c r="A45" s="133"/>
      <c r="B45" s="133"/>
      <c r="C45" s="133" t="s">
        <v>718</v>
      </c>
      <c r="D45" s="95" t="s">
        <v>721</v>
      </c>
      <c r="E45" s="516"/>
      <c r="F45" s="516"/>
      <c r="G45" s="516"/>
      <c r="H45" s="603"/>
      <c r="I45" s="518"/>
    </row>
    <row r="46" spans="1:12" x14ac:dyDescent="0.2">
      <c r="A46" s="133"/>
      <c r="B46" s="133"/>
      <c r="C46" s="133" t="s">
        <v>722</v>
      </c>
      <c r="D46" s="95" t="s">
        <v>723</v>
      </c>
      <c r="E46" s="516"/>
      <c r="F46" s="516"/>
      <c r="G46" s="516"/>
      <c r="H46" s="516"/>
      <c r="I46" s="516"/>
      <c r="L46" s="36"/>
    </row>
    <row r="47" spans="1:12" x14ac:dyDescent="0.2">
      <c r="A47" s="133"/>
      <c r="B47" s="133"/>
      <c r="C47" s="133" t="s">
        <v>724</v>
      </c>
      <c r="D47" s="95"/>
      <c r="E47" s="516"/>
      <c r="F47" s="516"/>
      <c r="G47" s="516"/>
      <c r="H47" s="516"/>
      <c r="I47" s="516"/>
    </row>
    <row r="48" spans="1:12" ht="13.5" customHeight="1" x14ac:dyDescent="0.2">
      <c r="A48" s="133"/>
      <c r="B48" s="133"/>
      <c r="C48" s="133" t="s">
        <v>725</v>
      </c>
      <c r="D48" s="95" t="s">
        <v>726</v>
      </c>
      <c r="E48" s="516"/>
      <c r="F48" s="516"/>
      <c r="G48" s="516"/>
      <c r="H48" s="516"/>
      <c r="I48" s="516"/>
    </row>
    <row r="49" spans="1:9" x14ac:dyDescent="0.2">
      <c r="A49" s="133"/>
      <c r="B49" s="133"/>
      <c r="C49" s="133" t="s">
        <v>727</v>
      </c>
      <c r="D49" s="95" t="s">
        <v>728</v>
      </c>
      <c r="E49" s="516"/>
      <c r="F49" s="516"/>
      <c r="G49" s="516"/>
      <c r="H49" s="516"/>
      <c r="I49" s="516"/>
    </row>
    <row r="50" spans="1:9" x14ac:dyDescent="0.2">
      <c r="A50" s="133"/>
      <c r="B50" s="133"/>
      <c r="C50" s="133" t="s">
        <v>729</v>
      </c>
      <c r="D50" s="95"/>
      <c r="E50" s="516"/>
      <c r="F50" s="516"/>
      <c r="G50" s="516"/>
      <c r="H50" s="516"/>
      <c r="I50" s="516"/>
    </row>
    <row r="51" spans="1:9" ht="15.75" customHeight="1" thickBot="1" x14ac:dyDescent="0.3">
      <c r="A51" s="159" t="s">
        <v>749</v>
      </c>
      <c r="B51" s="160"/>
      <c r="C51" s="159" t="s">
        <v>751</v>
      </c>
      <c r="D51" s="161"/>
      <c r="E51" s="178">
        <f>SUM(E31:E50)</f>
        <v>0</v>
      </c>
      <c r="F51" s="178">
        <f t="shared" ref="F51:I51" si="1">SUM(F31:F50)</f>
        <v>0</v>
      </c>
      <c r="G51" s="178">
        <f t="shared" si="1"/>
        <v>0</v>
      </c>
      <c r="H51" s="178">
        <f t="shared" si="1"/>
        <v>0</v>
      </c>
      <c r="I51" s="178">
        <f t="shared" si="1"/>
        <v>0</v>
      </c>
    </row>
    <row r="52" spans="1:9" ht="15" thickTop="1" x14ac:dyDescent="0.2">
      <c r="A52" s="141"/>
      <c r="B52" s="141"/>
      <c r="C52" s="141"/>
      <c r="D52" s="115"/>
      <c r="E52" s="115"/>
      <c r="F52" s="115"/>
      <c r="G52" s="115"/>
      <c r="H52" s="115"/>
    </row>
    <row r="53" spans="1:9" x14ac:dyDescent="0.2">
      <c r="A53" s="141"/>
      <c r="B53" s="141"/>
      <c r="C53" s="141"/>
      <c r="D53" s="115"/>
      <c r="E53" s="115"/>
      <c r="F53" s="115"/>
      <c r="G53" s="115"/>
      <c r="H53" s="115"/>
    </row>
    <row r="54" spans="1:9" x14ac:dyDescent="0.2">
      <c r="A54" s="133"/>
      <c r="B54" s="133"/>
      <c r="C54" s="133"/>
      <c r="D54" s="91"/>
      <c r="E54" s="115" t="s">
        <v>405</v>
      </c>
      <c r="F54" s="115"/>
      <c r="G54" s="116"/>
      <c r="H54" s="115"/>
      <c r="I54" s="58" t="str" cm="1">
        <f t="array" ref="I54">SchoolName</f>
        <v>Young Women's Leadership Academy</v>
      </c>
    </row>
    <row r="55" spans="1:9" ht="15" customHeight="1" x14ac:dyDescent="0.2">
      <c r="A55" s="132"/>
      <c r="B55" s="132"/>
      <c r="C55" s="132"/>
      <c r="D55" s="142"/>
      <c r="E55" s="141" t="s">
        <v>737</v>
      </c>
      <c r="F55" s="115"/>
      <c r="G55" s="115"/>
      <c r="H55" s="115"/>
      <c r="I55" s="284" t="str" cm="1">
        <f t="array" ref="I55">"FYE "&amp;TEXT(FYE_Date,"mm/dd/yy")</f>
        <v>FYE 06/30/25</v>
      </c>
    </row>
    <row r="56" spans="1:9" ht="15" customHeight="1" x14ac:dyDescent="0.2">
      <c r="A56" s="141"/>
      <c r="B56" s="141"/>
      <c r="C56" s="141"/>
      <c r="D56" s="115"/>
      <c r="E56" s="115"/>
      <c r="F56" s="115"/>
      <c r="G56" s="115"/>
      <c r="H56" s="115"/>
      <c r="I56" s="58" t="str">
        <f>Budget</f>
        <v>Amended Approved</v>
      </c>
    </row>
    <row r="57" spans="1:9" x14ac:dyDescent="0.2">
      <c r="A57" s="141"/>
      <c r="B57" s="141"/>
      <c r="C57" s="141"/>
      <c r="D57" s="115"/>
      <c r="E57" s="115"/>
      <c r="F57" s="115"/>
      <c r="G57" s="115"/>
      <c r="H57" s="115"/>
      <c r="I57" s="683" t="s">
        <v>339</v>
      </c>
    </row>
    <row r="58" spans="1:9" x14ac:dyDescent="0.2">
      <c r="A58" s="141"/>
      <c r="B58" s="141"/>
      <c r="C58" s="141"/>
      <c r="D58" s="115"/>
      <c r="E58" s="115"/>
      <c r="F58" s="115"/>
      <c r="G58" s="73"/>
      <c r="H58" s="896" t="s">
        <v>34</v>
      </c>
    </row>
    <row r="59" spans="1:9" x14ac:dyDescent="0.2">
      <c r="H59" s="297" t="s">
        <v>752</v>
      </c>
    </row>
    <row r="61" spans="1:9" x14ac:dyDescent="0.2">
      <c r="H61" s="115"/>
    </row>
    <row r="62" spans="1:9" x14ac:dyDescent="0.2">
      <c r="H62" s="115"/>
    </row>
  </sheetData>
  <mergeCells count="2">
    <mergeCell ref="B5:D5"/>
    <mergeCell ref="G2:H2"/>
  </mergeCells>
  <phoneticPr fontId="0" type="noConversion"/>
  <hyperlinks>
    <hyperlink ref="I57" location="TOCpage" display="TOC" xr:uid="{359853EC-14DB-4666-9B86-894065004564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I56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1.7109375" style="30" customWidth="1"/>
    <col min="2" max="2" width="2.85546875" style="30" customWidth="1"/>
    <col min="3" max="3" width="4.42578125" style="30" customWidth="1"/>
    <col min="4" max="4" width="35.140625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15" customHeight="1" x14ac:dyDescent="0.25">
      <c r="A6" s="130" t="s">
        <v>725</v>
      </c>
      <c r="B6" s="130"/>
      <c r="C6" s="131" t="s">
        <v>753</v>
      </c>
      <c r="D6" s="158"/>
      <c r="E6" s="106"/>
      <c r="F6" s="106"/>
      <c r="G6" s="107"/>
      <c r="H6" s="734"/>
      <c r="I6" s="8"/>
    </row>
    <row r="7" spans="1:9" x14ac:dyDescent="0.2">
      <c r="A7" s="133"/>
      <c r="B7" s="133" t="s">
        <v>607</v>
      </c>
      <c r="C7" s="133"/>
      <c r="D7" s="95" t="s">
        <v>720</v>
      </c>
      <c r="E7" s="93"/>
      <c r="F7" s="93"/>
      <c r="G7" s="94"/>
      <c r="H7" s="735"/>
      <c r="I7" s="736"/>
    </row>
    <row r="8" spans="1:9" x14ac:dyDescent="0.2">
      <c r="A8" s="133"/>
      <c r="B8" s="133"/>
      <c r="C8" s="133" t="s">
        <v>718</v>
      </c>
      <c r="D8" s="95" t="s">
        <v>721</v>
      </c>
      <c r="E8" s="516"/>
      <c r="F8" s="516"/>
      <c r="G8" s="516"/>
      <c r="H8" s="603"/>
      <c r="I8" s="518"/>
    </row>
    <row r="9" spans="1:9" x14ac:dyDescent="0.2">
      <c r="A9" s="133"/>
      <c r="B9" s="133"/>
      <c r="C9" s="133" t="s">
        <v>722</v>
      </c>
      <c r="D9" s="95" t="s">
        <v>723</v>
      </c>
      <c r="E9" s="516"/>
      <c r="F9" s="516"/>
      <c r="G9" s="516"/>
      <c r="H9" s="516"/>
      <c r="I9" s="516"/>
    </row>
    <row r="10" spans="1:9" x14ac:dyDescent="0.2">
      <c r="A10" s="133"/>
      <c r="B10" s="133"/>
      <c r="C10" s="133" t="s">
        <v>724</v>
      </c>
      <c r="D10" s="95"/>
      <c r="E10" s="516"/>
      <c r="F10" s="516"/>
      <c r="G10" s="516"/>
      <c r="H10" s="516"/>
      <c r="I10" s="516"/>
    </row>
    <row r="11" spans="1:9" x14ac:dyDescent="0.2">
      <c r="A11" s="133"/>
      <c r="B11" s="133"/>
      <c r="C11" s="133" t="s">
        <v>725</v>
      </c>
      <c r="D11" s="95" t="s">
        <v>726</v>
      </c>
      <c r="E11" s="516"/>
      <c r="F11" s="516"/>
      <c r="G11" s="516"/>
      <c r="H11" s="516"/>
      <c r="I11" s="516"/>
    </row>
    <row r="12" spans="1:9" x14ac:dyDescent="0.2">
      <c r="A12" s="133"/>
      <c r="B12" s="133"/>
      <c r="C12" s="133" t="s">
        <v>727</v>
      </c>
      <c r="D12" s="95" t="s">
        <v>728</v>
      </c>
      <c r="E12" s="516"/>
      <c r="F12" s="516"/>
      <c r="G12" s="516"/>
      <c r="H12" s="516"/>
      <c r="I12" s="516"/>
    </row>
    <row r="13" spans="1:9" x14ac:dyDescent="0.2">
      <c r="A13" s="133"/>
      <c r="B13" s="133"/>
      <c r="C13" s="133" t="s">
        <v>729</v>
      </c>
      <c r="D13" s="95"/>
      <c r="E13" s="516"/>
      <c r="F13" s="516"/>
      <c r="G13" s="516"/>
      <c r="H13" s="709"/>
      <c r="I13" s="709"/>
    </row>
    <row r="14" spans="1:9" x14ac:dyDescent="0.2">
      <c r="A14" s="132"/>
      <c r="B14" s="133" t="s">
        <v>730</v>
      </c>
      <c r="C14" s="133"/>
      <c r="D14" s="95" t="s">
        <v>731</v>
      </c>
      <c r="E14" s="93"/>
      <c r="F14" s="93"/>
      <c r="G14" s="94"/>
      <c r="H14" s="201"/>
      <c r="I14" s="708"/>
    </row>
    <row r="15" spans="1:9" x14ac:dyDescent="0.2">
      <c r="A15" s="133"/>
      <c r="B15" s="133"/>
      <c r="C15" s="133" t="s">
        <v>718</v>
      </c>
      <c r="D15" s="95" t="s">
        <v>721</v>
      </c>
      <c r="E15" s="516"/>
      <c r="F15" s="516"/>
      <c r="G15" s="516"/>
      <c r="H15" s="603"/>
      <c r="I15" s="518"/>
    </row>
    <row r="16" spans="1:9" x14ac:dyDescent="0.2">
      <c r="A16" s="133"/>
      <c r="B16" s="133"/>
      <c r="C16" s="133" t="s">
        <v>722</v>
      </c>
      <c r="D16" s="95" t="s">
        <v>723</v>
      </c>
      <c r="E16" s="516"/>
      <c r="F16" s="516"/>
      <c r="G16" s="516"/>
      <c r="H16" s="516"/>
      <c r="I16" s="516"/>
    </row>
    <row r="17" spans="1:9" x14ac:dyDescent="0.2">
      <c r="A17" s="133"/>
      <c r="B17" s="133"/>
      <c r="C17" s="133" t="s">
        <v>724</v>
      </c>
      <c r="D17" s="95"/>
      <c r="E17" s="516"/>
      <c r="F17" s="516"/>
      <c r="G17" s="516"/>
      <c r="H17" s="516"/>
      <c r="I17" s="516"/>
    </row>
    <row r="18" spans="1:9" x14ac:dyDescent="0.2">
      <c r="A18" s="133"/>
      <c r="B18" s="133"/>
      <c r="C18" s="133" t="s">
        <v>725</v>
      </c>
      <c r="D18" s="95" t="s">
        <v>726</v>
      </c>
      <c r="E18" s="516"/>
      <c r="F18" s="516"/>
      <c r="G18" s="516"/>
      <c r="H18" s="516"/>
      <c r="I18" s="516"/>
    </row>
    <row r="19" spans="1:9" x14ac:dyDescent="0.2">
      <c r="A19" s="133"/>
      <c r="B19" s="133"/>
      <c r="C19" s="133" t="s">
        <v>727</v>
      </c>
      <c r="D19" s="95" t="s">
        <v>728</v>
      </c>
      <c r="E19" s="516"/>
      <c r="F19" s="516"/>
      <c r="G19" s="516"/>
      <c r="H19" s="516"/>
      <c r="I19" s="516"/>
    </row>
    <row r="20" spans="1:9" x14ac:dyDescent="0.2">
      <c r="A20" s="133"/>
      <c r="B20" s="133"/>
      <c r="C20" s="133" t="s">
        <v>729</v>
      </c>
      <c r="D20" s="95"/>
      <c r="E20" s="516"/>
      <c r="F20" s="516"/>
      <c r="G20" s="516"/>
      <c r="H20" s="516"/>
      <c r="I20" s="516"/>
    </row>
    <row r="21" spans="1:9" ht="16.5" customHeight="1" thickBot="1" x14ac:dyDescent="0.3">
      <c r="A21" s="159" t="s">
        <v>725</v>
      </c>
      <c r="B21" s="160"/>
      <c r="C21" s="159" t="s">
        <v>754</v>
      </c>
      <c r="D21" s="161"/>
      <c r="E21" s="162">
        <f>SUM(E8:E20)</f>
        <v>0</v>
      </c>
      <c r="F21" s="162">
        <f t="shared" ref="F21:I21" si="0">SUM(F8:F20)</f>
        <v>0</v>
      </c>
      <c r="G21" s="162">
        <f t="shared" si="0"/>
        <v>0</v>
      </c>
      <c r="H21" s="90">
        <f t="shared" si="0"/>
        <v>0</v>
      </c>
      <c r="I21" s="90">
        <f t="shared" si="0"/>
        <v>0</v>
      </c>
    </row>
    <row r="22" spans="1:9" ht="15.75" customHeight="1" thickTop="1" x14ac:dyDescent="0.25">
      <c r="A22" s="138" t="s">
        <v>755</v>
      </c>
      <c r="B22" s="138"/>
      <c r="C22" s="140" t="s">
        <v>756</v>
      </c>
      <c r="D22" s="163"/>
      <c r="E22" s="106"/>
      <c r="F22" s="106"/>
      <c r="G22" s="107"/>
      <c r="H22" s="737"/>
      <c r="I22" s="738"/>
    </row>
    <row r="23" spans="1:9" x14ac:dyDescent="0.2">
      <c r="A23" s="133"/>
      <c r="B23" s="133" t="s">
        <v>757</v>
      </c>
      <c r="C23" s="133"/>
      <c r="D23" s="95" t="s">
        <v>758</v>
      </c>
      <c r="E23" s="92"/>
      <c r="F23" s="93"/>
      <c r="G23" s="94"/>
      <c r="H23" s="735"/>
      <c r="I23" s="736"/>
    </row>
    <row r="24" spans="1:9" x14ac:dyDescent="0.2">
      <c r="A24" s="133"/>
      <c r="B24" s="133"/>
      <c r="C24" s="133" t="s">
        <v>718</v>
      </c>
      <c r="D24" s="95" t="s">
        <v>721</v>
      </c>
      <c r="E24" s="516"/>
      <c r="F24" s="516"/>
      <c r="G24" s="516"/>
      <c r="H24" s="603"/>
      <c r="I24" s="518"/>
    </row>
    <row r="25" spans="1:9" x14ac:dyDescent="0.2">
      <c r="A25" s="133"/>
      <c r="B25" s="133"/>
      <c r="C25" s="133" t="s">
        <v>722</v>
      </c>
      <c r="D25" s="95" t="s">
        <v>723</v>
      </c>
      <c r="E25" s="516"/>
      <c r="F25" s="516"/>
      <c r="G25" s="516"/>
      <c r="H25" s="516"/>
      <c r="I25" s="516"/>
    </row>
    <row r="26" spans="1:9" x14ac:dyDescent="0.2">
      <c r="A26" s="133"/>
      <c r="B26" s="133"/>
      <c r="C26" s="133" t="s">
        <v>724</v>
      </c>
      <c r="D26" s="95"/>
      <c r="E26" s="516"/>
      <c r="F26" s="516"/>
      <c r="G26" s="516"/>
      <c r="H26" s="516"/>
      <c r="I26" s="516"/>
    </row>
    <row r="27" spans="1:9" x14ac:dyDescent="0.2">
      <c r="A27" s="133"/>
      <c r="B27" s="133"/>
      <c r="C27" s="133" t="s">
        <v>725</v>
      </c>
      <c r="D27" s="95" t="s">
        <v>726</v>
      </c>
      <c r="E27" s="516"/>
      <c r="F27" s="516"/>
      <c r="G27" s="516"/>
      <c r="H27" s="516"/>
      <c r="I27" s="516"/>
    </row>
    <row r="28" spans="1:9" x14ac:dyDescent="0.2">
      <c r="A28" s="133"/>
      <c r="B28" s="133"/>
      <c r="C28" s="133" t="s">
        <v>727</v>
      </c>
      <c r="D28" s="95" t="s">
        <v>728</v>
      </c>
      <c r="E28" s="516"/>
      <c r="F28" s="516"/>
      <c r="G28" s="516"/>
      <c r="H28" s="516"/>
      <c r="I28" s="516"/>
    </row>
    <row r="29" spans="1:9" x14ac:dyDescent="0.2">
      <c r="A29" s="133"/>
      <c r="B29" s="133"/>
      <c r="C29" s="133" t="s">
        <v>729</v>
      </c>
      <c r="D29" s="95"/>
      <c r="E29" s="516"/>
      <c r="F29" s="516"/>
      <c r="G29" s="516"/>
      <c r="H29" s="516"/>
      <c r="I29" s="516"/>
    </row>
    <row r="30" spans="1:9" ht="15" customHeight="1" thickBot="1" x14ac:dyDescent="0.3">
      <c r="A30" s="159" t="s">
        <v>759</v>
      </c>
      <c r="B30" s="160"/>
      <c r="C30" s="190" t="s">
        <v>760</v>
      </c>
      <c r="D30" s="161"/>
      <c r="E30" s="178">
        <f>SUM(E24:E29)</f>
        <v>0</v>
      </c>
      <c r="F30" s="178">
        <f t="shared" ref="F30:I30" si="1">SUM(F24:F29)</f>
        <v>0</v>
      </c>
      <c r="G30" s="178">
        <f t="shared" si="1"/>
        <v>0</v>
      </c>
      <c r="H30" s="178">
        <f t="shared" si="1"/>
        <v>0</v>
      </c>
      <c r="I30" s="178">
        <f t="shared" si="1"/>
        <v>0</v>
      </c>
    </row>
    <row r="31" spans="1:9" ht="15" customHeight="1" thickTop="1" x14ac:dyDescent="0.25">
      <c r="A31" s="168"/>
      <c r="B31" s="141"/>
      <c r="C31" s="261"/>
      <c r="D31" s="115"/>
      <c r="E31" s="115"/>
      <c r="F31" s="115"/>
      <c r="G31" s="115"/>
      <c r="H31" s="115"/>
    </row>
    <row r="32" spans="1:9" ht="15" customHeight="1" x14ac:dyDescent="0.25">
      <c r="A32" s="168"/>
      <c r="B32" s="141"/>
      <c r="C32" s="261"/>
      <c r="D32" s="115"/>
      <c r="E32" s="115"/>
      <c r="F32" s="115"/>
      <c r="G32" s="115"/>
      <c r="H32" s="115"/>
    </row>
    <row r="33" spans="1:9" ht="15" customHeight="1" x14ac:dyDescent="0.25">
      <c r="A33" s="168"/>
      <c r="B33" s="141"/>
      <c r="C33" s="261"/>
      <c r="D33" s="115"/>
      <c r="E33" s="115"/>
      <c r="F33" s="115"/>
      <c r="G33" s="115"/>
      <c r="H33" s="115"/>
    </row>
    <row r="34" spans="1:9" ht="15" customHeight="1" x14ac:dyDescent="0.25">
      <c r="A34" s="168"/>
      <c r="B34" s="141"/>
      <c r="C34" s="261"/>
      <c r="D34" s="115"/>
      <c r="E34" s="115"/>
      <c r="F34" s="115"/>
      <c r="G34" s="115"/>
      <c r="H34" s="115"/>
    </row>
    <row r="35" spans="1:9" ht="15" customHeight="1" x14ac:dyDescent="0.25">
      <c r="A35" s="168"/>
      <c r="B35" s="141"/>
      <c r="C35" s="261"/>
      <c r="D35" s="115"/>
      <c r="E35" s="115"/>
      <c r="F35" s="115"/>
      <c r="G35" s="115"/>
      <c r="H35" s="115"/>
    </row>
    <row r="36" spans="1:9" ht="15" customHeight="1" x14ac:dyDescent="0.25">
      <c r="A36" s="168"/>
      <c r="B36" s="141"/>
      <c r="C36" s="261"/>
      <c r="D36" s="115"/>
      <c r="E36" s="115"/>
      <c r="F36" s="115"/>
      <c r="G36" s="115"/>
      <c r="H36" s="115"/>
    </row>
    <row r="37" spans="1:9" ht="15" customHeight="1" x14ac:dyDescent="0.25">
      <c r="A37" s="168"/>
      <c r="B37" s="141"/>
      <c r="C37" s="261"/>
      <c r="D37" s="115"/>
      <c r="E37" s="115"/>
      <c r="F37" s="115"/>
      <c r="G37" s="115"/>
      <c r="H37" s="115"/>
      <c r="I37" s="58" t="str" cm="1">
        <f t="array" ref="I37">SchoolName</f>
        <v>Young Women's Leadership Academy</v>
      </c>
    </row>
    <row r="38" spans="1:9" x14ac:dyDescent="0.2">
      <c r="A38" s="141"/>
      <c r="B38" s="141"/>
      <c r="C38" s="141"/>
      <c r="D38" s="115"/>
      <c r="E38" s="115"/>
      <c r="F38" s="115"/>
      <c r="G38" s="115"/>
      <c r="H38" s="115"/>
      <c r="I38" s="284" t="str" cm="1">
        <f t="array" ref="I38">"FYE "&amp;TEXT(FYE_Date,"mm/dd/yy")</f>
        <v>FYE 06/30/25</v>
      </c>
    </row>
    <row r="39" spans="1:9" x14ac:dyDescent="0.2">
      <c r="A39" s="133"/>
      <c r="B39" s="133"/>
      <c r="C39" s="133"/>
      <c r="D39" s="91"/>
      <c r="E39" s="115" t="s">
        <v>405</v>
      </c>
      <c r="F39" s="115"/>
      <c r="G39" s="116"/>
      <c r="H39" s="115"/>
      <c r="I39" s="58" t="str">
        <f>Budget</f>
        <v>Amended Approved</v>
      </c>
    </row>
    <row r="40" spans="1:9" x14ac:dyDescent="0.2">
      <c r="A40" s="132"/>
      <c r="B40" s="132"/>
      <c r="C40" s="132"/>
      <c r="D40" s="142"/>
      <c r="E40" s="141" t="s">
        <v>737</v>
      </c>
      <c r="F40" s="115"/>
      <c r="G40" s="115"/>
      <c r="H40" s="115"/>
      <c r="I40" s="683" t="s">
        <v>339</v>
      </c>
    </row>
    <row r="41" spans="1:9" ht="16.5" customHeight="1" x14ac:dyDescent="0.2">
      <c r="A41" s="141"/>
      <c r="B41" s="141"/>
      <c r="C41" s="141"/>
      <c r="D41" s="115"/>
      <c r="E41" s="115"/>
      <c r="F41" s="115"/>
      <c r="G41" s="115"/>
      <c r="H41" s="115"/>
    </row>
    <row r="42" spans="1:9" ht="14.25" customHeight="1" x14ac:dyDescent="0.2">
      <c r="A42" s="141"/>
      <c r="B42" s="141"/>
      <c r="C42" s="141"/>
      <c r="D42" s="115"/>
      <c r="E42" s="115"/>
      <c r="F42" s="115"/>
      <c r="G42" s="115"/>
      <c r="H42" s="115"/>
    </row>
    <row r="43" spans="1:9" x14ac:dyDescent="0.2">
      <c r="G43" s="1"/>
      <c r="H43" s="115"/>
    </row>
    <row r="44" spans="1:9" x14ac:dyDescent="0.2">
      <c r="H44" s="115"/>
    </row>
    <row r="45" spans="1:9" x14ac:dyDescent="0.2">
      <c r="H45" s="115"/>
    </row>
    <row r="46" spans="1:9" x14ac:dyDescent="0.2">
      <c r="H46" s="115"/>
    </row>
    <row r="47" spans="1:9" x14ac:dyDescent="0.2">
      <c r="H47" s="115"/>
    </row>
    <row r="48" spans="1:9" x14ac:dyDescent="0.2">
      <c r="H48" s="115"/>
    </row>
    <row r="49" spans="8:8" x14ac:dyDescent="0.2">
      <c r="H49" s="115"/>
    </row>
    <row r="50" spans="8:8" x14ac:dyDescent="0.2">
      <c r="H50" s="115"/>
    </row>
    <row r="51" spans="8:8" x14ac:dyDescent="0.2">
      <c r="H51" s="115"/>
    </row>
    <row r="52" spans="8:8" x14ac:dyDescent="0.2">
      <c r="H52" s="115"/>
    </row>
    <row r="55" spans="8:8" x14ac:dyDescent="0.2">
      <c r="H55" s="896" t="s">
        <v>34</v>
      </c>
    </row>
    <row r="56" spans="8:8" x14ac:dyDescent="0.2">
      <c r="H56" s="297" t="s">
        <v>761</v>
      </c>
    </row>
  </sheetData>
  <mergeCells count="2">
    <mergeCell ref="B5:D5"/>
    <mergeCell ref="G2:H2"/>
  </mergeCells>
  <phoneticPr fontId="0" type="noConversion"/>
  <hyperlinks>
    <hyperlink ref="I40" location="TOCpage" display="TOC" xr:uid="{BA389A81-5025-4297-8A56-CDCF58F00DF1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61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1.7109375" style="30" customWidth="1"/>
    <col min="2" max="2" width="2.42578125" style="30" customWidth="1"/>
    <col min="3" max="3" width="4.42578125" style="30" customWidth="1"/>
    <col min="4" max="4" width="34.85546875" style="3" customWidth="1"/>
    <col min="5" max="8" width="17.7109375" style="3" customWidth="1"/>
    <col min="9" max="9" width="12.7109375" style="3" bestFit="1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s="34" customFormat="1" ht="21" customHeight="1" x14ac:dyDescent="0.25">
      <c r="A6" s="169" t="s">
        <v>762</v>
      </c>
      <c r="B6" s="170"/>
      <c r="C6" s="130" t="s">
        <v>763</v>
      </c>
      <c r="D6" s="171"/>
      <c r="E6" s="172"/>
      <c r="F6" s="172"/>
      <c r="G6" s="173"/>
      <c r="H6" s="739"/>
      <c r="I6" s="707"/>
    </row>
    <row r="7" spans="1:9" s="34" customFormat="1" ht="18" customHeight="1" x14ac:dyDescent="0.2">
      <c r="A7" s="174"/>
      <c r="B7" s="175" t="s">
        <v>607</v>
      </c>
      <c r="C7" s="176"/>
      <c r="D7" s="177" t="s">
        <v>720</v>
      </c>
      <c r="E7" s="172"/>
      <c r="F7" s="172"/>
      <c r="G7" s="172"/>
      <c r="H7" s="173"/>
      <c r="I7" s="740"/>
    </row>
    <row r="8" spans="1:9" x14ac:dyDescent="0.2">
      <c r="A8" s="133"/>
      <c r="B8" s="133"/>
      <c r="C8" s="133" t="s">
        <v>718</v>
      </c>
      <c r="D8" s="95" t="s">
        <v>721</v>
      </c>
      <c r="E8" s="516"/>
      <c r="F8" s="516"/>
      <c r="G8" s="516"/>
      <c r="H8" s="516"/>
      <c r="I8" s="516"/>
    </row>
    <row r="9" spans="1:9" x14ac:dyDescent="0.2">
      <c r="A9" s="133"/>
      <c r="B9" s="133"/>
      <c r="C9" s="133" t="s">
        <v>722</v>
      </c>
      <c r="D9" s="95" t="s">
        <v>723</v>
      </c>
      <c r="E9" s="516"/>
      <c r="F9" s="516"/>
      <c r="G9" s="516"/>
      <c r="H9" s="516"/>
      <c r="I9" s="516"/>
    </row>
    <row r="10" spans="1:9" x14ac:dyDescent="0.2">
      <c r="A10" s="133"/>
      <c r="B10" s="133"/>
      <c r="C10" s="133" t="s">
        <v>724</v>
      </c>
      <c r="D10" s="95"/>
      <c r="E10" s="516"/>
      <c r="F10" s="516"/>
      <c r="G10" s="516"/>
      <c r="H10" s="516"/>
      <c r="I10" s="516"/>
    </row>
    <row r="11" spans="1:9" x14ac:dyDescent="0.2">
      <c r="A11" s="133"/>
      <c r="B11" s="133"/>
      <c r="C11" s="133" t="s">
        <v>725</v>
      </c>
      <c r="D11" s="95" t="s">
        <v>726</v>
      </c>
      <c r="E11" s="516"/>
      <c r="F11" s="516"/>
      <c r="G11" s="516"/>
      <c r="H11" s="516"/>
      <c r="I11" s="516"/>
    </row>
    <row r="12" spans="1:9" x14ac:dyDescent="0.2">
      <c r="A12" s="133"/>
      <c r="B12" s="133"/>
      <c r="C12" s="133" t="s">
        <v>727</v>
      </c>
      <c r="D12" s="95" t="s">
        <v>728</v>
      </c>
      <c r="E12" s="516"/>
      <c r="F12" s="516"/>
      <c r="G12" s="516"/>
      <c r="H12" s="516"/>
      <c r="I12" s="516"/>
    </row>
    <row r="13" spans="1:9" x14ac:dyDescent="0.2">
      <c r="A13" s="133"/>
      <c r="B13" s="133"/>
      <c r="C13" s="133" t="s">
        <v>729</v>
      </c>
      <c r="D13" s="95"/>
      <c r="E13" s="516"/>
      <c r="F13" s="516"/>
      <c r="G13" s="516"/>
      <c r="H13" s="709"/>
      <c r="I13" s="709"/>
    </row>
    <row r="14" spans="1:9" x14ac:dyDescent="0.2">
      <c r="A14" s="132"/>
      <c r="B14" s="133" t="s">
        <v>730</v>
      </c>
      <c r="C14" s="133"/>
      <c r="D14" s="95" t="s">
        <v>731</v>
      </c>
      <c r="E14" s="93"/>
      <c r="F14" s="93"/>
      <c r="G14" s="94"/>
      <c r="H14" s="201"/>
      <c r="I14" s="708"/>
    </row>
    <row r="15" spans="1:9" x14ac:dyDescent="0.2">
      <c r="A15" s="133"/>
      <c r="B15" s="133"/>
      <c r="C15" s="133" t="s">
        <v>718</v>
      </c>
      <c r="D15" s="95" t="s">
        <v>721</v>
      </c>
      <c r="E15" s="516"/>
      <c r="F15" s="516"/>
      <c r="G15" s="516"/>
      <c r="H15" s="603"/>
      <c r="I15" s="518"/>
    </row>
    <row r="16" spans="1:9" x14ac:dyDescent="0.2">
      <c r="A16" s="133"/>
      <c r="B16" s="133"/>
      <c r="C16" s="133" t="s">
        <v>722</v>
      </c>
      <c r="D16" s="95" t="s">
        <v>723</v>
      </c>
      <c r="E16" s="516"/>
      <c r="F16" s="516"/>
      <c r="G16" s="516"/>
      <c r="H16" s="516"/>
      <c r="I16" s="516"/>
    </row>
    <row r="17" spans="1:9" x14ac:dyDescent="0.2">
      <c r="A17" s="133"/>
      <c r="B17" s="133"/>
      <c r="C17" s="133" t="s">
        <v>724</v>
      </c>
      <c r="D17" s="95"/>
      <c r="E17" s="516"/>
      <c r="F17" s="516"/>
      <c r="G17" s="516"/>
      <c r="H17" s="516"/>
      <c r="I17" s="516"/>
    </row>
    <row r="18" spans="1:9" x14ac:dyDescent="0.2">
      <c r="A18" s="133"/>
      <c r="B18" s="133"/>
      <c r="C18" s="133" t="s">
        <v>725</v>
      </c>
      <c r="D18" s="95" t="s">
        <v>726</v>
      </c>
      <c r="E18" s="516"/>
      <c r="F18" s="516"/>
      <c r="G18" s="516"/>
      <c r="H18" s="516"/>
      <c r="I18" s="516"/>
    </row>
    <row r="19" spans="1:9" x14ac:dyDescent="0.2">
      <c r="A19" s="133"/>
      <c r="B19" s="133"/>
      <c r="C19" s="133" t="s">
        <v>727</v>
      </c>
      <c r="D19" s="95" t="s">
        <v>728</v>
      </c>
      <c r="E19" s="516"/>
      <c r="F19" s="516"/>
      <c r="G19" s="516"/>
      <c r="H19" s="516"/>
      <c r="I19" s="516"/>
    </row>
    <row r="20" spans="1:9" x14ac:dyDescent="0.2">
      <c r="A20" s="133"/>
      <c r="B20" s="133"/>
      <c r="C20" s="133" t="s">
        <v>729</v>
      </c>
      <c r="D20" s="95"/>
      <c r="E20" s="516"/>
      <c r="F20" s="516"/>
      <c r="G20" s="516"/>
      <c r="H20" s="709"/>
      <c r="I20" s="709"/>
    </row>
    <row r="21" spans="1:9" x14ac:dyDescent="0.2">
      <c r="A21" s="132"/>
      <c r="B21" s="133" t="s">
        <v>732</v>
      </c>
      <c r="C21" s="132"/>
      <c r="D21" s="89" t="s">
        <v>733</v>
      </c>
      <c r="E21" s="93"/>
      <c r="F21" s="93"/>
      <c r="G21" s="94"/>
      <c r="H21" s="201"/>
      <c r="I21" s="708"/>
    </row>
    <row r="22" spans="1:9" x14ac:dyDescent="0.2">
      <c r="A22" s="133"/>
      <c r="B22" s="133"/>
      <c r="C22" s="133" t="s">
        <v>718</v>
      </c>
      <c r="D22" s="95" t="s">
        <v>721</v>
      </c>
      <c r="E22" s="516"/>
      <c r="F22" s="516"/>
      <c r="G22" s="516"/>
      <c r="H22" s="603"/>
      <c r="I22" s="518"/>
    </row>
    <row r="23" spans="1:9" x14ac:dyDescent="0.2">
      <c r="A23" s="133"/>
      <c r="B23" s="133"/>
      <c r="C23" s="133" t="s">
        <v>722</v>
      </c>
      <c r="D23" s="95" t="s">
        <v>723</v>
      </c>
      <c r="E23" s="516"/>
      <c r="F23" s="516"/>
      <c r="G23" s="516"/>
      <c r="H23" s="516"/>
      <c r="I23" s="516"/>
    </row>
    <row r="24" spans="1:9" x14ac:dyDescent="0.2">
      <c r="A24" s="133"/>
      <c r="B24" s="133"/>
      <c r="C24" s="133" t="s">
        <v>724</v>
      </c>
      <c r="D24" s="95"/>
      <c r="E24" s="516"/>
      <c r="F24" s="516"/>
      <c r="G24" s="516"/>
      <c r="H24" s="516"/>
      <c r="I24" s="516"/>
    </row>
    <row r="25" spans="1:9" x14ac:dyDescent="0.2">
      <c r="A25" s="133"/>
      <c r="B25" s="133"/>
      <c r="C25" s="133" t="s">
        <v>725</v>
      </c>
      <c r="D25" s="95" t="s">
        <v>726</v>
      </c>
      <c r="E25" s="516"/>
      <c r="F25" s="516"/>
      <c r="G25" s="516"/>
      <c r="H25" s="516"/>
      <c r="I25" s="516"/>
    </row>
    <row r="26" spans="1:9" x14ac:dyDescent="0.2">
      <c r="A26" s="133"/>
      <c r="B26" s="133"/>
      <c r="C26" s="133" t="s">
        <v>727</v>
      </c>
      <c r="D26" s="95" t="s">
        <v>728</v>
      </c>
      <c r="E26" s="516"/>
      <c r="F26" s="516"/>
      <c r="G26" s="516"/>
      <c r="H26" s="516"/>
      <c r="I26" s="516"/>
    </row>
    <row r="27" spans="1:9" x14ac:dyDescent="0.2">
      <c r="A27" s="133"/>
      <c r="B27" s="133"/>
      <c r="C27" s="133" t="s">
        <v>729</v>
      </c>
      <c r="D27" s="95"/>
      <c r="E27" s="516"/>
      <c r="F27" s="516"/>
      <c r="G27" s="516"/>
      <c r="H27" s="516"/>
      <c r="I27" s="516"/>
    </row>
    <row r="28" spans="1:9" ht="21" customHeight="1" thickBot="1" x14ac:dyDescent="0.3">
      <c r="A28" s="159" t="s">
        <v>762</v>
      </c>
      <c r="B28" s="160"/>
      <c r="C28" s="159" t="s">
        <v>764</v>
      </c>
      <c r="D28" s="161"/>
      <c r="E28" s="162">
        <f>SUM(E8:E27)</f>
        <v>0</v>
      </c>
      <c r="F28" s="162">
        <f t="shared" ref="F28:I28" si="0">SUM(F8:F27)</f>
        <v>0</v>
      </c>
      <c r="G28" s="162">
        <f t="shared" si="0"/>
        <v>0</v>
      </c>
      <c r="H28" s="90">
        <f t="shared" si="0"/>
        <v>0</v>
      </c>
      <c r="I28" s="90">
        <f t="shared" si="0"/>
        <v>0</v>
      </c>
    </row>
    <row r="29" spans="1:9" ht="20.25" customHeight="1" thickTop="1" x14ac:dyDescent="0.25">
      <c r="A29" s="169" t="s">
        <v>765</v>
      </c>
      <c r="B29" s="169"/>
      <c r="C29" s="169" t="s">
        <v>766</v>
      </c>
      <c r="D29" s="95"/>
      <c r="E29" s="106"/>
      <c r="F29" s="106"/>
      <c r="G29" s="107"/>
      <c r="H29" s="737"/>
      <c r="I29" s="738"/>
    </row>
    <row r="30" spans="1:9" x14ac:dyDescent="0.2">
      <c r="A30" s="133"/>
      <c r="B30" s="133" t="s">
        <v>607</v>
      </c>
      <c r="C30" s="133"/>
      <c r="D30" s="95" t="s">
        <v>720</v>
      </c>
      <c r="E30" s="93"/>
      <c r="F30" s="93"/>
      <c r="G30" s="94"/>
      <c r="H30" s="735"/>
      <c r="I30" s="736"/>
    </row>
    <row r="31" spans="1:9" x14ac:dyDescent="0.2">
      <c r="A31" s="133"/>
      <c r="B31" s="133"/>
      <c r="C31" s="133" t="s">
        <v>718</v>
      </c>
      <c r="D31" s="95" t="s">
        <v>721</v>
      </c>
      <c r="E31" s="516"/>
      <c r="F31" s="516"/>
      <c r="G31" s="516"/>
      <c r="H31" s="603"/>
      <c r="I31" s="518"/>
    </row>
    <row r="32" spans="1:9" x14ac:dyDescent="0.2">
      <c r="A32" s="133"/>
      <c r="B32" s="133"/>
      <c r="C32" s="133" t="s">
        <v>722</v>
      </c>
      <c r="D32" s="95" t="s">
        <v>723</v>
      </c>
      <c r="E32" s="516"/>
      <c r="F32" s="516"/>
      <c r="G32" s="516"/>
      <c r="H32" s="516"/>
      <c r="I32" s="516"/>
    </row>
    <row r="33" spans="1:9" x14ac:dyDescent="0.2">
      <c r="A33" s="133"/>
      <c r="B33" s="133"/>
      <c r="C33" s="133" t="s">
        <v>724</v>
      </c>
      <c r="D33" s="95"/>
      <c r="E33" s="516"/>
      <c r="F33" s="516"/>
      <c r="G33" s="516"/>
      <c r="H33" s="516"/>
      <c r="I33" s="516"/>
    </row>
    <row r="34" spans="1:9" x14ac:dyDescent="0.2">
      <c r="A34" s="133"/>
      <c r="B34" s="133"/>
      <c r="C34" s="133" t="s">
        <v>725</v>
      </c>
      <c r="D34" s="95" t="s">
        <v>726</v>
      </c>
      <c r="E34" s="516"/>
      <c r="F34" s="516"/>
      <c r="G34" s="516"/>
      <c r="H34" s="516"/>
      <c r="I34" s="516"/>
    </row>
    <row r="35" spans="1:9" x14ac:dyDescent="0.2">
      <c r="A35" s="133"/>
      <c r="B35" s="133"/>
      <c r="C35" s="133" t="s">
        <v>727</v>
      </c>
      <c r="D35" s="95" t="s">
        <v>728</v>
      </c>
      <c r="E35" s="516"/>
      <c r="F35" s="516"/>
      <c r="G35" s="516"/>
      <c r="H35" s="516"/>
      <c r="I35" s="516"/>
    </row>
    <row r="36" spans="1:9" x14ac:dyDescent="0.2">
      <c r="A36" s="133"/>
      <c r="B36" s="133"/>
      <c r="C36" s="133" t="s">
        <v>729</v>
      </c>
      <c r="D36" s="95"/>
      <c r="E36" s="516"/>
      <c r="F36" s="516"/>
      <c r="G36" s="516"/>
      <c r="H36" s="709"/>
      <c r="I36" s="709"/>
    </row>
    <row r="37" spans="1:9" x14ac:dyDescent="0.2">
      <c r="A37" s="133"/>
      <c r="B37" s="133" t="s">
        <v>730</v>
      </c>
      <c r="C37" s="133"/>
      <c r="D37" s="95" t="s">
        <v>731</v>
      </c>
      <c r="E37" s="93"/>
      <c r="F37" s="93"/>
      <c r="G37" s="94"/>
      <c r="H37" s="201"/>
      <c r="I37" s="708"/>
    </row>
    <row r="38" spans="1:9" x14ac:dyDescent="0.2">
      <c r="A38" s="133"/>
      <c r="B38" s="133"/>
      <c r="C38" s="133" t="s">
        <v>718</v>
      </c>
      <c r="D38" s="95" t="s">
        <v>721</v>
      </c>
      <c r="E38" s="516"/>
      <c r="F38" s="516"/>
      <c r="G38" s="516"/>
      <c r="H38" s="603"/>
      <c r="I38" s="518"/>
    </row>
    <row r="39" spans="1:9" x14ac:dyDescent="0.2">
      <c r="A39" s="133"/>
      <c r="B39" s="133"/>
      <c r="C39" s="133" t="s">
        <v>722</v>
      </c>
      <c r="D39" s="95" t="s">
        <v>723</v>
      </c>
      <c r="E39" s="516"/>
      <c r="F39" s="516"/>
      <c r="G39" s="516"/>
      <c r="H39" s="516"/>
      <c r="I39" s="516"/>
    </row>
    <row r="40" spans="1:9" x14ac:dyDescent="0.2">
      <c r="A40" s="133"/>
      <c r="B40" s="133"/>
      <c r="C40" s="133" t="s">
        <v>724</v>
      </c>
      <c r="D40" s="95"/>
      <c r="E40" s="516"/>
      <c r="F40" s="516"/>
      <c r="G40" s="516"/>
      <c r="H40" s="516"/>
      <c r="I40" s="516"/>
    </row>
    <row r="41" spans="1:9" x14ac:dyDescent="0.2">
      <c r="A41" s="133"/>
      <c r="B41" s="133"/>
      <c r="C41" s="133" t="s">
        <v>725</v>
      </c>
      <c r="D41" s="95" t="s">
        <v>726</v>
      </c>
      <c r="E41" s="516"/>
      <c r="F41" s="516"/>
      <c r="G41" s="516"/>
      <c r="H41" s="516"/>
      <c r="I41" s="516"/>
    </row>
    <row r="42" spans="1:9" x14ac:dyDescent="0.2">
      <c r="A42" s="133"/>
      <c r="B42" s="133"/>
      <c r="C42" s="133" t="s">
        <v>727</v>
      </c>
      <c r="D42" s="95" t="s">
        <v>728</v>
      </c>
      <c r="E42" s="516"/>
      <c r="F42" s="516"/>
      <c r="G42" s="516"/>
      <c r="H42" s="516"/>
      <c r="I42" s="516"/>
    </row>
    <row r="43" spans="1:9" x14ac:dyDescent="0.2">
      <c r="A43" s="133"/>
      <c r="B43" s="133"/>
      <c r="C43" s="133" t="s">
        <v>729</v>
      </c>
      <c r="D43" s="95"/>
      <c r="E43" s="516"/>
      <c r="F43" s="516"/>
      <c r="G43" s="516"/>
      <c r="H43" s="709"/>
      <c r="I43" s="709"/>
    </row>
    <row r="44" spans="1:9" x14ac:dyDescent="0.2">
      <c r="A44" s="132"/>
      <c r="B44" s="133" t="s">
        <v>732</v>
      </c>
      <c r="C44" s="132"/>
      <c r="D44" s="89" t="s">
        <v>733</v>
      </c>
      <c r="E44" s="93"/>
      <c r="F44" s="93"/>
      <c r="G44" s="94"/>
      <c r="H44" s="201"/>
      <c r="I44" s="708"/>
    </row>
    <row r="45" spans="1:9" x14ac:dyDescent="0.2">
      <c r="A45" s="133"/>
      <c r="B45" s="133"/>
      <c r="C45" s="133" t="s">
        <v>718</v>
      </c>
      <c r="D45" s="95" t="s">
        <v>721</v>
      </c>
      <c r="E45" s="516"/>
      <c r="F45" s="516"/>
      <c r="G45" s="516"/>
      <c r="H45" s="603"/>
      <c r="I45" s="518"/>
    </row>
    <row r="46" spans="1:9" x14ac:dyDescent="0.2">
      <c r="A46" s="133"/>
      <c r="B46" s="133"/>
      <c r="C46" s="133" t="s">
        <v>722</v>
      </c>
      <c r="D46" s="95" t="s">
        <v>723</v>
      </c>
      <c r="E46" s="516"/>
      <c r="F46" s="516"/>
      <c r="G46" s="516"/>
      <c r="H46" s="516"/>
      <c r="I46" s="516"/>
    </row>
    <row r="47" spans="1:9" x14ac:dyDescent="0.2">
      <c r="A47" s="133"/>
      <c r="B47" s="133"/>
      <c r="C47" s="133" t="s">
        <v>724</v>
      </c>
      <c r="D47" s="95"/>
      <c r="E47" s="516"/>
      <c r="F47" s="516"/>
      <c r="G47" s="516"/>
      <c r="H47" s="516"/>
      <c r="I47" s="516"/>
    </row>
    <row r="48" spans="1:9" x14ac:dyDescent="0.2">
      <c r="A48" s="133"/>
      <c r="B48" s="133"/>
      <c r="C48" s="133" t="s">
        <v>725</v>
      </c>
      <c r="D48" s="95" t="s">
        <v>726</v>
      </c>
      <c r="E48" s="516"/>
      <c r="F48" s="516"/>
      <c r="G48" s="516"/>
      <c r="H48" s="516"/>
      <c r="I48" s="516"/>
    </row>
    <row r="49" spans="1:9" x14ac:dyDescent="0.2">
      <c r="A49" s="133"/>
      <c r="B49" s="133"/>
      <c r="C49" s="133" t="s">
        <v>727</v>
      </c>
      <c r="D49" s="95" t="s">
        <v>728</v>
      </c>
      <c r="E49" s="516"/>
      <c r="F49" s="516"/>
      <c r="G49" s="516"/>
      <c r="H49" s="516"/>
      <c r="I49" s="516"/>
    </row>
    <row r="50" spans="1:9" x14ac:dyDescent="0.2">
      <c r="A50" s="133"/>
      <c r="B50" s="133"/>
      <c r="C50" s="133" t="s">
        <v>729</v>
      </c>
      <c r="D50" s="95"/>
      <c r="E50" s="516"/>
      <c r="F50" s="516"/>
      <c r="G50" s="516"/>
      <c r="H50" s="516"/>
      <c r="I50" s="516"/>
    </row>
    <row r="51" spans="1:9" ht="19.5" customHeight="1" thickBot="1" x14ac:dyDescent="0.3">
      <c r="A51" s="159" t="s">
        <v>765</v>
      </c>
      <c r="B51" s="160"/>
      <c r="C51" s="159" t="s">
        <v>767</v>
      </c>
      <c r="D51" s="161"/>
      <c r="E51" s="178">
        <f>SUM(E31:E48)</f>
        <v>0</v>
      </c>
      <c r="F51" s="178">
        <f t="shared" ref="F51:I51" si="1">SUM(F31:F48)</f>
        <v>0</v>
      </c>
      <c r="G51" s="178">
        <f t="shared" si="1"/>
        <v>0</v>
      </c>
      <c r="H51" s="178">
        <f t="shared" si="1"/>
        <v>0</v>
      </c>
      <c r="I51" s="178">
        <f t="shared" si="1"/>
        <v>0</v>
      </c>
    </row>
    <row r="52" spans="1:9" ht="15" customHeight="1" thickTop="1" x14ac:dyDescent="0.25">
      <c r="A52" s="168"/>
      <c r="B52" s="141"/>
      <c r="C52" s="141"/>
      <c r="D52" s="115"/>
      <c r="E52" s="115"/>
      <c r="F52" s="115"/>
      <c r="G52" s="115"/>
      <c r="H52" s="115"/>
    </row>
    <row r="53" spans="1:9" x14ac:dyDescent="0.2">
      <c r="A53" s="141"/>
      <c r="B53" s="141"/>
      <c r="C53" s="141"/>
      <c r="D53" s="115"/>
      <c r="E53" s="115"/>
      <c r="F53" s="115"/>
      <c r="G53" s="115"/>
      <c r="H53" s="115"/>
      <c r="I53" s="58" t="str" cm="1">
        <f t="array" ref="I53">SchoolName</f>
        <v>Young Women's Leadership Academy</v>
      </c>
    </row>
    <row r="54" spans="1:9" x14ac:dyDescent="0.2">
      <c r="A54" s="133"/>
      <c r="B54" s="133"/>
      <c r="C54" s="133"/>
      <c r="D54" s="91"/>
      <c r="E54" s="115" t="s">
        <v>405</v>
      </c>
      <c r="F54" s="115"/>
      <c r="G54" s="116"/>
      <c r="H54" s="115"/>
      <c r="I54" s="284" t="str" cm="1">
        <f t="array" ref="I54">"FYE "&amp;TEXT(FYE_Date,"mm/dd/yy")</f>
        <v>FYE 06/30/25</v>
      </c>
    </row>
    <row r="55" spans="1:9" ht="16.5" customHeight="1" x14ac:dyDescent="0.2">
      <c r="A55" s="132"/>
      <c r="B55" s="132"/>
      <c r="C55" s="132"/>
      <c r="D55" s="142"/>
      <c r="E55" s="141" t="s">
        <v>737</v>
      </c>
      <c r="F55" s="115"/>
      <c r="G55" s="115"/>
      <c r="H55" s="115"/>
      <c r="I55" s="58" t="str">
        <f>Budget</f>
        <v>Amended Approved</v>
      </c>
    </row>
    <row r="56" spans="1:9" ht="17.25" customHeight="1" x14ac:dyDescent="0.2">
      <c r="A56" s="141"/>
      <c r="B56" s="141"/>
      <c r="C56" s="141"/>
      <c r="D56" s="115"/>
      <c r="E56" s="115"/>
      <c r="F56" s="115"/>
      <c r="G56" s="115"/>
      <c r="H56" s="115"/>
      <c r="I56" s="683" t="s">
        <v>339</v>
      </c>
    </row>
    <row r="57" spans="1:9" x14ac:dyDescent="0.2">
      <c r="A57" s="141"/>
      <c r="B57" s="141"/>
      <c r="C57" s="141"/>
      <c r="D57" s="115"/>
      <c r="E57" s="115"/>
      <c r="F57" s="115"/>
      <c r="G57" s="115"/>
      <c r="H57" s="896" t="s">
        <v>34</v>
      </c>
    </row>
    <row r="58" spans="1:9" x14ac:dyDescent="0.2">
      <c r="H58" s="297" t="s">
        <v>768</v>
      </c>
    </row>
    <row r="60" spans="1:9" x14ac:dyDescent="0.2">
      <c r="H60" s="115"/>
    </row>
    <row r="61" spans="1:9" x14ac:dyDescent="0.2">
      <c r="H61" s="115"/>
    </row>
  </sheetData>
  <mergeCells count="2">
    <mergeCell ref="B5:D5"/>
    <mergeCell ref="G2:H2"/>
  </mergeCells>
  <phoneticPr fontId="0" type="noConversion"/>
  <hyperlinks>
    <hyperlink ref="I56" location="TOCpage" display="TOC" xr:uid="{DF598A09-96B3-4B11-BC99-07DFF10A3257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L57"/>
  <sheetViews>
    <sheetView zoomScale="75" zoomScaleNormal="75" workbookViewId="0">
      <selection activeCell="H42" sqref="H42:I45"/>
    </sheetView>
  </sheetViews>
  <sheetFormatPr defaultColWidth="9.140625" defaultRowHeight="14.25" x14ac:dyDescent="0.2"/>
  <cols>
    <col min="1" max="1" width="1.7109375" style="30" customWidth="1"/>
    <col min="2" max="2" width="2.42578125" style="30" customWidth="1"/>
    <col min="3" max="3" width="4.42578125" style="30" customWidth="1"/>
    <col min="4" max="4" width="33" style="3" customWidth="1"/>
    <col min="5" max="8" width="17.7109375" style="3" customWidth="1"/>
    <col min="9" max="9" width="18.42578125" style="3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s="34" customFormat="1" ht="18" customHeight="1" x14ac:dyDescent="0.25">
      <c r="A6" s="169" t="s">
        <v>571</v>
      </c>
      <c r="B6" s="179"/>
      <c r="C6" s="180" t="s">
        <v>769</v>
      </c>
      <c r="D6" s="181"/>
      <c r="E6" s="172"/>
      <c r="F6" s="172"/>
      <c r="G6" s="173"/>
      <c r="H6" s="739"/>
      <c r="I6" s="707"/>
    </row>
    <row r="7" spans="1:9" s="34" customFormat="1" ht="15" customHeight="1" x14ac:dyDescent="0.25">
      <c r="A7" s="174"/>
      <c r="B7" s="182" t="s">
        <v>770</v>
      </c>
      <c r="C7" s="170"/>
      <c r="D7" s="272" t="s">
        <v>771</v>
      </c>
      <c r="E7" s="93"/>
      <c r="F7" s="93"/>
      <c r="G7" s="93"/>
      <c r="H7" s="94"/>
      <c r="I7" s="92"/>
    </row>
    <row r="8" spans="1:9" x14ac:dyDescent="0.2">
      <c r="A8" s="133"/>
      <c r="B8" s="133"/>
      <c r="C8" s="133" t="s">
        <v>718</v>
      </c>
      <c r="D8" s="95" t="s">
        <v>721</v>
      </c>
      <c r="E8" s="516"/>
      <c r="F8" s="516"/>
      <c r="G8" s="516"/>
      <c r="H8" s="516"/>
      <c r="I8" s="516"/>
    </row>
    <row r="9" spans="1:9" x14ac:dyDescent="0.2">
      <c r="A9" s="133"/>
      <c r="B9" s="133"/>
      <c r="C9" s="133" t="s">
        <v>722</v>
      </c>
      <c r="D9" s="95" t="s">
        <v>723</v>
      </c>
      <c r="E9" s="516"/>
      <c r="F9" s="516"/>
      <c r="G9" s="516"/>
      <c r="H9" s="516"/>
      <c r="I9" s="516"/>
    </row>
    <row r="10" spans="1:9" x14ac:dyDescent="0.2">
      <c r="A10" s="133"/>
      <c r="B10" s="133"/>
      <c r="C10" s="133" t="s">
        <v>724</v>
      </c>
      <c r="D10" s="95"/>
      <c r="E10" s="516"/>
      <c r="F10" s="516"/>
      <c r="G10" s="516"/>
      <c r="H10" s="516"/>
      <c r="I10" s="516"/>
    </row>
    <row r="11" spans="1:9" x14ac:dyDescent="0.2">
      <c r="A11" s="133"/>
      <c r="B11" s="133"/>
      <c r="C11" s="133" t="s">
        <v>725</v>
      </c>
      <c r="D11" s="95" t="s">
        <v>726</v>
      </c>
      <c r="E11" s="516"/>
      <c r="F11" s="516"/>
      <c r="G11" s="516"/>
      <c r="H11" s="516"/>
      <c r="I11" s="516"/>
    </row>
    <row r="12" spans="1:9" x14ac:dyDescent="0.2">
      <c r="A12" s="133"/>
      <c r="B12" s="133"/>
      <c r="C12" s="133" t="s">
        <v>727</v>
      </c>
      <c r="D12" s="95" t="s">
        <v>728</v>
      </c>
      <c r="E12" s="516"/>
      <c r="F12" s="516"/>
      <c r="G12" s="516"/>
      <c r="H12" s="516"/>
      <c r="I12" s="516"/>
    </row>
    <row r="13" spans="1:9" x14ac:dyDescent="0.2">
      <c r="A13" s="133"/>
      <c r="B13" s="133"/>
      <c r="C13" s="133" t="s">
        <v>729</v>
      </c>
      <c r="D13" s="95"/>
      <c r="E13" s="516"/>
      <c r="F13" s="516"/>
      <c r="G13" s="516"/>
      <c r="H13" s="516"/>
      <c r="I13" s="516"/>
    </row>
    <row r="14" spans="1:9" ht="15.75" customHeight="1" thickBot="1" x14ac:dyDescent="0.3">
      <c r="A14" s="183"/>
      <c r="B14" s="184" t="s">
        <v>772</v>
      </c>
      <c r="C14" s="183"/>
      <c r="D14" s="154"/>
      <c r="E14" s="155">
        <f>SUM(E8:E13)</f>
        <v>0</v>
      </c>
      <c r="F14" s="155">
        <f t="shared" ref="F14:I14" si="0">SUM(F8:F13)</f>
        <v>0</v>
      </c>
      <c r="G14" s="155">
        <f t="shared" si="0"/>
        <v>0</v>
      </c>
      <c r="H14" s="155">
        <f t="shared" si="0"/>
        <v>0</v>
      </c>
      <c r="I14" s="155">
        <f t="shared" si="0"/>
        <v>0</v>
      </c>
    </row>
    <row r="15" spans="1:9" ht="14.25" customHeight="1" x14ac:dyDescent="0.25">
      <c r="A15" s="133"/>
      <c r="B15" s="169" t="s">
        <v>773</v>
      </c>
      <c r="C15" s="169"/>
      <c r="D15" s="108" t="s">
        <v>774</v>
      </c>
      <c r="E15" s="93"/>
      <c r="F15" s="93"/>
      <c r="G15" s="93"/>
      <c r="H15" s="94"/>
    </row>
    <row r="16" spans="1:9" x14ac:dyDescent="0.2">
      <c r="A16" s="133"/>
      <c r="B16" s="133"/>
      <c r="C16" s="133" t="s">
        <v>718</v>
      </c>
      <c r="D16" s="95" t="s">
        <v>721</v>
      </c>
      <c r="E16" s="516"/>
      <c r="F16" s="516"/>
      <c r="G16" s="516"/>
      <c r="H16" s="603"/>
      <c r="I16" s="514"/>
    </row>
    <row r="17" spans="1:9" x14ac:dyDescent="0.2">
      <c r="A17" s="133"/>
      <c r="B17" s="133"/>
      <c r="C17" s="133" t="s">
        <v>722</v>
      </c>
      <c r="D17" s="95" t="s">
        <v>723</v>
      </c>
      <c r="E17" s="516"/>
      <c r="F17" s="516"/>
      <c r="G17" s="516"/>
      <c r="H17" s="516"/>
      <c r="I17" s="516"/>
    </row>
    <row r="18" spans="1:9" x14ac:dyDescent="0.2">
      <c r="A18" s="133"/>
      <c r="B18" s="133"/>
      <c r="C18" s="133" t="s">
        <v>724</v>
      </c>
      <c r="D18" s="95"/>
      <c r="E18" s="516"/>
      <c r="F18" s="516"/>
      <c r="G18" s="516"/>
      <c r="H18" s="516"/>
      <c r="I18" s="516"/>
    </row>
    <row r="19" spans="1:9" x14ac:dyDescent="0.2">
      <c r="A19" s="133"/>
      <c r="B19" s="133"/>
      <c r="C19" s="133" t="s">
        <v>725</v>
      </c>
      <c r="D19" s="95" t="s">
        <v>726</v>
      </c>
      <c r="E19" s="516"/>
      <c r="F19" s="516"/>
      <c r="G19" s="516"/>
      <c r="H19" s="516"/>
      <c r="I19" s="516"/>
    </row>
    <row r="20" spans="1:9" x14ac:dyDescent="0.2">
      <c r="A20" s="133"/>
      <c r="B20" s="133"/>
      <c r="C20" s="133" t="s">
        <v>727</v>
      </c>
      <c r="D20" s="95" t="s">
        <v>728</v>
      </c>
      <c r="E20" s="516"/>
      <c r="F20" s="516"/>
      <c r="G20" s="516"/>
      <c r="H20" s="516"/>
      <c r="I20" s="516"/>
    </row>
    <row r="21" spans="1:9" x14ac:dyDescent="0.2">
      <c r="A21" s="133"/>
      <c r="B21" s="133"/>
      <c r="C21" s="133" t="s">
        <v>729</v>
      </c>
      <c r="D21" s="95"/>
      <c r="E21" s="516"/>
      <c r="F21" s="516"/>
      <c r="G21" s="516"/>
      <c r="H21" s="516"/>
      <c r="I21" s="516"/>
    </row>
    <row r="22" spans="1:9" ht="15.75" customHeight="1" thickBot="1" x14ac:dyDescent="0.3">
      <c r="A22" s="183"/>
      <c r="B22" s="184" t="s">
        <v>775</v>
      </c>
      <c r="C22" s="183"/>
      <c r="D22" s="154"/>
      <c r="E22" s="155">
        <f>SUM(E16:E21)</f>
        <v>0</v>
      </c>
      <c r="F22" s="155">
        <f t="shared" ref="F22:I22" si="1">SUM(F16:F21)</f>
        <v>0</v>
      </c>
      <c r="G22" s="155">
        <f t="shared" si="1"/>
        <v>0</v>
      </c>
      <c r="H22" s="90">
        <f t="shared" si="1"/>
        <v>0</v>
      </c>
      <c r="I22" s="90">
        <f t="shared" si="1"/>
        <v>0</v>
      </c>
    </row>
    <row r="23" spans="1:9" ht="15" customHeight="1" x14ac:dyDescent="0.25">
      <c r="A23" s="133"/>
      <c r="B23" s="169" t="s">
        <v>776</v>
      </c>
      <c r="C23" s="169"/>
      <c r="D23" s="108" t="s">
        <v>777</v>
      </c>
      <c r="E23" s="93"/>
      <c r="F23" s="93"/>
      <c r="G23" s="94"/>
      <c r="H23" s="742"/>
      <c r="I23" s="721"/>
    </row>
    <row r="24" spans="1:9" x14ac:dyDescent="0.2">
      <c r="A24" s="133"/>
      <c r="B24" s="133"/>
      <c r="C24" s="133" t="s">
        <v>718</v>
      </c>
      <c r="D24" s="95" t="s">
        <v>721</v>
      </c>
      <c r="E24" s="516">
        <v>0</v>
      </c>
      <c r="F24" s="516">
        <f>DROP!B116+DROP!B117+DROP!B120+DROP!B127</f>
        <v>79568</v>
      </c>
      <c r="G24" s="516">
        <f>DROP!C116+DROP!C117+DROP!C120+DROP!C127</f>
        <v>105060</v>
      </c>
      <c r="H24" s="516">
        <f>DROP!D116+DROP!D117+DROP!D120+DROP!D127</f>
        <v>105060</v>
      </c>
      <c r="I24" s="516">
        <f>DROP!E116+DROP!E117+DROP!E120+DROP!E127</f>
        <v>60000</v>
      </c>
    </row>
    <row r="25" spans="1:9" x14ac:dyDescent="0.2">
      <c r="A25" s="133"/>
      <c r="B25" s="133"/>
      <c r="C25" s="133" t="s">
        <v>722</v>
      </c>
      <c r="D25" s="95" t="s">
        <v>723</v>
      </c>
      <c r="E25" s="516">
        <v>0</v>
      </c>
      <c r="F25" s="516">
        <f>(F24)*((DROP!B133+DROP!B134)/DROP!B132)</f>
        <v>36500.978590192746</v>
      </c>
      <c r="G25" s="516">
        <f>(G24)*((DROP!C133+DROP!C134)/DROP!C132)</f>
        <v>46975.840056169596</v>
      </c>
      <c r="H25" s="516">
        <f>(H24)*((DROP!D133+DROP!D134)/DROP!D132)</f>
        <v>46975.840056169596</v>
      </c>
      <c r="I25" s="516">
        <f>(I24)*((DROP!E133+DROP!E134)/DROP!E132)</f>
        <v>22885.651184294762</v>
      </c>
    </row>
    <row r="26" spans="1:9" x14ac:dyDescent="0.2">
      <c r="A26" s="133"/>
      <c r="B26" s="133"/>
      <c r="C26" s="133" t="s">
        <v>724</v>
      </c>
      <c r="D26" s="95"/>
      <c r="E26" s="516">
        <v>0</v>
      </c>
      <c r="F26" s="516">
        <f>DROP!B158+DROP!B159+DROP!B194</f>
        <v>60000</v>
      </c>
      <c r="G26" s="516">
        <f>DROP!C158+DROP!C159+DROP!C194</f>
        <v>62370</v>
      </c>
      <c r="H26" s="516">
        <f>DROP!D158+DROP!D159+DROP!D194</f>
        <v>62370</v>
      </c>
      <c r="I26" s="516">
        <f>DROP!E158+DROP!E159+DROP!E194</f>
        <v>125000</v>
      </c>
    </row>
    <row r="27" spans="1:9" x14ac:dyDescent="0.2">
      <c r="A27" s="133"/>
      <c r="B27" s="133"/>
      <c r="C27" s="133" t="s">
        <v>725</v>
      </c>
      <c r="D27" s="95" t="s">
        <v>726</v>
      </c>
      <c r="E27" s="516"/>
      <c r="F27" s="516"/>
      <c r="G27" s="516"/>
      <c r="H27" s="516"/>
      <c r="I27" s="516"/>
    </row>
    <row r="28" spans="1:9" x14ac:dyDescent="0.2">
      <c r="A28" s="133"/>
      <c r="B28" s="133"/>
      <c r="C28" s="133" t="s">
        <v>727</v>
      </c>
      <c r="D28" s="95" t="s">
        <v>728</v>
      </c>
      <c r="E28" s="516"/>
      <c r="F28" s="516"/>
      <c r="G28" s="516"/>
      <c r="H28" s="516"/>
      <c r="I28" s="516"/>
    </row>
    <row r="29" spans="1:9" x14ac:dyDescent="0.2">
      <c r="A29" s="133"/>
      <c r="B29" s="133"/>
      <c r="C29" s="133" t="s">
        <v>729</v>
      </c>
      <c r="D29" s="95"/>
      <c r="E29" s="516"/>
      <c r="F29" s="516"/>
      <c r="G29" s="516"/>
      <c r="H29" s="516"/>
      <c r="I29" s="516"/>
    </row>
    <row r="30" spans="1:9" ht="17.25" customHeight="1" thickBot="1" x14ac:dyDescent="0.3">
      <c r="A30" s="183"/>
      <c r="B30" s="184" t="s">
        <v>778</v>
      </c>
      <c r="C30" s="183"/>
      <c r="D30" s="154"/>
      <c r="E30" s="155">
        <f>SUM(E24:E29)</f>
        <v>0</v>
      </c>
      <c r="F30" s="155">
        <f t="shared" ref="F30:I30" si="2">SUM(F24:F29)</f>
        <v>176068.97859019274</v>
      </c>
      <c r="G30" s="155">
        <f t="shared" si="2"/>
        <v>214405.8400561696</v>
      </c>
      <c r="H30" s="90">
        <f t="shared" si="2"/>
        <v>214405.8400561696</v>
      </c>
      <c r="I30" s="90">
        <f t="shared" si="2"/>
        <v>207885.65118429478</v>
      </c>
    </row>
    <row r="31" spans="1:9" ht="15" customHeight="1" x14ac:dyDescent="0.25">
      <c r="A31" s="133"/>
      <c r="B31" s="169" t="s">
        <v>779</v>
      </c>
      <c r="C31" s="169"/>
      <c r="D31" s="108" t="s">
        <v>780</v>
      </c>
      <c r="E31" s="93"/>
      <c r="F31" s="93"/>
      <c r="G31" s="94"/>
      <c r="H31" s="742"/>
      <c r="I31" s="721"/>
    </row>
    <row r="32" spans="1:9" x14ac:dyDescent="0.2">
      <c r="A32" s="133"/>
      <c r="B32" s="133"/>
      <c r="C32" s="133" t="s">
        <v>718</v>
      </c>
      <c r="D32" s="95" t="s">
        <v>721</v>
      </c>
      <c r="E32" s="516">
        <v>63576</v>
      </c>
      <c r="F32" s="516">
        <f>DROP!B107+DROP!B108+DROP!B110+DROP!B112+DROP!B113</f>
        <v>160000</v>
      </c>
      <c r="G32" s="516">
        <f>DROP!C107+DROP!C108+DROP!C110+DROP!C112+DROP!C113</f>
        <v>164800</v>
      </c>
      <c r="H32" s="516">
        <f>DROP!D107+DROP!D108+DROP!D110+DROP!D112+DROP!D113</f>
        <v>164800</v>
      </c>
      <c r="I32" s="516">
        <f>DROP!E107+DROP!E108+DROP!E110+DROP!E112+DROP!E113</f>
        <v>355850</v>
      </c>
    </row>
    <row r="33" spans="1:12" x14ac:dyDescent="0.2">
      <c r="A33" s="133"/>
      <c r="B33" s="133"/>
      <c r="C33" s="133" t="s">
        <v>722</v>
      </c>
      <c r="D33" s="95" t="s">
        <v>723</v>
      </c>
      <c r="E33" s="516">
        <v>8396.51</v>
      </c>
      <c r="F33" s="516">
        <f>(F32)*((DROP!B133+DROP!B134)/DROP!B132)</f>
        <v>73398.308043822122</v>
      </c>
      <c r="G33" s="516">
        <f>(G32)*((DROP!C133+DROP!C134)/DROP!C132)</f>
        <v>73687.592244971922</v>
      </c>
      <c r="H33" s="516">
        <f>(H32)*((DROP!D133+DROP!D134)/DROP!D132)</f>
        <v>73687.592244971922</v>
      </c>
      <c r="I33" s="516">
        <f>(I32)*((DROP!E133+DROP!E134)/DROP!E132)</f>
        <v>135730.98289885485</v>
      </c>
    </row>
    <row r="34" spans="1:12" x14ac:dyDescent="0.2">
      <c r="A34" s="133"/>
      <c r="B34" s="133"/>
      <c r="C34" s="133" t="s">
        <v>724</v>
      </c>
      <c r="D34" s="95"/>
      <c r="E34" s="516"/>
      <c r="F34" s="516"/>
      <c r="G34" s="516"/>
      <c r="H34" s="516"/>
      <c r="I34" s="516"/>
    </row>
    <row r="35" spans="1:12" x14ac:dyDescent="0.2">
      <c r="A35" s="133"/>
      <c r="B35" s="133"/>
      <c r="C35" s="133" t="s">
        <v>725</v>
      </c>
      <c r="D35" s="95" t="s">
        <v>726</v>
      </c>
      <c r="E35" s="516">
        <v>2118.66</v>
      </c>
      <c r="F35" s="516">
        <f>DROP!B147+DROP!B149+DROP!B150</f>
        <v>6624</v>
      </c>
      <c r="G35" s="516">
        <f>DROP!C147+DROP!C149+DROP!C150</f>
        <v>6480</v>
      </c>
      <c r="H35" s="516">
        <f>DROP!D147+DROP!D149+DROP!D150</f>
        <v>6480</v>
      </c>
      <c r="I35" s="516">
        <f>DROP!E147+DROP!E149+DROP!E150</f>
        <v>5328</v>
      </c>
    </row>
    <row r="36" spans="1:12" x14ac:dyDescent="0.2">
      <c r="A36" s="133"/>
      <c r="B36" s="133"/>
      <c r="C36" s="133" t="s">
        <v>727</v>
      </c>
      <c r="D36" s="95" t="s">
        <v>728</v>
      </c>
      <c r="E36" s="516"/>
      <c r="F36" s="516"/>
      <c r="G36" s="516"/>
      <c r="H36" s="516"/>
      <c r="I36" s="516"/>
    </row>
    <row r="37" spans="1:12" x14ac:dyDescent="0.2">
      <c r="A37" s="133"/>
      <c r="B37" s="133"/>
      <c r="C37" s="133" t="s">
        <v>729</v>
      </c>
      <c r="D37" s="95"/>
      <c r="E37" s="516"/>
      <c r="F37" s="516"/>
      <c r="G37" s="516"/>
      <c r="H37" s="516"/>
      <c r="I37" s="516"/>
    </row>
    <row r="38" spans="1:12" ht="16.5" customHeight="1" thickBot="1" x14ac:dyDescent="0.3">
      <c r="A38" s="183"/>
      <c r="B38" s="184" t="s">
        <v>781</v>
      </c>
      <c r="C38" s="183"/>
      <c r="D38" s="154"/>
      <c r="E38" s="185">
        <f>SUM(E32:E37)</f>
        <v>74091.17</v>
      </c>
      <c r="F38" s="185">
        <f t="shared" ref="F38:I38" si="3">SUM(F32:F37)</f>
        <v>240022.30804382212</v>
      </c>
      <c r="G38" s="185">
        <f t="shared" si="3"/>
        <v>244967.59224497192</v>
      </c>
      <c r="H38" s="733">
        <f t="shared" si="3"/>
        <v>244967.59224497192</v>
      </c>
      <c r="I38" s="733">
        <f t="shared" si="3"/>
        <v>496908.98289885488</v>
      </c>
    </row>
    <row r="39" spans="1:12" ht="15" customHeight="1" x14ac:dyDescent="0.25">
      <c r="A39" s="133"/>
      <c r="B39" s="169" t="s">
        <v>782</v>
      </c>
      <c r="C39" s="169"/>
      <c r="D39" s="108" t="s">
        <v>783</v>
      </c>
      <c r="E39" s="92"/>
      <c r="F39" s="93"/>
      <c r="G39" s="94"/>
      <c r="H39" s="742"/>
      <c r="I39" s="721"/>
    </row>
    <row r="40" spans="1:12" x14ac:dyDescent="0.2">
      <c r="A40" s="133"/>
      <c r="B40" s="133"/>
      <c r="C40" s="133" t="s">
        <v>718</v>
      </c>
      <c r="D40" s="95" t="s">
        <v>721</v>
      </c>
      <c r="E40" s="516"/>
      <c r="F40" s="516"/>
      <c r="G40" s="516"/>
      <c r="H40" s="603"/>
      <c r="I40" s="518"/>
    </row>
    <row r="41" spans="1:12" x14ac:dyDescent="0.2">
      <c r="A41" s="133"/>
      <c r="B41" s="133"/>
      <c r="C41" s="133" t="s">
        <v>722</v>
      </c>
      <c r="D41" s="95" t="s">
        <v>723</v>
      </c>
      <c r="E41" s="516"/>
      <c r="F41" s="516"/>
      <c r="G41" s="516"/>
      <c r="H41" s="516"/>
      <c r="I41" s="516"/>
    </row>
    <row r="42" spans="1:12" x14ac:dyDescent="0.2">
      <c r="A42" s="133"/>
      <c r="B42" s="133"/>
      <c r="C42" s="133" t="s">
        <v>724</v>
      </c>
      <c r="D42" s="95"/>
      <c r="E42" s="516">
        <v>126383.84</v>
      </c>
      <c r="F42" s="516">
        <f>DROP!B160+DROP!B161+DROP!B162+DROP!B163+DROP!B164+DROP!B165+DROP!B172+DROP!B173+DROP!B174+DROP!B175+DROP!B176+DROP!B178+DROP!B184+DROP!B185+DROP!B186+DROP!B187</f>
        <v>192568.2</v>
      </c>
      <c r="G42" s="516">
        <f>DROP!C160+DROP!C161+DROP!C162+DROP!C163+DROP!C164+DROP!C165+DROP!C172+DROP!C173+DROP!C174+DROP!C175+DROP!C176+DROP!C178+DROP!C184+DROP!C185+DROP!C186+DROP!C187</f>
        <v>196553.32</v>
      </c>
      <c r="H42" s="516">
        <f>DROP!D160+DROP!D161+DROP!D162+DROP!D163+DROP!D164+DROP!D165+DROP!D172+DROP!D173+DROP!D174+DROP!D175+DROP!D176+DROP!D178+DROP!D184+DROP!D185+DROP!D186+DROP!D187</f>
        <v>201053.32</v>
      </c>
      <c r="I42" s="516">
        <f>DROP!E160+DROP!E161+DROP!E162+DROP!E163+DROP!E164+DROP!E165+DROP!E172+DROP!E173+DROP!E174+DROP!E175+DROP!E176+DROP!E178+DROP!E184+DROP!E185+DROP!E186+DROP!E187</f>
        <v>194132.65</v>
      </c>
    </row>
    <row r="43" spans="1:12" x14ac:dyDescent="0.2">
      <c r="A43" s="133"/>
      <c r="B43" s="133"/>
      <c r="C43" s="133" t="s">
        <v>725</v>
      </c>
      <c r="D43" s="95" t="s">
        <v>726</v>
      </c>
      <c r="E43" s="516"/>
      <c r="F43" s="516"/>
      <c r="G43" s="516"/>
      <c r="H43" s="516"/>
      <c r="I43" s="516"/>
    </row>
    <row r="44" spans="1:12" x14ac:dyDescent="0.2">
      <c r="A44" s="133"/>
      <c r="B44" s="133"/>
      <c r="C44" s="133" t="s">
        <v>727</v>
      </c>
      <c r="D44" s="95" t="s">
        <v>728</v>
      </c>
      <c r="E44" s="516"/>
      <c r="F44" s="516"/>
      <c r="G44" s="516"/>
      <c r="H44" s="516"/>
      <c r="I44" s="516"/>
    </row>
    <row r="45" spans="1:12" x14ac:dyDescent="0.2">
      <c r="A45" s="133"/>
      <c r="B45" s="133"/>
      <c r="C45" s="133" t="s">
        <v>729</v>
      </c>
      <c r="D45" s="95"/>
      <c r="E45" s="516">
        <v>36000</v>
      </c>
      <c r="F45" s="516">
        <f>DROP!B167+DROP!B168+DROP!B169</f>
        <v>24579.22</v>
      </c>
      <c r="G45" s="516">
        <f>DROP!C167+DROP!C168+DROP!C169</f>
        <v>39518.69</v>
      </c>
      <c r="H45" s="516">
        <f>DROP!D167+DROP!D168+DROP!D169</f>
        <v>39518.69</v>
      </c>
      <c r="I45" s="516">
        <f>DROP!E167+DROP!E168+DROP!E169</f>
        <v>16345.48</v>
      </c>
    </row>
    <row r="46" spans="1:12" ht="17.25" customHeight="1" thickBot="1" x14ac:dyDescent="0.3">
      <c r="A46" s="183"/>
      <c r="B46" s="184" t="s">
        <v>784</v>
      </c>
      <c r="C46" s="183"/>
      <c r="D46" s="154"/>
      <c r="E46" s="155">
        <f>SUM(E40:E45)</f>
        <v>162383.84</v>
      </c>
      <c r="F46" s="155">
        <f t="shared" ref="F46:I46" si="4">SUM(F40:F45)</f>
        <v>217147.42</v>
      </c>
      <c r="G46" s="155">
        <f t="shared" si="4"/>
        <v>236072.01</v>
      </c>
      <c r="H46" s="155">
        <f t="shared" si="4"/>
        <v>240572.01</v>
      </c>
      <c r="I46" s="155">
        <f t="shared" si="4"/>
        <v>210478.13</v>
      </c>
    </row>
    <row r="47" spans="1:12" ht="15" customHeight="1" x14ac:dyDescent="0.2">
      <c r="A47" s="141"/>
      <c r="B47" s="141"/>
      <c r="C47" s="141"/>
      <c r="D47" s="115"/>
      <c r="E47" s="107"/>
      <c r="F47" s="107"/>
      <c r="G47" s="107"/>
      <c r="H47" s="107"/>
      <c r="L47" s="36"/>
    </row>
    <row r="48" spans="1:12" ht="13.5" customHeight="1" x14ac:dyDescent="0.2">
      <c r="A48" s="115"/>
      <c r="B48" s="115"/>
      <c r="C48" s="115"/>
      <c r="D48" s="115"/>
      <c r="E48" s="115"/>
      <c r="F48" s="115"/>
      <c r="G48" s="115"/>
      <c r="H48" s="115"/>
      <c r="I48" s="58" t="str" cm="1">
        <f t="array" ref="I48">SchoolName</f>
        <v>Young Women's Leadership Academy</v>
      </c>
    </row>
    <row r="49" spans="1:9" ht="16.5" customHeight="1" x14ac:dyDescent="0.2">
      <c r="A49" s="133"/>
      <c r="B49" s="133"/>
      <c r="C49" s="133"/>
      <c r="D49" s="91"/>
      <c r="E49" s="115" t="s">
        <v>405</v>
      </c>
      <c r="F49" s="115"/>
      <c r="G49" s="116"/>
      <c r="H49" s="115"/>
      <c r="I49" s="284" t="str" cm="1">
        <f t="array" ref="I49">"FYE "&amp;TEXT(FYE_Date,"mm/dd/yy")</f>
        <v>FYE 06/30/25</v>
      </c>
    </row>
    <row r="50" spans="1:9" ht="17.25" customHeight="1" x14ac:dyDescent="0.2">
      <c r="A50" s="132"/>
      <c r="B50" s="132"/>
      <c r="C50" s="132"/>
      <c r="D50" s="142"/>
      <c r="E50" s="141" t="s">
        <v>737</v>
      </c>
      <c r="F50" s="115"/>
      <c r="G50" s="115"/>
      <c r="H50" s="115"/>
      <c r="I50" s="58" t="str">
        <f>Budget</f>
        <v>Amended Approved</v>
      </c>
    </row>
    <row r="51" spans="1:9" x14ac:dyDescent="0.2">
      <c r="A51" s="141"/>
      <c r="B51" s="141"/>
      <c r="C51" s="141"/>
      <c r="D51" s="115"/>
      <c r="E51" s="115"/>
      <c r="F51" s="115"/>
      <c r="G51" s="115"/>
      <c r="H51" s="115"/>
      <c r="I51" s="683" t="s">
        <v>339</v>
      </c>
    </row>
    <row r="52" spans="1:9" ht="15" customHeight="1" x14ac:dyDescent="0.2">
      <c r="A52" s="141"/>
      <c r="B52" s="141"/>
      <c r="C52" s="141"/>
      <c r="D52" s="115"/>
      <c r="E52" s="115"/>
      <c r="F52" s="115"/>
      <c r="G52" s="115"/>
      <c r="H52" s="115"/>
    </row>
    <row r="53" spans="1:9" ht="15" customHeight="1" x14ac:dyDescent="0.25">
      <c r="A53" s="168"/>
      <c r="B53" s="168"/>
      <c r="C53" s="141"/>
      <c r="D53" s="115"/>
      <c r="E53" s="115"/>
      <c r="F53" s="115"/>
      <c r="G53" s="73"/>
      <c r="H53" s="115"/>
    </row>
    <row r="54" spans="1:9" x14ac:dyDescent="0.2">
      <c r="A54" s="141"/>
      <c r="B54" s="141"/>
      <c r="C54" s="141"/>
      <c r="D54" s="115"/>
      <c r="E54" s="115"/>
      <c r="F54" s="115"/>
      <c r="G54" s="115"/>
      <c r="H54" s="115"/>
    </row>
    <row r="55" spans="1:9" x14ac:dyDescent="0.2">
      <c r="A55" s="141"/>
      <c r="B55" s="141"/>
      <c r="C55" s="141"/>
      <c r="D55" s="115"/>
      <c r="E55" s="115"/>
      <c r="F55" s="115"/>
      <c r="G55" s="115"/>
      <c r="H55" s="115"/>
    </row>
    <row r="56" spans="1:9" x14ac:dyDescent="0.2">
      <c r="A56" s="141"/>
      <c r="B56" s="141"/>
      <c r="C56" s="141"/>
      <c r="D56" s="115"/>
      <c r="E56" s="115"/>
      <c r="F56" s="115"/>
      <c r="G56" s="115"/>
      <c r="H56" s="896" t="s">
        <v>34</v>
      </c>
    </row>
    <row r="57" spans="1:9" ht="15.75" customHeight="1" x14ac:dyDescent="0.2">
      <c r="H57" s="297" t="s">
        <v>785</v>
      </c>
    </row>
  </sheetData>
  <mergeCells count="2">
    <mergeCell ref="B5:D5"/>
    <mergeCell ref="G2:H2"/>
  </mergeCells>
  <phoneticPr fontId="0" type="noConversion"/>
  <hyperlinks>
    <hyperlink ref="I51" location="TOCpage" display="TOC" xr:uid="{A6A2947E-457E-47EB-A311-0FF3C5EE9028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61"/>
  <sheetViews>
    <sheetView zoomScale="75" zoomScaleNormal="75" workbookViewId="0">
      <selection activeCell="H33" sqref="H33:I35"/>
    </sheetView>
  </sheetViews>
  <sheetFormatPr defaultColWidth="9.140625" defaultRowHeight="14.25" x14ac:dyDescent="0.2"/>
  <cols>
    <col min="1" max="1" width="1.7109375" style="30" customWidth="1"/>
    <col min="2" max="2" width="2.42578125" style="30" customWidth="1"/>
    <col min="3" max="3" width="4.42578125" style="30" customWidth="1"/>
    <col min="4" max="4" width="33" style="3" customWidth="1"/>
    <col min="5" max="9" width="17.7109375" style="3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30" x14ac:dyDescent="0.25">
      <c r="A6" s="169"/>
      <c r="B6" s="186" t="s">
        <v>786</v>
      </c>
      <c r="C6" s="169"/>
      <c r="D6" s="187" t="s">
        <v>787</v>
      </c>
      <c r="E6" s="93"/>
      <c r="F6" s="93"/>
      <c r="G6" s="94"/>
      <c r="H6" s="201"/>
      <c r="I6" s="8"/>
    </row>
    <row r="7" spans="1:9" x14ac:dyDescent="0.2">
      <c r="A7" s="133"/>
      <c r="B7" s="133"/>
      <c r="C7" s="133" t="s">
        <v>718</v>
      </c>
      <c r="D7" s="95" t="s">
        <v>721</v>
      </c>
      <c r="E7" s="516">
        <v>58215</v>
      </c>
      <c r="F7" s="516">
        <f>DROP!B119</f>
        <v>0</v>
      </c>
      <c r="G7" s="516">
        <f>DROP!C119</f>
        <v>0</v>
      </c>
      <c r="H7" s="516">
        <f>DROP!D119</f>
        <v>0</v>
      </c>
      <c r="I7" s="516">
        <f>DROP!E119</f>
        <v>0</v>
      </c>
    </row>
    <row r="8" spans="1:9" x14ac:dyDescent="0.2">
      <c r="A8" s="133"/>
      <c r="B8" s="133"/>
      <c r="C8" s="133" t="s">
        <v>722</v>
      </c>
      <c r="D8" s="95" t="s">
        <v>723</v>
      </c>
      <c r="E8" s="516">
        <v>7688.48</v>
      </c>
      <c r="F8" s="516">
        <f>(F7)*((DROP!B133+DROP!B134)/DROP!B132)</f>
        <v>0</v>
      </c>
      <c r="G8" s="516">
        <f>(G7)*((DROP!C133+DROP!C134)/DROP!C132)</f>
        <v>0</v>
      </c>
      <c r="H8" s="516">
        <f>(H7)*((DROP!D133+DROP!D134)/DROP!D132)</f>
        <v>0</v>
      </c>
      <c r="I8" s="516">
        <f>(I7)*((DROP!E133+DROP!E134)/DROP!E132)</f>
        <v>0</v>
      </c>
    </row>
    <row r="9" spans="1:9" x14ac:dyDescent="0.2">
      <c r="A9" s="133"/>
      <c r="B9" s="133"/>
      <c r="C9" s="133" t="s">
        <v>724</v>
      </c>
      <c r="D9" s="95"/>
      <c r="E9" s="516">
        <f>113991.67+1100</f>
        <v>115091.67</v>
      </c>
      <c r="F9" s="516">
        <f>DROP!B179+DROP!B180+DROP!B181+DROP!B199+DROP!B200+DROP!B201+DROP!B202+DROP!B203+DROP!B204+DROP!B205+DROP!B206+DROP!B207+DROP!B208+DROP!B213+DROP!B216</f>
        <v>170470</v>
      </c>
      <c r="G9" s="516">
        <f>DROP!C179+DROP!C180+DROP!C181+DROP!C199+DROP!C200+DROP!C201+DROP!C202+DROP!C203+DROP!C204+DROP!C205+DROP!C206+DROP!C207+DROP!C208+DROP!C213+DROP!C216</f>
        <v>191805</v>
      </c>
      <c r="H9" s="516">
        <f>DROP!D179+DROP!D180+DROP!D181+DROP!D199+DROP!D200+DROP!D201+DROP!D202+DROP!D203+DROP!D204+DROP!D205+DROP!D206+DROP!D207+DROP!D208+DROP!D213+DROP!D216</f>
        <v>192805</v>
      </c>
      <c r="I9" s="516">
        <f>DROP!E179+DROP!E180+DROP!E181+DROP!E199+DROP!E200+DROP!E201+DROP!E202+DROP!E203+DROP!E204+DROP!E205+DROP!E206+DROP!E207+DROP!E208+DROP!E213+DROP!E216</f>
        <v>192314</v>
      </c>
    </row>
    <row r="10" spans="1:9" x14ac:dyDescent="0.2">
      <c r="A10" s="133"/>
      <c r="B10" s="133"/>
      <c r="C10" s="133" t="s">
        <v>725</v>
      </c>
      <c r="D10" s="95" t="s">
        <v>726</v>
      </c>
      <c r="E10" s="516">
        <v>856.06</v>
      </c>
      <c r="F10" s="516">
        <f>DROP!B153</f>
        <v>6705</v>
      </c>
      <c r="G10" s="516">
        <f>DROP!C153</f>
        <v>6705</v>
      </c>
      <c r="H10" s="516">
        <f>DROP!D153</f>
        <v>6705</v>
      </c>
      <c r="I10" s="516">
        <f>DROP!E153</f>
        <v>6705</v>
      </c>
    </row>
    <row r="11" spans="1:9" x14ac:dyDescent="0.2">
      <c r="A11" s="133"/>
      <c r="B11" s="133"/>
      <c r="C11" s="133" t="s">
        <v>727</v>
      </c>
      <c r="D11" s="95" t="s">
        <v>728</v>
      </c>
      <c r="E11" s="516"/>
      <c r="F11" s="516"/>
      <c r="G11" s="516"/>
      <c r="H11" s="516"/>
      <c r="I11" s="516"/>
    </row>
    <row r="12" spans="1:9" x14ac:dyDescent="0.2">
      <c r="A12" s="133"/>
      <c r="B12" s="133"/>
      <c r="C12" s="133" t="s">
        <v>729</v>
      </c>
      <c r="D12" s="95"/>
      <c r="E12" s="516"/>
      <c r="F12" s="516">
        <f>DROP!B190</f>
        <v>0</v>
      </c>
      <c r="G12" s="516">
        <f>DROP!C190</f>
        <v>0</v>
      </c>
      <c r="H12" s="516">
        <f>DROP!D190</f>
        <v>0</v>
      </c>
      <c r="I12" s="516">
        <f>DROP!E190</f>
        <v>0</v>
      </c>
    </row>
    <row r="13" spans="1:9" ht="15.75" customHeight="1" thickBot="1" x14ac:dyDescent="0.3">
      <c r="A13" s="183"/>
      <c r="B13" s="184" t="s">
        <v>788</v>
      </c>
      <c r="C13" s="183"/>
      <c r="D13" s="154"/>
      <c r="E13" s="155">
        <f>SUM(E7:E12)</f>
        <v>181851.21</v>
      </c>
      <c r="F13" s="155">
        <f t="shared" ref="F13:I13" si="0">SUM(F7:F12)</f>
        <v>177175</v>
      </c>
      <c r="G13" s="155">
        <f t="shared" si="0"/>
        <v>198510</v>
      </c>
      <c r="H13" s="90">
        <f t="shared" si="0"/>
        <v>199510</v>
      </c>
      <c r="I13" s="90">
        <f t="shared" si="0"/>
        <v>199019</v>
      </c>
    </row>
    <row r="14" spans="1:9" ht="16.5" customHeight="1" x14ac:dyDescent="0.25">
      <c r="A14" s="133"/>
      <c r="B14" s="169" t="s">
        <v>730</v>
      </c>
      <c r="C14" s="169"/>
      <c r="D14" s="108" t="s">
        <v>731</v>
      </c>
      <c r="E14" s="93"/>
      <c r="F14" s="93"/>
      <c r="G14" s="94"/>
      <c r="H14" s="742"/>
      <c r="I14" s="721"/>
    </row>
    <row r="15" spans="1:9" x14ac:dyDescent="0.2">
      <c r="A15" s="133"/>
      <c r="B15" s="133"/>
      <c r="C15" s="133" t="s">
        <v>718</v>
      </c>
      <c r="D15" s="95" t="s">
        <v>721</v>
      </c>
      <c r="E15" s="516"/>
      <c r="F15" s="516"/>
      <c r="G15" s="516"/>
      <c r="H15" s="603"/>
      <c r="I15" s="518"/>
    </row>
    <row r="16" spans="1:9" x14ac:dyDescent="0.2">
      <c r="A16" s="133"/>
      <c r="B16" s="133"/>
      <c r="C16" s="133" t="s">
        <v>722</v>
      </c>
      <c r="D16" s="95" t="s">
        <v>723</v>
      </c>
      <c r="E16" s="516"/>
      <c r="F16" s="516"/>
      <c r="G16" s="516"/>
      <c r="H16" s="516"/>
      <c r="I16" s="516"/>
    </row>
    <row r="17" spans="1:9" x14ac:dyDescent="0.2">
      <c r="A17" s="133"/>
      <c r="B17" s="133"/>
      <c r="C17" s="133" t="s">
        <v>724</v>
      </c>
      <c r="D17" s="95"/>
      <c r="E17" s="516"/>
      <c r="F17" s="516"/>
      <c r="G17" s="516"/>
      <c r="H17" s="516"/>
      <c r="I17" s="516"/>
    </row>
    <row r="18" spans="1:9" x14ac:dyDescent="0.2">
      <c r="A18" s="133"/>
      <c r="B18" s="133"/>
      <c r="C18" s="133" t="s">
        <v>725</v>
      </c>
      <c r="D18" s="95" t="s">
        <v>726</v>
      </c>
      <c r="E18" s="516"/>
      <c r="F18" s="516"/>
      <c r="G18" s="516"/>
      <c r="H18" s="516"/>
      <c r="I18" s="516"/>
    </row>
    <row r="19" spans="1:9" x14ac:dyDescent="0.2">
      <c r="A19" s="133"/>
      <c r="B19" s="133"/>
      <c r="C19" s="133" t="s">
        <v>727</v>
      </c>
      <c r="D19" s="95" t="s">
        <v>728</v>
      </c>
      <c r="E19" s="516"/>
      <c r="F19" s="516"/>
      <c r="G19" s="516"/>
      <c r="H19" s="516"/>
      <c r="I19" s="516"/>
    </row>
    <row r="20" spans="1:9" x14ac:dyDescent="0.2">
      <c r="A20" s="133"/>
      <c r="B20" s="133"/>
      <c r="C20" s="133" t="s">
        <v>729</v>
      </c>
      <c r="D20" s="95"/>
      <c r="E20" s="516"/>
      <c r="F20" s="516"/>
      <c r="G20" s="516"/>
      <c r="H20" s="516"/>
      <c r="I20" s="516"/>
    </row>
    <row r="21" spans="1:9" ht="15.75" customHeight="1" thickBot="1" x14ac:dyDescent="0.3">
      <c r="A21" s="183"/>
      <c r="B21" s="184" t="s">
        <v>789</v>
      </c>
      <c r="C21" s="183"/>
      <c r="D21" s="154"/>
      <c r="E21" s="155">
        <f>SUM(E15:E20)</f>
        <v>0</v>
      </c>
      <c r="F21" s="155">
        <f t="shared" ref="F21:I21" si="1">SUM(F15:F20)</f>
        <v>0</v>
      </c>
      <c r="G21" s="155">
        <f t="shared" si="1"/>
        <v>0</v>
      </c>
      <c r="H21" s="90">
        <f t="shared" si="1"/>
        <v>0</v>
      </c>
      <c r="I21" s="90">
        <f t="shared" si="1"/>
        <v>0</v>
      </c>
    </row>
    <row r="22" spans="1:9" ht="15.75" customHeight="1" x14ac:dyDescent="0.25">
      <c r="A22" s="133"/>
      <c r="B22" s="169" t="s">
        <v>732</v>
      </c>
      <c r="C22" s="169"/>
      <c r="D22" s="108" t="s">
        <v>790</v>
      </c>
      <c r="E22" s="93"/>
      <c r="F22" s="93"/>
      <c r="G22" s="94"/>
      <c r="H22" s="742"/>
      <c r="I22" s="721"/>
    </row>
    <row r="23" spans="1:9" x14ac:dyDescent="0.2">
      <c r="A23" s="133"/>
      <c r="B23" s="133"/>
      <c r="C23" s="133" t="s">
        <v>718</v>
      </c>
      <c r="D23" s="95" t="s">
        <v>721</v>
      </c>
      <c r="E23" s="516"/>
      <c r="F23" s="516"/>
      <c r="G23" s="516"/>
      <c r="H23" s="603"/>
      <c r="I23" s="518"/>
    </row>
    <row r="24" spans="1:9" x14ac:dyDescent="0.2">
      <c r="A24" s="133"/>
      <c r="B24" s="133"/>
      <c r="C24" s="133" t="s">
        <v>722</v>
      </c>
      <c r="D24" s="95" t="s">
        <v>723</v>
      </c>
      <c r="E24" s="516"/>
      <c r="F24" s="516"/>
      <c r="G24" s="516"/>
      <c r="H24" s="516"/>
      <c r="I24" s="516"/>
    </row>
    <row r="25" spans="1:9" x14ac:dyDescent="0.2">
      <c r="A25" s="133"/>
      <c r="B25" s="133"/>
      <c r="C25" s="133" t="s">
        <v>724</v>
      </c>
      <c r="D25" s="95"/>
      <c r="E25" s="516"/>
      <c r="F25" s="516"/>
      <c r="G25" s="516"/>
      <c r="H25" s="516"/>
      <c r="I25" s="516"/>
    </row>
    <row r="26" spans="1:9" x14ac:dyDescent="0.2">
      <c r="A26" s="133"/>
      <c r="B26" s="133"/>
      <c r="C26" s="133" t="s">
        <v>725</v>
      </c>
      <c r="D26" s="95" t="s">
        <v>726</v>
      </c>
      <c r="E26" s="516"/>
      <c r="F26" s="516"/>
      <c r="G26" s="516"/>
      <c r="H26" s="516"/>
      <c r="I26" s="516"/>
    </row>
    <row r="27" spans="1:9" x14ac:dyDescent="0.2">
      <c r="A27" s="133"/>
      <c r="B27" s="133"/>
      <c r="C27" s="133" t="s">
        <v>727</v>
      </c>
      <c r="D27" s="95" t="s">
        <v>728</v>
      </c>
      <c r="E27" s="516"/>
      <c r="F27" s="516"/>
      <c r="G27" s="516"/>
      <c r="H27" s="516"/>
      <c r="I27" s="516"/>
    </row>
    <row r="28" spans="1:9" x14ac:dyDescent="0.2">
      <c r="A28" s="133"/>
      <c r="B28" s="133"/>
      <c r="C28" s="133" t="s">
        <v>729</v>
      </c>
      <c r="D28" s="95"/>
      <c r="E28" s="516"/>
      <c r="F28" s="516"/>
      <c r="G28" s="516"/>
      <c r="H28" s="516"/>
      <c r="I28" s="516"/>
    </row>
    <row r="29" spans="1:9" ht="16.5" customHeight="1" thickBot="1" x14ac:dyDescent="0.3">
      <c r="A29" s="183"/>
      <c r="B29" s="184" t="s">
        <v>791</v>
      </c>
      <c r="C29" s="183"/>
      <c r="D29" s="154"/>
      <c r="E29" s="185">
        <f>SUM(E23:E28)</f>
        <v>0</v>
      </c>
      <c r="F29" s="185">
        <f t="shared" ref="F29:I29" si="2">SUM(F23:F28)</f>
        <v>0</v>
      </c>
      <c r="G29" s="185">
        <f t="shared" si="2"/>
        <v>0</v>
      </c>
      <c r="H29" s="185">
        <f t="shared" si="2"/>
        <v>0</v>
      </c>
      <c r="I29" s="185">
        <f t="shared" si="2"/>
        <v>0</v>
      </c>
    </row>
    <row r="30" spans="1:9" ht="20.25" customHeight="1" thickBot="1" x14ac:dyDescent="0.3">
      <c r="A30" s="136" t="s">
        <v>792</v>
      </c>
      <c r="B30" s="136"/>
      <c r="C30" s="137"/>
      <c r="D30" s="112"/>
      <c r="E30" s="188">
        <f>'Sch BB-12'!E14+'Sch BB-12'!E22+'Sch BB-12'!E30+'Sch BB-12'!E38+'Sch BB-12'!E46+'Sch BB-13'!E13+'Sch BB-13'!E21+'Sch BB-13'!E29</f>
        <v>418326.22</v>
      </c>
      <c r="F30" s="188">
        <f>'Sch BB-12'!F14+'Sch BB-12'!F22+'Sch BB-12'!F30+'Sch BB-12'!F38+'Sch BB-12'!F46+'Sch BB-13'!F13+'Sch BB-13'!F21+'Sch BB-13'!F29</f>
        <v>810413.70663401484</v>
      </c>
      <c r="G30" s="188">
        <f>'Sch BB-12'!G14+'Sch BB-12'!G22+'Sch BB-12'!G30+'Sch BB-12'!G38+'Sch BB-12'!G46+'Sch BB-13'!G13+'Sch BB-13'!G21+'Sch BB-13'!G29</f>
        <v>893955.44230114156</v>
      </c>
      <c r="H30" s="207">
        <f>'Sch BB-12'!H14+'Sch BB-12'!H22+'Sch BB-12'!H30+'Sch BB-12'!H38+'Sch BB-12'!H46+'Sch BB-13'!H13+'Sch BB-13'!H21+'Sch BB-13'!H29</f>
        <v>899455.44230114156</v>
      </c>
      <c r="I30" s="207">
        <f>'Sch BB-12'!I14+'Sch BB-12'!I22+'Sch BB-12'!I30+'Sch BB-12'!I38+'Sch BB-12'!I46+'Sch BB-13'!I13+'Sch BB-13'!I21+'Sch BB-13'!I29</f>
        <v>1114291.7640831498</v>
      </c>
    </row>
    <row r="31" spans="1:9" ht="19.5" customHeight="1" thickTop="1" x14ac:dyDescent="0.25">
      <c r="A31" s="138"/>
      <c r="B31" s="291"/>
      <c r="C31" s="138" t="s">
        <v>793</v>
      </c>
      <c r="D31" s="140"/>
      <c r="E31" s="292"/>
      <c r="F31" s="293"/>
      <c r="G31" s="294"/>
      <c r="H31" s="731"/>
      <c r="I31" s="732"/>
    </row>
    <row r="32" spans="1:9" ht="17.25" customHeight="1" x14ac:dyDescent="0.25">
      <c r="A32" s="130"/>
      <c r="B32" s="130" t="s">
        <v>794</v>
      </c>
      <c r="C32" s="132"/>
      <c r="D32" s="131" t="s">
        <v>795</v>
      </c>
      <c r="E32" s="164"/>
      <c r="F32" s="134"/>
      <c r="G32" s="134"/>
      <c r="H32" s="94"/>
      <c r="I32" s="736"/>
    </row>
    <row r="33" spans="1:9" x14ac:dyDescent="0.2">
      <c r="A33" s="133"/>
      <c r="B33" s="133"/>
      <c r="C33" s="133" t="s">
        <v>718</v>
      </c>
      <c r="D33" s="95" t="s">
        <v>721</v>
      </c>
      <c r="E33" s="516"/>
      <c r="F33" s="516">
        <f>DROP!B129</f>
        <v>24480</v>
      </c>
      <c r="G33" s="516">
        <f>DROP!C129</f>
        <v>24840</v>
      </c>
      <c r="H33" s="516">
        <f>DROP!D129</f>
        <v>24840</v>
      </c>
      <c r="I33" s="516">
        <f>DROP!E129</f>
        <v>38400</v>
      </c>
    </row>
    <row r="34" spans="1:9" x14ac:dyDescent="0.2">
      <c r="A34" s="133"/>
      <c r="B34" s="133"/>
      <c r="C34" s="133" t="s">
        <v>722</v>
      </c>
      <c r="D34" s="95" t="s">
        <v>723</v>
      </c>
      <c r="E34" s="516"/>
      <c r="F34" s="516">
        <f>(F33)*((DROP!B133+DROP!B134)/DROP!B132)</f>
        <v>11229.941130704785</v>
      </c>
      <c r="G34" s="516">
        <f>(G33)*((DROP!C133+DROP!C134)/DROP!C132)</f>
        <v>11106.794850516399</v>
      </c>
      <c r="H34" s="516">
        <f>(H33)*((DROP!D133+DROP!D134)/DROP!D132)</f>
        <v>11106.794850516399</v>
      </c>
      <c r="I34" s="516">
        <f>(I33)*((DROP!E133+DROP!E134)/DROP!E132)</f>
        <v>14646.816757948647</v>
      </c>
    </row>
    <row r="35" spans="1:9" x14ac:dyDescent="0.2">
      <c r="A35" s="133"/>
      <c r="B35" s="133"/>
      <c r="C35" s="133" t="s">
        <v>724</v>
      </c>
      <c r="D35" s="95"/>
      <c r="E35" s="516">
        <v>60243.7</v>
      </c>
      <c r="F35" s="516">
        <f>DROP!B182+DROP!B183</f>
        <v>108418.03019999998</v>
      </c>
      <c r="G35" s="516">
        <f>DROP!C182+DROP!C183</f>
        <v>149445</v>
      </c>
      <c r="H35" s="516">
        <f>DROP!D182+DROP!D183</f>
        <v>149445</v>
      </c>
      <c r="I35" s="516">
        <f>DROP!E182+DROP!E183</f>
        <v>122877</v>
      </c>
    </row>
    <row r="36" spans="1:9" x14ac:dyDescent="0.2">
      <c r="A36" s="133"/>
      <c r="B36" s="133"/>
      <c r="C36" s="133" t="s">
        <v>725</v>
      </c>
      <c r="D36" s="95" t="s">
        <v>726</v>
      </c>
      <c r="E36" s="516"/>
      <c r="F36" s="516"/>
      <c r="G36" s="516"/>
      <c r="H36" s="516"/>
      <c r="I36" s="516"/>
    </row>
    <row r="37" spans="1:9" x14ac:dyDescent="0.2">
      <c r="A37" s="133"/>
      <c r="B37" s="133"/>
      <c r="C37" s="133" t="s">
        <v>727</v>
      </c>
      <c r="D37" s="95" t="s">
        <v>728</v>
      </c>
      <c r="E37" s="516"/>
      <c r="F37" s="516"/>
      <c r="G37" s="516"/>
      <c r="H37" s="516"/>
      <c r="I37" s="516"/>
    </row>
    <row r="38" spans="1:9" x14ac:dyDescent="0.2">
      <c r="A38" s="133"/>
      <c r="B38" s="133"/>
      <c r="C38" s="133" t="s">
        <v>729</v>
      </c>
      <c r="D38" s="95"/>
      <c r="E38" s="516"/>
      <c r="F38" s="516"/>
      <c r="G38" s="516"/>
      <c r="H38" s="516"/>
      <c r="I38" s="516"/>
    </row>
    <row r="39" spans="1:9" ht="16.5" customHeight="1" thickBot="1" x14ac:dyDescent="0.3">
      <c r="A39" s="183"/>
      <c r="B39" s="184" t="s">
        <v>796</v>
      </c>
      <c r="C39" s="183"/>
      <c r="D39" s="154"/>
      <c r="E39" s="185">
        <f>SUM(E33:E38)</f>
        <v>60243.7</v>
      </c>
      <c r="F39" s="185">
        <f t="shared" ref="F39:I39" si="3">SUM(F33:F38)</f>
        <v>144127.97133070475</v>
      </c>
      <c r="G39" s="185">
        <f t="shared" si="3"/>
        <v>185391.79485051639</v>
      </c>
      <c r="H39" s="733">
        <f t="shared" si="3"/>
        <v>185391.79485051639</v>
      </c>
      <c r="I39" s="733">
        <f t="shared" si="3"/>
        <v>175923.81675794866</v>
      </c>
    </row>
    <row r="40" spans="1:9" ht="19.5" customHeight="1" x14ac:dyDescent="0.25">
      <c r="A40" s="133"/>
      <c r="B40" s="169" t="s">
        <v>662</v>
      </c>
      <c r="C40" s="169"/>
      <c r="D40" s="108" t="s">
        <v>797</v>
      </c>
      <c r="E40" s="92"/>
      <c r="F40" s="93"/>
      <c r="G40" s="94"/>
      <c r="H40" s="742"/>
      <c r="I40" s="721"/>
    </row>
    <row r="41" spans="1:9" x14ac:dyDescent="0.2">
      <c r="A41" s="133"/>
      <c r="B41" s="133"/>
      <c r="C41" s="133" t="s">
        <v>718</v>
      </c>
      <c r="D41" s="95" t="s">
        <v>721</v>
      </c>
      <c r="E41" s="516"/>
      <c r="F41" s="516"/>
      <c r="G41" s="516"/>
      <c r="H41" s="603"/>
      <c r="I41" s="518"/>
    </row>
    <row r="42" spans="1:9" x14ac:dyDescent="0.2">
      <c r="A42" s="133"/>
      <c r="B42" s="133"/>
      <c r="C42" s="133" t="s">
        <v>722</v>
      </c>
      <c r="D42" s="95" t="s">
        <v>723</v>
      </c>
      <c r="E42" s="516"/>
      <c r="F42" s="516"/>
      <c r="G42" s="516"/>
      <c r="H42" s="516"/>
      <c r="I42" s="516"/>
    </row>
    <row r="43" spans="1:9" x14ac:dyDescent="0.2">
      <c r="A43" s="133"/>
      <c r="B43" s="133"/>
      <c r="C43" s="133" t="s">
        <v>724</v>
      </c>
      <c r="D43" s="95"/>
      <c r="E43" s="516"/>
      <c r="F43" s="516"/>
      <c r="G43" s="516"/>
      <c r="H43" s="516"/>
      <c r="I43" s="516"/>
    </row>
    <row r="44" spans="1:9" x14ac:dyDescent="0.2">
      <c r="A44" s="133"/>
      <c r="B44" s="133"/>
      <c r="C44" s="133" t="s">
        <v>725</v>
      </c>
      <c r="D44" s="95" t="s">
        <v>726</v>
      </c>
      <c r="E44" s="516"/>
      <c r="F44" s="516"/>
      <c r="G44" s="516"/>
      <c r="H44" s="516"/>
      <c r="I44" s="516"/>
    </row>
    <row r="45" spans="1:9" x14ac:dyDescent="0.2">
      <c r="A45" s="133"/>
      <c r="B45" s="133"/>
      <c r="C45" s="133" t="s">
        <v>727</v>
      </c>
      <c r="D45" s="95" t="s">
        <v>728</v>
      </c>
      <c r="E45" s="516"/>
      <c r="F45" s="516"/>
      <c r="G45" s="516"/>
      <c r="H45" s="516"/>
      <c r="I45" s="516"/>
    </row>
    <row r="46" spans="1:9" x14ac:dyDescent="0.2">
      <c r="A46" s="133"/>
      <c r="B46" s="133"/>
      <c r="C46" s="133" t="s">
        <v>729</v>
      </c>
      <c r="D46" s="95"/>
      <c r="E46" s="516"/>
      <c r="F46" s="516"/>
      <c r="G46" s="516"/>
      <c r="H46" s="516"/>
      <c r="I46" s="516"/>
    </row>
    <row r="47" spans="1:9" ht="15.75" customHeight="1" thickBot="1" x14ac:dyDescent="0.3">
      <c r="A47" s="183"/>
      <c r="B47" s="184" t="s">
        <v>798</v>
      </c>
      <c r="C47" s="183"/>
      <c r="D47" s="154"/>
      <c r="E47" s="155">
        <f>SUM(E41:E46)</f>
        <v>0</v>
      </c>
      <c r="F47" s="155">
        <f t="shared" ref="F47:I47" si="4">SUM(F41:F46)</f>
        <v>0</v>
      </c>
      <c r="G47" s="155">
        <f t="shared" si="4"/>
        <v>0</v>
      </c>
      <c r="H47" s="155">
        <f t="shared" si="4"/>
        <v>0</v>
      </c>
      <c r="I47" s="155">
        <f t="shared" si="4"/>
        <v>0</v>
      </c>
    </row>
    <row r="48" spans="1:9" ht="15.75" customHeight="1" x14ac:dyDescent="0.25">
      <c r="A48" s="141"/>
      <c r="B48" s="168"/>
      <c r="C48" s="141"/>
      <c r="D48" s="115"/>
      <c r="E48" s="107"/>
      <c r="F48" s="107"/>
      <c r="G48" s="107"/>
      <c r="H48" s="107"/>
    </row>
    <row r="49" spans="1:12" ht="14.25" customHeight="1" x14ac:dyDescent="0.2">
      <c r="A49" s="141"/>
      <c r="B49" s="141"/>
      <c r="C49" s="141"/>
      <c r="D49" s="115"/>
      <c r="E49" s="107"/>
      <c r="F49" s="107"/>
      <c r="G49" s="107"/>
      <c r="H49" s="107"/>
      <c r="I49" s="58" t="str" cm="1">
        <f t="array" ref="I49">SchoolName</f>
        <v>Young Women's Leadership Academy</v>
      </c>
      <c r="L49" s="36"/>
    </row>
    <row r="50" spans="1:12" ht="13.5" customHeight="1" x14ac:dyDescent="0.2">
      <c r="A50" s="133"/>
      <c r="B50" s="133"/>
      <c r="C50" s="133"/>
      <c r="D50" s="91"/>
      <c r="E50" s="115" t="s">
        <v>405</v>
      </c>
      <c r="F50" s="115"/>
      <c r="G50" s="116"/>
      <c r="H50" s="115"/>
      <c r="I50" s="284" t="str" cm="1">
        <f t="array" ref="I50">"FYE "&amp;TEXT(FYE_Date,"mm/dd/yy")</f>
        <v>FYE 06/30/25</v>
      </c>
    </row>
    <row r="51" spans="1:12" ht="15" customHeight="1" x14ac:dyDescent="0.2">
      <c r="A51" s="132"/>
      <c r="B51" s="132"/>
      <c r="C51" s="132"/>
      <c r="D51" s="142"/>
      <c r="E51" s="141" t="s">
        <v>737</v>
      </c>
      <c r="F51" s="115"/>
      <c r="G51" s="115"/>
      <c r="H51" s="115"/>
      <c r="I51" s="58" t="str">
        <f>Budget</f>
        <v>Amended Approved</v>
      </c>
    </row>
    <row r="52" spans="1:12" ht="16.5" customHeight="1" x14ac:dyDescent="0.2">
      <c r="A52" s="141"/>
      <c r="B52" s="141"/>
      <c r="C52" s="141"/>
      <c r="D52" s="115"/>
      <c r="E52" s="115"/>
      <c r="F52" s="115"/>
      <c r="G52" s="115"/>
      <c r="H52" s="115"/>
      <c r="I52" s="683" t="s">
        <v>339</v>
      </c>
    </row>
    <row r="53" spans="1:12" x14ac:dyDescent="0.2">
      <c r="A53" s="141"/>
      <c r="B53" s="141"/>
      <c r="C53" s="141"/>
      <c r="D53" s="115"/>
      <c r="E53" s="115"/>
      <c r="F53" s="115"/>
      <c r="G53" s="115"/>
    </row>
    <row r="54" spans="1:12" ht="15" customHeight="1" x14ac:dyDescent="0.2">
      <c r="A54" s="141"/>
      <c r="B54" s="141"/>
      <c r="C54" s="141"/>
      <c r="D54" s="115"/>
      <c r="E54" s="115"/>
      <c r="F54" s="115"/>
      <c r="G54" s="73"/>
      <c r="H54" s="896" t="s">
        <v>34</v>
      </c>
    </row>
    <row r="55" spans="1:12" x14ac:dyDescent="0.2">
      <c r="A55" s="141"/>
      <c r="B55" s="141"/>
      <c r="C55" s="141"/>
      <c r="D55" s="115"/>
      <c r="E55" s="115"/>
      <c r="F55" s="115"/>
      <c r="G55" s="115"/>
      <c r="H55" s="297" t="s">
        <v>799</v>
      </c>
    </row>
    <row r="56" spans="1:12" x14ac:dyDescent="0.2">
      <c r="H56" s="115"/>
    </row>
    <row r="57" spans="1:12" x14ac:dyDescent="0.2">
      <c r="H57" s="115"/>
    </row>
    <row r="58" spans="1:12" x14ac:dyDescent="0.2">
      <c r="H58" s="115"/>
    </row>
    <row r="59" spans="1:12" x14ac:dyDescent="0.2">
      <c r="H59" s="115"/>
    </row>
    <row r="60" spans="1:12" x14ac:dyDescent="0.2">
      <c r="H60" s="115"/>
    </row>
    <row r="61" spans="1:12" x14ac:dyDescent="0.2">
      <c r="H61" s="115"/>
    </row>
  </sheetData>
  <mergeCells count="2">
    <mergeCell ref="B5:D5"/>
    <mergeCell ref="G2:H2"/>
  </mergeCells>
  <phoneticPr fontId="0" type="noConversion"/>
  <hyperlinks>
    <hyperlink ref="I52" location="TOCpage" display="TOC" xr:uid="{60C0770F-53C1-42B5-8B2C-A50841B3487E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I56"/>
  <sheetViews>
    <sheetView zoomScale="75" zoomScaleNormal="75" workbookViewId="0">
      <selection activeCell="K52" sqref="K52"/>
    </sheetView>
  </sheetViews>
  <sheetFormatPr defaultColWidth="9.140625" defaultRowHeight="14.25" x14ac:dyDescent="0.2"/>
  <cols>
    <col min="1" max="1" width="1.7109375" style="30" customWidth="1"/>
    <col min="2" max="2" width="2.42578125" style="30" customWidth="1"/>
    <col min="3" max="3" width="4.42578125" style="30" customWidth="1"/>
    <col min="4" max="4" width="33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15" x14ac:dyDescent="0.25">
      <c r="A6" s="133"/>
      <c r="B6" s="169" t="s">
        <v>664</v>
      </c>
      <c r="C6" s="169"/>
      <c r="D6" s="108" t="s">
        <v>800</v>
      </c>
      <c r="E6" s="93"/>
      <c r="F6" s="93"/>
      <c r="G6" s="94"/>
      <c r="H6" s="201"/>
      <c r="I6" s="708"/>
    </row>
    <row r="7" spans="1:9" x14ac:dyDescent="0.2">
      <c r="A7" s="133"/>
      <c r="B7" s="133"/>
      <c r="C7" s="133" t="s">
        <v>718</v>
      </c>
      <c r="D7" s="95" t="s">
        <v>721</v>
      </c>
      <c r="E7" s="516"/>
      <c r="F7" s="516"/>
      <c r="G7" s="516"/>
      <c r="H7" s="603"/>
      <c r="I7" s="518"/>
    </row>
    <row r="8" spans="1:9" x14ac:dyDescent="0.2">
      <c r="A8" s="133"/>
      <c r="B8" s="133"/>
      <c r="C8" s="133" t="s">
        <v>722</v>
      </c>
      <c r="D8" s="95" t="s">
        <v>723</v>
      </c>
      <c r="E8" s="516"/>
      <c r="F8" s="516"/>
      <c r="G8" s="516"/>
      <c r="H8" s="516"/>
      <c r="I8" s="516"/>
    </row>
    <row r="9" spans="1:9" x14ac:dyDescent="0.2">
      <c r="A9" s="133"/>
      <c r="B9" s="133"/>
      <c r="C9" s="133" t="s">
        <v>724</v>
      </c>
      <c r="D9" s="95"/>
      <c r="E9" s="516"/>
      <c r="F9" s="516"/>
      <c r="G9" s="516"/>
      <c r="H9" s="516"/>
      <c r="I9" s="516"/>
    </row>
    <row r="10" spans="1:9" x14ac:dyDescent="0.2">
      <c r="A10" s="133"/>
      <c r="B10" s="133"/>
      <c r="C10" s="133" t="s">
        <v>725</v>
      </c>
      <c r="D10" s="95" t="s">
        <v>726</v>
      </c>
      <c r="E10" s="516"/>
      <c r="F10" s="516"/>
      <c r="G10" s="516"/>
      <c r="H10" s="516"/>
      <c r="I10" s="516"/>
    </row>
    <row r="11" spans="1:9" x14ac:dyDescent="0.2">
      <c r="A11" s="133"/>
      <c r="B11" s="133"/>
      <c r="C11" s="133" t="s">
        <v>727</v>
      </c>
      <c r="D11" s="95" t="s">
        <v>728</v>
      </c>
      <c r="E11" s="516"/>
      <c r="F11" s="516"/>
      <c r="G11" s="516"/>
      <c r="H11" s="516"/>
      <c r="I11" s="516"/>
    </row>
    <row r="12" spans="1:9" x14ac:dyDescent="0.2">
      <c r="A12" s="133"/>
      <c r="B12" s="133"/>
      <c r="C12" s="133" t="s">
        <v>729</v>
      </c>
      <c r="D12" s="393"/>
      <c r="E12" s="516"/>
      <c r="F12" s="516"/>
      <c r="G12" s="516"/>
      <c r="H12" s="516"/>
      <c r="I12" s="516"/>
    </row>
    <row r="13" spans="1:9" ht="15.75" customHeight="1" thickBot="1" x14ac:dyDescent="0.3">
      <c r="A13" s="183"/>
      <c r="B13" s="184" t="s">
        <v>801</v>
      </c>
      <c r="C13" s="183"/>
      <c r="D13" s="154"/>
      <c r="E13" s="155">
        <f>SUM(E7:E12)</f>
        <v>0</v>
      </c>
      <c r="F13" s="155">
        <f t="shared" ref="F13:I13" si="0">SUM(F7:F12)</f>
        <v>0</v>
      </c>
      <c r="G13" s="155">
        <f t="shared" si="0"/>
        <v>0</v>
      </c>
      <c r="H13" s="90">
        <f t="shared" si="0"/>
        <v>0</v>
      </c>
      <c r="I13" s="90">
        <f t="shared" si="0"/>
        <v>0</v>
      </c>
    </row>
    <row r="14" spans="1:9" ht="16.5" customHeight="1" x14ac:dyDescent="0.25">
      <c r="A14" s="133"/>
      <c r="B14" s="169" t="s">
        <v>666</v>
      </c>
      <c r="C14" s="169"/>
      <c r="D14" s="108" t="s">
        <v>802</v>
      </c>
      <c r="E14" s="93"/>
      <c r="F14" s="93"/>
      <c r="G14" s="94"/>
      <c r="H14" s="742"/>
      <c r="I14" s="721"/>
    </row>
    <row r="15" spans="1:9" x14ac:dyDescent="0.2">
      <c r="A15" s="133"/>
      <c r="B15" s="133"/>
      <c r="C15" s="133" t="s">
        <v>718</v>
      </c>
      <c r="D15" s="95" t="s">
        <v>721</v>
      </c>
      <c r="E15" s="516"/>
      <c r="F15" s="516"/>
      <c r="G15" s="516"/>
      <c r="H15" s="603"/>
      <c r="I15" s="518"/>
    </row>
    <row r="16" spans="1:9" x14ac:dyDescent="0.2">
      <c r="A16" s="133"/>
      <c r="B16" s="133"/>
      <c r="C16" s="133" t="s">
        <v>722</v>
      </c>
      <c r="D16" s="95" t="s">
        <v>723</v>
      </c>
      <c r="E16" s="516"/>
      <c r="F16" s="516"/>
      <c r="G16" s="516"/>
      <c r="H16" s="516"/>
      <c r="I16" s="516"/>
    </row>
    <row r="17" spans="1:9" x14ac:dyDescent="0.2">
      <c r="A17" s="133"/>
      <c r="B17" s="133"/>
      <c r="C17" s="133" t="s">
        <v>724</v>
      </c>
      <c r="D17" s="95"/>
      <c r="E17" s="516"/>
      <c r="F17" s="516"/>
      <c r="G17" s="516"/>
      <c r="H17" s="516"/>
      <c r="I17" s="516"/>
    </row>
    <row r="18" spans="1:9" x14ac:dyDescent="0.2">
      <c r="A18" s="133"/>
      <c r="B18" s="133"/>
      <c r="C18" s="133" t="s">
        <v>725</v>
      </c>
      <c r="D18" s="95" t="s">
        <v>726</v>
      </c>
      <c r="E18" s="516"/>
      <c r="F18" s="516"/>
      <c r="G18" s="516"/>
      <c r="H18" s="516"/>
      <c r="I18" s="516"/>
    </row>
    <row r="19" spans="1:9" x14ac:dyDescent="0.2">
      <c r="A19" s="133"/>
      <c r="B19" s="133"/>
      <c r="C19" s="133" t="s">
        <v>727</v>
      </c>
      <c r="D19" s="95" t="s">
        <v>728</v>
      </c>
      <c r="E19" s="516"/>
      <c r="F19" s="516"/>
      <c r="G19" s="516"/>
      <c r="H19" s="516"/>
      <c r="I19" s="516"/>
    </row>
    <row r="20" spans="1:9" x14ac:dyDescent="0.2">
      <c r="A20" s="133"/>
      <c r="B20" s="133"/>
      <c r="C20" s="133" t="s">
        <v>729</v>
      </c>
      <c r="D20" s="95"/>
      <c r="E20" s="516"/>
      <c r="F20" s="516"/>
      <c r="G20" s="516"/>
      <c r="H20" s="516"/>
      <c r="I20" s="516"/>
    </row>
    <row r="21" spans="1:9" ht="15.75" customHeight="1" thickBot="1" x14ac:dyDescent="0.3">
      <c r="A21" s="183"/>
      <c r="B21" s="184" t="s">
        <v>803</v>
      </c>
      <c r="C21" s="183"/>
      <c r="D21" s="154"/>
      <c r="E21" s="155">
        <f>SUM(E15:E20)</f>
        <v>0</v>
      </c>
      <c r="F21" s="155">
        <f t="shared" ref="F21:I21" si="1">SUM(F15:F20)</f>
        <v>0</v>
      </c>
      <c r="G21" s="155">
        <f t="shared" si="1"/>
        <v>0</v>
      </c>
      <c r="H21" s="90">
        <f t="shared" si="1"/>
        <v>0</v>
      </c>
      <c r="I21" s="90">
        <f t="shared" si="1"/>
        <v>0</v>
      </c>
    </row>
    <row r="22" spans="1:9" ht="18.75" customHeight="1" x14ac:dyDescent="0.25">
      <c r="A22" s="133"/>
      <c r="B22" s="169" t="s">
        <v>668</v>
      </c>
      <c r="C22" s="169"/>
      <c r="D22" s="108" t="s">
        <v>804</v>
      </c>
      <c r="E22" s="93"/>
      <c r="F22" s="93"/>
      <c r="G22" s="94"/>
      <c r="H22" s="742"/>
      <c r="I22" s="721"/>
    </row>
    <row r="23" spans="1:9" x14ac:dyDescent="0.2">
      <c r="A23" s="133"/>
      <c r="B23" s="133"/>
      <c r="C23" s="133" t="s">
        <v>718</v>
      </c>
      <c r="D23" s="95" t="s">
        <v>721</v>
      </c>
      <c r="E23" s="516"/>
      <c r="F23" s="516"/>
      <c r="G23" s="516"/>
      <c r="H23" s="603"/>
      <c r="I23" s="518"/>
    </row>
    <row r="24" spans="1:9" x14ac:dyDescent="0.2">
      <c r="A24" s="133"/>
      <c r="B24" s="133"/>
      <c r="C24" s="133" t="s">
        <v>722</v>
      </c>
      <c r="D24" s="95" t="s">
        <v>723</v>
      </c>
      <c r="E24" s="516"/>
      <c r="F24" s="516"/>
      <c r="G24" s="516"/>
      <c r="H24" s="516"/>
      <c r="I24" s="516"/>
    </row>
    <row r="25" spans="1:9" x14ac:dyDescent="0.2">
      <c r="A25" s="133"/>
      <c r="B25" s="133"/>
      <c r="C25" s="133" t="s">
        <v>724</v>
      </c>
      <c r="D25" s="95"/>
      <c r="E25" s="516"/>
      <c r="F25" s="516"/>
      <c r="G25" s="516"/>
      <c r="H25" s="516"/>
      <c r="I25" s="516"/>
    </row>
    <row r="26" spans="1:9" x14ac:dyDescent="0.2">
      <c r="A26" s="133"/>
      <c r="B26" s="133"/>
      <c r="C26" s="133" t="s">
        <v>725</v>
      </c>
      <c r="D26" s="95" t="s">
        <v>726</v>
      </c>
      <c r="E26" s="516"/>
      <c r="F26" s="516"/>
      <c r="G26" s="516"/>
      <c r="H26" s="516"/>
      <c r="I26" s="516"/>
    </row>
    <row r="27" spans="1:9" x14ac:dyDescent="0.2">
      <c r="A27" s="133"/>
      <c r="B27" s="133"/>
      <c r="C27" s="133" t="s">
        <v>727</v>
      </c>
      <c r="D27" s="95" t="s">
        <v>728</v>
      </c>
      <c r="E27" s="516"/>
      <c r="F27" s="516"/>
      <c r="G27" s="516"/>
      <c r="H27" s="516"/>
      <c r="I27" s="516"/>
    </row>
    <row r="28" spans="1:9" x14ac:dyDescent="0.2">
      <c r="A28" s="133"/>
      <c r="B28" s="133"/>
      <c r="C28" s="133" t="s">
        <v>729</v>
      </c>
      <c r="D28" s="95"/>
      <c r="E28" s="516"/>
      <c r="F28" s="516"/>
      <c r="G28" s="516"/>
      <c r="H28" s="516"/>
      <c r="I28" s="516"/>
    </row>
    <row r="29" spans="1:9" ht="17.25" customHeight="1" thickBot="1" x14ac:dyDescent="0.3">
      <c r="A29" s="183"/>
      <c r="B29" s="184" t="s">
        <v>805</v>
      </c>
      <c r="C29" s="183"/>
      <c r="D29" s="154"/>
      <c r="E29" s="155">
        <f>SUM(E23:E28)</f>
        <v>0</v>
      </c>
      <c r="F29" s="155">
        <f t="shared" ref="F29:I29" si="2">SUM(F23:F28)</f>
        <v>0</v>
      </c>
      <c r="G29" s="155">
        <f t="shared" si="2"/>
        <v>0</v>
      </c>
      <c r="H29" s="90">
        <f t="shared" si="2"/>
        <v>0</v>
      </c>
      <c r="I29" s="90">
        <f t="shared" si="2"/>
        <v>0</v>
      </c>
    </row>
    <row r="30" spans="1:9" ht="18" customHeight="1" x14ac:dyDescent="0.25">
      <c r="A30" s="133"/>
      <c r="B30" s="169" t="s">
        <v>806</v>
      </c>
      <c r="C30" s="169"/>
      <c r="D30" s="108" t="s">
        <v>807</v>
      </c>
      <c r="E30" s="93"/>
      <c r="F30" s="93"/>
      <c r="G30" s="94"/>
      <c r="H30" s="742"/>
      <c r="I30" s="721"/>
    </row>
    <row r="31" spans="1:9" x14ac:dyDescent="0.2">
      <c r="A31" s="133"/>
      <c r="B31" s="133"/>
      <c r="C31" s="133" t="s">
        <v>718</v>
      </c>
      <c r="D31" s="95" t="s">
        <v>721</v>
      </c>
      <c r="E31" s="516"/>
      <c r="F31" s="516"/>
      <c r="G31" s="516"/>
      <c r="H31" s="603"/>
      <c r="I31" s="518"/>
    </row>
    <row r="32" spans="1:9" x14ac:dyDescent="0.2">
      <c r="A32" s="133"/>
      <c r="B32" s="133"/>
      <c r="C32" s="133" t="s">
        <v>722</v>
      </c>
      <c r="D32" s="95" t="s">
        <v>723</v>
      </c>
      <c r="E32" s="516"/>
      <c r="F32" s="516"/>
      <c r="G32" s="516"/>
      <c r="H32" s="516"/>
      <c r="I32" s="516"/>
    </row>
    <row r="33" spans="1:9" x14ac:dyDescent="0.2">
      <c r="A33" s="133"/>
      <c r="B33" s="133"/>
      <c r="C33" s="133" t="s">
        <v>724</v>
      </c>
      <c r="D33" s="95"/>
      <c r="E33" s="516"/>
      <c r="F33" s="516"/>
      <c r="G33" s="516"/>
      <c r="H33" s="516"/>
      <c r="I33" s="516"/>
    </row>
    <row r="34" spans="1:9" x14ac:dyDescent="0.2">
      <c r="A34" s="133"/>
      <c r="B34" s="133"/>
      <c r="C34" s="133" t="s">
        <v>725</v>
      </c>
      <c r="D34" s="95" t="s">
        <v>726</v>
      </c>
      <c r="E34" s="516"/>
      <c r="F34" s="516"/>
      <c r="G34" s="516"/>
      <c r="H34" s="516"/>
      <c r="I34" s="516"/>
    </row>
    <row r="35" spans="1:9" x14ac:dyDescent="0.2">
      <c r="A35" s="133"/>
      <c r="B35" s="133"/>
      <c r="C35" s="133" t="s">
        <v>727</v>
      </c>
      <c r="D35" s="95" t="s">
        <v>728</v>
      </c>
      <c r="E35" s="516"/>
      <c r="F35" s="516"/>
      <c r="G35" s="516"/>
      <c r="H35" s="516"/>
      <c r="I35" s="516"/>
    </row>
    <row r="36" spans="1:9" x14ac:dyDescent="0.2">
      <c r="A36" s="133"/>
      <c r="B36" s="133"/>
      <c r="C36" s="133" t="s">
        <v>729</v>
      </c>
      <c r="D36" s="95"/>
      <c r="E36" s="516"/>
      <c r="F36" s="516"/>
      <c r="G36" s="516"/>
      <c r="H36" s="516"/>
      <c r="I36" s="516"/>
    </row>
    <row r="37" spans="1:9" ht="16.5" customHeight="1" thickBot="1" x14ac:dyDescent="0.3">
      <c r="A37" s="183"/>
      <c r="B37" s="184" t="s">
        <v>808</v>
      </c>
      <c r="C37" s="183"/>
      <c r="D37" s="154"/>
      <c r="E37" s="185">
        <f>SUM(E31:E36)</f>
        <v>0</v>
      </c>
      <c r="F37" s="185">
        <f t="shared" ref="F37:I37" si="3">SUM(F31:F36)</f>
        <v>0</v>
      </c>
      <c r="G37" s="185">
        <f t="shared" si="3"/>
        <v>0</v>
      </c>
      <c r="H37" s="733">
        <f t="shared" si="3"/>
        <v>0</v>
      </c>
      <c r="I37" s="733">
        <f t="shared" si="3"/>
        <v>0</v>
      </c>
    </row>
    <row r="38" spans="1:9" ht="18" customHeight="1" x14ac:dyDescent="0.25">
      <c r="A38" s="133"/>
      <c r="B38" s="169" t="s">
        <v>809</v>
      </c>
      <c r="C38" s="169"/>
      <c r="D38" s="108" t="s">
        <v>810</v>
      </c>
      <c r="E38" s="93"/>
      <c r="F38" s="93"/>
      <c r="G38" s="94"/>
      <c r="H38" s="742"/>
      <c r="I38" s="721"/>
    </row>
    <row r="39" spans="1:9" x14ac:dyDescent="0.2">
      <c r="A39" s="133"/>
      <c r="B39" s="133"/>
      <c r="C39" s="133" t="s">
        <v>718</v>
      </c>
      <c r="D39" s="95" t="s">
        <v>721</v>
      </c>
      <c r="E39" s="516"/>
      <c r="F39" s="516"/>
      <c r="G39" s="516"/>
      <c r="H39" s="603"/>
      <c r="I39" s="518"/>
    </row>
    <row r="40" spans="1:9" x14ac:dyDescent="0.2">
      <c r="A40" s="133"/>
      <c r="B40" s="133"/>
      <c r="C40" s="133" t="s">
        <v>722</v>
      </c>
      <c r="D40" s="95" t="s">
        <v>723</v>
      </c>
      <c r="E40" s="516"/>
      <c r="F40" s="516"/>
      <c r="G40" s="516"/>
      <c r="H40" s="516"/>
      <c r="I40" s="516"/>
    </row>
    <row r="41" spans="1:9" x14ac:dyDescent="0.2">
      <c r="A41" s="133"/>
      <c r="B41" s="133"/>
      <c r="C41" s="133" t="s">
        <v>724</v>
      </c>
      <c r="D41" s="95"/>
      <c r="E41" s="516"/>
      <c r="F41" s="516"/>
      <c r="G41" s="516"/>
      <c r="H41" s="516"/>
      <c r="I41" s="516"/>
    </row>
    <row r="42" spans="1:9" x14ac:dyDescent="0.2">
      <c r="A42" s="133"/>
      <c r="B42" s="133"/>
      <c r="C42" s="133" t="s">
        <v>725</v>
      </c>
      <c r="D42" s="95" t="s">
        <v>726</v>
      </c>
      <c r="E42" s="516"/>
      <c r="F42" s="516"/>
      <c r="G42" s="516"/>
      <c r="H42" s="516"/>
      <c r="I42" s="516"/>
    </row>
    <row r="43" spans="1:9" x14ac:dyDescent="0.2">
      <c r="A43" s="133"/>
      <c r="B43" s="133"/>
      <c r="C43" s="133" t="s">
        <v>727</v>
      </c>
      <c r="D43" s="95" t="s">
        <v>728</v>
      </c>
      <c r="E43" s="516"/>
      <c r="F43" s="516"/>
      <c r="G43" s="516"/>
      <c r="H43" s="516"/>
      <c r="I43" s="516"/>
    </row>
    <row r="44" spans="1:9" x14ac:dyDescent="0.2">
      <c r="A44" s="133"/>
      <c r="B44" s="133"/>
      <c r="C44" s="133" t="s">
        <v>729</v>
      </c>
      <c r="D44" s="95"/>
      <c r="E44" s="516"/>
      <c r="F44" s="516"/>
      <c r="G44" s="516"/>
      <c r="H44" s="516"/>
      <c r="I44" s="516"/>
    </row>
    <row r="45" spans="1:9" ht="16.5" customHeight="1" thickBot="1" x14ac:dyDescent="0.3">
      <c r="A45" s="183"/>
      <c r="B45" s="184" t="s">
        <v>811</v>
      </c>
      <c r="C45" s="183"/>
      <c r="D45" s="154"/>
      <c r="E45" s="185">
        <f>SUM(E39:E44)</f>
        <v>0</v>
      </c>
      <c r="F45" s="185">
        <f t="shared" ref="F45:I45" si="4">SUM(F39:F44)</f>
        <v>0</v>
      </c>
      <c r="G45" s="185">
        <f t="shared" si="4"/>
        <v>0</v>
      </c>
      <c r="H45" s="185">
        <f t="shared" si="4"/>
        <v>0</v>
      </c>
      <c r="I45" s="185">
        <f t="shared" si="4"/>
        <v>0</v>
      </c>
    </row>
    <row r="46" spans="1:9" ht="18" customHeight="1" x14ac:dyDescent="0.2">
      <c r="A46" s="141"/>
      <c r="B46" s="141"/>
      <c r="C46" s="141"/>
      <c r="D46" s="115"/>
      <c r="E46" s="107"/>
      <c r="F46" s="107"/>
      <c r="G46" s="107"/>
      <c r="H46" s="107"/>
      <c r="I46" s="58" t="str" cm="1">
        <f t="array" ref="I46">SchoolName</f>
        <v>Young Women's Leadership Academy</v>
      </c>
    </row>
    <row r="47" spans="1:9" x14ac:dyDescent="0.2">
      <c r="A47" s="133"/>
      <c r="B47" s="133"/>
      <c r="C47" s="133"/>
      <c r="D47" s="91"/>
      <c r="E47" s="115" t="s">
        <v>405</v>
      </c>
      <c r="F47" s="115"/>
      <c r="G47" s="116"/>
      <c r="H47" s="115"/>
      <c r="I47" s="284" t="str" cm="1">
        <f t="array" ref="I47">"FYE "&amp;TEXT(FYE_Date,"mm/dd/yy")</f>
        <v>FYE 06/30/25</v>
      </c>
    </row>
    <row r="48" spans="1:9" x14ac:dyDescent="0.2">
      <c r="A48" s="132"/>
      <c r="B48" s="132"/>
      <c r="C48" s="132"/>
      <c r="D48" s="142"/>
      <c r="E48" s="141" t="s">
        <v>737</v>
      </c>
      <c r="F48" s="115"/>
      <c r="G48" s="115"/>
      <c r="H48" s="115"/>
      <c r="I48" s="58" t="str">
        <f>Budget</f>
        <v>Amended Approved</v>
      </c>
    </row>
    <row r="49" spans="1:9" x14ac:dyDescent="0.2">
      <c r="A49" s="141"/>
      <c r="B49" s="141"/>
      <c r="C49" s="141"/>
      <c r="D49" s="115"/>
      <c r="E49" s="115"/>
      <c r="F49" s="115"/>
      <c r="G49" s="115"/>
      <c r="H49" s="115"/>
      <c r="I49" s="683" t="s">
        <v>339</v>
      </c>
    </row>
    <row r="50" spans="1:9" x14ac:dyDescent="0.2">
      <c r="A50" s="141"/>
      <c r="B50" s="141"/>
      <c r="C50" s="141"/>
      <c r="D50" s="115"/>
      <c r="E50" s="115"/>
      <c r="F50" s="115"/>
      <c r="G50" s="115"/>
      <c r="H50" s="115"/>
    </row>
    <row r="51" spans="1:9" ht="18.75" customHeight="1" x14ac:dyDescent="0.2">
      <c r="H51" s="115"/>
    </row>
    <row r="52" spans="1:9" ht="19.5" customHeight="1" x14ac:dyDescent="0.2">
      <c r="H52" s="115"/>
    </row>
    <row r="53" spans="1:9" x14ac:dyDescent="0.2">
      <c r="H53" s="115"/>
    </row>
    <row r="55" spans="1:9" x14ac:dyDescent="0.2">
      <c r="H55" s="896" t="s">
        <v>34</v>
      </c>
    </row>
    <row r="56" spans="1:9" x14ac:dyDescent="0.2">
      <c r="H56" s="297" t="s">
        <v>812</v>
      </c>
    </row>
  </sheetData>
  <mergeCells count="2">
    <mergeCell ref="B5:D5"/>
    <mergeCell ref="G2:H2"/>
  </mergeCells>
  <phoneticPr fontId="0" type="noConversion"/>
  <hyperlinks>
    <hyperlink ref="I49" location="TOCpage" display="TOC" xr:uid="{AE2EC33F-AFE8-4C7A-AA10-6C7972AFB323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5" tint="0.59999389629810485"/>
  </sheetPr>
  <dimension ref="A1:I49"/>
  <sheetViews>
    <sheetView zoomScale="75" zoomScaleNormal="75" workbookViewId="0">
      <selection activeCell="O25" sqref="O25"/>
    </sheetView>
  </sheetViews>
  <sheetFormatPr defaultColWidth="9.140625" defaultRowHeight="14.25" x14ac:dyDescent="0.2"/>
  <cols>
    <col min="1" max="1" width="1.7109375" style="30" customWidth="1"/>
    <col min="2" max="2" width="3.42578125" style="30" customWidth="1"/>
    <col min="3" max="3" width="4.42578125" style="30" customWidth="1"/>
    <col min="4" max="4" width="33" style="3" customWidth="1"/>
    <col min="5" max="6" width="17.7109375" style="3" customWidth="1"/>
    <col min="7" max="7" width="17" style="3" customWidth="1"/>
    <col min="8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 t="s">
        <v>717</v>
      </c>
      <c r="C4" s="3"/>
      <c r="D4" s="11"/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15" x14ac:dyDescent="0.25">
      <c r="A6" s="133"/>
      <c r="B6" s="169" t="s">
        <v>672</v>
      </c>
      <c r="C6" s="169"/>
      <c r="D6" s="108" t="s">
        <v>813</v>
      </c>
      <c r="E6" s="93"/>
      <c r="F6" s="93"/>
      <c r="G6" s="94"/>
      <c r="H6" s="201"/>
      <c r="I6" s="708"/>
    </row>
    <row r="7" spans="1:9" x14ac:dyDescent="0.2">
      <c r="A7" s="133"/>
      <c r="B7" s="133"/>
      <c r="C7" s="133" t="s">
        <v>718</v>
      </c>
      <c r="D7" s="95" t="s">
        <v>721</v>
      </c>
      <c r="E7" s="516"/>
      <c r="F7" s="516"/>
      <c r="G7" s="516"/>
      <c r="H7" s="603"/>
      <c r="I7" s="518"/>
    </row>
    <row r="8" spans="1:9" x14ac:dyDescent="0.2">
      <c r="A8" s="133"/>
      <c r="B8" s="133"/>
      <c r="C8" s="133" t="s">
        <v>722</v>
      </c>
      <c r="D8" s="95" t="s">
        <v>723</v>
      </c>
      <c r="E8" s="516"/>
      <c r="F8" s="516"/>
      <c r="G8" s="516"/>
      <c r="H8" s="516"/>
      <c r="I8" s="516"/>
    </row>
    <row r="9" spans="1:9" x14ac:dyDescent="0.2">
      <c r="A9" s="133"/>
      <c r="B9" s="133"/>
      <c r="C9" s="133" t="s">
        <v>724</v>
      </c>
      <c r="D9" s="95"/>
      <c r="E9" s="516"/>
      <c r="F9" s="516"/>
      <c r="G9" s="516"/>
      <c r="H9" s="516"/>
      <c r="I9" s="516"/>
    </row>
    <row r="10" spans="1:9" x14ac:dyDescent="0.2">
      <c r="A10" s="133"/>
      <c r="B10" s="133"/>
      <c r="C10" s="133" t="s">
        <v>725</v>
      </c>
      <c r="D10" s="95" t="s">
        <v>726</v>
      </c>
      <c r="E10" s="516"/>
      <c r="F10" s="516"/>
      <c r="G10" s="516"/>
      <c r="H10" s="516"/>
      <c r="I10" s="516"/>
    </row>
    <row r="11" spans="1:9" x14ac:dyDescent="0.2">
      <c r="A11" s="133"/>
      <c r="B11" s="133"/>
      <c r="C11" s="133" t="s">
        <v>727</v>
      </c>
      <c r="D11" s="95" t="s">
        <v>728</v>
      </c>
      <c r="E11" s="516"/>
      <c r="F11" s="516"/>
      <c r="G11" s="516"/>
      <c r="H11" s="516"/>
      <c r="I11" s="516"/>
    </row>
    <row r="12" spans="1:9" x14ac:dyDescent="0.2">
      <c r="A12" s="133"/>
      <c r="B12" s="133"/>
      <c r="C12" s="133" t="s">
        <v>729</v>
      </c>
      <c r="D12" s="95"/>
      <c r="E12" s="516">
        <v>6687.1</v>
      </c>
      <c r="F12" s="516">
        <f>DROP!B166</f>
        <v>15718.475</v>
      </c>
      <c r="G12" s="516">
        <f>DROP!C166</f>
        <v>18669.100000000002</v>
      </c>
      <c r="H12" s="516">
        <f>DROP!D166</f>
        <v>18669.100000000002</v>
      </c>
      <c r="I12" s="516">
        <f>DROP!E166</f>
        <v>15844.9375</v>
      </c>
    </row>
    <row r="13" spans="1:9" ht="15.75" customHeight="1" thickBot="1" x14ac:dyDescent="0.3">
      <c r="A13" s="183"/>
      <c r="B13" s="184" t="s">
        <v>814</v>
      </c>
      <c r="C13" s="183"/>
      <c r="D13" s="154"/>
      <c r="E13" s="155">
        <f>SUM(E7:E12)</f>
        <v>6687.1</v>
      </c>
      <c r="F13" s="155">
        <f t="shared" ref="F13:I13" si="0">SUM(F7:F12)</f>
        <v>15718.475</v>
      </c>
      <c r="G13" s="155">
        <f t="shared" si="0"/>
        <v>18669.100000000002</v>
      </c>
      <c r="H13" s="155">
        <f t="shared" si="0"/>
        <v>18669.100000000002</v>
      </c>
      <c r="I13" s="155">
        <f t="shared" si="0"/>
        <v>15844.9375</v>
      </c>
    </row>
    <row r="14" spans="1:9" ht="31.5" customHeight="1" thickBot="1" x14ac:dyDescent="0.3">
      <c r="A14" s="189" t="s">
        <v>815</v>
      </c>
      <c r="B14" s="136"/>
      <c r="C14" s="998" t="s">
        <v>816</v>
      </c>
      <c r="D14" s="999"/>
      <c r="E14" s="113">
        <f>'Sch BB-13'!E39+'Sch BB-13'!E47+'Sch BB-14'!E13+'Sch BB-14'!E21+'Sch BB-14'!E29+'Sch BB-14'!E37+'Sch BB-14'!E45+'Sch BB-14A'!E13</f>
        <v>66930.8</v>
      </c>
      <c r="F14" s="113">
        <f>'Sch BB-13'!F39+'Sch BB-13'!F47+'Sch BB-14'!F13+'Sch BB-14'!F21+'Sch BB-14'!F29+'Sch BB-14'!F37+'Sch BB-14'!F45+'Sch BB-14A'!F13</f>
        <v>159846.44633070476</v>
      </c>
      <c r="G14" s="113">
        <f>'Sch BB-13'!G39+'Sch BB-13'!G47+'Sch BB-14'!G13+'Sch BB-14'!G21+'Sch BB-14'!G29+'Sch BB-14'!G37+'Sch BB-14'!G45+'Sch BB-14A'!G13</f>
        <v>204060.8948505164</v>
      </c>
      <c r="H14" s="113">
        <f>'Sch BB-13'!H39+'Sch BB-13'!H47+'Sch BB-14'!H13+'Sch BB-14'!H21+'Sch BB-14'!H29+'Sch BB-14'!H37+'Sch BB-14'!H45+'Sch BB-14A'!H13</f>
        <v>204060.8948505164</v>
      </c>
      <c r="I14" s="113">
        <f>'Sch BB-13'!I39+'Sch BB-13'!I47+'Sch BB-14'!I13+'Sch BB-14'!I21+'Sch BB-14'!I29+'Sch BB-14'!I37+'Sch BB-14'!I45+'Sch BB-14A'!I13</f>
        <v>191768.75425794866</v>
      </c>
    </row>
    <row r="15" spans="1:9" ht="19.5" customHeight="1" thickTop="1" x14ac:dyDescent="0.25">
      <c r="A15" s="133"/>
      <c r="B15" s="169" t="s">
        <v>817</v>
      </c>
      <c r="C15" s="169"/>
      <c r="D15" s="108" t="s">
        <v>818</v>
      </c>
      <c r="E15" s="516"/>
      <c r="F15" s="516"/>
      <c r="G15" s="516"/>
      <c r="H15" s="516"/>
      <c r="I15" s="516"/>
    </row>
    <row r="16" spans="1:9" ht="15" thickBot="1" x14ac:dyDescent="0.25">
      <c r="A16" s="133"/>
      <c r="B16" s="133"/>
      <c r="C16" s="133" t="s">
        <v>762</v>
      </c>
      <c r="D16" s="95" t="s">
        <v>819</v>
      </c>
      <c r="E16" s="516"/>
      <c r="F16" s="516"/>
      <c r="G16" s="516"/>
      <c r="H16" s="516"/>
      <c r="I16" s="516"/>
    </row>
    <row r="17" spans="1:9" ht="33" customHeight="1" thickTop="1" thickBot="1" x14ac:dyDescent="0.3">
      <c r="A17" s="273" t="s">
        <v>820</v>
      </c>
      <c r="B17" s="191"/>
      <c r="C17" s="1000" t="s">
        <v>821</v>
      </c>
      <c r="D17" s="1001"/>
      <c r="E17" s="192">
        <f>E14+E15+E16</f>
        <v>66930.8</v>
      </c>
      <c r="F17" s="192">
        <f t="shared" ref="F17:I17" si="1">F14+F15+F16</f>
        <v>159846.44633070476</v>
      </c>
      <c r="G17" s="192">
        <f t="shared" si="1"/>
        <v>204060.8948505164</v>
      </c>
      <c r="H17" s="192">
        <f t="shared" si="1"/>
        <v>204060.8948505164</v>
      </c>
      <c r="I17" s="192">
        <f t="shared" si="1"/>
        <v>191768.75425794866</v>
      </c>
    </row>
    <row r="18" spans="1:9" ht="24" customHeight="1" thickTop="1" thickBot="1" x14ac:dyDescent="0.3">
      <c r="A18" s="634" t="s">
        <v>822</v>
      </c>
      <c r="B18" s="631"/>
      <c r="C18" s="631"/>
      <c r="D18" s="632"/>
      <c r="E18" s="633">
        <f>'Sch BB-7'!E28+'Sch BB-7'!E51+'Sch BB-8'!E28+'Sch BB-8'!E51+'Sch BB-9'!E28+'Sch BB-9'!E51+'Sch BB-10'!E21+'Sch BB-10'!E30+'Sch BB-11'!E28+'Sch BB-11'!E51+'Sch BB-13'!E30+'Sch BB-14A'!E14+E15+E16</f>
        <v>1172403.56</v>
      </c>
      <c r="F18" s="633">
        <f>'Sch BB-7'!F28+'Sch BB-7'!F51+'Sch BB-8'!F28+'Sch BB-8'!F51+'Sch BB-9'!F28+'Sch BB-9'!F51+'Sch BB-10'!F21+'Sch BB-10'!F30+'Sch BB-11'!F28+'Sch BB-11'!F51+'Sch BB-13'!F30+'Sch BB-14A'!F14+F15+F16</f>
        <v>2015825.8017</v>
      </c>
      <c r="G18" s="633">
        <f>'Sch BB-7'!G28+'Sch BB-7'!G51+'Sch BB-8'!G28+'Sch BB-8'!G51+'Sch BB-9'!G28+'Sch BB-9'!G51+'Sch BB-10'!G21+'Sch BB-10'!G30+'Sch BB-11'!G28+'Sch BB-11'!G51+'Sch BB-13'!G30+'Sch BB-14A'!G14+G15+G16</f>
        <v>1980745.2400000002</v>
      </c>
      <c r="H18" s="743">
        <f>'Sch BB-7'!H28+'Sch BB-7'!H51+'Sch BB-8'!H28+'Sch BB-8'!H51+'Sch BB-9'!H28+'Sch BB-9'!H51+'Sch BB-10'!H21+'Sch BB-10'!H30+'Sch BB-11'!H28+'Sch BB-11'!H51+'Sch BB-13'!H30+'Sch BB-14A'!H14+H15+H16</f>
        <v>1986245.2400000002</v>
      </c>
      <c r="I18" s="743">
        <f>'Sch BB-7'!I28+'Sch BB-7'!I51+'Sch BB-8'!I28+'Sch BB-8'!I51+'Sch BB-9'!I28+'Sch BB-9'!I51+'Sch BB-10'!I21+'Sch BB-10'!I30+'Sch BB-11'!I28+'Sch BB-11'!I51+'Sch BB-13'!I30+'Sch BB-14A'!I14+I15+I16</f>
        <v>2312813.7800000003</v>
      </c>
    </row>
    <row r="19" spans="1:9" ht="32.25" customHeight="1" thickTop="1" thickBot="1" x14ac:dyDescent="0.25">
      <c r="A19" s="191"/>
      <c r="B19" s="273" t="s">
        <v>823</v>
      </c>
      <c r="C19" s="191"/>
      <c r="D19" s="274" t="s">
        <v>824</v>
      </c>
      <c r="E19" s="196" t="s">
        <v>825</v>
      </c>
      <c r="F19" s="196"/>
      <c r="G19" s="193"/>
      <c r="H19" s="737"/>
      <c r="I19" s="744"/>
    </row>
    <row r="20" spans="1:9" ht="24" customHeight="1" thickTop="1" x14ac:dyDescent="0.25">
      <c r="A20" s="271"/>
      <c r="B20" s="169" t="s">
        <v>699</v>
      </c>
      <c r="C20" s="133"/>
      <c r="D20" s="169" t="s">
        <v>826</v>
      </c>
      <c r="E20" s="93"/>
      <c r="F20" s="93"/>
      <c r="G20" s="94"/>
      <c r="H20" s="292"/>
      <c r="I20" s="5"/>
    </row>
    <row r="21" spans="1:9" ht="18.75" customHeight="1" x14ac:dyDescent="0.2">
      <c r="A21" s="133"/>
      <c r="B21" s="473" t="s">
        <v>827</v>
      </c>
      <c r="C21" s="473"/>
      <c r="D21" s="474"/>
      <c r="E21" s="516"/>
      <c r="F21" s="516"/>
      <c r="G21" s="516"/>
      <c r="H21" s="603"/>
      <c r="I21" s="518"/>
    </row>
    <row r="22" spans="1:9" ht="18.75" customHeight="1" x14ac:dyDescent="0.2">
      <c r="A22" s="133"/>
      <c r="B22" s="133" t="s">
        <v>828</v>
      </c>
      <c r="C22" s="133"/>
      <c r="D22" s="95"/>
      <c r="E22" s="516"/>
      <c r="F22" s="516"/>
      <c r="G22" s="516"/>
      <c r="H22" s="516"/>
      <c r="I22" s="516"/>
    </row>
    <row r="23" spans="1:9" ht="22.5" customHeight="1" thickBot="1" x14ac:dyDescent="0.3">
      <c r="A23" s="159" t="s">
        <v>829</v>
      </c>
      <c r="B23" s="160"/>
      <c r="C23" s="160"/>
      <c r="D23" s="161"/>
      <c r="E23" s="162">
        <f>E21+E22</f>
        <v>0</v>
      </c>
      <c r="F23" s="162">
        <f t="shared" ref="F23:I23" si="2">F21+F22</f>
        <v>0</v>
      </c>
      <c r="G23" s="162">
        <f t="shared" si="2"/>
        <v>0</v>
      </c>
      <c r="H23" s="162">
        <f t="shared" si="2"/>
        <v>0</v>
      </c>
      <c r="I23" s="162">
        <f t="shared" si="2"/>
        <v>0</v>
      </c>
    </row>
    <row r="24" spans="1:9" ht="26.25" customHeight="1" thickTop="1" thickBot="1" x14ac:dyDescent="0.3">
      <c r="A24" s="194" t="s">
        <v>830</v>
      </c>
      <c r="B24" s="191"/>
      <c r="C24" s="191"/>
      <c r="D24" s="195"/>
      <c r="E24" s="192">
        <f>E18+E23</f>
        <v>1172403.56</v>
      </c>
      <c r="F24" s="192">
        <f t="shared" ref="F24:I24" si="3">F18+F23</f>
        <v>2015825.8017</v>
      </c>
      <c r="G24" s="192">
        <f t="shared" si="3"/>
        <v>1980745.2400000002</v>
      </c>
      <c r="H24" s="192">
        <f t="shared" si="3"/>
        <v>1986245.2400000002</v>
      </c>
      <c r="I24" s="192">
        <f t="shared" si="3"/>
        <v>2312813.7800000003</v>
      </c>
    </row>
    <row r="25" spans="1:9" ht="15" thickTop="1" x14ac:dyDescent="0.2">
      <c r="A25" s="141"/>
      <c r="B25" s="141"/>
      <c r="C25" s="141"/>
      <c r="D25" s="115"/>
      <c r="E25" s="107"/>
      <c r="F25" s="107"/>
      <c r="G25" s="107"/>
      <c r="H25" s="107"/>
    </row>
    <row r="26" spans="1:9" x14ac:dyDescent="0.2">
      <c r="A26" s="141"/>
      <c r="B26" s="141"/>
      <c r="C26" s="141"/>
      <c r="D26" s="115"/>
      <c r="E26" s="107"/>
      <c r="F26" s="107"/>
      <c r="G26" s="107"/>
      <c r="H26" s="107"/>
    </row>
    <row r="27" spans="1:9" x14ac:dyDescent="0.2">
      <c r="A27" s="141"/>
      <c r="B27" s="141"/>
      <c r="C27" s="141"/>
      <c r="D27" s="115"/>
      <c r="E27" s="107"/>
      <c r="F27" s="107"/>
      <c r="G27" s="107"/>
      <c r="H27" s="107"/>
      <c r="I27" s="58" t="str" cm="1">
        <f t="array" ref="I27">SchoolName</f>
        <v>Young Women's Leadership Academy</v>
      </c>
    </row>
    <row r="28" spans="1:9" ht="17.25" customHeight="1" x14ac:dyDescent="0.2">
      <c r="A28" s="133"/>
      <c r="B28" s="133"/>
      <c r="C28" s="133"/>
      <c r="D28" s="91"/>
      <c r="E28" s="115" t="s">
        <v>405</v>
      </c>
      <c r="F28" s="115"/>
      <c r="G28" s="116"/>
      <c r="I28" s="284" t="str" cm="1">
        <f t="array" ref="I28">"FYE "&amp;TEXT(FYE_Date,"mm/dd/yy")</f>
        <v>FYE 06/30/25</v>
      </c>
    </row>
    <row r="29" spans="1:9" ht="18" customHeight="1" x14ac:dyDescent="0.2">
      <c r="A29" s="132"/>
      <c r="B29" s="132"/>
      <c r="C29" s="132"/>
      <c r="D29" s="142"/>
      <c r="E29" s="141" t="s">
        <v>737</v>
      </c>
      <c r="F29" s="115"/>
      <c r="G29" s="115"/>
      <c r="H29" s="115"/>
      <c r="I29" s="58" t="str">
        <f>Budget</f>
        <v>Amended Approved</v>
      </c>
    </row>
    <row r="30" spans="1:9" x14ac:dyDescent="0.2">
      <c r="A30" s="141"/>
      <c r="B30" s="141"/>
      <c r="C30" s="141"/>
      <c r="D30" s="115"/>
      <c r="E30" s="115"/>
      <c r="F30" s="115"/>
      <c r="G30" s="115"/>
      <c r="H30" s="115"/>
      <c r="I30" s="683" t="s">
        <v>339</v>
      </c>
    </row>
    <row r="31" spans="1:9" x14ac:dyDescent="0.2">
      <c r="A31" s="141"/>
      <c r="B31" s="141"/>
      <c r="C31" s="141"/>
      <c r="D31" s="115"/>
      <c r="E31" s="115"/>
      <c r="F31" s="115"/>
      <c r="G31" s="115"/>
      <c r="H31" s="115"/>
    </row>
    <row r="32" spans="1:9" x14ac:dyDescent="0.2">
      <c r="A32" s="141"/>
      <c r="B32" s="141"/>
      <c r="C32" s="141"/>
      <c r="D32" s="115"/>
      <c r="E32" s="107"/>
      <c r="F32" s="107"/>
      <c r="G32" s="107"/>
      <c r="H32" s="107"/>
    </row>
    <row r="33" spans="1:8" x14ac:dyDescent="0.2">
      <c r="A33" s="141"/>
      <c r="B33" s="141"/>
      <c r="C33" s="141"/>
      <c r="D33" s="115"/>
      <c r="E33" s="107"/>
      <c r="F33" s="107"/>
      <c r="G33" s="107"/>
      <c r="H33" s="107"/>
    </row>
    <row r="34" spans="1:8" ht="13.5" customHeight="1" x14ac:dyDescent="0.2">
      <c r="A34" s="141"/>
      <c r="B34" s="141"/>
      <c r="C34" s="141"/>
      <c r="D34" s="115"/>
      <c r="E34" s="115"/>
      <c r="F34" s="115"/>
      <c r="G34" s="115"/>
      <c r="H34" s="115"/>
    </row>
    <row r="35" spans="1:8" ht="15.75" customHeight="1" x14ac:dyDescent="0.2">
      <c r="A35" s="141"/>
      <c r="B35" s="141"/>
      <c r="C35" s="141"/>
      <c r="D35" s="115"/>
      <c r="E35" s="115"/>
      <c r="F35" s="115"/>
      <c r="G35" s="115"/>
      <c r="H35" s="115"/>
    </row>
    <row r="36" spans="1:8" ht="14.25" customHeight="1" x14ac:dyDescent="0.2">
      <c r="A36" s="141"/>
      <c r="B36" s="141"/>
      <c r="C36" s="141"/>
      <c r="D36" s="115"/>
      <c r="E36" s="115"/>
      <c r="F36" s="115"/>
      <c r="G36" s="115"/>
      <c r="H36" s="115"/>
    </row>
    <row r="37" spans="1:8" x14ac:dyDescent="0.2">
      <c r="H37" s="115"/>
    </row>
    <row r="38" spans="1:8" ht="15" customHeight="1" x14ac:dyDescent="0.2">
      <c r="H38" s="115"/>
    </row>
    <row r="39" spans="1:8" ht="21" customHeight="1" x14ac:dyDescent="0.25">
      <c r="A39" s="43"/>
      <c r="B39" s="43"/>
      <c r="H39" s="115"/>
    </row>
    <row r="43" spans="1:8" ht="18.75" customHeight="1" x14ac:dyDescent="0.2"/>
    <row r="44" spans="1:8" ht="19.5" customHeight="1" x14ac:dyDescent="0.2"/>
    <row r="48" spans="1:8" x14ac:dyDescent="0.2">
      <c r="H48" s="896" t="s">
        <v>34</v>
      </c>
    </row>
    <row r="49" spans="8:8" x14ac:dyDescent="0.2">
      <c r="H49" s="297" t="s">
        <v>831</v>
      </c>
    </row>
  </sheetData>
  <mergeCells count="4">
    <mergeCell ref="C14:D14"/>
    <mergeCell ref="C17:D17"/>
    <mergeCell ref="B5:D5"/>
    <mergeCell ref="G2:H2"/>
  </mergeCells>
  <phoneticPr fontId="0" type="noConversion"/>
  <hyperlinks>
    <hyperlink ref="I30" location="TOCpage" display="TOC" xr:uid="{20759E4B-5197-4AFA-84EA-AE1B18E29275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L56"/>
  <sheetViews>
    <sheetView zoomScale="75" zoomScaleNormal="75" workbookViewId="0">
      <selection activeCell="G32" sqref="G32"/>
    </sheetView>
  </sheetViews>
  <sheetFormatPr defaultColWidth="9.140625" defaultRowHeight="14.25" x14ac:dyDescent="0.2"/>
  <cols>
    <col min="1" max="1" width="1.7109375" style="30" customWidth="1"/>
    <col min="2" max="2" width="2.42578125" style="30" customWidth="1"/>
    <col min="3" max="3" width="4.42578125" style="30" customWidth="1"/>
    <col min="4" max="4" width="34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/>
      <c r="D4" s="71" t="s">
        <v>832</v>
      </c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'Sch BB-14A'!F5</f>
        <v>45473</v>
      </c>
      <c r="G5" s="63" t="s">
        <v>605</v>
      </c>
      <c r="H5" s="33" t="s">
        <v>605</v>
      </c>
      <c r="I5" s="39" t="s">
        <v>605</v>
      </c>
    </row>
    <row r="6" spans="1:9" s="34" customFormat="1" ht="18" customHeight="1" thickBot="1" x14ac:dyDescent="0.3">
      <c r="A6" s="184" t="s">
        <v>680</v>
      </c>
      <c r="B6" s="265"/>
      <c r="C6" s="263"/>
      <c r="D6" s="262" t="s">
        <v>833</v>
      </c>
      <c r="E6" s="32"/>
      <c r="F6" s="32"/>
      <c r="G6" s="32"/>
      <c r="H6" s="745"/>
      <c r="I6" s="707"/>
    </row>
    <row r="7" spans="1:9" s="34" customFormat="1" ht="18" customHeight="1" x14ac:dyDescent="0.2">
      <c r="A7" s="174"/>
      <c r="B7" s="133" t="s">
        <v>834</v>
      </c>
      <c r="C7" s="170"/>
      <c r="D7" s="197" t="s">
        <v>835</v>
      </c>
      <c r="E7" s="516"/>
      <c r="F7" s="516"/>
      <c r="G7" s="516"/>
      <c r="H7" s="603"/>
      <c r="I7" s="518"/>
    </row>
    <row r="8" spans="1:9" x14ac:dyDescent="0.2">
      <c r="A8" s="133"/>
      <c r="B8" s="133" t="s">
        <v>617</v>
      </c>
      <c r="C8" s="133"/>
      <c r="D8" s="95" t="s">
        <v>836</v>
      </c>
      <c r="E8" s="516"/>
      <c r="F8" s="516"/>
      <c r="G8" s="516"/>
      <c r="H8" s="516"/>
      <c r="I8" s="709"/>
    </row>
    <row r="9" spans="1:9" x14ac:dyDescent="0.2">
      <c r="A9" s="133"/>
      <c r="B9" s="133"/>
      <c r="C9" s="133"/>
      <c r="D9" s="95"/>
      <c r="E9" s="93"/>
      <c r="F9" s="93"/>
      <c r="G9" s="93"/>
      <c r="H9" s="94"/>
      <c r="I9" s="708"/>
    </row>
    <row r="10" spans="1:9" x14ac:dyDescent="0.2">
      <c r="A10" s="133"/>
      <c r="B10" s="133"/>
      <c r="C10" s="133"/>
      <c r="D10" s="95"/>
      <c r="E10" s="93"/>
      <c r="F10" s="93"/>
      <c r="G10" s="93"/>
      <c r="H10" s="94"/>
      <c r="I10" s="708"/>
    </row>
    <row r="11" spans="1:9" x14ac:dyDescent="0.2">
      <c r="A11" s="133"/>
      <c r="B11" s="133"/>
      <c r="C11" s="133"/>
      <c r="D11" s="95"/>
      <c r="E11" s="93"/>
      <c r="F11" s="93"/>
      <c r="G11" s="93"/>
      <c r="H11" s="94"/>
      <c r="I11" s="708"/>
    </row>
    <row r="12" spans="1:9" x14ac:dyDescent="0.2">
      <c r="A12" s="133"/>
      <c r="B12" s="133"/>
      <c r="C12" s="133"/>
      <c r="D12" s="95"/>
      <c r="E12" s="93"/>
      <c r="F12" s="93"/>
      <c r="G12" s="93"/>
      <c r="H12" s="94"/>
      <c r="I12" s="708"/>
    </row>
    <row r="13" spans="1:9" x14ac:dyDescent="0.2">
      <c r="A13" s="133"/>
      <c r="B13" s="133" t="s">
        <v>621</v>
      </c>
      <c r="C13" s="133"/>
      <c r="D13" s="95" t="s">
        <v>141</v>
      </c>
      <c r="E13" s="516"/>
      <c r="F13" s="516"/>
      <c r="G13" s="516"/>
      <c r="H13" s="603"/>
      <c r="I13" s="518"/>
    </row>
    <row r="14" spans="1:9" ht="15" customHeight="1" x14ac:dyDescent="0.25">
      <c r="A14" s="133"/>
      <c r="B14" s="133"/>
      <c r="C14" s="169" t="s">
        <v>837</v>
      </c>
      <c r="D14" s="95"/>
      <c r="E14" s="93">
        <f>SUM(E7:E13)</f>
        <v>0</v>
      </c>
      <c r="F14" s="93">
        <f t="shared" ref="F14:I14" si="0">SUM(F7:F13)</f>
        <v>0</v>
      </c>
      <c r="G14" s="93">
        <f t="shared" si="0"/>
        <v>0</v>
      </c>
      <c r="H14" s="93">
        <f t="shared" si="0"/>
        <v>0</v>
      </c>
      <c r="I14" s="93">
        <f t="shared" si="0"/>
        <v>0</v>
      </c>
    </row>
    <row r="15" spans="1:9" ht="15.75" customHeight="1" x14ac:dyDescent="0.2">
      <c r="A15" s="133"/>
      <c r="B15" s="133" t="s">
        <v>838</v>
      </c>
      <c r="C15" s="133"/>
      <c r="D15" s="95"/>
      <c r="E15" s="516"/>
      <c r="F15" s="516"/>
      <c r="G15" s="516"/>
      <c r="H15" s="516"/>
      <c r="I15" s="516"/>
    </row>
    <row r="16" spans="1:9" ht="17.25" customHeight="1" thickBot="1" x14ac:dyDescent="0.3">
      <c r="A16" s="183"/>
      <c r="B16" s="183"/>
      <c r="C16" s="184" t="s">
        <v>839</v>
      </c>
      <c r="D16" s="198"/>
      <c r="E16" s="155">
        <f>E14+E15</f>
        <v>0</v>
      </c>
      <c r="F16" s="155">
        <f t="shared" ref="F16:I16" si="1">F14+F15</f>
        <v>0</v>
      </c>
      <c r="G16" s="155">
        <f t="shared" si="1"/>
        <v>0</v>
      </c>
      <c r="H16" s="90">
        <f t="shared" si="1"/>
        <v>0</v>
      </c>
      <c r="I16" s="90">
        <f t="shared" si="1"/>
        <v>0</v>
      </c>
    </row>
    <row r="17" spans="1:9" ht="21" customHeight="1" thickBot="1" x14ac:dyDescent="0.3">
      <c r="A17" s="199"/>
      <c r="B17" s="200" t="s">
        <v>840</v>
      </c>
      <c r="C17" s="199"/>
      <c r="D17" s="124"/>
      <c r="E17" s="106"/>
      <c r="F17" s="106"/>
      <c r="G17" s="107"/>
      <c r="H17" s="742"/>
      <c r="I17" s="721"/>
    </row>
    <row r="18" spans="1:9" ht="18" customHeight="1" x14ac:dyDescent="0.2">
      <c r="A18" s="133"/>
      <c r="B18" s="133" t="s">
        <v>834</v>
      </c>
      <c r="C18" s="133"/>
      <c r="D18" s="91" t="s">
        <v>835</v>
      </c>
      <c r="E18" s="514"/>
      <c r="F18" s="515"/>
      <c r="G18" s="515"/>
      <c r="H18" s="603"/>
      <c r="I18" s="518"/>
    </row>
    <row r="19" spans="1:9" x14ac:dyDescent="0.2">
      <c r="A19" s="133"/>
      <c r="B19" s="133" t="s">
        <v>617</v>
      </c>
      <c r="C19" s="133"/>
      <c r="D19" s="95" t="s">
        <v>836</v>
      </c>
      <c r="E19" s="516"/>
      <c r="F19" s="516"/>
      <c r="G19" s="516"/>
      <c r="H19" s="516"/>
      <c r="I19" s="709"/>
    </row>
    <row r="20" spans="1:9" x14ac:dyDescent="0.2">
      <c r="A20" s="133"/>
      <c r="B20" s="133"/>
      <c r="C20" s="133"/>
      <c r="D20" s="95"/>
      <c r="E20" s="93"/>
      <c r="F20" s="93"/>
      <c r="G20" s="93"/>
      <c r="H20" s="94"/>
      <c r="I20" s="708"/>
    </row>
    <row r="21" spans="1:9" x14ac:dyDescent="0.2">
      <c r="A21" s="133"/>
      <c r="B21" s="133"/>
      <c r="C21" s="133"/>
      <c r="D21" s="95"/>
      <c r="E21" s="93"/>
      <c r="F21" s="93"/>
      <c r="G21" s="93"/>
      <c r="H21" s="94"/>
      <c r="I21" s="708"/>
    </row>
    <row r="22" spans="1:9" ht="14.25" customHeight="1" x14ac:dyDescent="0.25">
      <c r="A22" s="133"/>
      <c r="B22" s="169"/>
      <c r="C22" s="133"/>
      <c r="D22" s="95"/>
      <c r="E22" s="93"/>
      <c r="F22" s="93"/>
      <c r="G22" s="93"/>
      <c r="H22" s="201"/>
      <c r="I22" s="708"/>
    </row>
    <row r="23" spans="1:9" ht="16.5" customHeight="1" x14ac:dyDescent="0.2">
      <c r="A23" s="133"/>
      <c r="B23" s="133" t="s">
        <v>838</v>
      </c>
      <c r="C23" s="133"/>
      <c r="D23" s="95"/>
      <c r="E23" s="516"/>
      <c r="F23" s="516"/>
      <c r="G23" s="516"/>
      <c r="H23" s="603"/>
      <c r="I23" s="518"/>
    </row>
    <row r="24" spans="1:9" ht="18.75" customHeight="1" thickBot="1" x14ac:dyDescent="0.3">
      <c r="A24" s="183"/>
      <c r="B24" s="183"/>
      <c r="C24" s="184" t="s">
        <v>841</v>
      </c>
      <c r="D24" s="154"/>
      <c r="E24" s="155">
        <f>SUM(E18:E23)</f>
        <v>0</v>
      </c>
      <c r="F24" s="155">
        <f t="shared" ref="F24:I24" si="2">SUM(F18:F23)</f>
        <v>0</v>
      </c>
      <c r="G24" s="155">
        <f t="shared" si="2"/>
        <v>0</v>
      </c>
      <c r="H24" s="155">
        <f t="shared" si="2"/>
        <v>0</v>
      </c>
      <c r="I24" s="98">
        <f t="shared" si="2"/>
        <v>0</v>
      </c>
    </row>
    <row r="25" spans="1:9" ht="22.5" customHeight="1" thickBot="1" x14ac:dyDescent="0.3">
      <c r="A25" s="137"/>
      <c r="B25" s="136" t="s">
        <v>842</v>
      </c>
      <c r="C25" s="137"/>
      <c r="D25" s="112"/>
      <c r="E25" s="113">
        <f>E16+E24</f>
        <v>0</v>
      </c>
      <c r="F25" s="113">
        <f t="shared" ref="F25:I25" si="3">F16+F24</f>
        <v>0</v>
      </c>
      <c r="G25" s="113">
        <f t="shared" si="3"/>
        <v>0</v>
      </c>
      <c r="H25" s="113">
        <f t="shared" si="3"/>
        <v>0</v>
      </c>
      <c r="I25" s="106">
        <f t="shared" si="3"/>
        <v>0</v>
      </c>
    </row>
    <row r="26" spans="1:9" ht="22.5" customHeight="1" thickTop="1" thickBot="1" x14ac:dyDescent="0.3">
      <c r="A26" s="203" t="s">
        <v>680</v>
      </c>
      <c r="B26" s="264"/>
      <c r="C26" s="202"/>
      <c r="D26" s="203" t="s">
        <v>843</v>
      </c>
      <c r="E26" s="204"/>
      <c r="F26" s="205"/>
      <c r="G26" s="205"/>
      <c r="H26" s="206"/>
      <c r="I26" s="712"/>
    </row>
    <row r="27" spans="1:9" ht="18.75" customHeight="1" thickBot="1" x14ac:dyDescent="0.3">
      <c r="A27" s="199"/>
      <c r="B27" s="200" t="s">
        <v>833</v>
      </c>
      <c r="C27" s="199"/>
      <c r="D27" s="104"/>
      <c r="E27" s="710"/>
      <c r="F27" s="696"/>
      <c r="G27" s="696"/>
      <c r="H27" s="696"/>
      <c r="I27" s="711"/>
    </row>
    <row r="28" spans="1:9" ht="16.5" customHeight="1" x14ac:dyDescent="0.2">
      <c r="A28" s="133"/>
      <c r="B28" s="133" t="s">
        <v>844</v>
      </c>
      <c r="C28" s="133"/>
      <c r="D28" s="95" t="s">
        <v>88</v>
      </c>
      <c r="E28" s="516"/>
      <c r="F28" s="516">
        <f>DROP!B214</f>
        <v>0</v>
      </c>
      <c r="G28" s="516">
        <f>DROP!C214</f>
        <v>0</v>
      </c>
      <c r="H28" s="516"/>
      <c r="I28" s="516"/>
    </row>
    <row r="29" spans="1:9" x14ac:dyDescent="0.2">
      <c r="A29" s="141"/>
      <c r="B29" s="132" t="s">
        <v>845</v>
      </c>
      <c r="C29" s="141"/>
      <c r="D29" s="144" t="s">
        <v>846</v>
      </c>
      <c r="E29" s="516"/>
      <c r="F29" s="516">
        <f>DROP!B215</f>
        <v>0</v>
      </c>
      <c r="G29" s="516">
        <f>DROP!C215</f>
        <v>0</v>
      </c>
      <c r="H29" s="709"/>
      <c r="I29" s="709"/>
    </row>
    <row r="30" spans="1:9" ht="14.25" customHeight="1" x14ac:dyDescent="0.2">
      <c r="A30" s="132"/>
      <c r="B30" s="133"/>
      <c r="C30" s="132"/>
      <c r="D30" s="89"/>
      <c r="E30" s="93"/>
      <c r="F30" s="93"/>
      <c r="G30" s="94"/>
      <c r="H30" s="164"/>
      <c r="I30" s="315"/>
    </row>
    <row r="31" spans="1:9" ht="18" customHeight="1" x14ac:dyDescent="0.2">
      <c r="A31" s="132"/>
      <c r="B31" s="133"/>
      <c r="C31" s="301" t="s">
        <v>847</v>
      </c>
      <c r="D31" s="250"/>
      <c r="E31" s="516"/>
      <c r="F31" s="516"/>
      <c r="G31" s="516"/>
      <c r="H31" s="603"/>
      <c r="I31" s="518"/>
    </row>
    <row r="32" spans="1:9" ht="16.5" customHeight="1" thickBot="1" x14ac:dyDescent="0.3">
      <c r="A32" s="183"/>
      <c r="B32" s="183"/>
      <c r="C32" s="184" t="s">
        <v>839</v>
      </c>
      <c r="D32" s="154"/>
      <c r="E32" s="90">
        <f>SUM(E28:E31)</f>
        <v>0</v>
      </c>
      <c r="F32" s="90">
        <f t="shared" ref="F32:I32" si="4">SUM(F28:F31)</f>
        <v>0</v>
      </c>
      <c r="G32" s="90">
        <f t="shared" si="4"/>
        <v>0</v>
      </c>
      <c r="H32" s="90">
        <f t="shared" si="4"/>
        <v>0</v>
      </c>
      <c r="I32" s="106">
        <f t="shared" si="4"/>
        <v>0</v>
      </c>
    </row>
    <row r="33" spans="1:12" ht="18.75" customHeight="1" thickBot="1" x14ac:dyDescent="0.3">
      <c r="A33" s="199"/>
      <c r="B33" s="200" t="s">
        <v>840</v>
      </c>
      <c r="C33" s="199"/>
      <c r="D33" s="104"/>
      <c r="E33" s="696"/>
      <c r="F33" s="102"/>
      <c r="G33" s="103"/>
      <c r="H33" s="696"/>
      <c r="I33" s="332"/>
    </row>
    <row r="34" spans="1:12" ht="16.5" customHeight="1" x14ac:dyDescent="0.2">
      <c r="A34" s="133"/>
      <c r="B34" s="133" t="s">
        <v>844</v>
      </c>
      <c r="C34" s="133"/>
      <c r="D34" s="95" t="s">
        <v>88</v>
      </c>
      <c r="E34" s="516"/>
      <c r="F34" s="516"/>
      <c r="G34" s="516"/>
      <c r="H34" s="516"/>
      <c r="I34" s="516"/>
    </row>
    <row r="35" spans="1:12" x14ac:dyDescent="0.2">
      <c r="A35" s="133"/>
      <c r="B35" s="133" t="s">
        <v>845</v>
      </c>
      <c r="C35" s="133"/>
      <c r="D35" s="89" t="s">
        <v>846</v>
      </c>
      <c r="E35" s="516"/>
      <c r="F35" s="516"/>
      <c r="G35" s="516"/>
      <c r="H35" s="709"/>
      <c r="I35" s="709"/>
    </row>
    <row r="36" spans="1:12" x14ac:dyDescent="0.2">
      <c r="A36" s="133"/>
      <c r="B36" s="133"/>
      <c r="C36" s="133"/>
      <c r="D36" s="95"/>
      <c r="E36" s="93"/>
      <c r="F36" s="93"/>
      <c r="G36" s="94"/>
      <c r="H36" s="201"/>
      <c r="I36" s="708"/>
    </row>
    <row r="37" spans="1:12" x14ac:dyDescent="0.2">
      <c r="A37" s="133"/>
      <c r="B37" s="133"/>
      <c r="C37" s="301" t="s">
        <v>847</v>
      </c>
      <c r="D37" s="250"/>
      <c r="E37" s="516"/>
      <c r="F37" s="516"/>
      <c r="G37" s="516"/>
      <c r="H37" s="603"/>
      <c r="I37" s="518"/>
    </row>
    <row r="38" spans="1:12" ht="15.75" customHeight="1" thickBot="1" x14ac:dyDescent="0.3">
      <c r="A38" s="183"/>
      <c r="B38" s="184"/>
      <c r="C38" s="184" t="s">
        <v>848</v>
      </c>
      <c r="D38" s="198"/>
      <c r="E38" s="185">
        <f>SUM(E34:E37)</f>
        <v>0</v>
      </c>
      <c r="F38" s="185">
        <f t="shared" ref="F38:I38" si="5">SUM(F34:F37)</f>
        <v>0</v>
      </c>
      <c r="G38" s="185">
        <f t="shared" si="5"/>
        <v>0</v>
      </c>
      <c r="H38" s="185">
        <f t="shared" si="5"/>
        <v>0</v>
      </c>
      <c r="I38" s="713">
        <f t="shared" si="5"/>
        <v>0</v>
      </c>
    </row>
    <row r="39" spans="1:12" x14ac:dyDescent="0.2">
      <c r="A39" s="141"/>
      <c r="B39" s="141"/>
      <c r="C39" s="141"/>
      <c r="D39" s="115"/>
      <c r="E39" s="107"/>
      <c r="F39" s="107"/>
      <c r="G39" s="107"/>
      <c r="H39" s="107"/>
    </row>
    <row r="40" spans="1:12" x14ac:dyDescent="0.2">
      <c r="A40" s="141"/>
      <c r="B40" s="141"/>
      <c r="C40" s="141"/>
      <c r="D40" s="115"/>
      <c r="E40" s="107"/>
      <c r="F40" s="107"/>
      <c r="G40" s="107"/>
      <c r="H40" s="107"/>
    </row>
    <row r="41" spans="1:12" x14ac:dyDescent="0.2">
      <c r="A41" s="141"/>
      <c r="B41" s="141"/>
      <c r="C41" s="141"/>
      <c r="D41" s="115"/>
      <c r="E41" s="107"/>
      <c r="F41" s="107"/>
      <c r="G41" s="107"/>
      <c r="H41" s="107"/>
      <c r="I41" s="58" t="str" cm="1">
        <f t="array" ref="I41">SchoolName</f>
        <v>Young Women's Leadership Academy</v>
      </c>
    </row>
    <row r="42" spans="1:12" x14ac:dyDescent="0.2">
      <c r="A42" s="133"/>
      <c r="B42" s="133"/>
      <c r="C42" s="133"/>
      <c r="D42" s="91"/>
      <c r="E42" s="115" t="s">
        <v>405</v>
      </c>
      <c r="F42" s="115"/>
      <c r="G42" s="116"/>
      <c r="H42" s="115"/>
      <c r="I42" s="284" t="str" cm="1">
        <f t="array" ref="I42">"FYE "&amp;TEXT(FYE_Date,"mm/dd/yy")</f>
        <v>FYE 06/30/25</v>
      </c>
    </row>
    <row r="43" spans="1:12" x14ac:dyDescent="0.2">
      <c r="A43" s="132"/>
      <c r="B43" s="132"/>
      <c r="C43" s="132"/>
      <c r="D43" s="142"/>
      <c r="E43" s="141" t="s">
        <v>849</v>
      </c>
      <c r="F43" s="115"/>
      <c r="G43" s="115"/>
      <c r="H43" s="115"/>
      <c r="I43" s="58" t="str">
        <f>Budget</f>
        <v>Amended Approved</v>
      </c>
    </row>
    <row r="44" spans="1:12" ht="15.75" customHeight="1" x14ac:dyDescent="0.2">
      <c r="A44" s="141"/>
      <c r="B44" s="141"/>
      <c r="C44" s="141"/>
      <c r="D44" s="115"/>
      <c r="E44" s="115"/>
      <c r="F44" s="115"/>
      <c r="G44" s="115"/>
      <c r="H44" s="115"/>
      <c r="I44" s="683" t="s">
        <v>339</v>
      </c>
    </row>
    <row r="45" spans="1:12" ht="15.75" customHeight="1" x14ac:dyDescent="0.2">
      <c r="A45" s="141"/>
      <c r="B45" s="141"/>
      <c r="C45" s="141"/>
      <c r="D45" s="115"/>
      <c r="E45" s="115"/>
      <c r="F45" s="115"/>
      <c r="G45" s="115"/>
      <c r="H45" s="115"/>
    </row>
    <row r="46" spans="1:12" ht="18" customHeight="1" x14ac:dyDescent="0.2">
      <c r="A46" s="141"/>
      <c r="B46" s="141"/>
      <c r="C46" s="141"/>
      <c r="D46" s="115"/>
      <c r="E46" s="107"/>
      <c r="F46" s="107"/>
      <c r="G46" s="73"/>
      <c r="H46" s="115"/>
      <c r="L46" s="36"/>
    </row>
    <row r="47" spans="1:12" ht="13.5" customHeight="1" x14ac:dyDescent="0.2">
      <c r="A47" s="141"/>
      <c r="B47" s="141"/>
      <c r="C47" s="141"/>
      <c r="D47" s="115"/>
      <c r="E47" s="115"/>
      <c r="F47" s="115"/>
      <c r="G47" s="115"/>
      <c r="H47" s="115"/>
    </row>
    <row r="48" spans="1:12" ht="15" customHeight="1" x14ac:dyDescent="0.2">
      <c r="A48" s="141"/>
      <c r="B48" s="141"/>
      <c r="C48" s="141"/>
      <c r="D48" s="115"/>
      <c r="E48" s="115"/>
      <c r="F48" s="115"/>
      <c r="G48" s="115"/>
      <c r="H48" s="115"/>
    </row>
    <row r="49" spans="1:8" ht="13.5" customHeight="1" x14ac:dyDescent="0.2">
      <c r="A49" s="141"/>
      <c r="B49" s="141"/>
      <c r="C49" s="141"/>
      <c r="D49" s="115"/>
      <c r="E49" s="115"/>
      <c r="F49" s="115"/>
      <c r="G49" s="115"/>
      <c r="H49" s="115"/>
    </row>
    <row r="50" spans="1:8" x14ac:dyDescent="0.2">
      <c r="A50" s="141"/>
      <c r="B50" s="141"/>
      <c r="C50" s="141"/>
      <c r="D50" s="115"/>
      <c r="E50" s="115"/>
      <c r="F50" s="115"/>
      <c r="G50" s="115"/>
    </row>
    <row r="51" spans="1:8" ht="15" customHeight="1" x14ac:dyDescent="0.2"/>
    <row r="52" spans="1:8" ht="15" x14ac:dyDescent="0.25">
      <c r="A52" s="43"/>
      <c r="B52" s="43"/>
    </row>
    <row r="53" spans="1:8" x14ac:dyDescent="0.2">
      <c r="H53" s="896" t="s">
        <v>34</v>
      </c>
    </row>
    <row r="54" spans="1:8" x14ac:dyDescent="0.2">
      <c r="H54" s="297" t="s">
        <v>850</v>
      </c>
    </row>
    <row r="55" spans="1:8" ht="18.75" customHeight="1" x14ac:dyDescent="0.2"/>
    <row r="56" spans="1:8" ht="19.5" customHeight="1" x14ac:dyDescent="0.2"/>
  </sheetData>
  <mergeCells count="2">
    <mergeCell ref="B5:D5"/>
    <mergeCell ref="G2:H2"/>
  </mergeCells>
  <phoneticPr fontId="0" type="noConversion"/>
  <hyperlinks>
    <hyperlink ref="I44" location="TOCpage" display="TOC" xr:uid="{D9ABF020-5362-45CB-A401-AD87CA99C10B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45"/>
  <sheetViews>
    <sheetView zoomScale="75" zoomScaleNormal="75" workbookViewId="0">
      <selection activeCell="D39" sqref="D39"/>
    </sheetView>
  </sheetViews>
  <sheetFormatPr defaultColWidth="9.140625" defaultRowHeight="14.25" x14ac:dyDescent="0.2"/>
  <cols>
    <col min="1" max="1" width="28.42578125" style="3" customWidth="1"/>
    <col min="2" max="2" width="7.140625" style="3" bestFit="1" customWidth="1"/>
    <col min="3" max="3" width="7" style="3" customWidth="1"/>
    <col min="4" max="4" width="14.7109375" style="3" customWidth="1"/>
    <col min="5" max="5" width="12.28515625" style="3" customWidth="1"/>
    <col min="6" max="6" width="12.42578125" style="3" customWidth="1"/>
    <col min="7" max="7" width="11.140625" style="3" customWidth="1"/>
    <col min="8" max="8" width="2.28515625" style="3" customWidth="1"/>
    <col min="9" max="9" width="14.85546875" style="3" customWidth="1"/>
    <col min="10" max="10" width="2.28515625" style="3" customWidth="1"/>
    <col min="11" max="11" width="14.7109375" style="3" customWidth="1"/>
    <col min="12" max="12" width="2.28515625" style="3" customWidth="1"/>
    <col min="13" max="13" width="14.7109375" style="3" customWidth="1"/>
    <col min="14" max="14" width="2.28515625" style="3" customWidth="1"/>
    <col min="15" max="15" width="14.7109375" style="3" customWidth="1"/>
    <col min="16" max="16384" width="9.140625" style="3"/>
  </cols>
  <sheetData>
    <row r="1" spans="1:15" x14ac:dyDescent="0.2">
      <c r="F1" s="3" t="s">
        <v>851</v>
      </c>
      <c r="K1" s="4" t="s">
        <v>852</v>
      </c>
    </row>
    <row r="2" spans="1:15" x14ac:dyDescent="0.2">
      <c r="A2" s="3" t="s">
        <v>853</v>
      </c>
      <c r="F2" s="4" t="s">
        <v>854</v>
      </c>
      <c r="K2" s="4" t="s">
        <v>855</v>
      </c>
    </row>
    <row r="3" spans="1:15" x14ac:dyDescent="0.2">
      <c r="A3" s="3" t="s">
        <v>856</v>
      </c>
      <c r="F3" s="4" t="s">
        <v>857</v>
      </c>
      <c r="K3" s="4" t="s">
        <v>858</v>
      </c>
    </row>
    <row r="4" spans="1:15" x14ac:dyDescent="0.2">
      <c r="A4" s="3" t="s">
        <v>859</v>
      </c>
      <c r="F4" s="4" t="s">
        <v>860</v>
      </c>
      <c r="K4" s="4" t="s">
        <v>861</v>
      </c>
    </row>
    <row r="5" spans="1:15" x14ac:dyDescent="0.2">
      <c r="A5" s="3" t="s">
        <v>862</v>
      </c>
      <c r="F5" s="4" t="s">
        <v>863</v>
      </c>
      <c r="K5" s="4" t="s">
        <v>864</v>
      </c>
    </row>
    <row r="6" spans="1:15" x14ac:dyDescent="0.2">
      <c r="F6" s="4" t="s">
        <v>865</v>
      </c>
      <c r="K6" s="4" t="s">
        <v>866</v>
      </c>
    </row>
    <row r="7" spans="1:15" x14ac:dyDescent="0.2">
      <c r="F7" s="4"/>
    </row>
    <row r="9" spans="1:15" s="38" customFormat="1" x14ac:dyDescent="0.2">
      <c r="A9" s="37" t="s">
        <v>463</v>
      </c>
      <c r="B9" s="906" t="s">
        <v>453</v>
      </c>
      <c r="C9" s="906" t="s">
        <v>454</v>
      </c>
      <c r="D9" s="906" t="s">
        <v>455</v>
      </c>
      <c r="E9" s="906" t="s">
        <v>456</v>
      </c>
      <c r="F9" s="906" t="s">
        <v>457</v>
      </c>
      <c r="G9" s="906" t="s">
        <v>458</v>
      </c>
      <c r="H9" s="905"/>
      <c r="I9" s="906" t="s">
        <v>541</v>
      </c>
      <c r="J9" s="1006" t="s">
        <v>867</v>
      </c>
      <c r="K9" s="1007"/>
      <c r="L9" s="1007" t="s">
        <v>868</v>
      </c>
      <c r="M9" s="1008"/>
      <c r="N9" s="1006" t="s">
        <v>869</v>
      </c>
      <c r="O9" s="1008"/>
    </row>
    <row r="10" spans="1:15" s="19" customFormat="1" x14ac:dyDescent="0.2">
      <c r="A10" s="39"/>
      <c r="B10" s="904"/>
      <c r="C10" s="904"/>
      <c r="D10" s="904"/>
      <c r="E10" s="904"/>
      <c r="F10" s="904"/>
      <c r="G10" s="904"/>
      <c r="I10" s="904"/>
      <c r="J10" s="1004" t="s">
        <v>870</v>
      </c>
      <c r="K10" s="1009"/>
      <c r="L10" s="1009"/>
      <c r="M10" s="1005"/>
      <c r="N10" s="1011" t="s">
        <v>871</v>
      </c>
      <c r="O10" s="1012"/>
    </row>
    <row r="11" spans="1:15" s="38" customFormat="1" x14ac:dyDescent="0.2">
      <c r="A11" s="40"/>
      <c r="B11" s="908"/>
      <c r="C11" s="908"/>
      <c r="D11" s="908"/>
      <c r="E11" s="908"/>
      <c r="F11" s="908"/>
      <c r="G11" s="908"/>
      <c r="H11" s="1013" t="s">
        <v>872</v>
      </c>
      <c r="I11" s="1014"/>
      <c r="J11" s="992" t="str">
        <f>"YEAR ENDING "&amp;TEXT('Form 1'!C138, "MM/DD/YY")</f>
        <v>YEAR ENDING 06/30/25</v>
      </c>
      <c r="K11" s="993"/>
      <c r="L11" s="993"/>
      <c r="M11" s="1010"/>
      <c r="N11" s="19"/>
      <c r="O11" s="908"/>
    </row>
    <row r="12" spans="1:15" s="19" customFormat="1" x14ac:dyDescent="0.2">
      <c r="A12" s="39"/>
      <c r="B12" s="904"/>
      <c r="C12" s="904"/>
      <c r="D12" s="904" t="s">
        <v>873</v>
      </c>
      <c r="E12" s="904"/>
      <c r="F12" s="904" t="s">
        <v>603</v>
      </c>
      <c r="G12" s="904"/>
      <c r="H12" s="1004" t="s">
        <v>874</v>
      </c>
      <c r="I12" s="1005"/>
      <c r="K12" s="904"/>
      <c r="M12" s="904"/>
      <c r="O12" s="904"/>
    </row>
    <row r="13" spans="1:15" s="19" customFormat="1" x14ac:dyDescent="0.2">
      <c r="A13" s="39" t="s">
        <v>875</v>
      </c>
      <c r="B13" s="904"/>
      <c r="C13" s="904"/>
      <c r="D13" s="904" t="s">
        <v>876</v>
      </c>
      <c r="E13" s="904" t="s">
        <v>877</v>
      </c>
      <c r="F13" s="904" t="s">
        <v>878</v>
      </c>
      <c r="G13" s="904" t="s">
        <v>879</v>
      </c>
      <c r="H13" s="1004" t="s">
        <v>468</v>
      </c>
      <c r="I13" s="1005"/>
      <c r="J13" s="1004" t="s">
        <v>879</v>
      </c>
      <c r="K13" s="1005"/>
      <c r="L13" s="1004" t="s">
        <v>880</v>
      </c>
      <c r="M13" s="1005"/>
      <c r="O13" s="904"/>
    </row>
    <row r="14" spans="1:15" s="19" customFormat="1" ht="15.75" thickBot="1" x14ac:dyDescent="0.3">
      <c r="A14" s="41" t="s">
        <v>881</v>
      </c>
      <c r="B14" s="903" t="s">
        <v>882</v>
      </c>
      <c r="C14" s="903" t="s">
        <v>883</v>
      </c>
      <c r="D14" s="903" t="s">
        <v>884</v>
      </c>
      <c r="E14" s="903" t="s">
        <v>885</v>
      </c>
      <c r="F14" s="903" t="s">
        <v>885</v>
      </c>
      <c r="G14" s="903" t="s">
        <v>545</v>
      </c>
      <c r="H14" s="1015">
        <f>'Form 1'!C144</f>
        <v>45474</v>
      </c>
      <c r="I14" s="1016"/>
      <c r="J14" s="1002" t="s">
        <v>886</v>
      </c>
      <c r="K14" s="1003"/>
      <c r="L14" s="1002" t="s">
        <v>886</v>
      </c>
      <c r="M14" s="1003"/>
      <c r="N14" s="1002" t="s">
        <v>887</v>
      </c>
      <c r="O14" s="1003"/>
    </row>
    <row r="15" spans="1:15" ht="27" customHeight="1" x14ac:dyDescent="0.2">
      <c r="A15" s="165" t="s">
        <v>888</v>
      </c>
      <c r="B15" s="208"/>
      <c r="C15" s="208"/>
      <c r="D15" s="92"/>
      <c r="E15" s="209"/>
      <c r="F15" s="209"/>
      <c r="G15" s="210"/>
      <c r="H15" s="211" t="s">
        <v>383</v>
      </c>
      <c r="I15" s="111"/>
      <c r="J15" s="91" t="s">
        <v>383</v>
      </c>
      <c r="K15" s="111"/>
      <c r="L15" s="91" t="s">
        <v>383</v>
      </c>
      <c r="M15" s="111"/>
      <c r="N15" s="91" t="s">
        <v>383</v>
      </c>
      <c r="O15" s="93">
        <f>K15+M15</f>
        <v>0</v>
      </c>
    </row>
    <row r="16" spans="1:15" ht="14.1" customHeight="1" x14ac:dyDescent="0.2">
      <c r="A16" s="622"/>
      <c r="B16" s="623"/>
      <c r="C16" s="623"/>
      <c r="D16" s="514"/>
      <c r="E16" s="624"/>
      <c r="F16" s="624"/>
      <c r="G16" s="625"/>
      <c r="H16" s="626" t="s">
        <v>383</v>
      </c>
      <c r="I16" s="516"/>
      <c r="J16" s="627" t="s">
        <v>383</v>
      </c>
      <c r="K16" s="516"/>
      <c r="L16" s="627" t="s">
        <v>383</v>
      </c>
      <c r="M16" s="516"/>
      <c r="N16" s="627" t="s">
        <v>383</v>
      </c>
      <c r="O16" s="516">
        <f t="shared" ref="O16:O31" si="0">K16+M16</f>
        <v>0</v>
      </c>
    </row>
    <row r="17" spans="1:15" ht="14.1" customHeight="1" x14ac:dyDescent="0.2">
      <c r="A17" s="622"/>
      <c r="B17" s="623"/>
      <c r="C17" s="623"/>
      <c r="D17" s="514"/>
      <c r="E17" s="624"/>
      <c r="F17" s="624"/>
      <c r="G17" s="625"/>
      <c r="H17" s="626" t="s">
        <v>383</v>
      </c>
      <c r="I17" s="516"/>
      <c r="J17" s="627" t="s">
        <v>383</v>
      </c>
      <c r="K17" s="516"/>
      <c r="L17" s="627" t="s">
        <v>383</v>
      </c>
      <c r="M17" s="516"/>
      <c r="N17" s="627" t="s">
        <v>383</v>
      </c>
      <c r="O17" s="516">
        <f t="shared" si="0"/>
        <v>0</v>
      </c>
    </row>
    <row r="18" spans="1:15" ht="14.1" customHeight="1" x14ac:dyDescent="0.2">
      <c r="A18" s="622"/>
      <c r="B18" s="623"/>
      <c r="C18" s="623"/>
      <c r="D18" s="514"/>
      <c r="E18" s="624"/>
      <c r="F18" s="624"/>
      <c r="G18" s="625"/>
      <c r="H18" s="626" t="s">
        <v>383</v>
      </c>
      <c r="I18" s="516"/>
      <c r="J18" s="627" t="s">
        <v>383</v>
      </c>
      <c r="K18" s="516"/>
      <c r="L18" s="627" t="s">
        <v>383</v>
      </c>
      <c r="M18" s="516"/>
      <c r="N18" s="627" t="s">
        <v>383</v>
      </c>
      <c r="O18" s="516">
        <f t="shared" si="0"/>
        <v>0</v>
      </c>
    </row>
    <row r="19" spans="1:15" ht="14.1" customHeight="1" x14ac:dyDescent="0.2">
      <c r="A19" s="622"/>
      <c r="B19" s="623"/>
      <c r="C19" s="623"/>
      <c r="D19" s="514"/>
      <c r="E19" s="624"/>
      <c r="F19" s="624"/>
      <c r="G19" s="625"/>
      <c r="H19" s="626" t="s">
        <v>383</v>
      </c>
      <c r="I19" s="516"/>
      <c r="J19" s="627" t="s">
        <v>383</v>
      </c>
      <c r="K19" s="516"/>
      <c r="L19" s="627" t="s">
        <v>383</v>
      </c>
      <c r="M19" s="516"/>
      <c r="N19" s="627" t="s">
        <v>383</v>
      </c>
      <c r="O19" s="516">
        <f t="shared" si="0"/>
        <v>0</v>
      </c>
    </row>
    <row r="20" spans="1:15" ht="14.1" customHeight="1" x14ac:dyDescent="0.2">
      <c r="A20" s="622"/>
      <c r="B20" s="623"/>
      <c r="C20" s="623"/>
      <c r="D20" s="514"/>
      <c r="E20" s="624"/>
      <c r="F20" s="624"/>
      <c r="G20" s="625"/>
      <c r="H20" s="626" t="s">
        <v>383</v>
      </c>
      <c r="I20" s="516"/>
      <c r="J20" s="627" t="s">
        <v>383</v>
      </c>
      <c r="K20" s="516"/>
      <c r="L20" s="627" t="s">
        <v>383</v>
      </c>
      <c r="M20" s="516"/>
      <c r="N20" s="627" t="s">
        <v>383</v>
      </c>
      <c r="O20" s="516">
        <f t="shared" si="0"/>
        <v>0</v>
      </c>
    </row>
    <row r="21" spans="1:15" ht="14.1" customHeight="1" x14ac:dyDescent="0.2">
      <c r="A21" s="622"/>
      <c r="B21" s="623"/>
      <c r="C21" s="623"/>
      <c r="D21" s="514"/>
      <c r="E21" s="624"/>
      <c r="F21" s="624"/>
      <c r="G21" s="625"/>
      <c r="H21" s="626" t="s">
        <v>383</v>
      </c>
      <c r="I21" s="516"/>
      <c r="J21" s="627" t="s">
        <v>383</v>
      </c>
      <c r="K21" s="516"/>
      <c r="L21" s="627" t="s">
        <v>383</v>
      </c>
      <c r="M21" s="516"/>
      <c r="N21" s="627" t="s">
        <v>383</v>
      </c>
      <c r="O21" s="516">
        <f t="shared" si="0"/>
        <v>0</v>
      </c>
    </row>
    <row r="22" spans="1:15" ht="14.1" customHeight="1" x14ac:dyDescent="0.2">
      <c r="A22" s="622"/>
      <c r="B22" s="623"/>
      <c r="C22" s="623"/>
      <c r="D22" s="514"/>
      <c r="E22" s="624"/>
      <c r="F22" s="624"/>
      <c r="G22" s="625"/>
      <c r="H22" s="626" t="s">
        <v>383</v>
      </c>
      <c r="I22" s="516"/>
      <c r="J22" s="627" t="s">
        <v>383</v>
      </c>
      <c r="K22" s="516"/>
      <c r="L22" s="627" t="s">
        <v>383</v>
      </c>
      <c r="M22" s="516"/>
      <c r="N22" s="627" t="s">
        <v>383</v>
      </c>
      <c r="O22" s="516">
        <f t="shared" si="0"/>
        <v>0</v>
      </c>
    </row>
    <row r="23" spans="1:15" ht="14.1" customHeight="1" x14ac:dyDescent="0.2">
      <c r="A23" s="622"/>
      <c r="B23" s="623"/>
      <c r="C23" s="623"/>
      <c r="D23" s="514"/>
      <c r="E23" s="624"/>
      <c r="F23" s="624"/>
      <c r="G23" s="625"/>
      <c r="H23" s="626" t="s">
        <v>383</v>
      </c>
      <c r="I23" s="516"/>
      <c r="J23" s="627" t="s">
        <v>383</v>
      </c>
      <c r="K23" s="516"/>
      <c r="L23" s="627" t="s">
        <v>383</v>
      </c>
      <c r="M23" s="516"/>
      <c r="N23" s="627" t="s">
        <v>383</v>
      </c>
      <c r="O23" s="516">
        <f t="shared" si="0"/>
        <v>0</v>
      </c>
    </row>
    <row r="24" spans="1:15" ht="14.1" customHeight="1" x14ac:dyDescent="0.2">
      <c r="A24" s="622"/>
      <c r="B24" s="623"/>
      <c r="C24" s="623"/>
      <c r="D24" s="514"/>
      <c r="E24" s="624"/>
      <c r="F24" s="624"/>
      <c r="G24" s="625"/>
      <c r="H24" s="626" t="s">
        <v>383</v>
      </c>
      <c r="I24" s="516"/>
      <c r="J24" s="627" t="s">
        <v>383</v>
      </c>
      <c r="K24" s="516"/>
      <c r="L24" s="627" t="s">
        <v>383</v>
      </c>
      <c r="M24" s="516"/>
      <c r="N24" s="627" t="s">
        <v>383</v>
      </c>
      <c r="O24" s="516">
        <f t="shared" si="0"/>
        <v>0</v>
      </c>
    </row>
    <row r="25" spans="1:15" ht="14.1" customHeight="1" x14ac:dyDescent="0.2">
      <c r="A25" s="622"/>
      <c r="B25" s="623"/>
      <c r="C25" s="623"/>
      <c r="D25" s="514"/>
      <c r="E25" s="624"/>
      <c r="F25" s="624"/>
      <c r="G25" s="625"/>
      <c r="H25" s="626" t="s">
        <v>383</v>
      </c>
      <c r="I25" s="516"/>
      <c r="J25" s="627" t="s">
        <v>383</v>
      </c>
      <c r="K25" s="516"/>
      <c r="L25" s="627" t="s">
        <v>383</v>
      </c>
      <c r="M25" s="516"/>
      <c r="N25" s="627" t="s">
        <v>383</v>
      </c>
      <c r="O25" s="516">
        <f t="shared" si="0"/>
        <v>0</v>
      </c>
    </row>
    <row r="26" spans="1:15" ht="14.1" customHeight="1" x14ac:dyDescent="0.2">
      <c r="A26" s="622"/>
      <c r="B26" s="623"/>
      <c r="C26" s="623"/>
      <c r="D26" s="514"/>
      <c r="E26" s="624"/>
      <c r="F26" s="624"/>
      <c r="G26" s="625"/>
      <c r="H26" s="626" t="s">
        <v>383</v>
      </c>
      <c r="I26" s="516"/>
      <c r="J26" s="627" t="s">
        <v>383</v>
      </c>
      <c r="K26" s="516"/>
      <c r="L26" s="627" t="s">
        <v>383</v>
      </c>
      <c r="M26" s="516"/>
      <c r="N26" s="627" t="s">
        <v>383</v>
      </c>
      <c r="O26" s="516">
        <f t="shared" si="0"/>
        <v>0</v>
      </c>
    </row>
    <row r="27" spans="1:15" ht="14.1" customHeight="1" x14ac:dyDescent="0.2">
      <c r="A27" s="622"/>
      <c r="B27" s="623"/>
      <c r="C27" s="623"/>
      <c r="D27" s="514"/>
      <c r="E27" s="624"/>
      <c r="F27" s="624"/>
      <c r="G27" s="625"/>
      <c r="H27" s="626" t="s">
        <v>383</v>
      </c>
      <c r="I27" s="516"/>
      <c r="J27" s="627" t="s">
        <v>383</v>
      </c>
      <c r="K27" s="516"/>
      <c r="L27" s="627" t="s">
        <v>383</v>
      </c>
      <c r="M27" s="516"/>
      <c r="N27" s="627" t="s">
        <v>383</v>
      </c>
      <c r="O27" s="516">
        <f t="shared" si="0"/>
        <v>0</v>
      </c>
    </row>
    <row r="28" spans="1:15" ht="14.1" customHeight="1" x14ac:dyDescent="0.2">
      <c r="A28" s="622"/>
      <c r="B28" s="623"/>
      <c r="C28" s="623"/>
      <c r="D28" s="514"/>
      <c r="E28" s="624"/>
      <c r="F28" s="624"/>
      <c r="G28" s="625"/>
      <c r="H28" s="626" t="s">
        <v>383</v>
      </c>
      <c r="I28" s="516"/>
      <c r="J28" s="627" t="s">
        <v>383</v>
      </c>
      <c r="K28" s="516"/>
      <c r="L28" s="627" t="s">
        <v>383</v>
      </c>
      <c r="M28" s="516"/>
      <c r="N28" s="627" t="s">
        <v>383</v>
      </c>
      <c r="O28" s="516">
        <f t="shared" si="0"/>
        <v>0</v>
      </c>
    </row>
    <row r="29" spans="1:15" ht="14.1" customHeight="1" x14ac:dyDescent="0.2">
      <c r="A29" s="622"/>
      <c r="B29" s="623"/>
      <c r="C29" s="623"/>
      <c r="D29" s="514"/>
      <c r="E29" s="624"/>
      <c r="F29" s="624"/>
      <c r="G29" s="625"/>
      <c r="H29" s="626" t="s">
        <v>383</v>
      </c>
      <c r="I29" s="516"/>
      <c r="J29" s="627" t="s">
        <v>383</v>
      </c>
      <c r="K29" s="516"/>
      <c r="L29" s="627" t="s">
        <v>383</v>
      </c>
      <c r="M29" s="516"/>
      <c r="N29" s="627" t="s">
        <v>383</v>
      </c>
      <c r="O29" s="516">
        <f t="shared" si="0"/>
        <v>0</v>
      </c>
    </row>
    <row r="30" spans="1:15" ht="14.1" customHeight="1" x14ac:dyDescent="0.2">
      <c r="A30" s="622"/>
      <c r="B30" s="623"/>
      <c r="C30" s="623"/>
      <c r="D30" s="514"/>
      <c r="E30" s="624"/>
      <c r="F30" s="624"/>
      <c r="G30" s="625"/>
      <c r="H30" s="626" t="s">
        <v>383</v>
      </c>
      <c r="I30" s="516"/>
      <c r="J30" s="627" t="s">
        <v>383</v>
      </c>
      <c r="K30" s="516"/>
      <c r="L30" s="627" t="s">
        <v>383</v>
      </c>
      <c r="M30" s="516"/>
      <c r="N30" s="627" t="s">
        <v>383</v>
      </c>
      <c r="O30" s="516">
        <f t="shared" si="0"/>
        <v>0</v>
      </c>
    </row>
    <row r="31" spans="1:15" s="35" customFormat="1" ht="25.5" customHeight="1" x14ac:dyDescent="0.25">
      <c r="A31" s="212" t="s">
        <v>889</v>
      </c>
      <c r="B31" s="212"/>
      <c r="C31" s="212"/>
      <c r="D31" s="213"/>
      <c r="E31" s="212"/>
      <c r="F31" s="212"/>
      <c r="G31" s="214"/>
      <c r="H31" s="215" t="s">
        <v>383</v>
      </c>
      <c r="I31" s="216"/>
      <c r="J31" s="105" t="s">
        <v>383</v>
      </c>
      <c r="K31" s="216">
        <f>SUM(K15:K30)</f>
        <v>0</v>
      </c>
      <c r="L31" s="105" t="s">
        <v>383</v>
      </c>
      <c r="M31" s="216">
        <f>SUM(M15:M30)</f>
        <v>0</v>
      </c>
      <c r="N31" s="105" t="s">
        <v>383</v>
      </c>
      <c r="O31" s="93">
        <f t="shared" si="0"/>
        <v>0</v>
      </c>
    </row>
    <row r="32" spans="1:15" ht="21.75" customHeight="1" x14ac:dyDescent="0.2">
      <c r="A32" s="115"/>
      <c r="B32" s="217"/>
      <c r="C32" s="217"/>
      <c r="D32" s="217"/>
      <c r="E32" s="217"/>
      <c r="F32" s="217"/>
      <c r="G32" s="218" t="s">
        <v>890</v>
      </c>
      <c r="H32" s="217"/>
      <c r="I32" s="217"/>
      <c r="J32" s="217"/>
      <c r="K32" s="217"/>
      <c r="L32" s="217"/>
      <c r="M32" s="217"/>
      <c r="N32" s="217"/>
      <c r="O32" s="217"/>
    </row>
    <row r="33" spans="1:15" x14ac:dyDescent="0.2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</row>
    <row r="34" spans="1:15" x14ac:dyDescent="0.2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58" t="str" cm="1">
        <f t="array" ref="O34">SchoolName</f>
        <v>Young Women's Leadership Academy</v>
      </c>
    </row>
    <row r="35" spans="1:15" x14ac:dyDescent="0.2">
      <c r="A35" s="91"/>
      <c r="B35" s="91"/>
      <c r="C35" s="91"/>
      <c r="D35" s="115" t="s">
        <v>405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284" t="str" cm="1">
        <f t="array" ref="O35">"FYE "&amp;TEXT(FYE_Date,"mm/dd/yy")</f>
        <v>FYE 06/30/25</v>
      </c>
    </row>
    <row r="36" spans="1:15" ht="21.75" customHeight="1" x14ac:dyDescent="0.2">
      <c r="A36" s="396"/>
      <c r="B36" s="116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58" t="str">
        <f>Budget</f>
        <v>Amended Approved</v>
      </c>
    </row>
    <row r="37" spans="1:15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73"/>
      <c r="O37" s="683" t="s">
        <v>339</v>
      </c>
    </row>
    <row r="38" spans="1:15" x14ac:dyDescent="0.2">
      <c r="A38" s="122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44" spans="1:15" x14ac:dyDescent="0.2">
      <c r="O44" s="896" t="s">
        <v>34</v>
      </c>
    </row>
    <row r="45" spans="1:15" x14ac:dyDescent="0.2">
      <c r="O45" s="284" t="s">
        <v>891</v>
      </c>
    </row>
  </sheetData>
  <mergeCells count="15">
    <mergeCell ref="H11:I11"/>
    <mergeCell ref="H12:I12"/>
    <mergeCell ref="H13:I13"/>
    <mergeCell ref="H14:I14"/>
    <mergeCell ref="J13:K13"/>
    <mergeCell ref="J14:K14"/>
    <mergeCell ref="N14:O14"/>
    <mergeCell ref="L13:M13"/>
    <mergeCell ref="L14:M14"/>
    <mergeCell ref="J9:K9"/>
    <mergeCell ref="L9:M9"/>
    <mergeCell ref="J10:M10"/>
    <mergeCell ref="J11:M11"/>
    <mergeCell ref="N9:O9"/>
    <mergeCell ref="N10:O10"/>
  </mergeCells>
  <phoneticPr fontId="0" type="noConversion"/>
  <hyperlinks>
    <hyperlink ref="O37" location="TOCpage" display="TOC" xr:uid="{B5C6BC50-55E7-40B0-B82D-15F853E2F220}"/>
  </hyperlinks>
  <pageMargins left="0.55000000000000004" right="0" top="0.5" bottom="0.25" header="0.5" footer="0"/>
  <pageSetup scale="80" orientation="landscape" r:id="rId1"/>
  <headerFooter alignWithMargins="0">
    <oddFooter>&amp;C&amp;8FORM 4405LGF
Last Revised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54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1.7109375" style="30" customWidth="1"/>
    <col min="2" max="2" width="2.7109375" style="30" customWidth="1"/>
    <col min="3" max="3" width="5.85546875" style="30" customWidth="1"/>
    <col min="4" max="4" width="33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25"/>
      <c r="B1" s="25"/>
      <c r="C1" s="25"/>
      <c r="D1" s="26"/>
      <c r="E1" s="27">
        <v>-1</v>
      </c>
      <c r="F1" s="28">
        <v>-2</v>
      </c>
      <c r="G1" s="29">
        <v>-3</v>
      </c>
      <c r="H1" s="29">
        <v>-4</v>
      </c>
    </row>
    <row r="2" spans="1:9" x14ac:dyDescent="0.2"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2" t="s">
        <v>599</v>
      </c>
      <c r="F3" s="62" t="s">
        <v>600</v>
      </c>
      <c r="G3" s="64"/>
      <c r="H3" s="34"/>
      <c r="I3" s="8"/>
    </row>
    <row r="4" spans="1:9" ht="15" x14ac:dyDescent="0.2">
      <c r="B4" s="67"/>
      <c r="C4" s="3"/>
      <c r="D4" s="71" t="s">
        <v>892</v>
      </c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18.75" customHeight="1" x14ac:dyDescent="0.25">
      <c r="A6" s="130"/>
      <c r="B6" s="169" t="s">
        <v>893</v>
      </c>
      <c r="C6" s="131"/>
      <c r="D6" s="158"/>
      <c r="E6" s="106"/>
      <c r="F6" s="106"/>
      <c r="G6" s="107"/>
      <c r="H6" s="734"/>
      <c r="I6" s="8"/>
    </row>
    <row r="7" spans="1:9" ht="15.75" customHeight="1" x14ac:dyDescent="0.2">
      <c r="A7" s="133"/>
      <c r="B7" s="133"/>
      <c r="C7" s="133" t="s">
        <v>894</v>
      </c>
      <c r="D7" s="95"/>
      <c r="E7" s="93"/>
      <c r="F7" s="93"/>
      <c r="G7" s="94"/>
      <c r="H7" s="735"/>
      <c r="I7" s="736"/>
    </row>
    <row r="8" spans="1:9" x14ac:dyDescent="0.2">
      <c r="A8" s="133"/>
      <c r="B8" s="133" t="s">
        <v>895</v>
      </c>
      <c r="C8" s="133"/>
      <c r="D8" s="95" t="s">
        <v>896</v>
      </c>
      <c r="E8" s="516"/>
      <c r="F8" s="516"/>
      <c r="G8" s="516"/>
      <c r="H8" s="603"/>
      <c r="I8" s="746"/>
    </row>
    <row r="9" spans="1:9" x14ac:dyDescent="0.2">
      <c r="A9" s="133"/>
      <c r="B9" s="133"/>
      <c r="C9" s="133"/>
      <c r="D9" s="95"/>
      <c r="E9" s="93"/>
      <c r="F9" s="93"/>
      <c r="G9" s="93"/>
      <c r="H9" s="94"/>
      <c r="I9" s="8"/>
    </row>
    <row r="10" spans="1:9" x14ac:dyDescent="0.2">
      <c r="A10" s="133"/>
      <c r="B10" s="133"/>
      <c r="C10" s="133"/>
      <c r="D10" s="95"/>
      <c r="E10" s="93"/>
      <c r="F10" s="93"/>
      <c r="G10" s="93"/>
      <c r="H10" s="94"/>
      <c r="I10" s="8"/>
    </row>
    <row r="11" spans="1:9" x14ac:dyDescent="0.2">
      <c r="A11" s="133"/>
      <c r="B11" s="133"/>
      <c r="C11" s="133"/>
      <c r="D11" s="95"/>
      <c r="E11" s="93"/>
      <c r="F11" s="93"/>
      <c r="G11" s="93"/>
      <c r="H11" s="94"/>
      <c r="I11" s="708"/>
    </row>
    <row r="12" spans="1:9" s="35" customFormat="1" ht="18.75" customHeight="1" x14ac:dyDescent="0.25">
      <c r="A12" s="169"/>
      <c r="B12" s="169"/>
      <c r="C12" s="169" t="s">
        <v>897</v>
      </c>
      <c r="D12" s="108" t="s">
        <v>898</v>
      </c>
      <c r="E12" s="216">
        <f>SUM(E8:E11)</f>
        <v>0</v>
      </c>
      <c r="F12" s="216">
        <f t="shared" ref="F12:I12" si="0">SUM(F8:F11)</f>
        <v>0</v>
      </c>
      <c r="G12" s="216">
        <f t="shared" si="0"/>
        <v>0</v>
      </c>
      <c r="H12" s="714">
        <f t="shared" si="0"/>
        <v>0</v>
      </c>
      <c r="I12" s="714">
        <f t="shared" si="0"/>
        <v>0</v>
      </c>
    </row>
    <row r="13" spans="1:9" ht="18" customHeight="1" x14ac:dyDescent="0.25">
      <c r="A13" s="133"/>
      <c r="B13" s="169" t="s">
        <v>899</v>
      </c>
      <c r="C13" s="141"/>
      <c r="D13" s="131"/>
      <c r="E13" s="90"/>
      <c r="F13" s="90"/>
      <c r="G13" s="493"/>
      <c r="H13" s="201"/>
      <c r="I13" s="708"/>
    </row>
    <row r="14" spans="1:9" ht="15.75" customHeight="1" x14ac:dyDescent="0.2">
      <c r="A14" s="133"/>
      <c r="B14" s="133" t="s">
        <v>718</v>
      </c>
      <c r="C14" s="132"/>
      <c r="D14" s="91" t="s">
        <v>721</v>
      </c>
      <c r="E14" s="514"/>
      <c r="F14" s="515"/>
      <c r="G14" s="515"/>
      <c r="H14" s="516"/>
      <c r="I14" s="516"/>
    </row>
    <row r="15" spans="1:9" x14ac:dyDescent="0.2">
      <c r="A15" s="133"/>
      <c r="B15" s="133" t="s">
        <v>722</v>
      </c>
      <c r="C15" s="132"/>
      <c r="D15" s="95" t="s">
        <v>723</v>
      </c>
      <c r="E15" s="516"/>
      <c r="F15" s="516"/>
      <c r="G15" s="516"/>
      <c r="H15" s="516"/>
      <c r="I15" s="516"/>
    </row>
    <row r="16" spans="1:9" x14ac:dyDescent="0.2">
      <c r="A16" s="133"/>
      <c r="B16" s="133" t="s">
        <v>900</v>
      </c>
      <c r="C16" s="133"/>
      <c r="D16" s="95" t="s">
        <v>188</v>
      </c>
      <c r="E16" s="516"/>
      <c r="F16" s="516"/>
      <c r="G16" s="516"/>
      <c r="H16" s="516"/>
      <c r="I16" s="516"/>
    </row>
    <row r="17" spans="1:9" x14ac:dyDescent="0.2">
      <c r="A17" s="133"/>
      <c r="B17" s="133" t="s">
        <v>725</v>
      </c>
      <c r="C17" s="133"/>
      <c r="D17" s="95" t="s">
        <v>726</v>
      </c>
      <c r="E17" s="516"/>
      <c r="F17" s="516"/>
      <c r="G17" s="516"/>
      <c r="H17" s="516"/>
      <c r="I17" s="516"/>
    </row>
    <row r="18" spans="1:9" x14ac:dyDescent="0.2">
      <c r="A18" s="133"/>
      <c r="B18" s="133" t="s">
        <v>901</v>
      </c>
      <c r="C18" s="133"/>
      <c r="D18" s="95" t="s">
        <v>902</v>
      </c>
      <c r="E18" s="516"/>
      <c r="F18" s="516"/>
      <c r="G18" s="516"/>
      <c r="H18" s="516"/>
      <c r="I18" s="516"/>
    </row>
    <row r="19" spans="1:9" x14ac:dyDescent="0.2">
      <c r="A19" s="133"/>
      <c r="B19" s="133" t="s">
        <v>903</v>
      </c>
      <c r="C19" s="133"/>
      <c r="D19" s="95" t="s">
        <v>552</v>
      </c>
      <c r="E19" s="516"/>
      <c r="F19" s="516"/>
      <c r="G19" s="516"/>
      <c r="H19" s="516"/>
      <c r="I19" s="516"/>
    </row>
    <row r="20" spans="1:9" s="35" customFormat="1" ht="18.75" customHeight="1" x14ac:dyDescent="0.25">
      <c r="A20" s="169"/>
      <c r="B20" s="169"/>
      <c r="C20" s="169" t="s">
        <v>904</v>
      </c>
      <c r="D20" s="108" t="s">
        <v>905</v>
      </c>
      <c r="E20" s="216">
        <f>SUM(E14:E19)</f>
        <v>0</v>
      </c>
      <c r="F20" s="216">
        <f t="shared" ref="F20:I20" si="1">SUM(F14:F19)</f>
        <v>0</v>
      </c>
      <c r="G20" s="216">
        <f t="shared" si="1"/>
        <v>0</v>
      </c>
      <c r="H20" s="216">
        <f t="shared" si="1"/>
        <v>0</v>
      </c>
      <c r="I20" s="714">
        <f t="shared" si="1"/>
        <v>0</v>
      </c>
    </row>
    <row r="21" spans="1:9" x14ac:dyDescent="0.2">
      <c r="A21" s="133"/>
      <c r="B21" s="133"/>
      <c r="C21" s="133"/>
      <c r="D21" s="95"/>
      <c r="E21" s="93"/>
      <c r="F21" s="93"/>
      <c r="G21" s="93"/>
      <c r="H21" s="94"/>
      <c r="I21" s="708"/>
    </row>
    <row r="22" spans="1:9" s="35" customFormat="1" ht="20.25" customHeight="1" thickBot="1" x14ac:dyDescent="0.3">
      <c r="A22" s="184"/>
      <c r="B22" s="184" t="s">
        <v>906</v>
      </c>
      <c r="C22" s="184"/>
      <c r="D22" s="198"/>
      <c r="E22" s="219">
        <f>E12-E20</f>
        <v>0</v>
      </c>
      <c r="F22" s="219">
        <f t="shared" ref="F22:I22" si="2">F12-F20</f>
        <v>0</v>
      </c>
      <c r="G22" s="219">
        <f t="shared" si="2"/>
        <v>0</v>
      </c>
      <c r="H22" s="747">
        <f t="shared" si="2"/>
        <v>0</v>
      </c>
      <c r="I22" s="748">
        <f t="shared" si="2"/>
        <v>0</v>
      </c>
    </row>
    <row r="23" spans="1:9" ht="18.75" customHeight="1" x14ac:dyDescent="0.25">
      <c r="A23" s="169"/>
      <c r="B23" s="220" t="s">
        <v>907</v>
      </c>
      <c r="C23" s="221"/>
      <c r="D23" s="222"/>
      <c r="E23" s="106"/>
      <c r="F23" s="106"/>
      <c r="G23" s="106"/>
      <c r="H23" s="107"/>
      <c r="I23" s="736"/>
    </row>
    <row r="24" spans="1:9" ht="15.75" customHeight="1" x14ac:dyDescent="0.25">
      <c r="A24" s="132"/>
      <c r="B24" s="133" t="s">
        <v>908</v>
      </c>
      <c r="C24" s="169"/>
      <c r="D24" s="91" t="s">
        <v>909</v>
      </c>
      <c r="E24" s="514"/>
      <c r="F24" s="515"/>
      <c r="G24" s="515"/>
      <c r="H24" s="515"/>
      <c r="I24" s="515"/>
    </row>
    <row r="25" spans="1:9" x14ac:dyDescent="0.2">
      <c r="A25" s="133"/>
      <c r="B25" s="133"/>
      <c r="C25" s="133" t="s">
        <v>910</v>
      </c>
      <c r="D25" s="95"/>
      <c r="E25" s="516"/>
      <c r="F25" s="516"/>
      <c r="G25" s="516"/>
      <c r="H25" s="516"/>
      <c r="I25" s="516"/>
    </row>
    <row r="26" spans="1:9" x14ac:dyDescent="0.2">
      <c r="A26" s="133"/>
      <c r="B26" s="133" t="s">
        <v>637</v>
      </c>
      <c r="C26" s="133"/>
      <c r="D26" s="95" t="s">
        <v>911</v>
      </c>
      <c r="E26" s="516"/>
      <c r="F26" s="516"/>
      <c r="G26" s="516"/>
      <c r="H26" s="516"/>
      <c r="I26" s="516"/>
    </row>
    <row r="27" spans="1:9" x14ac:dyDescent="0.2">
      <c r="A27" s="133"/>
      <c r="B27" s="133" t="s">
        <v>660</v>
      </c>
      <c r="C27" s="133"/>
      <c r="D27" s="95" t="s">
        <v>912</v>
      </c>
      <c r="E27" s="516"/>
      <c r="F27" s="516"/>
      <c r="G27" s="516"/>
      <c r="H27" s="516"/>
      <c r="I27" s="516"/>
    </row>
    <row r="28" spans="1:9" s="35" customFormat="1" ht="16.5" customHeight="1" x14ac:dyDescent="0.25">
      <c r="A28" s="130"/>
      <c r="B28" s="169"/>
      <c r="C28" s="169" t="s">
        <v>913</v>
      </c>
      <c r="D28" s="108" t="s">
        <v>914</v>
      </c>
      <c r="E28" s="213">
        <f>SUM(E24:E27)</f>
        <v>0</v>
      </c>
      <c r="F28" s="213">
        <f t="shared" ref="F28:I28" si="3">SUM(F24:F27)</f>
        <v>0</v>
      </c>
      <c r="G28" s="213">
        <f t="shared" si="3"/>
        <v>0</v>
      </c>
      <c r="H28" s="213">
        <f t="shared" si="3"/>
        <v>0</v>
      </c>
      <c r="I28" s="715">
        <f t="shared" si="3"/>
        <v>0</v>
      </c>
    </row>
    <row r="29" spans="1:9" ht="16.5" customHeight="1" x14ac:dyDescent="0.25">
      <c r="A29" s="133"/>
      <c r="B29" s="169" t="s">
        <v>915</v>
      </c>
      <c r="C29" s="132"/>
      <c r="D29" s="108"/>
      <c r="E29" s="106"/>
      <c r="F29" s="106"/>
      <c r="G29" s="106"/>
      <c r="H29" s="107"/>
      <c r="I29" s="708"/>
    </row>
    <row r="30" spans="1:9" ht="16.5" customHeight="1" x14ac:dyDescent="0.2">
      <c r="A30" s="133"/>
      <c r="B30" s="133" t="s">
        <v>845</v>
      </c>
      <c r="C30" s="133"/>
      <c r="D30" s="91" t="s">
        <v>916</v>
      </c>
      <c r="E30" s="514"/>
      <c r="F30" s="515"/>
      <c r="G30" s="515"/>
      <c r="H30" s="515"/>
      <c r="I30" s="516"/>
    </row>
    <row r="31" spans="1:9" x14ac:dyDescent="0.2">
      <c r="A31" s="133"/>
      <c r="B31" s="133"/>
      <c r="C31" s="133" t="s">
        <v>917</v>
      </c>
      <c r="D31" s="95"/>
      <c r="E31" s="516"/>
      <c r="F31" s="516"/>
      <c r="G31" s="516"/>
      <c r="H31" s="516"/>
      <c r="I31" s="516"/>
    </row>
    <row r="32" spans="1:9" s="35" customFormat="1" ht="18.75" customHeight="1" x14ac:dyDescent="0.25">
      <c r="A32" s="169"/>
      <c r="B32" s="169"/>
      <c r="C32" s="169" t="s">
        <v>918</v>
      </c>
      <c r="D32" s="108" t="s">
        <v>919</v>
      </c>
      <c r="E32" s="216">
        <f>SUM(E30:E31)</f>
        <v>0</v>
      </c>
      <c r="F32" s="216">
        <f t="shared" ref="F32:I32" si="4">SUM(F30:F31)</f>
        <v>0</v>
      </c>
      <c r="G32" s="216">
        <f t="shared" si="4"/>
        <v>0</v>
      </c>
      <c r="H32" s="714">
        <f t="shared" si="4"/>
        <v>0</v>
      </c>
      <c r="I32" s="714">
        <f t="shared" si="4"/>
        <v>0</v>
      </c>
    </row>
    <row r="33" spans="1:12" ht="16.5" customHeight="1" x14ac:dyDescent="0.25">
      <c r="A33" s="133"/>
      <c r="B33" s="169" t="s">
        <v>920</v>
      </c>
      <c r="C33" s="133"/>
      <c r="D33" s="95"/>
      <c r="E33" s="106"/>
      <c r="F33" s="106"/>
      <c r="G33" s="107"/>
      <c r="H33" s="201"/>
      <c r="I33" s="708"/>
    </row>
    <row r="34" spans="1:12" x14ac:dyDescent="0.2">
      <c r="A34" s="133"/>
      <c r="B34" s="133" t="s">
        <v>688</v>
      </c>
      <c r="C34" s="133"/>
      <c r="D34" s="91" t="s">
        <v>921</v>
      </c>
      <c r="E34" s="514"/>
      <c r="F34" s="515"/>
      <c r="G34" s="515"/>
      <c r="H34" s="516"/>
      <c r="I34" s="516"/>
    </row>
    <row r="35" spans="1:12" x14ac:dyDescent="0.2">
      <c r="A35" s="133"/>
      <c r="B35" s="133" t="s">
        <v>762</v>
      </c>
      <c r="C35" s="133"/>
      <c r="D35" s="95" t="s">
        <v>922</v>
      </c>
      <c r="E35" s="516"/>
      <c r="F35" s="516"/>
      <c r="G35" s="516"/>
      <c r="H35" s="516"/>
      <c r="I35" s="516"/>
      <c r="L35" s="36"/>
    </row>
    <row r="36" spans="1:12" s="35" customFormat="1" ht="16.5" customHeight="1" x14ac:dyDescent="0.25">
      <c r="A36" s="169"/>
      <c r="B36" s="169"/>
      <c r="C36" s="169" t="s">
        <v>923</v>
      </c>
      <c r="D36" s="108" t="s">
        <v>924</v>
      </c>
      <c r="E36" s="216">
        <f>SUM(E34:E35)</f>
        <v>0</v>
      </c>
      <c r="F36" s="216">
        <f t="shared" ref="F36:I36" si="5">SUM(F34:F35)</f>
        <v>0</v>
      </c>
      <c r="G36" s="216">
        <f t="shared" si="5"/>
        <v>0</v>
      </c>
      <c r="H36" s="216">
        <f t="shared" si="5"/>
        <v>0</v>
      </c>
      <c r="I36" s="216">
        <f t="shared" si="5"/>
        <v>0</v>
      </c>
    </row>
    <row r="37" spans="1:12" s="35" customFormat="1" ht="24.75" customHeight="1" thickBot="1" x14ac:dyDescent="0.3">
      <c r="A37" s="159"/>
      <c r="B37" s="159"/>
      <c r="C37" s="159" t="s">
        <v>925</v>
      </c>
      <c r="D37" s="190" t="s">
        <v>926</v>
      </c>
      <c r="E37" s="602">
        <f>E22+E28-E32+E36</f>
        <v>0</v>
      </c>
      <c r="F37" s="602">
        <f t="shared" ref="F37:I37" si="6">F22+F28-F32+F36</f>
        <v>0</v>
      </c>
      <c r="G37" s="602">
        <f t="shared" si="6"/>
        <v>0</v>
      </c>
      <c r="H37" s="602">
        <f t="shared" si="6"/>
        <v>0</v>
      </c>
      <c r="I37" s="602">
        <f t="shared" si="6"/>
        <v>0</v>
      </c>
    </row>
    <row r="38" spans="1:12" ht="21.75" customHeight="1" thickTop="1" x14ac:dyDescent="0.25">
      <c r="A38" s="133"/>
      <c r="B38" s="169" t="s">
        <v>927</v>
      </c>
      <c r="C38" s="133"/>
      <c r="D38" s="95"/>
      <c r="E38" s="223"/>
      <c r="F38" s="144"/>
      <c r="G38" s="144"/>
      <c r="H38" s="115"/>
    </row>
    <row r="39" spans="1:12" ht="18.75" customHeight="1" x14ac:dyDescent="0.2">
      <c r="A39" s="133"/>
      <c r="B39" s="133"/>
      <c r="C39" s="133" t="s">
        <v>928</v>
      </c>
      <c r="D39" s="95"/>
      <c r="E39" s="95"/>
      <c r="F39" s="95"/>
      <c r="G39" s="95"/>
      <c r="H39" s="91"/>
    </row>
    <row r="40" spans="1:12" ht="21" customHeight="1" thickBot="1" x14ac:dyDescent="0.3">
      <c r="A40" s="159"/>
      <c r="B40" s="160"/>
      <c r="C40" s="160" t="s">
        <v>929</v>
      </c>
      <c r="D40" s="161"/>
      <c r="E40" s="290"/>
      <c r="F40" s="112"/>
      <c r="G40" s="112"/>
      <c r="H40" s="151"/>
    </row>
    <row r="41" spans="1:12" ht="15" thickTop="1" x14ac:dyDescent="0.2">
      <c r="A41" s="141"/>
      <c r="B41" s="141"/>
      <c r="C41" s="141"/>
      <c r="D41" s="115"/>
      <c r="E41" s="115"/>
      <c r="F41" s="115"/>
      <c r="G41" s="115"/>
      <c r="H41" s="115"/>
    </row>
    <row r="42" spans="1:12" x14ac:dyDescent="0.2">
      <c r="A42" s="141"/>
      <c r="B42" s="141"/>
      <c r="C42" s="141"/>
      <c r="D42" s="115"/>
      <c r="E42" s="115"/>
      <c r="F42" s="115"/>
      <c r="G42" s="115"/>
      <c r="H42" s="58" t="str" cm="1">
        <f t="array" ref="H42">SchoolName</f>
        <v>Young Women's Leadership Academy</v>
      </c>
    </row>
    <row r="43" spans="1:12" x14ac:dyDescent="0.2">
      <c r="A43" s="133"/>
      <c r="B43" s="133"/>
      <c r="C43" s="133"/>
      <c r="D43" s="91"/>
      <c r="E43" s="115" t="s">
        <v>405</v>
      </c>
      <c r="F43" s="115"/>
      <c r="G43" s="116"/>
      <c r="H43" s="284" t="str" cm="1">
        <f t="array" ref="H43">"FYE "&amp;TEXT(FYE_Date,"mm/dd/yy")</f>
        <v>FYE 06/30/25</v>
      </c>
    </row>
    <row r="44" spans="1:12" ht="13.5" customHeight="1" x14ac:dyDescent="0.2">
      <c r="A44" s="132"/>
      <c r="B44" s="132"/>
      <c r="C44" s="132"/>
      <c r="D44" s="142"/>
      <c r="E44" s="141" t="s">
        <v>930</v>
      </c>
      <c r="F44" s="115"/>
      <c r="G44" s="115"/>
      <c r="H44" s="58" t="str">
        <f>Budget</f>
        <v>Amended Approved</v>
      </c>
    </row>
    <row r="45" spans="1:12" ht="15" customHeight="1" x14ac:dyDescent="0.2">
      <c r="A45" s="141"/>
      <c r="B45" s="141"/>
      <c r="C45" s="141"/>
      <c r="D45" s="115"/>
      <c r="E45" s="115"/>
      <c r="F45" s="115"/>
      <c r="G45" s="115"/>
      <c r="H45" s="683" t="s">
        <v>339</v>
      </c>
    </row>
    <row r="46" spans="1:12" x14ac:dyDescent="0.2">
      <c r="A46" s="921" t="s">
        <v>931</v>
      </c>
      <c r="B46" s="141"/>
      <c r="C46" s="141"/>
      <c r="D46" s="115"/>
      <c r="E46" s="115"/>
      <c r="F46" s="115"/>
      <c r="G46" s="115"/>
      <c r="H46" s="115"/>
    </row>
    <row r="53" spans="8:8" x14ac:dyDescent="0.2">
      <c r="H53" s="896" t="s">
        <v>34</v>
      </c>
    </row>
    <row r="54" spans="8:8" x14ac:dyDescent="0.2">
      <c r="H54" s="297" t="s">
        <v>932</v>
      </c>
    </row>
  </sheetData>
  <mergeCells count="2">
    <mergeCell ref="B5:D5"/>
    <mergeCell ref="G2:H2"/>
  </mergeCells>
  <phoneticPr fontId="0" type="noConversion"/>
  <hyperlinks>
    <hyperlink ref="H45" location="TOCpage" display="TOC" xr:uid="{8F8C20D0-F055-42AE-ABB0-7A886F4E7649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L55"/>
  <sheetViews>
    <sheetView zoomScale="75" zoomScaleNormal="75" workbookViewId="0">
      <selection activeCell="M44" sqref="M44"/>
    </sheetView>
  </sheetViews>
  <sheetFormatPr defaultColWidth="9.140625" defaultRowHeight="12.75" x14ac:dyDescent="0.2"/>
  <cols>
    <col min="1" max="1" width="3.28515625" style="24" customWidth="1"/>
    <col min="2" max="2" width="2.7109375" style="24" customWidth="1"/>
    <col min="3" max="3" width="4.7109375" style="24" customWidth="1"/>
    <col min="4" max="4" width="31" style="23" customWidth="1"/>
    <col min="5" max="8" width="17.7109375" style="23" customWidth="1"/>
    <col min="9" max="9" width="12.85546875" style="23" bestFit="1" customWidth="1"/>
    <col min="10" max="16384" width="9.140625" style="23"/>
  </cols>
  <sheetData>
    <row r="1" spans="1:9" x14ac:dyDescent="0.2">
      <c r="A1" s="922"/>
      <c r="B1" s="922"/>
      <c r="C1" s="922"/>
      <c r="D1" s="923"/>
      <c r="E1" s="924">
        <v>-1</v>
      </c>
      <c r="F1" s="925">
        <v>-2</v>
      </c>
      <c r="G1" s="926">
        <v>-3</v>
      </c>
      <c r="H1" s="926">
        <v>-4</v>
      </c>
      <c r="I1" s="614"/>
    </row>
    <row r="2" spans="1:9" s="3" customFormat="1" ht="14.25" x14ac:dyDescent="0.2">
      <c r="A2" s="30"/>
      <c r="B2" s="30"/>
      <c r="C2" s="30"/>
      <c r="D2" s="11"/>
      <c r="E2" s="11"/>
      <c r="F2" s="904" t="s">
        <v>359</v>
      </c>
      <c r="G2" s="992" t="str">
        <f>"BUDGET YEAR ENDING "&amp;TEXT('Form 1'!$C$138,"mm/dd/yy")</f>
        <v>BUDGET YEAR ENDING 06/30/25</v>
      </c>
      <c r="H2" s="993"/>
    </row>
    <row r="3" spans="1:9" s="3" customFormat="1" ht="14.25" x14ac:dyDescent="0.2">
      <c r="A3" s="30"/>
      <c r="B3" s="30"/>
      <c r="C3" s="30"/>
      <c r="D3" s="11"/>
      <c r="E3" s="62" t="s">
        <v>599</v>
      </c>
      <c r="F3" s="62" t="s">
        <v>600</v>
      </c>
      <c r="G3" s="64"/>
      <c r="H3" s="34"/>
      <c r="I3" s="8"/>
    </row>
    <row r="4" spans="1:9" s="3" customFormat="1" ht="15" x14ac:dyDescent="0.2">
      <c r="A4" s="30"/>
      <c r="B4" s="67"/>
      <c r="D4" s="71" t="s">
        <v>892</v>
      </c>
      <c r="E4" s="62" t="s">
        <v>601</v>
      </c>
      <c r="F4" s="62" t="s">
        <v>601</v>
      </c>
      <c r="G4" s="65" t="s">
        <v>602</v>
      </c>
      <c r="H4" s="61" t="s">
        <v>603</v>
      </c>
      <c r="I4" s="39" t="s">
        <v>679</v>
      </c>
    </row>
    <row r="5" spans="1:9" s="34" customFormat="1" ht="18" customHeight="1" x14ac:dyDescent="0.2">
      <c r="A5" s="31"/>
      <c r="B5" s="996"/>
      <c r="C5" s="996"/>
      <c r="D5" s="997"/>
      <c r="E5" s="298">
        <f>'Form 1'!$C$129</f>
        <v>45107</v>
      </c>
      <c r="F5" s="298">
        <f>'Form 1'!$C$133</f>
        <v>45473</v>
      </c>
      <c r="G5" s="63" t="s">
        <v>605</v>
      </c>
      <c r="H5" s="61" t="s">
        <v>605</v>
      </c>
      <c r="I5" s="39" t="s">
        <v>605</v>
      </c>
    </row>
    <row r="6" spans="1:9" ht="25.5" customHeight="1" x14ac:dyDescent="0.2">
      <c r="A6" s="224" t="s">
        <v>933</v>
      </c>
      <c r="B6" s="1031" t="s">
        <v>934</v>
      </c>
      <c r="C6" s="1031"/>
      <c r="D6" s="1032"/>
      <c r="E6" s="927"/>
      <c r="F6" s="927"/>
      <c r="G6" s="928"/>
      <c r="H6" s="929"/>
      <c r="I6" s="930"/>
    </row>
    <row r="7" spans="1:9" ht="14.25" x14ac:dyDescent="0.2">
      <c r="A7" s="516"/>
      <c r="B7" s="516"/>
      <c r="C7" s="516"/>
      <c r="D7" s="603"/>
      <c r="E7" s="514"/>
      <c r="F7" s="515"/>
      <c r="G7" s="515"/>
      <c r="H7" s="516"/>
      <c r="I7" s="516"/>
    </row>
    <row r="8" spans="1:9" ht="14.25" x14ac:dyDescent="0.2">
      <c r="A8" s="516"/>
      <c r="B8" s="516"/>
      <c r="C8" s="516"/>
      <c r="D8" s="516"/>
      <c r="E8" s="516"/>
      <c r="F8" s="516"/>
      <c r="G8" s="516"/>
      <c r="H8" s="516"/>
      <c r="I8" s="516"/>
    </row>
    <row r="9" spans="1:9" ht="14.25" x14ac:dyDescent="0.2">
      <c r="A9" s="516"/>
      <c r="B9" s="516"/>
      <c r="C9" s="516"/>
      <c r="D9" s="516"/>
      <c r="E9" s="516"/>
      <c r="F9" s="516"/>
      <c r="G9" s="516"/>
      <c r="H9" s="516"/>
      <c r="I9" s="516"/>
    </row>
    <row r="10" spans="1:9" ht="14.25" x14ac:dyDescent="0.2">
      <c r="A10" s="516"/>
      <c r="B10" s="516"/>
      <c r="C10" s="516"/>
      <c r="D10" s="516"/>
      <c r="E10" s="516"/>
      <c r="F10" s="516"/>
      <c r="G10" s="516"/>
      <c r="H10" s="516"/>
      <c r="I10" s="516"/>
    </row>
    <row r="11" spans="1:9" ht="14.25" x14ac:dyDescent="0.2">
      <c r="A11" s="516"/>
      <c r="B11" s="516"/>
      <c r="C11" s="516"/>
      <c r="D11" s="516"/>
      <c r="E11" s="516"/>
      <c r="F11" s="516"/>
      <c r="G11" s="516"/>
      <c r="H11" s="516"/>
      <c r="I11" s="516"/>
    </row>
    <row r="12" spans="1:9" ht="14.25" x14ac:dyDescent="0.2">
      <c r="A12" s="516"/>
      <c r="B12" s="516"/>
      <c r="C12" s="516"/>
      <c r="D12" s="516"/>
      <c r="E12" s="516"/>
      <c r="F12" s="516"/>
      <c r="G12" s="516"/>
      <c r="H12" s="516"/>
      <c r="I12" s="516"/>
    </row>
    <row r="13" spans="1:9" s="7" customFormat="1" ht="27" customHeight="1" thickBot="1" x14ac:dyDescent="0.25">
      <c r="A13" s="225"/>
      <c r="B13" s="226" t="s">
        <v>935</v>
      </c>
      <c r="C13" s="1020" t="s">
        <v>936</v>
      </c>
      <c r="D13" s="1021"/>
      <c r="E13" s="227">
        <f>SUM(E7:E12)</f>
        <v>0</v>
      </c>
      <c r="F13" s="227">
        <f t="shared" ref="F13:I13" si="0">SUM(F7:F12)</f>
        <v>0</v>
      </c>
      <c r="G13" s="227">
        <f t="shared" si="0"/>
        <v>0</v>
      </c>
      <c r="H13" s="749">
        <f t="shared" si="0"/>
        <v>0</v>
      </c>
      <c r="I13" s="750">
        <f t="shared" si="0"/>
        <v>0</v>
      </c>
    </row>
    <row r="14" spans="1:9" ht="24.75" customHeight="1" x14ac:dyDescent="0.2">
      <c r="A14" s="228" t="s">
        <v>937</v>
      </c>
      <c r="B14" s="1017" t="s">
        <v>938</v>
      </c>
      <c r="C14" s="1018"/>
      <c r="D14" s="1019"/>
      <c r="E14" s="931"/>
      <c r="F14" s="927"/>
      <c r="G14" s="927"/>
      <c r="H14" s="928"/>
      <c r="I14" s="932"/>
    </row>
    <row r="15" spans="1:9" ht="14.25" x14ac:dyDescent="0.2">
      <c r="A15" s="516"/>
      <c r="B15" s="516"/>
      <c r="C15" s="516"/>
      <c r="D15" s="603"/>
      <c r="E15" s="514"/>
      <c r="F15" s="515"/>
      <c r="G15" s="515"/>
      <c r="H15" s="515"/>
      <c r="I15" s="515"/>
    </row>
    <row r="16" spans="1:9" ht="14.25" x14ac:dyDescent="0.2">
      <c r="A16" s="516"/>
      <c r="B16" s="516"/>
      <c r="C16" s="516"/>
      <c r="D16" s="516"/>
      <c r="E16" s="516"/>
      <c r="F16" s="516"/>
      <c r="G16" s="516"/>
      <c r="H16" s="516"/>
      <c r="I16" s="516"/>
    </row>
    <row r="17" spans="1:9" ht="14.25" x14ac:dyDescent="0.2">
      <c r="A17" s="516"/>
      <c r="B17" s="516"/>
      <c r="C17" s="516"/>
      <c r="D17" s="516"/>
      <c r="E17" s="516"/>
      <c r="F17" s="516"/>
      <c r="G17" s="516"/>
      <c r="H17" s="516"/>
      <c r="I17" s="516"/>
    </row>
    <row r="18" spans="1:9" ht="14.25" x14ac:dyDescent="0.2">
      <c r="A18" s="516"/>
      <c r="B18" s="516"/>
      <c r="C18" s="516"/>
      <c r="D18" s="516"/>
      <c r="E18" s="516"/>
      <c r="F18" s="516"/>
      <c r="G18" s="516"/>
      <c r="H18" s="516"/>
      <c r="I18" s="516"/>
    </row>
    <row r="19" spans="1:9" ht="14.25" x14ac:dyDescent="0.2">
      <c r="A19" s="516"/>
      <c r="B19" s="516"/>
      <c r="C19" s="516"/>
      <c r="D19" s="516"/>
      <c r="E19" s="516"/>
      <c r="F19" s="516"/>
      <c r="G19" s="516"/>
      <c r="H19" s="516"/>
      <c r="I19" s="516"/>
    </row>
    <row r="20" spans="1:9" ht="14.25" x14ac:dyDescent="0.2">
      <c r="A20" s="516"/>
      <c r="B20" s="516"/>
      <c r="C20" s="516"/>
      <c r="D20" s="516"/>
      <c r="E20" s="516"/>
      <c r="F20" s="516"/>
      <c r="G20" s="516"/>
      <c r="H20" s="516"/>
      <c r="I20" s="516"/>
    </row>
    <row r="21" spans="1:9" ht="26.25" customHeight="1" thickBot="1" x14ac:dyDescent="0.25">
      <c r="A21" s="933"/>
      <c r="B21" s="226" t="s">
        <v>939</v>
      </c>
      <c r="C21" s="1020" t="s">
        <v>940</v>
      </c>
      <c r="D21" s="1021"/>
      <c r="E21" s="934">
        <f>SUM(E15:E20)</f>
        <v>0</v>
      </c>
      <c r="F21" s="934">
        <f t="shared" ref="F21:I21" si="1">SUM(F15:F20)</f>
        <v>0</v>
      </c>
      <c r="G21" s="934">
        <f t="shared" si="1"/>
        <v>0</v>
      </c>
      <c r="H21" s="935">
        <f t="shared" si="1"/>
        <v>0</v>
      </c>
      <c r="I21" s="936">
        <f t="shared" si="1"/>
        <v>0</v>
      </c>
    </row>
    <row r="22" spans="1:9" s="7" customFormat="1" ht="24.75" customHeight="1" x14ac:dyDescent="0.2">
      <c r="A22" s="228" t="s">
        <v>941</v>
      </c>
      <c r="B22" s="1028" t="s">
        <v>942</v>
      </c>
      <c r="C22" s="1029"/>
      <c r="D22" s="1030"/>
      <c r="E22" s="229"/>
      <c r="F22" s="229"/>
      <c r="G22" s="229"/>
      <c r="H22" s="230"/>
      <c r="I22" s="751"/>
    </row>
    <row r="23" spans="1:9" ht="14.25" x14ac:dyDescent="0.2">
      <c r="A23" s="516"/>
      <c r="B23" s="516"/>
      <c r="C23" s="516"/>
      <c r="D23" s="603"/>
      <c r="E23" s="514"/>
      <c r="F23" s="515"/>
      <c r="G23" s="515"/>
      <c r="H23" s="515"/>
      <c r="I23" s="515"/>
    </row>
    <row r="24" spans="1:9" ht="14.25" x14ac:dyDescent="0.2">
      <c r="A24" s="516"/>
      <c r="B24" s="516"/>
      <c r="C24" s="516"/>
      <c r="D24" s="516"/>
      <c r="E24" s="516"/>
      <c r="F24" s="516"/>
      <c r="G24" s="516"/>
      <c r="H24" s="516"/>
      <c r="I24" s="516"/>
    </row>
    <row r="25" spans="1:9" ht="14.25" x14ac:dyDescent="0.2">
      <c r="A25" s="516"/>
      <c r="B25" s="516"/>
      <c r="C25" s="516"/>
      <c r="D25" s="516"/>
      <c r="E25" s="516"/>
      <c r="F25" s="516"/>
      <c r="G25" s="516"/>
      <c r="H25" s="516"/>
      <c r="I25" s="516"/>
    </row>
    <row r="26" spans="1:9" ht="14.25" x14ac:dyDescent="0.2">
      <c r="A26" s="516"/>
      <c r="B26" s="516"/>
      <c r="C26" s="516"/>
      <c r="D26" s="516"/>
      <c r="E26" s="516"/>
      <c r="F26" s="516"/>
      <c r="G26" s="516"/>
      <c r="H26" s="516"/>
      <c r="I26" s="516"/>
    </row>
    <row r="27" spans="1:9" ht="14.25" x14ac:dyDescent="0.2">
      <c r="A27" s="516"/>
      <c r="B27" s="516"/>
      <c r="C27" s="516"/>
      <c r="D27" s="516"/>
      <c r="E27" s="516"/>
      <c r="F27" s="516"/>
      <c r="G27" s="516"/>
      <c r="H27" s="516"/>
      <c r="I27" s="516"/>
    </row>
    <row r="28" spans="1:9" ht="14.25" x14ac:dyDescent="0.2">
      <c r="A28" s="516"/>
      <c r="B28" s="516"/>
      <c r="C28" s="516"/>
      <c r="D28" s="516"/>
      <c r="E28" s="516"/>
      <c r="F28" s="516"/>
      <c r="G28" s="516"/>
      <c r="H28" s="516"/>
      <c r="I28" s="516"/>
    </row>
    <row r="29" spans="1:9" s="7" customFormat="1" ht="27" customHeight="1" thickBot="1" x14ac:dyDescent="0.25">
      <c r="A29" s="225"/>
      <c r="B29" s="226" t="s">
        <v>943</v>
      </c>
      <c r="C29" s="1020" t="s">
        <v>944</v>
      </c>
      <c r="D29" s="1021"/>
      <c r="E29" s="227">
        <f>SUM(E23:E28)</f>
        <v>0</v>
      </c>
      <c r="F29" s="227">
        <f t="shared" ref="F29:I29" si="2">SUM(F23:F28)</f>
        <v>0</v>
      </c>
      <c r="G29" s="227">
        <f t="shared" si="2"/>
        <v>0</v>
      </c>
      <c r="H29" s="749">
        <f t="shared" si="2"/>
        <v>0</v>
      </c>
      <c r="I29" s="750">
        <f t="shared" si="2"/>
        <v>0</v>
      </c>
    </row>
    <row r="30" spans="1:9" ht="24.75" customHeight="1" x14ac:dyDescent="0.2">
      <c r="A30" s="228" t="s">
        <v>945</v>
      </c>
      <c r="B30" s="1028" t="s">
        <v>946</v>
      </c>
      <c r="C30" s="1029"/>
      <c r="D30" s="1030"/>
      <c r="E30" s="927"/>
      <c r="F30" s="927"/>
      <c r="G30" s="927"/>
      <c r="H30" s="928"/>
      <c r="I30" s="937"/>
    </row>
    <row r="31" spans="1:9" ht="14.25" x14ac:dyDescent="0.2">
      <c r="A31" s="516"/>
      <c r="B31" s="516"/>
      <c r="C31" s="516"/>
      <c r="D31" s="603"/>
      <c r="E31" s="514"/>
      <c r="F31" s="515"/>
      <c r="G31" s="515"/>
      <c r="H31" s="515"/>
      <c r="I31" s="515"/>
    </row>
    <row r="32" spans="1:9" ht="14.25" x14ac:dyDescent="0.2">
      <c r="A32" s="516"/>
      <c r="B32" s="516"/>
      <c r="C32" s="516"/>
      <c r="D32" s="516"/>
      <c r="E32" s="516"/>
      <c r="F32" s="516"/>
      <c r="G32" s="516"/>
      <c r="H32" s="516"/>
      <c r="I32" s="516"/>
    </row>
    <row r="33" spans="1:12" ht="14.25" x14ac:dyDescent="0.2">
      <c r="A33" s="516"/>
      <c r="B33" s="516"/>
      <c r="C33" s="516"/>
      <c r="D33" s="516"/>
      <c r="E33" s="516"/>
      <c r="F33" s="516"/>
      <c r="G33" s="516"/>
      <c r="H33" s="516"/>
      <c r="I33" s="516"/>
      <c r="J33" s="614"/>
      <c r="K33" s="614"/>
      <c r="L33" s="614"/>
    </row>
    <row r="34" spans="1:12" ht="14.25" x14ac:dyDescent="0.2">
      <c r="A34" s="516"/>
      <c r="B34" s="516"/>
      <c r="C34" s="516"/>
      <c r="D34" s="516"/>
      <c r="E34" s="516"/>
      <c r="F34" s="516"/>
      <c r="G34" s="516"/>
      <c r="H34" s="516"/>
      <c r="I34" s="516"/>
      <c r="J34" s="614"/>
      <c r="K34" s="614"/>
      <c r="L34" s="614"/>
    </row>
    <row r="35" spans="1:12" ht="14.25" x14ac:dyDescent="0.2">
      <c r="A35" s="516"/>
      <c r="B35" s="516"/>
      <c r="C35" s="516"/>
      <c r="D35" s="516"/>
      <c r="E35" s="516"/>
      <c r="F35" s="516"/>
      <c r="G35" s="516"/>
      <c r="H35" s="516"/>
      <c r="I35" s="516"/>
      <c r="J35" s="614"/>
      <c r="K35" s="614"/>
      <c r="L35" s="614"/>
    </row>
    <row r="36" spans="1:12" ht="14.25" x14ac:dyDescent="0.2">
      <c r="A36" s="516"/>
      <c r="B36" s="516"/>
      <c r="C36" s="516"/>
      <c r="D36" s="516"/>
      <c r="E36" s="516"/>
      <c r="F36" s="516"/>
      <c r="G36" s="516"/>
      <c r="H36" s="516"/>
      <c r="I36" s="516"/>
      <c r="J36" s="614"/>
      <c r="K36" s="614"/>
      <c r="L36" s="614"/>
    </row>
    <row r="37" spans="1:12" ht="25.5" customHeight="1" thickBot="1" x14ac:dyDescent="0.25">
      <c r="A37" s="933"/>
      <c r="B37" s="226" t="s">
        <v>947</v>
      </c>
      <c r="C37" s="1020" t="s">
        <v>948</v>
      </c>
      <c r="D37" s="1021"/>
      <c r="E37" s="936">
        <f>SUM(E31:E36)</f>
        <v>0</v>
      </c>
      <c r="F37" s="936">
        <f t="shared" ref="F37:I37" si="3">SUM(F31:F36)</f>
        <v>0</v>
      </c>
      <c r="G37" s="936">
        <f t="shared" si="3"/>
        <v>0</v>
      </c>
      <c r="H37" s="936">
        <f t="shared" si="3"/>
        <v>0</v>
      </c>
      <c r="I37" s="936">
        <f t="shared" si="3"/>
        <v>0</v>
      </c>
      <c r="J37" s="614"/>
      <c r="K37" s="614"/>
      <c r="L37" s="614"/>
    </row>
    <row r="38" spans="1:12" s="7" customFormat="1" ht="31.5" customHeight="1" x14ac:dyDescent="0.2">
      <c r="A38" s="1028" t="s">
        <v>949</v>
      </c>
      <c r="B38" s="1029"/>
      <c r="C38" s="1029"/>
      <c r="D38" s="1030"/>
      <c r="E38" s="231">
        <f>E13+E21+E29+E37</f>
        <v>0</v>
      </c>
      <c r="F38" s="231">
        <f t="shared" ref="F38:I38" si="4">F13+F21+F29+F37</f>
        <v>0</v>
      </c>
      <c r="G38" s="231">
        <f t="shared" si="4"/>
        <v>0</v>
      </c>
      <c r="H38" s="231">
        <f t="shared" si="4"/>
        <v>0</v>
      </c>
      <c r="I38" s="231">
        <f t="shared" si="4"/>
        <v>0</v>
      </c>
    </row>
    <row r="39" spans="1:12" ht="31.5" customHeight="1" x14ac:dyDescent="0.2">
      <c r="A39" s="1022" t="s">
        <v>950</v>
      </c>
      <c r="B39" s="1023"/>
      <c r="C39" s="1023"/>
      <c r="D39" s="1024"/>
      <c r="E39" s="938"/>
      <c r="F39" s="939"/>
      <c r="G39" s="939"/>
      <c r="H39" s="940"/>
      <c r="I39" s="614"/>
      <c r="J39" s="614"/>
      <c r="K39" s="614"/>
      <c r="L39" s="614"/>
    </row>
    <row r="40" spans="1:12" ht="30" customHeight="1" thickBot="1" x14ac:dyDescent="0.25">
      <c r="A40" s="1025" t="s">
        <v>951</v>
      </c>
      <c r="B40" s="1026"/>
      <c r="C40" s="1026"/>
      <c r="D40" s="1027"/>
      <c r="E40" s="941"/>
      <c r="F40" s="941"/>
      <c r="G40" s="941"/>
      <c r="H40" s="942"/>
      <c r="I40" s="614"/>
      <c r="J40" s="614"/>
      <c r="K40" s="614"/>
      <c r="L40" s="614"/>
    </row>
    <row r="41" spans="1:12" ht="13.5" thickTop="1" x14ac:dyDescent="0.2">
      <c r="A41" s="921"/>
      <c r="B41" s="921"/>
      <c r="C41" s="921"/>
      <c r="D41" s="943"/>
      <c r="E41" s="928"/>
      <c r="F41" s="928"/>
      <c r="G41" s="928"/>
      <c r="H41" s="928"/>
      <c r="I41" s="614"/>
      <c r="J41" s="614"/>
      <c r="K41" s="614"/>
      <c r="L41" s="614"/>
    </row>
    <row r="42" spans="1:12" s="7" customFormat="1" ht="18.75" customHeight="1" x14ac:dyDescent="0.2">
      <c r="A42" s="232"/>
      <c r="B42" s="232"/>
      <c r="C42" s="232"/>
      <c r="D42" s="233"/>
      <c r="E42" s="230"/>
      <c r="F42" s="230"/>
      <c r="G42" s="230"/>
      <c r="H42" s="58" t="str" cm="1">
        <f t="array" ref="H42">SchoolName</f>
        <v>Young Women's Leadership Academy</v>
      </c>
    </row>
    <row r="43" spans="1:12" ht="15" customHeight="1" x14ac:dyDescent="0.2">
      <c r="A43" s="944"/>
      <c r="B43" s="944"/>
      <c r="C43" s="944"/>
      <c r="D43" s="945"/>
      <c r="E43" s="943" t="s">
        <v>405</v>
      </c>
      <c r="F43" s="943"/>
      <c r="G43" s="946"/>
      <c r="H43" s="284" t="str" cm="1">
        <f t="array" ref="H43">"FYE "&amp;TEXT(FYE_Date,"mm/dd/yy")</f>
        <v>FYE 06/30/25</v>
      </c>
      <c r="I43" s="614"/>
      <c r="J43" s="614"/>
      <c r="K43" s="614"/>
      <c r="L43" s="614"/>
    </row>
    <row r="44" spans="1:12" ht="16.5" customHeight="1" x14ac:dyDescent="0.2">
      <c r="A44" s="944"/>
      <c r="B44" s="944"/>
      <c r="C44" s="944"/>
      <c r="D44" s="945"/>
      <c r="E44" s="943" t="s">
        <v>930</v>
      </c>
      <c r="F44" s="614"/>
      <c r="G44" s="943"/>
      <c r="H44" s="58" t="str">
        <f>Budget</f>
        <v>Amended Approved</v>
      </c>
      <c r="I44" s="614"/>
      <c r="J44" s="614"/>
      <c r="K44" s="614"/>
      <c r="L44" s="614"/>
    </row>
    <row r="45" spans="1:12" x14ac:dyDescent="0.2">
      <c r="A45" s="921"/>
      <c r="B45" s="921"/>
      <c r="C45" s="921"/>
      <c r="D45" s="943"/>
      <c r="E45" s="943"/>
      <c r="F45" s="943"/>
      <c r="G45" s="943"/>
      <c r="H45" s="683" t="s">
        <v>339</v>
      </c>
      <c r="I45" s="614"/>
      <c r="J45" s="614"/>
      <c r="K45" s="614"/>
      <c r="L45" s="947"/>
    </row>
    <row r="46" spans="1:12" s="7" customFormat="1" ht="16.5" customHeight="1" x14ac:dyDescent="0.2">
      <c r="A46" s="921" t="s">
        <v>952</v>
      </c>
      <c r="B46" s="232"/>
      <c r="C46" s="232"/>
      <c r="D46" s="233"/>
      <c r="E46" s="230"/>
      <c r="F46" s="230"/>
      <c r="G46" s="73"/>
      <c r="H46" s="233"/>
    </row>
    <row r="47" spans="1:12" ht="13.5" customHeight="1" x14ac:dyDescent="0.2">
      <c r="A47" s="921"/>
      <c r="B47" s="921"/>
      <c r="C47" s="921"/>
      <c r="D47" s="943"/>
      <c r="E47" s="928"/>
      <c r="F47" s="928"/>
      <c r="G47" s="928"/>
      <c r="H47" s="928"/>
      <c r="I47" s="614"/>
      <c r="J47" s="614"/>
      <c r="K47" s="614"/>
      <c r="L47" s="614"/>
    </row>
    <row r="48" spans="1:12" s="7" customFormat="1" ht="14.25" customHeight="1" x14ac:dyDescent="0.2">
      <c r="A48" s="232"/>
      <c r="B48" s="232"/>
      <c r="C48" s="232"/>
      <c r="D48" s="233"/>
      <c r="E48" s="233"/>
      <c r="F48" s="233"/>
      <c r="G48" s="233"/>
      <c r="H48" s="233"/>
    </row>
    <row r="49" spans="1:8" ht="15" customHeight="1" x14ac:dyDescent="0.2">
      <c r="A49" s="921"/>
      <c r="B49" s="232"/>
      <c r="C49" s="921"/>
      <c r="D49" s="943"/>
      <c r="E49" s="943"/>
      <c r="F49" s="943"/>
      <c r="G49" s="943"/>
      <c r="H49" s="614"/>
    </row>
    <row r="50" spans="1:8" x14ac:dyDescent="0.2">
      <c r="A50" s="921"/>
      <c r="B50" s="921"/>
      <c r="C50" s="921"/>
      <c r="D50" s="943"/>
      <c r="E50" s="943"/>
      <c r="F50" s="943"/>
      <c r="G50" s="943"/>
      <c r="H50" s="896" t="s">
        <v>34</v>
      </c>
    </row>
    <row r="51" spans="1:8" x14ac:dyDescent="0.2">
      <c r="A51" s="912"/>
      <c r="B51" s="912"/>
      <c r="C51" s="912"/>
      <c r="D51" s="614"/>
      <c r="E51" s="614"/>
      <c r="F51" s="614"/>
      <c r="G51" s="614"/>
      <c r="H51" s="609" t="s">
        <v>953</v>
      </c>
    </row>
    <row r="54" spans="1:8" ht="18.75" customHeight="1" x14ac:dyDescent="0.2">
      <c r="A54" s="912"/>
      <c r="B54" s="912"/>
      <c r="C54" s="912"/>
      <c r="D54" s="614"/>
      <c r="E54" s="614"/>
      <c r="F54" s="614"/>
      <c r="G54" s="614"/>
      <c r="H54" s="614"/>
    </row>
    <row r="55" spans="1:8" ht="19.5" customHeight="1" x14ac:dyDescent="0.2">
      <c r="A55" s="912"/>
      <c r="B55" s="912"/>
      <c r="C55" s="912"/>
      <c r="D55" s="614"/>
      <c r="E55" s="614"/>
      <c r="F55" s="614"/>
      <c r="G55" s="614"/>
      <c r="H55" s="614"/>
    </row>
  </sheetData>
  <mergeCells count="13">
    <mergeCell ref="A40:D40"/>
    <mergeCell ref="A38:D38"/>
    <mergeCell ref="B6:D6"/>
    <mergeCell ref="C13:D13"/>
    <mergeCell ref="B22:D22"/>
    <mergeCell ref="C29:D29"/>
    <mergeCell ref="B30:D30"/>
    <mergeCell ref="C37:D37"/>
    <mergeCell ref="G2:H2"/>
    <mergeCell ref="B14:D14"/>
    <mergeCell ref="C21:D21"/>
    <mergeCell ref="B5:D5"/>
    <mergeCell ref="A39:D39"/>
  </mergeCells>
  <phoneticPr fontId="0" type="noConversion"/>
  <hyperlinks>
    <hyperlink ref="H45" location="TOCpage" display="TOC" xr:uid="{5D1873BF-5A3E-4FD2-AE6B-30DC47D68E13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G35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3.42578125" style="3" customWidth="1"/>
    <col min="2" max="2" width="31.140625" style="3" customWidth="1"/>
    <col min="3" max="3" width="15.140625" style="3" customWidth="1"/>
    <col min="4" max="7" width="20.7109375" style="3" customWidth="1"/>
    <col min="8" max="16384" width="9.140625" style="3"/>
  </cols>
  <sheetData>
    <row r="1" spans="1:7" ht="19.5" customHeight="1" x14ac:dyDescent="0.2">
      <c r="C1" s="11"/>
      <c r="D1" s="1033" t="s">
        <v>954</v>
      </c>
      <c r="E1" s="1034"/>
      <c r="F1" s="1033" t="s">
        <v>955</v>
      </c>
      <c r="G1" s="1035"/>
    </row>
    <row r="2" spans="1:7" ht="15" x14ac:dyDescent="0.2">
      <c r="A2" s="13" t="s">
        <v>956</v>
      </c>
      <c r="C2" s="904"/>
      <c r="D2" s="14" t="s">
        <v>957</v>
      </c>
      <c r="E2" s="907" t="s">
        <v>453</v>
      </c>
      <c r="F2" s="15" t="s">
        <v>454</v>
      </c>
      <c r="G2" s="14" t="s">
        <v>455</v>
      </c>
    </row>
    <row r="3" spans="1:7" x14ac:dyDescent="0.2">
      <c r="A3" s="5"/>
      <c r="B3" s="5"/>
      <c r="C3" s="16"/>
      <c r="D3" s="17" t="s">
        <v>958</v>
      </c>
      <c r="E3" s="16" t="s">
        <v>959</v>
      </c>
      <c r="F3" s="18" t="s">
        <v>958</v>
      </c>
      <c r="G3" s="17" t="s">
        <v>959</v>
      </c>
    </row>
    <row r="4" spans="1:7" ht="15" x14ac:dyDescent="0.25">
      <c r="A4" s="300" t="s">
        <v>960</v>
      </c>
      <c r="B4" s="20"/>
      <c r="C4" s="16" t="s">
        <v>961</v>
      </c>
      <c r="D4" s="275">
        <v>1321</v>
      </c>
      <c r="E4" s="276">
        <v>1421</v>
      </c>
      <c r="F4" s="277">
        <v>1331</v>
      </c>
      <c r="G4" s="275">
        <v>1431</v>
      </c>
    </row>
    <row r="5" spans="1:7" ht="15" thickBot="1" x14ac:dyDescent="0.25">
      <c r="A5" s="21"/>
      <c r="B5" s="22"/>
      <c r="C5" s="22"/>
      <c r="D5" s="278"/>
      <c r="E5" s="22"/>
      <c r="F5" s="21"/>
      <c r="G5" s="716"/>
    </row>
    <row r="6" spans="1:7" ht="14.25" customHeight="1" x14ac:dyDescent="0.25">
      <c r="A6" s="105" t="s">
        <v>962</v>
      </c>
      <c r="B6" s="95"/>
      <c r="C6" s="95" t="s">
        <v>963</v>
      </c>
      <c r="D6" s="279">
        <v>561</v>
      </c>
      <c r="E6" s="280">
        <v>511</v>
      </c>
      <c r="F6" s="281">
        <v>562</v>
      </c>
      <c r="G6" s="208">
        <v>512</v>
      </c>
    </row>
    <row r="7" spans="1:7" x14ac:dyDescent="0.2">
      <c r="A7" s="91"/>
      <c r="B7" s="95" t="s">
        <v>964</v>
      </c>
      <c r="C7" s="516"/>
      <c r="D7" s="516"/>
      <c r="E7" s="516"/>
      <c r="F7" s="603"/>
      <c r="G7" s="514"/>
    </row>
    <row r="8" spans="1:7" x14ac:dyDescent="0.2">
      <c r="A8" s="91"/>
      <c r="B8" s="95"/>
      <c r="C8" s="95"/>
      <c r="D8" s="92"/>
      <c r="E8" s="93"/>
      <c r="F8" s="94"/>
      <c r="G8" s="92"/>
    </row>
    <row r="9" spans="1:7" x14ac:dyDescent="0.2">
      <c r="A9" s="91"/>
      <c r="B9" s="95" t="s">
        <v>965</v>
      </c>
      <c r="C9" s="516"/>
      <c r="D9" s="516"/>
      <c r="E9" s="516"/>
      <c r="F9" s="603"/>
      <c r="G9" s="518"/>
    </row>
    <row r="10" spans="1:7" x14ac:dyDescent="0.2">
      <c r="A10" s="91"/>
      <c r="B10" s="95"/>
      <c r="C10" s="95"/>
      <c r="D10" s="92"/>
      <c r="E10" s="93"/>
      <c r="F10" s="94"/>
      <c r="G10" s="92"/>
    </row>
    <row r="11" spans="1:7" x14ac:dyDescent="0.2">
      <c r="A11" s="91"/>
      <c r="B11" s="95" t="s">
        <v>966</v>
      </c>
      <c r="C11" s="516"/>
      <c r="D11" s="516"/>
      <c r="E11" s="516"/>
      <c r="F11" s="603"/>
      <c r="G11" s="518"/>
    </row>
    <row r="12" spans="1:7" x14ac:dyDescent="0.2">
      <c r="A12" s="91"/>
      <c r="B12" s="95"/>
      <c r="C12" s="95"/>
      <c r="D12" s="92"/>
      <c r="E12" s="93"/>
      <c r="F12" s="94"/>
      <c r="G12" s="92"/>
    </row>
    <row r="13" spans="1:7" x14ac:dyDescent="0.2">
      <c r="A13" s="91"/>
      <c r="B13" s="95" t="s">
        <v>967</v>
      </c>
      <c r="C13" s="516"/>
      <c r="D13" s="516"/>
      <c r="E13" s="516"/>
      <c r="F13" s="603"/>
      <c r="G13" s="518"/>
    </row>
    <row r="14" spans="1:7" x14ac:dyDescent="0.2">
      <c r="A14" s="91"/>
      <c r="B14" s="95"/>
      <c r="C14" s="95"/>
      <c r="D14" s="92"/>
      <c r="E14" s="93"/>
      <c r="F14" s="94"/>
      <c r="G14" s="92"/>
    </row>
    <row r="15" spans="1:7" x14ac:dyDescent="0.2">
      <c r="A15" s="91"/>
      <c r="B15" s="95" t="s">
        <v>968</v>
      </c>
      <c r="C15" s="516"/>
      <c r="D15" s="516"/>
      <c r="E15" s="516"/>
      <c r="F15" s="603"/>
      <c r="G15" s="518"/>
    </row>
    <row r="16" spans="1:7" x14ac:dyDescent="0.2">
      <c r="A16" s="91"/>
      <c r="B16" s="95"/>
      <c r="C16" s="95"/>
      <c r="D16" s="92"/>
      <c r="E16" s="93"/>
      <c r="F16" s="94"/>
      <c r="G16" s="92"/>
    </row>
    <row r="17" spans="1:7" x14ac:dyDescent="0.2">
      <c r="A17" s="91"/>
      <c r="B17" s="95" t="s">
        <v>969</v>
      </c>
      <c r="C17" s="516"/>
      <c r="D17" s="516"/>
      <c r="E17" s="516"/>
      <c r="F17" s="516"/>
      <c r="G17" s="516"/>
    </row>
    <row r="18" spans="1:7" ht="26.25" customHeight="1" thickBot="1" x14ac:dyDescent="0.3">
      <c r="A18" s="167"/>
      <c r="B18" s="190" t="s">
        <v>970</v>
      </c>
      <c r="C18" s="161"/>
      <c r="D18" s="178">
        <f>SUM(D7:D17)</f>
        <v>0</v>
      </c>
      <c r="E18" s="178">
        <f t="shared" ref="E18:G18" si="0">SUM(E7:E17)</f>
        <v>0</v>
      </c>
      <c r="F18" s="178">
        <f t="shared" si="0"/>
        <v>0</v>
      </c>
      <c r="G18" s="178">
        <f t="shared" si="0"/>
        <v>0</v>
      </c>
    </row>
    <row r="19" spans="1:7" ht="15" thickTop="1" x14ac:dyDescent="0.2">
      <c r="A19" s="115"/>
      <c r="B19" s="115"/>
      <c r="C19" s="115"/>
      <c r="D19" s="115"/>
      <c r="E19" s="115"/>
      <c r="F19" s="115"/>
      <c r="G19" s="115"/>
    </row>
    <row r="20" spans="1:7" x14ac:dyDescent="0.2">
      <c r="A20" s="115"/>
      <c r="B20" s="115"/>
      <c r="C20" s="115"/>
      <c r="D20" s="115"/>
      <c r="E20" s="115"/>
      <c r="F20" s="115"/>
      <c r="G20" s="115"/>
    </row>
    <row r="21" spans="1:7" x14ac:dyDescent="0.2">
      <c r="A21" s="115"/>
      <c r="B21" s="115"/>
      <c r="C21" s="115"/>
      <c r="D21" s="115"/>
      <c r="E21" s="115"/>
      <c r="F21" s="115"/>
      <c r="G21" s="58" t="str" cm="1">
        <f t="array" ref="G21">SchoolName</f>
        <v>Young Women's Leadership Academy</v>
      </c>
    </row>
    <row r="22" spans="1:7" x14ac:dyDescent="0.2">
      <c r="A22" s="91"/>
      <c r="B22" s="91"/>
      <c r="C22" s="115" t="s">
        <v>405</v>
      </c>
      <c r="D22" s="115"/>
      <c r="E22" s="116"/>
      <c r="F22" s="115"/>
      <c r="G22" s="284" t="str" cm="1">
        <f t="array" ref="G22">"FYE "&amp;TEXT(FYE_Date,"mm/dd/yy")</f>
        <v>FYE 06/30/25</v>
      </c>
    </row>
    <row r="23" spans="1:7" ht="21" customHeight="1" x14ac:dyDescent="0.2">
      <c r="A23" s="115" t="s">
        <v>297</v>
      </c>
      <c r="B23" s="115"/>
      <c r="C23" s="115"/>
      <c r="D23" s="115"/>
      <c r="E23" s="115"/>
      <c r="F23" s="115"/>
      <c r="G23" s="58" t="str">
        <f>Budget</f>
        <v>Amended Approved</v>
      </c>
    </row>
    <row r="24" spans="1:7" ht="21" customHeight="1" x14ac:dyDescent="0.2">
      <c r="A24" s="115"/>
      <c r="B24" s="115"/>
      <c r="C24" s="115"/>
      <c r="D24" s="115"/>
      <c r="E24" s="115"/>
      <c r="F24" s="115"/>
      <c r="G24" s="683" t="s">
        <v>339</v>
      </c>
    </row>
    <row r="25" spans="1:7" x14ac:dyDescent="0.2">
      <c r="A25" s="115"/>
      <c r="B25" s="115"/>
      <c r="C25" s="115"/>
      <c r="D25" s="115"/>
      <c r="E25" s="115"/>
      <c r="F25" s="115"/>
      <c r="G25" s="115"/>
    </row>
    <row r="26" spans="1:7" x14ac:dyDescent="0.2">
      <c r="A26" s="115"/>
      <c r="B26" s="115"/>
      <c r="C26" s="115"/>
      <c r="D26" s="115"/>
      <c r="E26" s="115"/>
      <c r="F26" s="73"/>
      <c r="G26" s="115"/>
    </row>
    <row r="27" spans="1:7" x14ac:dyDescent="0.2">
      <c r="A27" s="115"/>
      <c r="B27" s="115"/>
      <c r="C27" s="115"/>
      <c r="D27" s="115"/>
      <c r="E27" s="115"/>
      <c r="F27" s="115"/>
      <c r="G27" s="115"/>
    </row>
    <row r="28" spans="1:7" x14ac:dyDescent="0.2">
      <c r="A28" s="115"/>
      <c r="B28" s="115"/>
      <c r="C28" s="115"/>
      <c r="D28" s="115"/>
      <c r="E28" s="115"/>
      <c r="F28" s="115"/>
      <c r="G28" s="115"/>
    </row>
    <row r="29" spans="1:7" x14ac:dyDescent="0.2">
      <c r="A29" s="115"/>
      <c r="B29" s="115"/>
      <c r="C29" s="115"/>
      <c r="D29" s="115"/>
      <c r="E29" s="115"/>
      <c r="F29" s="115"/>
      <c r="G29" s="115"/>
    </row>
    <row r="30" spans="1:7" x14ac:dyDescent="0.2">
      <c r="A30" s="115"/>
      <c r="B30" s="115"/>
      <c r="C30" s="115"/>
      <c r="D30" s="115"/>
      <c r="E30" s="115"/>
      <c r="F30" s="115"/>
      <c r="G30" s="115"/>
    </row>
    <row r="31" spans="1:7" x14ac:dyDescent="0.2">
      <c r="A31" s="115"/>
      <c r="B31" s="115"/>
      <c r="C31" s="115"/>
      <c r="D31" s="115"/>
      <c r="E31" s="115"/>
      <c r="F31" s="115"/>
      <c r="G31" s="115"/>
    </row>
    <row r="32" spans="1:7" x14ac:dyDescent="0.2">
      <c r="A32" s="115"/>
      <c r="B32" s="115"/>
      <c r="C32" s="115"/>
      <c r="D32" s="115"/>
      <c r="E32" s="115"/>
      <c r="F32" s="115"/>
      <c r="G32" s="115"/>
    </row>
    <row r="33" spans="1:7" x14ac:dyDescent="0.2">
      <c r="A33" s="115"/>
      <c r="B33" s="115"/>
      <c r="C33" s="115"/>
      <c r="D33" s="115"/>
      <c r="E33" s="115"/>
      <c r="F33" s="115"/>
      <c r="G33" s="115"/>
    </row>
    <row r="34" spans="1:7" x14ac:dyDescent="0.2">
      <c r="A34" s="115"/>
      <c r="B34" s="115"/>
      <c r="C34" s="115"/>
      <c r="D34" s="115"/>
      <c r="E34" s="115"/>
      <c r="F34" s="115"/>
      <c r="G34" s="896" t="s">
        <v>34</v>
      </c>
    </row>
    <row r="35" spans="1:7" x14ac:dyDescent="0.2">
      <c r="G35" s="284" t="s">
        <v>971</v>
      </c>
    </row>
  </sheetData>
  <mergeCells count="2">
    <mergeCell ref="D1:E1"/>
    <mergeCell ref="F1:G1"/>
  </mergeCells>
  <phoneticPr fontId="0" type="noConversion"/>
  <hyperlinks>
    <hyperlink ref="G24" location="TOCpage" display="TOC" xr:uid="{406C626E-9352-4F39-A21C-21727272ED3A}"/>
  </hyperlinks>
  <pageMargins left="0.55000000000000004" right="0" top="0.5" bottom="0.25" header="0.5" footer="0"/>
  <pageSetup scale="95" orientation="landscape" r:id="rId1"/>
  <headerFooter alignWithMargins="0">
    <oddFooter>&amp;C&amp;8FORM 4405LGF
Last Revised &amp;D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H39"/>
  <sheetViews>
    <sheetView zoomScale="75" zoomScaleNormal="75" workbookViewId="0">
      <selection activeCell="E19" sqref="E19"/>
    </sheetView>
  </sheetViews>
  <sheetFormatPr defaultColWidth="9.140625" defaultRowHeight="14.25" x14ac:dyDescent="0.2"/>
  <cols>
    <col min="1" max="1" width="42" style="3" customWidth="1"/>
    <col min="2" max="2" width="17.7109375" style="3" customWidth="1"/>
    <col min="3" max="3" width="9.140625" style="3"/>
    <col min="4" max="4" width="17.7109375" style="3" customWidth="1"/>
    <col min="5" max="5" width="3" style="3" customWidth="1"/>
    <col min="6" max="6" width="31.28515625" style="3" bestFit="1" customWidth="1"/>
    <col min="7" max="7" width="9.140625" style="3"/>
    <col min="8" max="8" width="17.7109375" style="3" customWidth="1"/>
    <col min="9" max="16384" width="9.140625" style="3"/>
  </cols>
  <sheetData>
    <row r="1" spans="1:8" ht="15" x14ac:dyDescent="0.25">
      <c r="A1" s="8"/>
      <c r="B1" s="1036" t="s">
        <v>972</v>
      </c>
      <c r="C1" s="1036"/>
      <c r="D1" s="1037"/>
      <c r="E1" s="9"/>
      <c r="F1" s="1036" t="s">
        <v>973</v>
      </c>
      <c r="G1" s="1036"/>
      <c r="H1" s="1037"/>
    </row>
    <row r="2" spans="1:8" x14ac:dyDescent="0.2">
      <c r="A2" s="10"/>
      <c r="B2" s="42"/>
      <c r="C2" s="5"/>
      <c r="D2" s="20"/>
      <c r="E2" s="11"/>
      <c r="F2" s="42"/>
      <c r="G2" s="5"/>
      <c r="H2" s="20"/>
    </row>
    <row r="3" spans="1:8" x14ac:dyDescent="0.2">
      <c r="A3" s="50">
        <f>-1</f>
        <v>-1</v>
      </c>
      <c r="B3" s="51">
        <f>A3-1</f>
        <v>-2</v>
      </c>
      <c r="C3" s="51">
        <f>B3-1</f>
        <v>-3</v>
      </c>
      <c r="D3" s="51">
        <f>C3-1</f>
        <v>-4</v>
      </c>
      <c r="E3" s="51"/>
      <c r="F3" s="51">
        <f>D3-1</f>
        <v>-5</v>
      </c>
      <c r="G3" s="51">
        <f>F3-1</f>
        <v>-6</v>
      </c>
      <c r="H3" s="51">
        <f>G3-1</f>
        <v>-7</v>
      </c>
    </row>
    <row r="4" spans="1:8" ht="18" customHeight="1" thickBot="1" x14ac:dyDescent="0.25">
      <c r="A4" s="902" t="s">
        <v>974</v>
      </c>
      <c r="B4" s="49" t="s">
        <v>975</v>
      </c>
      <c r="C4" s="49" t="s">
        <v>976</v>
      </c>
      <c r="D4" s="49" t="s">
        <v>977</v>
      </c>
      <c r="E4" s="12"/>
      <c r="F4" s="49" t="s">
        <v>978</v>
      </c>
      <c r="G4" s="49" t="s">
        <v>976</v>
      </c>
      <c r="H4" s="49" t="s">
        <v>977</v>
      </c>
    </row>
    <row r="5" spans="1:8" ht="21.75" customHeight="1" x14ac:dyDescent="0.25">
      <c r="A5" s="110" t="s">
        <v>472</v>
      </c>
      <c r="B5" s="165"/>
      <c r="C5" s="165"/>
      <c r="D5" s="165"/>
      <c r="E5" s="115"/>
      <c r="F5" s="223"/>
      <c r="G5" s="165"/>
      <c r="H5" s="165"/>
    </row>
    <row r="6" spans="1:8" x14ac:dyDescent="0.2">
      <c r="A6" s="516"/>
      <c r="B6" s="516"/>
      <c r="C6" s="516"/>
      <c r="D6" s="516"/>
      <c r="E6" s="115"/>
      <c r="F6" s="514" t="s">
        <v>491</v>
      </c>
      <c r="G6" s="516"/>
      <c r="H6" s="516">
        <f>(DROP!E115+DROP!E124+DROP!E125+DROP!E126)+DROP!E151+DROP!E157</f>
        <v>99725</v>
      </c>
    </row>
    <row r="7" spans="1:8" x14ac:dyDescent="0.2">
      <c r="A7" s="516"/>
      <c r="B7" s="516"/>
      <c r="C7" s="516"/>
      <c r="D7" s="516"/>
      <c r="E7" s="115"/>
      <c r="F7" s="518" t="s">
        <v>979</v>
      </c>
      <c r="G7" s="516"/>
      <c r="H7" s="516">
        <f>DROP!E182+DROP!E183</f>
        <v>122877</v>
      </c>
    </row>
    <row r="8" spans="1:8" x14ac:dyDescent="0.2">
      <c r="A8" s="516"/>
      <c r="B8" s="516"/>
      <c r="C8" s="516"/>
      <c r="D8" s="516"/>
      <c r="E8" s="115"/>
      <c r="F8" s="518"/>
      <c r="G8" s="516"/>
      <c r="H8" s="516"/>
    </row>
    <row r="9" spans="1:8" x14ac:dyDescent="0.2">
      <c r="A9" s="516"/>
      <c r="B9" s="516"/>
      <c r="C9" s="516"/>
      <c r="D9" s="516"/>
      <c r="E9" s="115"/>
      <c r="F9" s="518"/>
      <c r="G9" s="516"/>
      <c r="H9" s="516"/>
    </row>
    <row r="10" spans="1:8" x14ac:dyDescent="0.2">
      <c r="A10" s="516"/>
      <c r="B10" s="516"/>
      <c r="C10" s="516"/>
      <c r="D10" s="516"/>
      <c r="E10" s="115"/>
      <c r="F10" s="518"/>
      <c r="G10" s="516"/>
      <c r="H10" s="516"/>
    </row>
    <row r="11" spans="1:8" x14ac:dyDescent="0.2">
      <c r="A11" s="516"/>
      <c r="B11" s="516"/>
      <c r="C11" s="516"/>
      <c r="D11" s="516"/>
      <c r="E11" s="115"/>
      <c r="F11" s="518"/>
      <c r="G11" s="516"/>
      <c r="H11" s="516"/>
    </row>
    <row r="12" spans="1:8" x14ac:dyDescent="0.2">
      <c r="A12" s="516"/>
      <c r="B12" s="516"/>
      <c r="C12" s="516"/>
      <c r="D12" s="516"/>
      <c r="E12" s="115"/>
      <c r="F12" s="518"/>
      <c r="G12" s="516"/>
      <c r="H12" s="516"/>
    </row>
    <row r="13" spans="1:8" x14ac:dyDescent="0.2">
      <c r="A13" s="516"/>
      <c r="B13" s="516"/>
      <c r="C13" s="516"/>
      <c r="D13" s="516"/>
      <c r="E13" s="115"/>
      <c r="F13" s="518"/>
      <c r="G13" s="516"/>
      <c r="H13" s="516"/>
    </row>
    <row r="14" spans="1:8" x14ac:dyDescent="0.2">
      <c r="A14" s="516"/>
      <c r="B14" s="516"/>
      <c r="C14" s="516"/>
      <c r="D14" s="516"/>
      <c r="E14" s="115"/>
      <c r="F14" s="518"/>
      <c r="G14" s="516"/>
      <c r="H14" s="516"/>
    </row>
    <row r="15" spans="1:8" x14ac:dyDescent="0.2">
      <c r="A15" s="516"/>
      <c r="B15" s="516"/>
      <c r="C15" s="516"/>
      <c r="D15" s="516"/>
      <c r="E15" s="115"/>
      <c r="F15" s="518"/>
      <c r="G15" s="516"/>
      <c r="H15" s="516"/>
    </row>
    <row r="16" spans="1:8" x14ac:dyDescent="0.2">
      <c r="A16" s="516"/>
      <c r="B16" s="516"/>
      <c r="C16" s="516"/>
      <c r="D16" s="516"/>
      <c r="E16" s="115"/>
      <c r="F16" s="518"/>
      <c r="G16" s="516"/>
      <c r="H16" s="516"/>
    </row>
    <row r="17" spans="1:8" ht="18" customHeight="1" thickBot="1" x14ac:dyDescent="0.3">
      <c r="A17" s="234" t="s">
        <v>481</v>
      </c>
      <c r="B17" s="185">
        <f>SUM(B6:B16)</f>
        <v>0</v>
      </c>
      <c r="C17" s="235"/>
      <c r="D17" s="185">
        <f>SUM(D6:D16)</f>
        <v>0</v>
      </c>
      <c r="E17" s="104"/>
      <c r="F17" s="713">
        <f>SUM(F6:F16)</f>
        <v>0</v>
      </c>
      <c r="G17" s="235"/>
      <c r="H17" s="185">
        <f>SUM(H6:H16)</f>
        <v>222602</v>
      </c>
    </row>
    <row r="18" spans="1:8" ht="20.25" customHeight="1" x14ac:dyDescent="0.25">
      <c r="A18" s="110" t="s">
        <v>980</v>
      </c>
      <c r="B18" s="165"/>
      <c r="C18" s="165"/>
      <c r="D18" s="165"/>
      <c r="E18" s="115"/>
      <c r="F18" s="223"/>
      <c r="G18" s="165"/>
      <c r="H18" s="165"/>
    </row>
    <row r="19" spans="1:8" x14ac:dyDescent="0.2">
      <c r="A19" s="891" t="s">
        <v>491</v>
      </c>
      <c r="B19" s="516"/>
      <c r="C19" s="516"/>
      <c r="D19" s="516">
        <f>DROP!E79+DROP!E82</f>
        <v>86037.440000000002</v>
      </c>
      <c r="E19" s="115"/>
      <c r="F19" s="514"/>
      <c r="G19" s="516"/>
      <c r="H19" s="516"/>
    </row>
    <row r="20" spans="1:8" x14ac:dyDescent="0.2">
      <c r="A20" s="891" t="s">
        <v>979</v>
      </c>
      <c r="B20" s="516"/>
      <c r="C20" s="516"/>
      <c r="D20" s="516">
        <f>DROP!E83+DROP!E84</f>
        <v>132067.79999999999</v>
      </c>
      <c r="E20" s="115"/>
      <c r="F20" s="518"/>
      <c r="G20" s="516"/>
      <c r="H20" s="516"/>
    </row>
    <row r="21" spans="1:8" x14ac:dyDescent="0.2">
      <c r="A21" s="516"/>
      <c r="B21" s="516"/>
      <c r="C21" s="516"/>
      <c r="D21" s="516"/>
      <c r="E21" s="115"/>
      <c r="F21" s="518"/>
      <c r="G21" s="516"/>
      <c r="H21" s="516"/>
    </row>
    <row r="22" spans="1:8" x14ac:dyDescent="0.2">
      <c r="A22" s="516"/>
      <c r="B22" s="516"/>
      <c r="C22" s="516"/>
      <c r="D22" s="516"/>
      <c r="E22" s="115"/>
      <c r="F22" s="518"/>
      <c r="G22" s="516"/>
      <c r="H22" s="516"/>
    </row>
    <row r="23" spans="1:8" x14ac:dyDescent="0.2">
      <c r="A23" s="516"/>
      <c r="B23" s="516"/>
      <c r="C23" s="516"/>
      <c r="D23" s="516"/>
      <c r="E23" s="115"/>
      <c r="F23" s="518"/>
      <c r="G23" s="516"/>
      <c r="H23" s="516"/>
    </row>
    <row r="24" spans="1:8" x14ac:dyDescent="0.2">
      <c r="A24" s="516"/>
      <c r="B24" s="516"/>
      <c r="C24" s="516"/>
      <c r="D24" s="516"/>
      <c r="E24" s="115"/>
      <c r="F24" s="518"/>
      <c r="G24" s="516"/>
      <c r="H24" s="516"/>
    </row>
    <row r="25" spans="1:8" x14ac:dyDescent="0.2">
      <c r="A25" s="516"/>
      <c r="B25" s="516"/>
      <c r="C25" s="516"/>
      <c r="D25" s="516"/>
      <c r="E25" s="115"/>
      <c r="F25" s="518"/>
      <c r="G25" s="516"/>
      <c r="H25" s="516"/>
    </row>
    <row r="26" spans="1:8" x14ac:dyDescent="0.2">
      <c r="A26" s="516"/>
      <c r="B26" s="516"/>
      <c r="C26" s="516"/>
      <c r="D26" s="516"/>
      <c r="E26" s="115"/>
      <c r="F26" s="518"/>
      <c r="G26" s="516"/>
      <c r="H26" s="516"/>
    </row>
    <row r="27" spans="1:8" x14ac:dyDescent="0.2">
      <c r="A27" s="516"/>
      <c r="B27" s="516"/>
      <c r="C27" s="516"/>
      <c r="D27" s="516"/>
      <c r="E27" s="115"/>
      <c r="F27" s="518"/>
      <c r="G27" s="516"/>
      <c r="H27" s="516"/>
    </row>
    <row r="28" spans="1:8" x14ac:dyDescent="0.2">
      <c r="A28" s="516"/>
      <c r="B28" s="516"/>
      <c r="C28" s="516"/>
      <c r="D28" s="516"/>
      <c r="E28" s="115"/>
      <c r="F28" s="518"/>
      <c r="G28" s="516"/>
      <c r="H28" s="516"/>
    </row>
    <row r="29" spans="1:8" x14ac:dyDescent="0.2">
      <c r="A29" s="516"/>
      <c r="B29" s="516"/>
      <c r="C29" s="516"/>
      <c r="D29" s="516"/>
      <c r="E29" s="115"/>
      <c r="F29" s="518"/>
      <c r="G29" s="516"/>
      <c r="H29" s="516"/>
    </row>
    <row r="30" spans="1:8" ht="18" customHeight="1" thickBot="1" x14ac:dyDescent="0.3">
      <c r="A30" s="234" t="s">
        <v>481</v>
      </c>
      <c r="B30" s="185">
        <f>SUM(B19:B29)</f>
        <v>0</v>
      </c>
      <c r="C30" s="235"/>
      <c r="D30" s="185">
        <f>SUM(D19:D29)</f>
        <v>218105.24</v>
      </c>
      <c r="E30" s="104"/>
      <c r="F30" s="713">
        <f>SUM(F19:F29)</f>
        <v>0</v>
      </c>
      <c r="G30" s="235"/>
      <c r="H30" s="185">
        <f>SUM(H19:H29)</f>
        <v>0</v>
      </c>
    </row>
    <row r="31" spans="1:8" ht="21.75" customHeight="1" thickBot="1" x14ac:dyDescent="0.3">
      <c r="A31" s="236" t="s">
        <v>981</v>
      </c>
      <c r="B31" s="608">
        <f>B17+B30</f>
        <v>0</v>
      </c>
      <c r="C31" s="237"/>
      <c r="D31" s="608">
        <f>D17+D30</f>
        <v>218105.24</v>
      </c>
      <c r="E31" s="238"/>
      <c r="F31" s="608">
        <f>F17+F30</f>
        <v>0</v>
      </c>
      <c r="G31" s="237"/>
      <c r="H31" s="608">
        <f>H17+H30</f>
        <v>222602</v>
      </c>
    </row>
    <row r="32" spans="1:8" ht="15" thickTop="1" x14ac:dyDescent="0.2">
      <c r="A32" s="115"/>
      <c r="B32" s="115"/>
      <c r="C32" s="115"/>
      <c r="D32" s="115"/>
      <c r="E32" s="115"/>
      <c r="F32" s="115"/>
      <c r="G32" s="115"/>
      <c r="H32" s="115"/>
    </row>
    <row r="33" spans="1:8" x14ac:dyDescent="0.2">
      <c r="A33" s="115"/>
      <c r="B33" s="115"/>
      <c r="C33" s="115"/>
      <c r="D33" s="115"/>
      <c r="E33" s="115"/>
      <c r="F33" s="115"/>
      <c r="G33" s="115"/>
      <c r="H33" s="58" t="str" cm="1">
        <f t="array" ref="H33">SchoolName</f>
        <v>Young Women's Leadership Academy</v>
      </c>
    </row>
    <row r="34" spans="1:8" x14ac:dyDescent="0.2">
      <c r="A34" s="91"/>
      <c r="B34" s="115" t="s">
        <v>405</v>
      </c>
      <c r="C34" s="115"/>
      <c r="D34" s="115"/>
      <c r="E34" s="116"/>
      <c r="F34" s="115"/>
      <c r="G34" s="115"/>
      <c r="H34" s="284" t="str" cm="1">
        <f t="array" ref="H34">"FYE "&amp;TEXT(FYE_Date,"mm/dd/yy")</f>
        <v>FYE 06/30/25</v>
      </c>
    </row>
    <row r="35" spans="1:8" ht="21.75" customHeight="1" x14ac:dyDescent="0.2">
      <c r="A35" s="115" t="s">
        <v>982</v>
      </c>
      <c r="B35" s="115"/>
      <c r="C35" s="115"/>
      <c r="D35" s="115"/>
      <c r="E35" s="115"/>
      <c r="F35" s="115"/>
      <c r="G35" s="115"/>
      <c r="H35" s="58" t="str">
        <f>Budget</f>
        <v>Amended Approved</v>
      </c>
    </row>
    <row r="36" spans="1:8" ht="13.5" customHeight="1" x14ac:dyDescent="0.2">
      <c r="A36" s="115"/>
      <c r="B36" s="115"/>
      <c r="C36" s="115"/>
      <c r="D36" s="115"/>
      <c r="E36" s="115"/>
      <c r="F36" s="115"/>
      <c r="G36" s="115"/>
      <c r="H36" s="683" t="s">
        <v>339</v>
      </c>
    </row>
    <row r="37" spans="1:8" x14ac:dyDescent="0.2">
      <c r="A37" s="115"/>
      <c r="B37" s="115"/>
      <c r="C37" s="115"/>
      <c r="D37" s="115"/>
      <c r="E37" s="115"/>
      <c r="F37" s="115"/>
      <c r="G37" s="73"/>
      <c r="H37" s="115"/>
    </row>
    <row r="38" spans="1:8" x14ac:dyDescent="0.2">
      <c r="H38" s="896" t="s">
        <v>34</v>
      </c>
    </row>
    <row r="39" spans="1:8" x14ac:dyDescent="0.2">
      <c r="H39" s="284" t="s">
        <v>983</v>
      </c>
    </row>
  </sheetData>
  <mergeCells count="2">
    <mergeCell ref="B1:D1"/>
    <mergeCell ref="F1:H1"/>
  </mergeCells>
  <phoneticPr fontId="0" type="noConversion"/>
  <hyperlinks>
    <hyperlink ref="H36" location="TOCpage" display="TOC" xr:uid="{9AC2BCD3-1963-4DE8-8989-2897F6A05668}"/>
  </hyperlinks>
  <pageMargins left="0.71" right="0" top="0.5" bottom="0.25" header="0.5" footer="0"/>
  <pageSetup scale="96" orientation="landscape" r:id="rId1"/>
  <headerFooter alignWithMargins="0">
    <oddFooter>&amp;C&amp;8FORM 4405LGF
Last Revised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J46"/>
  <sheetViews>
    <sheetView zoomScale="75" zoomScaleNormal="75" workbookViewId="0">
      <selection activeCell="B9" sqref="B9"/>
    </sheetView>
  </sheetViews>
  <sheetFormatPr defaultRowHeight="12.75" x14ac:dyDescent="0.2"/>
  <cols>
    <col min="1" max="1" width="10.28515625" customWidth="1"/>
    <col min="3" max="3" width="10.42578125" customWidth="1"/>
    <col min="4" max="4" width="4.85546875" customWidth="1"/>
    <col min="5" max="5" width="3" customWidth="1"/>
    <col min="6" max="6" width="4.85546875" customWidth="1"/>
    <col min="7" max="7" width="16" customWidth="1"/>
    <col min="8" max="8" width="10.42578125" customWidth="1"/>
    <col min="9" max="9" width="2.7109375" customWidth="1"/>
    <col min="10" max="10" width="18.5703125" customWidth="1"/>
  </cols>
  <sheetData>
    <row r="1" spans="1:10" ht="24.75" customHeight="1" thickBot="1" x14ac:dyDescent="0.3">
      <c r="A1" s="1038" t="s">
        <v>984</v>
      </c>
      <c r="B1" s="1038"/>
      <c r="C1" s="1038"/>
      <c r="D1" s="1038"/>
      <c r="E1" s="1038"/>
      <c r="F1" s="1038"/>
      <c r="G1" s="1038"/>
      <c r="H1" s="1038"/>
      <c r="I1" s="1038"/>
      <c r="J1" s="1038"/>
    </row>
    <row r="2" spans="1:10" ht="18" customHeight="1" thickTop="1" x14ac:dyDescent="0.2">
      <c r="J2" s="807" t="s">
        <v>339</v>
      </c>
    </row>
    <row r="3" spans="1:10" ht="18" customHeight="1" x14ac:dyDescent="0.2">
      <c r="A3" t="s">
        <v>985</v>
      </c>
    </row>
    <row r="4" spans="1:10" ht="18" customHeight="1" x14ac:dyDescent="0.2">
      <c r="A4" t="s">
        <v>986</v>
      </c>
    </row>
    <row r="5" spans="1:10" ht="18" customHeight="1" x14ac:dyDescent="0.2">
      <c r="A5" t="s">
        <v>987</v>
      </c>
    </row>
    <row r="6" spans="1:10" ht="18" customHeight="1" x14ac:dyDescent="0.2"/>
    <row r="7" spans="1:10" ht="18" customHeight="1" x14ac:dyDescent="0.2">
      <c r="A7" s="1039" t="s">
        <v>988</v>
      </c>
      <c r="B7" s="1039"/>
      <c r="C7" s="1039"/>
      <c r="D7" s="1039"/>
      <c r="E7" s="1039"/>
      <c r="F7" s="1039"/>
      <c r="G7" s="1039"/>
      <c r="H7" s="1039"/>
      <c r="I7" s="1039"/>
      <c r="J7" s="1039"/>
    </row>
    <row r="8" spans="1:10" ht="18" customHeight="1" x14ac:dyDescent="0.2"/>
    <row r="9" spans="1:10" ht="18" customHeight="1" x14ac:dyDescent="0.2">
      <c r="A9" t="s">
        <v>989</v>
      </c>
      <c r="B9" s="607"/>
      <c r="C9" s="607"/>
      <c r="D9" s="607"/>
      <c r="E9" s="607"/>
      <c r="F9" s="607"/>
      <c r="G9" s="607"/>
      <c r="H9" s="607"/>
      <c r="I9" s="607"/>
      <c r="J9" s="607"/>
    </row>
    <row r="10" spans="1:10" ht="18" customHeight="1" x14ac:dyDescent="0.2"/>
    <row r="11" spans="1:10" ht="18" customHeight="1" x14ac:dyDescent="0.2">
      <c r="A11" t="s">
        <v>990</v>
      </c>
      <c r="C11" s="53"/>
      <c r="D11" s="53"/>
      <c r="E11" s="53"/>
      <c r="F11" s="53"/>
      <c r="G11" s="53"/>
      <c r="H11" s="53"/>
      <c r="I11" s="53"/>
      <c r="J11" s="53"/>
    </row>
    <row r="12" spans="1:10" ht="18" customHeight="1" x14ac:dyDescent="0.2"/>
    <row r="13" spans="1:10" ht="18" customHeight="1" x14ac:dyDescent="0.2">
      <c r="A13" t="s">
        <v>991</v>
      </c>
      <c r="I13" s="54" t="s">
        <v>383</v>
      </c>
      <c r="J13" s="55"/>
    </row>
    <row r="14" spans="1:10" ht="18" customHeight="1" x14ac:dyDescent="0.2">
      <c r="J14" s="56"/>
    </row>
    <row r="15" spans="1:10" ht="18" customHeight="1" x14ac:dyDescent="0.2">
      <c r="A15" t="s">
        <v>992</v>
      </c>
      <c r="I15" s="54" t="s">
        <v>383</v>
      </c>
      <c r="J15" s="55"/>
    </row>
    <row r="16" spans="1:10" ht="18" customHeight="1" x14ac:dyDescent="0.2">
      <c r="J16" s="56"/>
    </row>
    <row r="17" spans="1:10" ht="18" customHeight="1" x14ac:dyDescent="0.2">
      <c r="A17" t="s">
        <v>993</v>
      </c>
      <c r="I17" s="54" t="s">
        <v>383</v>
      </c>
      <c r="J17" s="55"/>
    </row>
    <row r="18" spans="1:10" ht="18" customHeight="1" x14ac:dyDescent="0.2">
      <c r="J18" s="56"/>
    </row>
    <row r="19" spans="1:10" ht="18" customHeight="1" x14ac:dyDescent="0.2">
      <c r="A19" t="s">
        <v>994</v>
      </c>
      <c r="I19" s="54" t="s">
        <v>383</v>
      </c>
      <c r="J19" s="55"/>
    </row>
    <row r="20" spans="1:10" ht="18" customHeight="1" x14ac:dyDescent="0.2">
      <c r="J20" s="56"/>
    </row>
    <row r="21" spans="1:10" ht="18" customHeight="1" x14ac:dyDescent="0.2">
      <c r="A21" t="s">
        <v>995</v>
      </c>
      <c r="I21" s="54" t="s">
        <v>383</v>
      </c>
      <c r="J21" s="55"/>
    </row>
    <row r="22" spans="1:10" ht="18" customHeight="1" x14ac:dyDescent="0.2">
      <c r="J22" s="56"/>
    </row>
    <row r="23" spans="1:10" ht="18" customHeight="1" x14ac:dyDescent="0.2">
      <c r="A23" t="s">
        <v>996</v>
      </c>
      <c r="I23" s="54" t="s">
        <v>383</v>
      </c>
      <c r="J23" s="55"/>
    </row>
    <row r="24" spans="1:10" ht="18" customHeight="1" x14ac:dyDescent="0.2">
      <c r="A24" t="s">
        <v>997</v>
      </c>
      <c r="J24" s="56"/>
    </row>
    <row r="25" spans="1:10" ht="18" customHeight="1" x14ac:dyDescent="0.2"/>
    <row r="26" spans="1:10" ht="18" customHeight="1" thickBot="1" x14ac:dyDescent="0.25">
      <c r="A26" s="58" t="s">
        <v>998</v>
      </c>
      <c r="I26" s="54" t="s">
        <v>383</v>
      </c>
      <c r="J26" s="57">
        <f>SUM(J13,J15,J17,J19,J21,J23)</f>
        <v>0</v>
      </c>
    </row>
    <row r="27" spans="1:10" ht="18" customHeight="1" thickTop="1" x14ac:dyDescent="0.2"/>
    <row r="28" spans="1:10" ht="18" customHeight="1" x14ac:dyDescent="0.2"/>
    <row r="29" spans="1:10" ht="18" customHeight="1" x14ac:dyDescent="0.2"/>
    <row r="30" spans="1:10" ht="18" customHeight="1" x14ac:dyDescent="0.2"/>
    <row r="31" spans="1:10" ht="18" customHeight="1" x14ac:dyDescent="0.2">
      <c r="A31" t="s">
        <v>999</v>
      </c>
      <c r="B31" s="53"/>
      <c r="C31" s="53"/>
      <c r="D31" s="53"/>
      <c r="E31" s="53"/>
      <c r="F31" s="53"/>
      <c r="G31" s="53"/>
      <c r="J31" s="58" t="str" cm="1">
        <f t="array" ref="J31">SchoolName</f>
        <v>Young Women's Leadership Academy</v>
      </c>
    </row>
    <row r="32" spans="1:10" ht="18" customHeight="1" x14ac:dyDescent="0.2">
      <c r="J32" s="284" t="str" cm="1">
        <f t="array" ref="J32">"FYE "&amp;TEXT(FYE_Date,"mm/dd/yy")</f>
        <v>FYE 06/30/25</v>
      </c>
    </row>
    <row r="33" spans="1:10" ht="18" customHeight="1" x14ac:dyDescent="0.2">
      <c r="A33" s="614" t="s">
        <v>1000</v>
      </c>
      <c r="J33" s="58" t="str">
        <f>Budget</f>
        <v>Amended Approved</v>
      </c>
    </row>
    <row r="34" spans="1:10" ht="14.25" x14ac:dyDescent="0.2">
      <c r="J34" s="406"/>
    </row>
    <row r="35" spans="1:10" x14ac:dyDescent="0.2">
      <c r="I35" s="1"/>
    </row>
    <row r="44" spans="1:10" x14ac:dyDescent="0.2">
      <c r="J44" s="284" t="s">
        <v>1001</v>
      </c>
    </row>
    <row r="45" spans="1:10" x14ac:dyDescent="0.2">
      <c r="J45" s="284" t="str">
        <f>"Budget Fiscal Year "&amp;TEXT('Form 1'!$C$136,"yyyy-yyyy")</f>
        <v>Budget Fiscal Year 2024-2025</v>
      </c>
    </row>
    <row r="46" spans="1:10" x14ac:dyDescent="0.2">
      <c r="J46" s="284" t="s">
        <v>300</v>
      </c>
    </row>
  </sheetData>
  <mergeCells count="2">
    <mergeCell ref="A1:J1"/>
    <mergeCell ref="A7:J7"/>
  </mergeCells>
  <phoneticPr fontId="12" type="noConversion"/>
  <hyperlinks>
    <hyperlink ref="J2" location="TOCpage" display="TOC" xr:uid="{36F6EFC0-832E-4E8A-9113-8D604110A33C}"/>
  </hyperlinks>
  <pageMargins left="0.55000000000000004" right="0" top="0.5" bottom="0.25" header="0.5" footer="0"/>
  <pageSetup scale="97" orientation="portrait" r:id="rId1"/>
  <headerFooter alignWithMargins="0">
    <oddFooter>&amp;C&amp;8FORM 4405LGF
Last Revised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K39"/>
  <sheetViews>
    <sheetView zoomScale="75" zoomScaleNormal="75" workbookViewId="0">
      <selection activeCell="F9" sqref="F9"/>
    </sheetView>
  </sheetViews>
  <sheetFormatPr defaultRowHeight="12.75" x14ac:dyDescent="0.2"/>
  <cols>
    <col min="1" max="1" width="4.42578125" customWidth="1"/>
    <col min="2" max="2" width="56.7109375" customWidth="1"/>
    <col min="3" max="3" width="19" bestFit="1" customWidth="1"/>
    <col min="4" max="4" width="18.5703125" bestFit="1" customWidth="1"/>
    <col min="5" max="5" width="14" customWidth="1"/>
    <col min="6" max="6" width="12.7109375" customWidth="1"/>
    <col min="7" max="7" width="48.42578125" customWidth="1"/>
  </cols>
  <sheetData>
    <row r="1" spans="1:11" ht="15" x14ac:dyDescent="0.25">
      <c r="A1" s="1040" t="s">
        <v>1002</v>
      </c>
      <c r="B1" s="1040"/>
      <c r="C1" s="1040"/>
      <c r="D1" s="1040"/>
      <c r="E1" s="1040"/>
      <c r="F1" s="1040"/>
      <c r="G1" s="1040"/>
      <c r="H1" s="392"/>
      <c r="I1" s="392"/>
      <c r="J1" s="392"/>
      <c r="K1" s="392"/>
    </row>
    <row r="2" spans="1:11" ht="15" x14ac:dyDescent="0.25">
      <c r="A2" s="1040"/>
      <c r="B2" s="1040"/>
      <c r="C2" s="1040"/>
      <c r="D2" s="1040"/>
      <c r="E2" s="1040"/>
      <c r="F2" s="1040"/>
      <c r="G2" s="1040"/>
      <c r="H2" s="392"/>
      <c r="I2" s="392"/>
      <c r="J2" s="392"/>
      <c r="K2" s="392"/>
    </row>
    <row r="3" spans="1:11" ht="16.5" x14ac:dyDescent="0.35">
      <c r="A3" s="361"/>
      <c r="B3" s="362" t="s">
        <v>1003</v>
      </c>
      <c r="C3" s="363"/>
      <c r="D3" s="363"/>
      <c r="E3" s="365"/>
      <c r="F3" s="366"/>
      <c r="G3" s="807" t="s">
        <v>339</v>
      </c>
      <c r="H3" s="366"/>
      <c r="I3" s="366"/>
    </row>
    <row r="4" spans="1:11" ht="15" x14ac:dyDescent="0.25">
      <c r="A4" s="361"/>
      <c r="B4" s="306" t="s">
        <v>1004</v>
      </c>
      <c r="C4" s="367"/>
      <c r="D4" s="367"/>
      <c r="E4" s="367"/>
      <c r="F4" s="361"/>
      <c r="G4" s="361"/>
      <c r="H4" s="366"/>
      <c r="I4" s="366"/>
    </row>
    <row r="5" spans="1:11" ht="15" x14ac:dyDescent="0.25">
      <c r="A5" s="366"/>
      <c r="B5" s="362" t="s">
        <v>1005</v>
      </c>
      <c r="C5" s="368"/>
      <c r="D5" s="368"/>
      <c r="E5" s="370"/>
      <c r="F5" s="371"/>
      <c r="G5" s="366"/>
      <c r="H5" s="366"/>
      <c r="I5" s="366"/>
    </row>
    <row r="6" spans="1:11" ht="15" x14ac:dyDescent="0.25">
      <c r="A6" s="366"/>
      <c r="B6" s="362" t="s">
        <v>1006</v>
      </c>
      <c r="C6" s="368"/>
      <c r="D6" s="368"/>
      <c r="E6" s="366"/>
      <c r="G6" s="372" t="s">
        <v>1007</v>
      </c>
      <c r="H6" s="366"/>
      <c r="I6" s="366"/>
    </row>
    <row r="8" spans="1:11" ht="39" x14ac:dyDescent="0.25">
      <c r="A8" s="374" t="s">
        <v>1008</v>
      </c>
      <c r="B8" s="388" t="s">
        <v>1009</v>
      </c>
      <c r="C8" s="389" t="s">
        <v>1010</v>
      </c>
      <c r="D8" s="389" t="s">
        <v>1011</v>
      </c>
      <c r="E8" s="389" t="s">
        <v>1012</v>
      </c>
      <c r="F8" s="389" t="s">
        <v>1013</v>
      </c>
      <c r="G8" s="390" t="s">
        <v>1014</v>
      </c>
      <c r="H8" s="366"/>
      <c r="I8" s="366"/>
    </row>
    <row r="9" spans="1:11" ht="14.25" x14ac:dyDescent="0.2">
      <c r="A9" s="375">
        <v>1</v>
      </c>
      <c r="B9" s="514" t="s">
        <v>1015</v>
      </c>
      <c r="C9" s="605" t="s">
        <v>1016</v>
      </c>
      <c r="D9" s="605" t="s">
        <v>1016</v>
      </c>
      <c r="E9" s="605">
        <f>DROP!E160</f>
        <v>54945</v>
      </c>
      <c r="F9" s="606"/>
      <c r="G9" s="516" t="s">
        <v>1017</v>
      </c>
      <c r="H9" s="391"/>
      <c r="I9" s="391"/>
    </row>
    <row r="10" spans="1:11" ht="14.25" x14ac:dyDescent="0.2">
      <c r="A10" s="375">
        <v>2</v>
      </c>
      <c r="B10" s="516"/>
      <c r="C10" s="516"/>
      <c r="D10" s="516"/>
      <c r="E10" s="516"/>
      <c r="F10" s="516"/>
      <c r="G10" s="516"/>
      <c r="H10" s="391"/>
      <c r="I10" s="391"/>
    </row>
    <row r="11" spans="1:11" ht="14.25" x14ac:dyDescent="0.2">
      <c r="A11" s="375">
        <v>3</v>
      </c>
      <c r="B11" s="516"/>
      <c r="C11" s="516"/>
      <c r="D11" s="516"/>
      <c r="E11" s="516"/>
      <c r="F11" s="516"/>
      <c r="G11" s="516"/>
      <c r="H11" s="391"/>
      <c r="I11" s="391"/>
    </row>
    <row r="12" spans="1:11" ht="14.25" x14ac:dyDescent="0.2">
      <c r="A12" s="375">
        <v>4</v>
      </c>
      <c r="B12" s="516"/>
      <c r="C12" s="516"/>
      <c r="D12" s="516"/>
      <c r="E12" s="516"/>
      <c r="F12" s="516"/>
      <c r="G12" s="516"/>
      <c r="H12" s="391"/>
      <c r="I12" s="391"/>
    </row>
    <row r="13" spans="1:11" ht="14.25" x14ac:dyDescent="0.2">
      <c r="A13" s="375">
        <v>5</v>
      </c>
      <c r="B13" s="516"/>
      <c r="C13" s="516"/>
      <c r="D13" s="516"/>
      <c r="E13" s="516"/>
      <c r="F13" s="516"/>
      <c r="G13" s="516"/>
      <c r="H13" s="391"/>
      <c r="I13" s="391"/>
    </row>
    <row r="14" spans="1:11" ht="14.25" x14ac:dyDescent="0.2">
      <c r="A14" s="375">
        <v>6</v>
      </c>
      <c r="B14" s="516"/>
      <c r="C14" s="516"/>
      <c r="D14" s="516"/>
      <c r="E14" s="516"/>
      <c r="F14" s="516"/>
      <c r="G14" s="516"/>
      <c r="H14" s="391"/>
      <c r="I14" s="391"/>
    </row>
    <row r="15" spans="1:11" ht="14.25" x14ac:dyDescent="0.2">
      <c r="A15" s="375">
        <v>7</v>
      </c>
      <c r="B15" s="516"/>
      <c r="C15" s="516"/>
      <c r="D15" s="516"/>
      <c r="E15" s="516"/>
      <c r="F15" s="516"/>
      <c r="G15" s="516"/>
      <c r="H15" s="391"/>
      <c r="I15" s="391"/>
    </row>
    <row r="16" spans="1:11" ht="14.25" x14ac:dyDescent="0.2">
      <c r="A16" s="375">
        <v>8</v>
      </c>
      <c r="B16" s="516"/>
      <c r="C16" s="516"/>
      <c r="D16" s="516"/>
      <c r="E16" s="516"/>
      <c r="F16" s="516"/>
      <c r="G16" s="516"/>
      <c r="H16" s="391"/>
      <c r="I16" s="391"/>
    </row>
    <row r="17" spans="1:9" ht="14.25" x14ac:dyDescent="0.2">
      <c r="A17" s="375">
        <v>9</v>
      </c>
      <c r="B17" s="516"/>
      <c r="C17" s="516"/>
      <c r="D17" s="516"/>
      <c r="E17" s="516"/>
      <c r="F17" s="516"/>
      <c r="G17" s="516"/>
      <c r="H17" s="391"/>
      <c r="I17" s="391"/>
    </row>
    <row r="18" spans="1:9" ht="14.25" x14ac:dyDescent="0.2">
      <c r="A18" s="375">
        <v>10</v>
      </c>
      <c r="B18" s="516"/>
      <c r="C18" s="516"/>
      <c r="D18" s="516"/>
      <c r="E18" s="516"/>
      <c r="F18" s="516"/>
      <c r="G18" s="516"/>
      <c r="H18" s="391"/>
      <c r="I18" s="391"/>
    </row>
    <row r="19" spans="1:9" ht="14.25" x14ac:dyDescent="0.2">
      <c r="A19" s="375">
        <v>11</v>
      </c>
      <c r="B19" s="516"/>
      <c r="C19" s="516"/>
      <c r="D19" s="516"/>
      <c r="E19" s="516"/>
      <c r="F19" s="516"/>
      <c r="G19" s="516"/>
    </row>
    <row r="20" spans="1:9" ht="14.25" x14ac:dyDescent="0.2">
      <c r="A20" s="375">
        <v>12</v>
      </c>
      <c r="B20" s="516"/>
      <c r="C20" s="516"/>
      <c r="D20" s="516"/>
      <c r="E20" s="516"/>
      <c r="F20" s="516"/>
      <c r="G20" s="516"/>
    </row>
    <row r="21" spans="1:9" ht="14.25" x14ac:dyDescent="0.2">
      <c r="A21" s="375">
        <v>13</v>
      </c>
      <c r="B21" s="516"/>
      <c r="C21" s="516"/>
      <c r="D21" s="516"/>
      <c r="E21" s="516"/>
      <c r="F21" s="516"/>
      <c r="G21" s="516"/>
    </row>
    <row r="22" spans="1:9" ht="14.25" x14ac:dyDescent="0.2">
      <c r="A22" s="375">
        <v>14</v>
      </c>
      <c r="B22" s="516"/>
      <c r="C22" s="516"/>
      <c r="D22" s="516"/>
      <c r="E22" s="516"/>
      <c r="F22" s="516"/>
      <c r="G22" s="516"/>
    </row>
    <row r="23" spans="1:9" ht="14.25" x14ac:dyDescent="0.2">
      <c r="A23" s="375">
        <v>15</v>
      </c>
      <c r="B23" s="516"/>
      <c r="C23" s="516"/>
      <c r="D23" s="516"/>
      <c r="E23" s="516"/>
      <c r="F23" s="516"/>
      <c r="G23" s="516"/>
    </row>
    <row r="24" spans="1:9" ht="14.25" x14ac:dyDescent="0.2">
      <c r="A24" s="375">
        <v>16</v>
      </c>
      <c r="B24" s="516"/>
      <c r="C24" s="516"/>
      <c r="D24" s="516"/>
      <c r="E24" s="516"/>
      <c r="F24" s="516"/>
      <c r="G24" s="516"/>
    </row>
    <row r="25" spans="1:9" ht="14.25" x14ac:dyDescent="0.2">
      <c r="A25" s="375">
        <v>17</v>
      </c>
      <c r="B25" s="516"/>
      <c r="C25" s="516"/>
      <c r="D25" s="516"/>
      <c r="E25" s="516"/>
      <c r="F25" s="516"/>
      <c r="G25" s="516"/>
    </row>
    <row r="26" spans="1:9" ht="14.25" x14ac:dyDescent="0.2">
      <c r="A26" s="375">
        <v>18</v>
      </c>
      <c r="B26" s="516"/>
      <c r="C26" s="516"/>
      <c r="D26" s="516"/>
      <c r="E26" s="516"/>
      <c r="F26" s="516"/>
      <c r="G26" s="516"/>
    </row>
    <row r="27" spans="1:9" ht="15" thickBot="1" x14ac:dyDescent="0.25">
      <c r="A27" s="375">
        <v>19</v>
      </c>
      <c r="B27" s="516"/>
      <c r="C27" s="516"/>
      <c r="D27" s="516"/>
      <c r="E27" s="516"/>
      <c r="F27" s="516"/>
      <c r="G27" s="516"/>
    </row>
    <row r="28" spans="1:9" ht="13.5" thickBot="1" x14ac:dyDescent="0.25">
      <c r="A28" s="375">
        <v>20</v>
      </c>
      <c r="B28" s="378" t="s">
        <v>1018</v>
      </c>
      <c r="C28" s="379"/>
      <c r="D28" s="379"/>
      <c r="E28" s="380"/>
      <c r="F28" s="378"/>
      <c r="G28" s="379"/>
    </row>
    <row r="29" spans="1:9" ht="13.5" x14ac:dyDescent="0.25">
      <c r="A29" s="384"/>
      <c r="B29" s="385"/>
      <c r="C29" s="371"/>
      <c r="D29" s="371"/>
      <c r="E29" s="386"/>
      <c r="F29" s="386"/>
      <c r="G29" s="366"/>
    </row>
    <row r="30" spans="1:9" x14ac:dyDescent="0.2">
      <c r="A30" s="366"/>
      <c r="B30" s="366" t="s">
        <v>1019</v>
      </c>
      <c r="C30" s="366"/>
      <c r="D30" s="366"/>
      <c r="E30" s="366"/>
      <c r="F30" s="366"/>
      <c r="G30" s="58" t="str" cm="1">
        <f t="array" ref="G30">SchoolName</f>
        <v>Young Women's Leadership Academy</v>
      </c>
    </row>
    <row r="31" spans="1:9" x14ac:dyDescent="0.2">
      <c r="A31" s="366"/>
      <c r="B31" s="366"/>
      <c r="C31" s="366"/>
      <c r="D31" s="366"/>
      <c r="E31" s="366"/>
      <c r="F31" s="304"/>
      <c r="G31" s="284" t="str" cm="1">
        <f t="array" ref="G31">"FYE "&amp;TEXT(FYE_Date,"mm/dd/yy")</f>
        <v>FYE 06/30/25</v>
      </c>
    </row>
    <row r="32" spans="1:9" x14ac:dyDescent="0.2">
      <c r="G32" s="58" t="str">
        <f>Budget</f>
        <v>Amended Approved</v>
      </c>
    </row>
    <row r="38" spans="7:7" x14ac:dyDescent="0.2">
      <c r="G38" s="387" t="s">
        <v>1020</v>
      </c>
    </row>
    <row r="39" spans="7:7" x14ac:dyDescent="0.2">
      <c r="G39" s="304" t="s">
        <v>1021</v>
      </c>
    </row>
  </sheetData>
  <mergeCells count="2">
    <mergeCell ref="A1:G1"/>
    <mergeCell ref="A2:G2"/>
  </mergeCells>
  <phoneticPr fontId="12" type="noConversion"/>
  <hyperlinks>
    <hyperlink ref="G3" location="TOCpage" display="TOC" xr:uid="{D109CCB1-C22F-4424-B4FA-CDEAE903AED2}"/>
  </hyperlinks>
  <pageMargins left="0.55000000000000004" right="0" top="0.5" bottom="0.25" header="0.5" footer="0"/>
  <pageSetup scale="95" orientation="landscape" r:id="rId1"/>
  <headerFooter alignWithMargins="0">
    <oddFooter>&amp;C&amp;8FORM 4405LGF
Last Revised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K37"/>
  <sheetViews>
    <sheetView zoomScale="75" zoomScaleNormal="75" workbookViewId="0">
      <selection activeCell="L36" sqref="L36"/>
    </sheetView>
  </sheetViews>
  <sheetFormatPr defaultRowHeight="12.75" x14ac:dyDescent="0.2"/>
  <cols>
    <col min="1" max="1" width="4" customWidth="1"/>
    <col min="2" max="2" width="28.42578125" customWidth="1"/>
    <col min="3" max="4" width="11" customWidth="1"/>
    <col min="5" max="5" width="8" bestFit="1" customWidth="1"/>
    <col min="6" max="7" width="12.140625" customWidth="1"/>
    <col min="8" max="8" width="7.85546875" bestFit="1" customWidth="1"/>
    <col min="9" max="9" width="10.28515625" customWidth="1"/>
    <col min="10" max="10" width="13.7109375" customWidth="1"/>
    <col min="11" max="11" width="19.42578125" customWidth="1"/>
  </cols>
  <sheetData>
    <row r="1" spans="1:11" ht="15" x14ac:dyDescent="0.25">
      <c r="A1" s="1040" t="s">
        <v>1022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</row>
    <row r="2" spans="1:11" ht="15" x14ac:dyDescent="0.25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</row>
    <row r="3" spans="1:11" ht="16.5" x14ac:dyDescent="0.35">
      <c r="A3" s="361"/>
      <c r="B3" s="362" t="s">
        <v>1003</v>
      </c>
      <c r="C3" s="363"/>
      <c r="D3" s="363"/>
      <c r="E3" s="364"/>
      <c r="F3" s="365"/>
      <c r="G3" s="361"/>
      <c r="H3" s="366"/>
      <c r="I3" s="361"/>
      <c r="J3" s="361"/>
      <c r="K3" s="807" t="s">
        <v>339</v>
      </c>
    </row>
    <row r="4" spans="1:11" ht="15" x14ac:dyDescent="0.25">
      <c r="A4" s="361"/>
      <c r="B4" s="306" t="s">
        <v>1004</v>
      </c>
      <c r="C4" s="367"/>
      <c r="D4" s="367"/>
      <c r="E4" s="367"/>
      <c r="F4" s="367"/>
      <c r="G4" s="366"/>
      <c r="H4" s="361"/>
      <c r="I4" s="361"/>
      <c r="J4" s="361"/>
      <c r="K4" s="361"/>
    </row>
    <row r="5" spans="1:11" ht="15" x14ac:dyDescent="0.25">
      <c r="A5" s="366"/>
      <c r="B5" s="362" t="s">
        <v>1005</v>
      </c>
      <c r="C5" s="368"/>
      <c r="D5" s="368"/>
      <c r="E5" s="369"/>
      <c r="F5" s="370"/>
      <c r="G5" s="371"/>
      <c r="H5" s="371"/>
      <c r="I5" s="371"/>
      <c r="J5" s="371"/>
      <c r="K5" s="366"/>
    </row>
    <row r="6" spans="1:11" ht="15" x14ac:dyDescent="0.25">
      <c r="A6" s="366"/>
      <c r="B6" s="362" t="s">
        <v>1006</v>
      </c>
      <c r="C6" s="368"/>
      <c r="D6" s="368"/>
      <c r="E6" s="368"/>
      <c r="F6" s="368"/>
      <c r="H6" s="366"/>
      <c r="I6" s="366"/>
      <c r="J6" s="372" t="s">
        <v>1023</v>
      </c>
      <c r="K6" s="373"/>
    </row>
    <row r="8" spans="1:11" ht="76.5" customHeight="1" x14ac:dyDescent="0.2">
      <c r="A8" s="374" t="s">
        <v>1008</v>
      </c>
      <c r="B8" s="375" t="s">
        <v>1009</v>
      </c>
      <c r="C8" s="376" t="s">
        <v>1010</v>
      </c>
      <c r="D8" s="376" t="s">
        <v>1011</v>
      </c>
      <c r="E8" s="377" t="s">
        <v>1024</v>
      </c>
      <c r="F8" s="376" t="s">
        <v>1012</v>
      </c>
      <c r="G8" s="376" t="s">
        <v>1013</v>
      </c>
      <c r="H8" s="376" t="s">
        <v>1025</v>
      </c>
      <c r="I8" s="376" t="s">
        <v>1026</v>
      </c>
      <c r="J8" s="376" t="s">
        <v>1027</v>
      </c>
      <c r="K8" s="377" t="s">
        <v>1014</v>
      </c>
    </row>
    <row r="9" spans="1:11" ht="14.25" x14ac:dyDescent="0.2">
      <c r="A9" s="375">
        <v>1</v>
      </c>
      <c r="B9" s="516"/>
      <c r="C9" s="604"/>
      <c r="D9" s="604"/>
      <c r="E9" s="604"/>
      <c r="F9" s="604"/>
      <c r="G9" s="604"/>
      <c r="H9" s="604"/>
      <c r="I9" s="604"/>
      <c r="J9" s="604"/>
      <c r="K9" s="516"/>
    </row>
    <row r="10" spans="1:11" ht="14.25" x14ac:dyDescent="0.2">
      <c r="A10" s="375"/>
      <c r="B10" s="516"/>
      <c r="C10" s="516"/>
      <c r="D10" s="516"/>
      <c r="E10" s="516"/>
      <c r="F10" s="516"/>
      <c r="G10" s="516"/>
      <c r="H10" s="516"/>
      <c r="I10" s="516"/>
      <c r="J10" s="516"/>
      <c r="K10" s="516"/>
    </row>
    <row r="11" spans="1:11" ht="14.25" x14ac:dyDescent="0.2">
      <c r="A11" s="375"/>
      <c r="B11" s="516"/>
      <c r="C11" s="516"/>
      <c r="D11" s="516"/>
      <c r="E11" s="516"/>
      <c r="F11" s="516"/>
      <c r="G11" s="516"/>
      <c r="H11" s="516"/>
      <c r="I11" s="516"/>
      <c r="J11" s="516"/>
      <c r="K11" s="516"/>
    </row>
    <row r="12" spans="1:11" ht="14.25" x14ac:dyDescent="0.2">
      <c r="A12" s="375">
        <v>2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</row>
    <row r="13" spans="1:11" ht="14.25" x14ac:dyDescent="0.2">
      <c r="A13" s="375"/>
      <c r="B13" s="516"/>
      <c r="C13" s="516"/>
      <c r="D13" s="516"/>
      <c r="E13" s="516"/>
      <c r="F13" s="516"/>
      <c r="G13" s="516"/>
      <c r="H13" s="516"/>
      <c r="I13" s="516"/>
      <c r="J13" s="516"/>
      <c r="K13" s="516"/>
    </row>
    <row r="14" spans="1:11" ht="14.25" x14ac:dyDescent="0.2">
      <c r="A14" s="375"/>
      <c r="B14" s="516"/>
      <c r="C14" s="516"/>
      <c r="D14" s="516"/>
      <c r="E14" s="516"/>
      <c r="F14" s="516"/>
      <c r="G14" s="516"/>
      <c r="H14" s="516"/>
      <c r="I14" s="516"/>
      <c r="J14" s="516"/>
      <c r="K14" s="516"/>
    </row>
    <row r="15" spans="1:11" ht="14.25" x14ac:dyDescent="0.2">
      <c r="A15" s="375">
        <v>3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</row>
    <row r="16" spans="1:11" ht="14.25" x14ac:dyDescent="0.2">
      <c r="A16" s="375"/>
      <c r="B16" s="516"/>
      <c r="C16" s="516"/>
      <c r="D16" s="516"/>
      <c r="E16" s="516"/>
      <c r="F16" s="516"/>
      <c r="G16" s="516"/>
      <c r="H16" s="516"/>
      <c r="I16" s="516"/>
      <c r="J16" s="516"/>
      <c r="K16" s="516"/>
    </row>
    <row r="17" spans="1:11" ht="14.25" x14ac:dyDescent="0.2">
      <c r="A17" s="375"/>
      <c r="B17" s="516"/>
      <c r="C17" s="516"/>
      <c r="D17" s="516"/>
      <c r="E17" s="516"/>
      <c r="F17" s="516"/>
      <c r="G17" s="516"/>
      <c r="H17" s="516"/>
      <c r="I17" s="516"/>
      <c r="J17" s="516"/>
      <c r="K17" s="516"/>
    </row>
    <row r="18" spans="1:11" ht="14.25" x14ac:dyDescent="0.2">
      <c r="A18" s="375">
        <v>4</v>
      </c>
      <c r="B18" s="516"/>
      <c r="C18" s="516"/>
      <c r="D18" s="516"/>
      <c r="E18" s="516"/>
      <c r="F18" s="516"/>
      <c r="G18" s="516"/>
      <c r="H18" s="516"/>
      <c r="I18" s="516"/>
      <c r="J18" s="516"/>
      <c r="K18" s="516"/>
    </row>
    <row r="19" spans="1:11" ht="14.25" x14ac:dyDescent="0.2">
      <c r="A19" s="375"/>
      <c r="B19" s="516"/>
      <c r="C19" s="516"/>
      <c r="D19" s="516"/>
      <c r="E19" s="516"/>
      <c r="F19" s="516"/>
      <c r="G19" s="516"/>
      <c r="H19" s="516"/>
      <c r="I19" s="516"/>
      <c r="J19" s="516"/>
      <c r="K19" s="516"/>
    </row>
    <row r="20" spans="1:11" ht="14.25" x14ac:dyDescent="0.2">
      <c r="A20" s="375"/>
      <c r="B20" s="516"/>
      <c r="C20" s="516"/>
      <c r="D20" s="516"/>
      <c r="E20" s="516"/>
      <c r="F20" s="516"/>
      <c r="G20" s="516"/>
      <c r="H20" s="516"/>
      <c r="I20" s="516"/>
      <c r="J20" s="516"/>
      <c r="K20" s="516"/>
    </row>
    <row r="21" spans="1:11" ht="14.25" x14ac:dyDescent="0.2">
      <c r="A21" s="375">
        <v>5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6"/>
    </row>
    <row r="22" spans="1:11" ht="14.25" x14ac:dyDescent="0.2">
      <c r="A22" s="375"/>
      <c r="B22" s="516"/>
      <c r="C22" s="516"/>
      <c r="D22" s="516"/>
      <c r="E22" s="516"/>
      <c r="F22" s="516"/>
      <c r="G22" s="516"/>
      <c r="H22" s="516"/>
      <c r="I22" s="516"/>
      <c r="J22" s="516"/>
      <c r="K22" s="516"/>
    </row>
    <row r="23" spans="1:11" ht="14.25" x14ac:dyDescent="0.2">
      <c r="A23" s="375"/>
      <c r="B23" s="516"/>
      <c r="C23" s="516"/>
      <c r="D23" s="516"/>
      <c r="E23" s="516"/>
      <c r="F23" s="516"/>
      <c r="G23" s="516"/>
      <c r="H23" s="516"/>
      <c r="I23" s="516"/>
      <c r="J23" s="516"/>
      <c r="K23" s="516"/>
    </row>
    <row r="24" spans="1:11" ht="14.25" x14ac:dyDescent="0.2">
      <c r="A24" s="375">
        <v>6</v>
      </c>
      <c r="B24" s="516"/>
      <c r="C24" s="516"/>
      <c r="D24" s="516"/>
      <c r="E24" s="516"/>
      <c r="F24" s="516"/>
      <c r="G24" s="516"/>
      <c r="H24" s="516"/>
      <c r="I24" s="516"/>
      <c r="J24" s="516"/>
      <c r="K24" s="516"/>
    </row>
    <row r="25" spans="1:11" ht="14.25" x14ac:dyDescent="0.2">
      <c r="A25" s="375"/>
      <c r="B25" s="516"/>
      <c r="C25" s="516"/>
      <c r="D25" s="516"/>
      <c r="E25" s="516"/>
      <c r="F25" s="516"/>
      <c r="G25" s="516"/>
      <c r="H25" s="516"/>
      <c r="I25" s="516"/>
      <c r="J25" s="516"/>
      <c r="K25" s="516"/>
    </row>
    <row r="26" spans="1:11" ht="14.25" x14ac:dyDescent="0.2">
      <c r="A26" s="375"/>
      <c r="B26" s="516"/>
      <c r="C26" s="516"/>
      <c r="D26" s="516"/>
      <c r="E26" s="516"/>
      <c r="F26" s="516"/>
      <c r="G26" s="516"/>
      <c r="H26" s="516"/>
      <c r="I26" s="516"/>
      <c r="J26" s="516"/>
      <c r="K26" s="516"/>
    </row>
    <row r="27" spans="1:11" ht="14.25" x14ac:dyDescent="0.2">
      <c r="A27" s="375">
        <v>7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</row>
    <row r="28" spans="1:11" ht="14.25" x14ac:dyDescent="0.2">
      <c r="A28" s="375"/>
      <c r="B28" s="516"/>
      <c r="C28" s="516"/>
      <c r="D28" s="516"/>
      <c r="E28" s="516"/>
      <c r="F28" s="516"/>
      <c r="G28" s="516"/>
      <c r="H28" s="516"/>
      <c r="I28" s="516"/>
      <c r="J28" s="516"/>
      <c r="K28" s="516"/>
    </row>
    <row r="29" spans="1:11" ht="15" thickBot="1" x14ac:dyDescent="0.25">
      <c r="A29" s="375"/>
      <c r="B29" s="516"/>
      <c r="C29" s="516"/>
      <c r="D29" s="516"/>
      <c r="E29" s="516"/>
      <c r="F29" s="516"/>
      <c r="G29" s="516"/>
      <c r="H29" s="516"/>
      <c r="I29" s="516"/>
      <c r="J29" s="516"/>
      <c r="K29" s="516"/>
    </row>
    <row r="30" spans="1:11" ht="13.5" thickBot="1" x14ac:dyDescent="0.25">
      <c r="A30" s="375">
        <v>8</v>
      </c>
      <c r="B30" s="378" t="s">
        <v>1028</v>
      </c>
      <c r="C30" s="379"/>
      <c r="D30" s="379"/>
      <c r="E30" s="379"/>
      <c r="F30" s="380"/>
      <c r="G30" s="378"/>
      <c r="H30" s="381"/>
      <c r="I30" s="380"/>
      <c r="J30" s="382"/>
      <c r="K30" s="383"/>
    </row>
    <row r="31" spans="1:11" ht="13.5" x14ac:dyDescent="0.25">
      <c r="A31" s="384"/>
      <c r="B31" s="385"/>
      <c r="C31" s="371"/>
      <c r="D31" s="371"/>
      <c r="E31" s="371"/>
      <c r="F31" s="386"/>
      <c r="G31" s="386"/>
      <c r="H31" s="386"/>
      <c r="I31" s="386"/>
      <c r="J31" s="386"/>
    </row>
    <row r="32" spans="1:11" x14ac:dyDescent="0.2">
      <c r="A32" s="366"/>
      <c r="B32" s="366" t="s">
        <v>1029</v>
      </c>
      <c r="C32" s="366"/>
      <c r="D32" s="366"/>
      <c r="E32" s="366"/>
      <c r="F32" s="366"/>
      <c r="G32" s="366"/>
      <c r="H32" s="366"/>
      <c r="I32" s="366"/>
      <c r="J32" s="366"/>
      <c r="K32" s="58" t="str" cm="1">
        <f t="array" ref="K32">SchoolName</f>
        <v>Young Women's Leadership Academy</v>
      </c>
    </row>
    <row r="33" spans="1:11" x14ac:dyDescent="0.2">
      <c r="A33" s="366"/>
      <c r="B33" s="366"/>
      <c r="C33" s="366"/>
      <c r="D33" s="366"/>
      <c r="E33" s="366"/>
      <c r="F33" s="366"/>
      <c r="G33" s="304"/>
      <c r="H33" s="304"/>
      <c r="I33" s="304"/>
      <c r="J33" s="304"/>
      <c r="K33" s="284" t="str" cm="1">
        <f t="array" ref="K33">"FYE "&amp;TEXT(FYE_Date,"mm/dd/yy")</f>
        <v>FYE 06/30/25</v>
      </c>
    </row>
    <row r="34" spans="1:11" x14ac:dyDescent="0.2">
      <c r="A34" s="366"/>
      <c r="B34" s="366"/>
      <c r="C34" s="366"/>
      <c r="D34" s="366"/>
      <c r="E34" s="366"/>
      <c r="F34" s="366"/>
      <c r="G34" s="305"/>
      <c r="H34" s="305"/>
      <c r="I34" s="305"/>
      <c r="J34" s="305"/>
      <c r="K34" s="58" t="str">
        <f>Budget</f>
        <v>Amended Approved</v>
      </c>
    </row>
    <row r="36" spans="1:11" x14ac:dyDescent="0.2">
      <c r="K36" s="387" t="s">
        <v>1020</v>
      </c>
    </row>
    <row r="37" spans="1:11" x14ac:dyDescent="0.2">
      <c r="K37" s="304" t="s">
        <v>1030</v>
      </c>
    </row>
  </sheetData>
  <mergeCells count="2">
    <mergeCell ref="A1:K1"/>
    <mergeCell ref="A2:K2"/>
  </mergeCells>
  <phoneticPr fontId="12" type="noConversion"/>
  <hyperlinks>
    <hyperlink ref="K3" location="TOCpage" display="TOC" xr:uid="{CC040C65-18F0-431C-B0C6-54D44C042C76}"/>
  </hyperlinks>
  <pageMargins left="0.42" right="0" top="0.5" bottom="0.25" header="0.5" footer="0"/>
  <pageSetup scale="95" orientation="landscape" r:id="rId1"/>
  <headerFooter alignWithMargins="0">
    <oddFooter>&amp;C&amp;8FORM 4405LGF
Last Revised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AB80"/>
  <sheetViews>
    <sheetView showGridLines="0" zoomScale="75" zoomScaleNormal="75" workbookViewId="0">
      <pane xSplit="1" ySplit="8" topLeftCell="B9" activePane="bottomRight" state="frozen"/>
      <selection pane="topRight" activeCell="L36" sqref="L36"/>
      <selection pane="bottomLeft" activeCell="L36" sqref="L36"/>
      <selection pane="bottomRight" activeCell="C39" sqref="C39"/>
    </sheetView>
  </sheetViews>
  <sheetFormatPr defaultRowHeight="12.75" x14ac:dyDescent="0.2"/>
  <cols>
    <col min="1" max="1" width="29.28515625" customWidth="1"/>
    <col min="2" max="13" width="13.28515625" customWidth="1"/>
    <col min="14" max="14" width="27.28515625" customWidth="1"/>
    <col min="15" max="15" width="17.28515625" bestFit="1" customWidth="1"/>
    <col min="16" max="16" width="25.5703125" customWidth="1"/>
    <col min="17" max="18" width="3.5703125" customWidth="1"/>
    <col min="19" max="19" width="13" customWidth="1"/>
    <col min="20" max="20" width="13.7109375" customWidth="1"/>
    <col min="21" max="23" width="11" customWidth="1"/>
    <col min="24" max="24" width="3.7109375" customWidth="1"/>
    <col min="25" max="28" width="10.85546875" customWidth="1"/>
  </cols>
  <sheetData>
    <row r="1" spans="1:28" ht="15" x14ac:dyDescent="0.25">
      <c r="A1" s="521" t="s">
        <v>1031</v>
      </c>
      <c r="B1" s="35" t="str">
        <f>SchoolName</f>
        <v>Young Women's Leadership Academy</v>
      </c>
      <c r="C1" s="522"/>
      <c r="D1" s="523"/>
      <c r="E1" s="524"/>
      <c r="F1" s="523"/>
      <c r="G1" s="524"/>
      <c r="H1" s="524"/>
      <c r="I1" s="523"/>
      <c r="J1" s="523"/>
      <c r="K1" s="523"/>
      <c r="L1" s="523"/>
      <c r="M1" s="523"/>
      <c r="N1" s="561" t="s">
        <v>1032</v>
      </c>
      <c r="O1" s="523"/>
      <c r="P1" s="523"/>
      <c r="Q1" s="524"/>
      <c r="T1" s="561" t="s">
        <v>1033</v>
      </c>
    </row>
    <row r="2" spans="1:28" ht="15" x14ac:dyDescent="0.25">
      <c r="A2" s="521" t="s">
        <v>1034</v>
      </c>
      <c r="B2" s="802" t="str">
        <f>Budget</f>
        <v>Amended Approved</v>
      </c>
      <c r="C2" s="803"/>
      <c r="D2" s="525" t="s">
        <v>1035</v>
      </c>
      <c r="E2" s="524"/>
      <c r="F2" s="523"/>
      <c r="G2" s="524"/>
      <c r="H2" s="524"/>
      <c r="I2" s="523"/>
      <c r="J2" s="523"/>
      <c r="K2" s="523"/>
      <c r="L2" s="523"/>
      <c r="M2" s="523"/>
      <c r="N2" s="554" t="s">
        <v>1036</v>
      </c>
      <c r="O2" s="523"/>
      <c r="P2" s="523"/>
      <c r="Q2" s="524"/>
    </row>
    <row r="3" spans="1:28" ht="15" x14ac:dyDescent="0.25">
      <c r="A3" s="807"/>
      <c r="B3" s="526" t="s">
        <v>1037</v>
      </c>
      <c r="C3" s="527"/>
      <c r="D3" s="523"/>
      <c r="E3" s="524"/>
      <c r="F3" s="523"/>
      <c r="G3" s="524"/>
      <c r="H3" s="524"/>
      <c r="I3" s="523"/>
      <c r="J3" s="523"/>
      <c r="K3" s="523"/>
      <c r="L3" s="523"/>
      <c r="M3" s="523"/>
      <c r="N3" s="807" t="s">
        <v>339</v>
      </c>
      <c r="O3" s="523"/>
      <c r="P3" s="523"/>
      <c r="Q3" s="524"/>
      <c r="T3" s="7" t="str" cm="1">
        <f t="array" ref="T3">SchoolName</f>
        <v>Young Women's Leadership Academy</v>
      </c>
    </row>
    <row r="4" spans="1:28" ht="15" x14ac:dyDescent="0.25">
      <c r="A4" s="528" t="s">
        <v>1038</v>
      </c>
      <c r="B4" s="528"/>
      <c r="C4" s="528"/>
      <c r="D4" s="528"/>
      <c r="E4" s="528"/>
      <c r="F4" s="528" t="s">
        <v>1038</v>
      </c>
      <c r="G4" s="528"/>
      <c r="H4" s="528"/>
      <c r="I4" s="528"/>
      <c r="J4" s="528"/>
      <c r="K4" s="528"/>
      <c r="L4" s="528"/>
      <c r="M4" s="528"/>
      <c r="N4" s="528"/>
      <c r="O4" s="529"/>
      <c r="P4" s="529"/>
      <c r="Q4" s="529"/>
      <c r="T4" s="7" t="s">
        <v>1039</v>
      </c>
      <c r="W4" s="597" cm="1">
        <f t="array" ref="W4">FYE_Date</f>
        <v>45838</v>
      </c>
    </row>
    <row r="5" spans="1:28" x14ac:dyDescent="0.2">
      <c r="A5" s="530"/>
      <c r="B5" s="531"/>
      <c r="C5" s="531"/>
      <c r="D5" s="532"/>
      <c r="E5" s="531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29"/>
      <c r="T5" s="7" t="s">
        <v>1040</v>
      </c>
      <c r="Y5" s="7" t="s">
        <v>1041</v>
      </c>
    </row>
    <row r="6" spans="1:28" ht="13.5" thickBot="1" x14ac:dyDescent="0.25">
      <c r="A6" s="530"/>
      <c r="B6" s="570"/>
      <c r="C6" s="571" t="s">
        <v>1042</v>
      </c>
      <c r="D6" s="572"/>
      <c r="E6" s="570"/>
      <c r="F6" s="571" t="s">
        <v>1043</v>
      </c>
      <c r="G6" s="572"/>
      <c r="H6" s="570"/>
      <c r="I6" s="571" t="s">
        <v>1044</v>
      </c>
      <c r="J6" s="572"/>
      <c r="K6" s="570"/>
      <c r="L6" s="571" t="s">
        <v>1045</v>
      </c>
      <c r="M6" s="572"/>
      <c r="N6" s="532"/>
      <c r="O6" s="532"/>
      <c r="P6" s="532"/>
      <c r="Q6" s="529"/>
      <c r="T6" s="670" t="s">
        <v>1046</v>
      </c>
      <c r="Y6" s="670" t="s">
        <v>1047</v>
      </c>
    </row>
    <row r="7" spans="1:28" ht="26.25" thickBot="1" x14ac:dyDescent="0.25">
      <c r="A7" s="804" cm="1">
        <f t="array" ref="A7">+FYE_Date</f>
        <v>45838</v>
      </c>
      <c r="B7" s="569" t="s">
        <v>1048</v>
      </c>
      <c r="C7" s="569" t="s">
        <v>1048</v>
      </c>
      <c r="D7" s="569" t="s">
        <v>1048</v>
      </c>
      <c r="E7" s="533" t="s">
        <v>1048</v>
      </c>
      <c r="F7" s="533" t="s">
        <v>1048</v>
      </c>
      <c r="G7" s="533" t="s">
        <v>1048</v>
      </c>
      <c r="H7" s="533" t="s">
        <v>1048</v>
      </c>
      <c r="I7" s="533" t="s">
        <v>1048</v>
      </c>
      <c r="J7" s="533" t="s">
        <v>1048</v>
      </c>
      <c r="K7" s="533" t="s">
        <v>1048</v>
      </c>
      <c r="L7" s="533" t="s">
        <v>1048</v>
      </c>
      <c r="M7" s="533" t="s">
        <v>1048</v>
      </c>
      <c r="N7" s="534" t="s">
        <v>1049</v>
      </c>
      <c r="O7" s="534" t="s">
        <v>1050</v>
      </c>
      <c r="P7" s="532"/>
      <c r="Q7" s="529"/>
      <c r="T7" s="1041" t="s">
        <v>1051</v>
      </c>
      <c r="U7" s="1042"/>
      <c r="V7" s="1042"/>
      <c r="W7" s="1043"/>
      <c r="Y7" s="1041" t="s">
        <v>1052</v>
      </c>
      <c r="Z7" s="1042"/>
      <c r="AA7" s="1042"/>
      <c r="AB7" s="1043"/>
    </row>
    <row r="8" spans="1:28" ht="13.5" thickBot="1" x14ac:dyDescent="0.25">
      <c r="A8" s="530"/>
      <c r="B8" s="535" t="s">
        <v>1053</v>
      </c>
      <c r="C8" s="535" t="s">
        <v>1054</v>
      </c>
      <c r="D8" s="535" t="s">
        <v>1055</v>
      </c>
      <c r="E8" s="535" t="s">
        <v>1056</v>
      </c>
      <c r="F8" s="535" t="s">
        <v>1057</v>
      </c>
      <c r="G8" s="535" t="s">
        <v>1058</v>
      </c>
      <c r="H8" s="535" t="s">
        <v>1059</v>
      </c>
      <c r="I8" s="535" t="s">
        <v>1060</v>
      </c>
      <c r="J8" s="535" t="s">
        <v>1061</v>
      </c>
      <c r="K8" s="535" t="s">
        <v>1062</v>
      </c>
      <c r="L8" s="535" t="s">
        <v>1063</v>
      </c>
      <c r="M8" s="535" t="s">
        <v>1064</v>
      </c>
      <c r="N8" s="536" t="s">
        <v>1065</v>
      </c>
      <c r="O8" s="536" t="s">
        <v>1066</v>
      </c>
      <c r="P8" s="537" t="s">
        <v>1067</v>
      </c>
      <c r="Q8" s="529"/>
      <c r="S8" s="805" t="s">
        <v>1068</v>
      </c>
      <c r="T8" s="909" t="s">
        <v>1069</v>
      </c>
      <c r="U8" s="910" t="s">
        <v>1070</v>
      </c>
      <c r="V8" s="910" t="s">
        <v>1071</v>
      </c>
      <c r="W8" s="911" t="s">
        <v>1072</v>
      </c>
      <c r="Y8" s="672" t="s">
        <v>1069</v>
      </c>
      <c r="Z8" s="673" t="s">
        <v>1070</v>
      </c>
      <c r="AA8" s="673" t="s">
        <v>1071</v>
      </c>
      <c r="AB8" s="674" t="s">
        <v>1072</v>
      </c>
    </row>
    <row r="9" spans="1:28" x14ac:dyDescent="0.2">
      <c r="A9" s="538" t="s">
        <v>960</v>
      </c>
      <c r="B9" s="539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798"/>
      <c r="O9" s="798"/>
      <c r="P9" s="798"/>
      <c r="Q9" s="529"/>
      <c r="T9" s="538" t="s">
        <v>960</v>
      </c>
      <c r="Y9" s="538" t="s">
        <v>960</v>
      </c>
    </row>
    <row r="10" spans="1:28" x14ac:dyDescent="0.2">
      <c r="A10" s="541" t="s">
        <v>1073</v>
      </c>
      <c r="B10" s="948">
        <f>(DROP!E74+DROP!E75+DROP!E76+DROP!E77+DROP!E78)/12</f>
        <v>105632.91666666667</v>
      </c>
      <c r="C10" s="948">
        <f>B10</f>
        <v>105632.91666666667</v>
      </c>
      <c r="D10" s="948">
        <f t="shared" ref="D10:M10" si="0">C10</f>
        <v>105632.91666666667</v>
      </c>
      <c r="E10" s="948">
        <f t="shared" si="0"/>
        <v>105632.91666666667</v>
      </c>
      <c r="F10" s="948">
        <f t="shared" si="0"/>
        <v>105632.91666666667</v>
      </c>
      <c r="G10" s="948">
        <f t="shared" si="0"/>
        <v>105632.91666666667</v>
      </c>
      <c r="H10" s="948">
        <f t="shared" si="0"/>
        <v>105632.91666666667</v>
      </c>
      <c r="I10" s="948">
        <f t="shared" si="0"/>
        <v>105632.91666666667</v>
      </c>
      <c r="J10" s="948">
        <f t="shared" si="0"/>
        <v>105632.91666666667</v>
      </c>
      <c r="K10" s="948">
        <f t="shared" si="0"/>
        <v>105632.91666666667</v>
      </c>
      <c r="L10" s="948">
        <f t="shared" si="0"/>
        <v>105632.91666666667</v>
      </c>
      <c r="M10" s="948">
        <f t="shared" si="0"/>
        <v>105632.91666666667</v>
      </c>
      <c r="N10" s="612">
        <f t="shared" ref="N10:N20" si="1">SUM(B10:M10)</f>
        <v>1267595</v>
      </c>
      <c r="O10" s="799"/>
      <c r="P10" s="799"/>
      <c r="Q10" s="529"/>
      <c r="S10" s="665">
        <f>SUM(T10:W10)</f>
        <v>1267595</v>
      </c>
      <c r="T10" s="649">
        <f>SUM(B10:D10)</f>
        <v>316898.75</v>
      </c>
      <c r="U10" s="649">
        <f>SUM(E10:G10)</f>
        <v>316898.75</v>
      </c>
      <c r="V10" s="649">
        <f>SUM(H10:J10)</f>
        <v>316898.75</v>
      </c>
      <c r="W10" s="649">
        <f>SUM(K10:M10)</f>
        <v>316898.75</v>
      </c>
      <c r="Y10" s="649">
        <f>+T10</f>
        <v>316898.75</v>
      </c>
      <c r="Z10" s="649">
        <f>SUM(T10:U10)</f>
        <v>633797.5</v>
      </c>
      <c r="AA10" s="649">
        <f>SUM(T10:V10)</f>
        <v>950696.25</v>
      </c>
      <c r="AB10" s="649">
        <f>SUM(T10:W10)</f>
        <v>1267595</v>
      </c>
    </row>
    <row r="11" spans="1:28" x14ac:dyDescent="0.2">
      <c r="A11" s="541" t="s">
        <v>1074</v>
      </c>
      <c r="B11" s="948">
        <f>-'Sch BB-14A'!I12/12</f>
        <v>-1320.4114583333333</v>
      </c>
      <c r="C11" s="948">
        <f t="shared" ref="C11:M25" si="2">B11</f>
        <v>-1320.4114583333333</v>
      </c>
      <c r="D11" s="948">
        <f t="shared" si="2"/>
        <v>-1320.4114583333333</v>
      </c>
      <c r="E11" s="948">
        <f t="shared" si="2"/>
        <v>-1320.4114583333333</v>
      </c>
      <c r="F11" s="948">
        <f t="shared" si="2"/>
        <v>-1320.4114583333333</v>
      </c>
      <c r="G11" s="948">
        <f t="shared" si="2"/>
        <v>-1320.4114583333333</v>
      </c>
      <c r="H11" s="948">
        <f t="shared" si="2"/>
        <v>-1320.4114583333333</v>
      </c>
      <c r="I11" s="948">
        <f t="shared" si="2"/>
        <v>-1320.4114583333333</v>
      </c>
      <c r="J11" s="948">
        <f t="shared" si="2"/>
        <v>-1320.4114583333333</v>
      </c>
      <c r="K11" s="948">
        <f t="shared" si="2"/>
        <v>-1320.4114583333333</v>
      </c>
      <c r="L11" s="948">
        <f t="shared" si="2"/>
        <v>-1320.4114583333333</v>
      </c>
      <c r="M11" s="948">
        <f t="shared" si="2"/>
        <v>-1320.4114583333333</v>
      </c>
      <c r="N11" s="613">
        <f t="shared" si="1"/>
        <v>-15844.937500000002</v>
      </c>
      <c r="O11" s="799"/>
      <c r="P11" s="799"/>
      <c r="Q11" s="529"/>
      <c r="S11" s="666">
        <f t="shared" ref="S11:S54" si="3">SUM(T11:W11)</f>
        <v>-15844.9375</v>
      </c>
      <c r="T11" s="650">
        <f>SUM(B11:D11)</f>
        <v>-3961.234375</v>
      </c>
      <c r="U11" s="650">
        <f>SUM(E11:G11)</f>
        <v>-3961.234375</v>
      </c>
      <c r="V11" s="650">
        <f>SUM(H11:J11)</f>
        <v>-3961.234375</v>
      </c>
      <c r="W11" s="650">
        <f>SUM(K11:M11)</f>
        <v>-3961.234375</v>
      </c>
      <c r="Y11" s="650">
        <f t="shared" ref="Y11:Y27" si="4">+T11</f>
        <v>-3961.234375</v>
      </c>
      <c r="Z11" s="650">
        <f t="shared" ref="Z11:Z27" si="5">SUM(T11:U11)</f>
        <v>-7922.46875</v>
      </c>
      <c r="AA11" s="650">
        <f t="shared" ref="AA11:AA27" si="6">SUM(T11:V11)</f>
        <v>-11883.703125</v>
      </c>
      <c r="AB11" s="650">
        <f t="shared" ref="AB11:AB27" si="7">SUM(T11:W11)</f>
        <v>-15844.9375</v>
      </c>
    </row>
    <row r="12" spans="1:28" x14ac:dyDescent="0.2">
      <c r="A12" s="541" t="s">
        <v>1075</v>
      </c>
      <c r="B12" s="948">
        <f>DROP!E79/12</f>
        <v>5510.9741666666669</v>
      </c>
      <c r="C12" s="948">
        <f t="shared" si="2"/>
        <v>5510.9741666666669</v>
      </c>
      <c r="D12" s="948">
        <f t="shared" si="2"/>
        <v>5510.9741666666669</v>
      </c>
      <c r="E12" s="948">
        <f t="shared" si="2"/>
        <v>5510.9741666666669</v>
      </c>
      <c r="F12" s="948">
        <f t="shared" si="2"/>
        <v>5510.9741666666669</v>
      </c>
      <c r="G12" s="948">
        <f t="shared" si="2"/>
        <v>5510.9741666666669</v>
      </c>
      <c r="H12" s="948">
        <f t="shared" si="2"/>
        <v>5510.9741666666669</v>
      </c>
      <c r="I12" s="948">
        <f t="shared" si="2"/>
        <v>5510.9741666666669</v>
      </c>
      <c r="J12" s="948">
        <f t="shared" si="2"/>
        <v>5510.9741666666669</v>
      </c>
      <c r="K12" s="948">
        <f t="shared" si="2"/>
        <v>5510.9741666666669</v>
      </c>
      <c r="L12" s="948">
        <f t="shared" si="2"/>
        <v>5510.9741666666669</v>
      </c>
      <c r="M12" s="948">
        <f t="shared" si="2"/>
        <v>5510.9741666666669</v>
      </c>
      <c r="N12" s="613">
        <f t="shared" si="1"/>
        <v>66131.69</v>
      </c>
      <c r="O12" s="799"/>
      <c r="P12" s="799"/>
      <c r="Q12" s="529"/>
      <c r="S12" s="666">
        <f t="shared" si="3"/>
        <v>66131.69</v>
      </c>
      <c r="T12" s="650">
        <f>SUM(B12:D12)</f>
        <v>16532.922500000001</v>
      </c>
      <c r="U12" s="650">
        <f>SUM(E12:G12)</f>
        <v>16532.922500000001</v>
      </c>
      <c r="V12" s="650">
        <f>SUM(H12:J12)</f>
        <v>16532.922500000001</v>
      </c>
      <c r="W12" s="650">
        <f>SUM(K12:M12)</f>
        <v>16532.922500000001</v>
      </c>
      <c r="Y12" s="650">
        <f t="shared" si="4"/>
        <v>16532.922500000001</v>
      </c>
      <c r="Z12" s="650">
        <f t="shared" si="5"/>
        <v>33065.845000000001</v>
      </c>
      <c r="AA12" s="650">
        <f t="shared" si="6"/>
        <v>49598.767500000002</v>
      </c>
      <c r="AB12" s="650">
        <f t="shared" si="7"/>
        <v>66131.69</v>
      </c>
    </row>
    <row r="13" spans="1:28" x14ac:dyDescent="0.2">
      <c r="A13" s="541" t="s">
        <v>1076</v>
      </c>
      <c r="B13" s="949"/>
      <c r="C13" s="948">
        <f t="shared" si="2"/>
        <v>0</v>
      </c>
      <c r="D13" s="948">
        <f t="shared" si="2"/>
        <v>0</v>
      </c>
      <c r="E13" s="948">
        <f t="shared" si="2"/>
        <v>0</v>
      </c>
      <c r="F13" s="948">
        <f t="shared" si="2"/>
        <v>0</v>
      </c>
      <c r="G13" s="948">
        <f t="shared" si="2"/>
        <v>0</v>
      </c>
      <c r="H13" s="948">
        <f t="shared" si="2"/>
        <v>0</v>
      </c>
      <c r="I13" s="948">
        <f t="shared" si="2"/>
        <v>0</v>
      </c>
      <c r="J13" s="948">
        <f t="shared" si="2"/>
        <v>0</v>
      </c>
      <c r="K13" s="948">
        <f t="shared" si="2"/>
        <v>0</v>
      </c>
      <c r="L13" s="948">
        <f t="shared" si="2"/>
        <v>0</v>
      </c>
      <c r="M13" s="948">
        <f t="shared" si="2"/>
        <v>0</v>
      </c>
      <c r="N13" s="613">
        <f t="shared" si="1"/>
        <v>0</v>
      </c>
      <c r="O13" s="799"/>
      <c r="P13" s="799"/>
      <c r="Q13" s="529"/>
      <c r="S13" s="666">
        <f t="shared" si="3"/>
        <v>0</v>
      </c>
      <c r="T13" s="650">
        <f t="shared" ref="T13:T49" si="8">SUM(B13:D13)</f>
        <v>0</v>
      </c>
      <c r="U13" s="650">
        <f t="shared" ref="U13:U49" si="9">SUM(E13:G13)</f>
        <v>0</v>
      </c>
      <c r="V13" s="650">
        <f t="shared" ref="V13:V49" si="10">SUM(H13:J13)</f>
        <v>0</v>
      </c>
      <c r="W13" s="650">
        <f t="shared" ref="W13:W49" si="11">SUM(K13:M13)</f>
        <v>0</v>
      </c>
      <c r="Y13" s="650">
        <f t="shared" si="4"/>
        <v>0</v>
      </c>
      <c r="Z13" s="650">
        <f t="shared" si="5"/>
        <v>0</v>
      </c>
      <c r="AA13" s="650">
        <f t="shared" si="6"/>
        <v>0</v>
      </c>
      <c r="AB13" s="650">
        <f t="shared" si="7"/>
        <v>0</v>
      </c>
    </row>
    <row r="14" spans="1:28" x14ac:dyDescent="0.2">
      <c r="A14" s="541" t="s">
        <v>1077</v>
      </c>
      <c r="B14" s="949">
        <f>DROP!E82/12</f>
        <v>1658.8125</v>
      </c>
      <c r="C14" s="948">
        <f t="shared" si="2"/>
        <v>1658.8125</v>
      </c>
      <c r="D14" s="948">
        <f t="shared" si="2"/>
        <v>1658.8125</v>
      </c>
      <c r="E14" s="948">
        <f t="shared" si="2"/>
        <v>1658.8125</v>
      </c>
      <c r="F14" s="948">
        <f t="shared" si="2"/>
        <v>1658.8125</v>
      </c>
      <c r="G14" s="948">
        <f t="shared" si="2"/>
        <v>1658.8125</v>
      </c>
      <c r="H14" s="948">
        <f t="shared" si="2"/>
        <v>1658.8125</v>
      </c>
      <c r="I14" s="948">
        <f t="shared" si="2"/>
        <v>1658.8125</v>
      </c>
      <c r="J14" s="948">
        <f t="shared" si="2"/>
        <v>1658.8125</v>
      </c>
      <c r="K14" s="948">
        <f t="shared" si="2"/>
        <v>1658.8125</v>
      </c>
      <c r="L14" s="948">
        <f t="shared" si="2"/>
        <v>1658.8125</v>
      </c>
      <c r="M14" s="948">
        <f t="shared" si="2"/>
        <v>1658.8125</v>
      </c>
      <c r="N14" s="613">
        <f t="shared" si="1"/>
        <v>19905.75</v>
      </c>
      <c r="O14" s="799"/>
      <c r="P14" s="799"/>
      <c r="Q14" s="529"/>
      <c r="S14" s="666">
        <f t="shared" si="3"/>
        <v>19905.75</v>
      </c>
      <c r="T14" s="650">
        <f t="shared" si="8"/>
        <v>4976.4375</v>
      </c>
      <c r="U14" s="650">
        <f t="shared" si="9"/>
        <v>4976.4375</v>
      </c>
      <c r="V14" s="650">
        <f t="shared" si="10"/>
        <v>4976.4375</v>
      </c>
      <c r="W14" s="650">
        <f t="shared" si="11"/>
        <v>4976.4375</v>
      </c>
      <c r="Y14" s="650">
        <f t="shared" si="4"/>
        <v>4976.4375</v>
      </c>
      <c r="Z14" s="650">
        <f t="shared" si="5"/>
        <v>9952.875</v>
      </c>
      <c r="AA14" s="650">
        <f t="shared" si="6"/>
        <v>14929.3125</v>
      </c>
      <c r="AB14" s="650">
        <f t="shared" si="7"/>
        <v>19905.75</v>
      </c>
    </row>
    <row r="15" spans="1:28" x14ac:dyDescent="0.2">
      <c r="A15" s="541" t="s">
        <v>131</v>
      </c>
      <c r="B15" s="949">
        <f>DROP!E85/12</f>
        <v>4426.666666666667</v>
      </c>
      <c r="C15" s="948">
        <f t="shared" si="2"/>
        <v>4426.666666666667</v>
      </c>
      <c r="D15" s="948">
        <f t="shared" si="2"/>
        <v>4426.666666666667</v>
      </c>
      <c r="E15" s="948">
        <f t="shared" si="2"/>
        <v>4426.666666666667</v>
      </c>
      <c r="F15" s="948">
        <f t="shared" si="2"/>
        <v>4426.666666666667</v>
      </c>
      <c r="G15" s="948">
        <f t="shared" si="2"/>
        <v>4426.666666666667</v>
      </c>
      <c r="H15" s="948">
        <f t="shared" si="2"/>
        <v>4426.666666666667</v>
      </c>
      <c r="I15" s="948">
        <f t="shared" si="2"/>
        <v>4426.666666666667</v>
      </c>
      <c r="J15" s="948">
        <f t="shared" si="2"/>
        <v>4426.666666666667</v>
      </c>
      <c r="K15" s="948">
        <f t="shared" si="2"/>
        <v>4426.666666666667</v>
      </c>
      <c r="L15" s="948">
        <f t="shared" si="2"/>
        <v>4426.666666666667</v>
      </c>
      <c r="M15" s="948">
        <f t="shared" si="2"/>
        <v>4426.666666666667</v>
      </c>
      <c r="N15" s="613">
        <f t="shared" si="1"/>
        <v>53119.999999999993</v>
      </c>
      <c r="O15" s="799"/>
      <c r="P15" s="799"/>
      <c r="Q15" s="529"/>
      <c r="S15" s="666">
        <f t="shared" si="3"/>
        <v>53120</v>
      </c>
      <c r="T15" s="650">
        <f t="shared" si="8"/>
        <v>13280</v>
      </c>
      <c r="U15" s="650">
        <f t="shared" si="9"/>
        <v>13280</v>
      </c>
      <c r="V15" s="650">
        <f t="shared" si="10"/>
        <v>13280</v>
      </c>
      <c r="W15" s="650">
        <f t="shared" si="11"/>
        <v>13280</v>
      </c>
      <c r="Y15" s="650">
        <f t="shared" si="4"/>
        <v>13280</v>
      </c>
      <c r="Z15" s="650">
        <f t="shared" si="5"/>
        <v>26560</v>
      </c>
      <c r="AA15" s="650">
        <f t="shared" si="6"/>
        <v>39840</v>
      </c>
      <c r="AB15" s="650">
        <f t="shared" si="7"/>
        <v>53120</v>
      </c>
    </row>
    <row r="16" spans="1:28" x14ac:dyDescent="0.2">
      <c r="A16" s="541" t="s">
        <v>132</v>
      </c>
      <c r="B16" s="949">
        <f>DROP!E86/12</f>
        <v>546.19416666666666</v>
      </c>
      <c r="C16" s="948">
        <f t="shared" si="2"/>
        <v>546.19416666666666</v>
      </c>
      <c r="D16" s="948">
        <f t="shared" si="2"/>
        <v>546.19416666666666</v>
      </c>
      <c r="E16" s="948">
        <f t="shared" si="2"/>
        <v>546.19416666666666</v>
      </c>
      <c r="F16" s="948">
        <f t="shared" si="2"/>
        <v>546.19416666666666</v>
      </c>
      <c r="G16" s="948">
        <f t="shared" si="2"/>
        <v>546.19416666666666</v>
      </c>
      <c r="H16" s="948">
        <f t="shared" si="2"/>
        <v>546.19416666666666</v>
      </c>
      <c r="I16" s="948">
        <f t="shared" si="2"/>
        <v>546.19416666666666</v>
      </c>
      <c r="J16" s="948">
        <f t="shared" si="2"/>
        <v>546.19416666666666</v>
      </c>
      <c r="K16" s="948">
        <f t="shared" si="2"/>
        <v>546.19416666666666</v>
      </c>
      <c r="L16" s="948">
        <f t="shared" si="2"/>
        <v>546.19416666666666</v>
      </c>
      <c r="M16" s="948">
        <f t="shared" si="2"/>
        <v>546.19416666666666</v>
      </c>
      <c r="N16" s="613">
        <f t="shared" si="1"/>
        <v>6554.3299999999981</v>
      </c>
      <c r="O16" s="799"/>
      <c r="P16" s="799"/>
      <c r="Q16" s="529"/>
      <c r="S16" s="666">
        <f t="shared" si="3"/>
        <v>6554.33</v>
      </c>
      <c r="T16" s="650">
        <f t="shared" si="8"/>
        <v>1638.5825</v>
      </c>
      <c r="U16" s="650">
        <f t="shared" si="9"/>
        <v>1638.5825</v>
      </c>
      <c r="V16" s="650">
        <f t="shared" si="10"/>
        <v>1638.5825</v>
      </c>
      <c r="W16" s="650">
        <f t="shared" si="11"/>
        <v>1638.5825</v>
      </c>
      <c r="Y16" s="650">
        <f t="shared" si="4"/>
        <v>1638.5825</v>
      </c>
      <c r="Z16" s="650">
        <f t="shared" si="5"/>
        <v>3277.165</v>
      </c>
      <c r="AA16" s="650">
        <f t="shared" si="6"/>
        <v>4915.7474999999995</v>
      </c>
      <c r="AB16" s="650">
        <f t="shared" si="7"/>
        <v>6554.33</v>
      </c>
    </row>
    <row r="17" spans="1:28" x14ac:dyDescent="0.2">
      <c r="A17" s="541" t="s">
        <v>133</v>
      </c>
      <c r="B17" s="949">
        <f>DROP!E87/12</f>
        <v>380.53166666666669</v>
      </c>
      <c r="C17" s="948">
        <f t="shared" si="2"/>
        <v>380.53166666666669</v>
      </c>
      <c r="D17" s="948">
        <f t="shared" si="2"/>
        <v>380.53166666666669</v>
      </c>
      <c r="E17" s="948">
        <f t="shared" si="2"/>
        <v>380.53166666666669</v>
      </c>
      <c r="F17" s="948">
        <f t="shared" si="2"/>
        <v>380.53166666666669</v>
      </c>
      <c r="G17" s="948">
        <f t="shared" si="2"/>
        <v>380.53166666666669</v>
      </c>
      <c r="H17" s="948">
        <f t="shared" si="2"/>
        <v>380.53166666666669</v>
      </c>
      <c r="I17" s="948">
        <f t="shared" si="2"/>
        <v>380.53166666666669</v>
      </c>
      <c r="J17" s="948">
        <f t="shared" si="2"/>
        <v>380.53166666666669</v>
      </c>
      <c r="K17" s="948">
        <f t="shared" si="2"/>
        <v>380.53166666666669</v>
      </c>
      <c r="L17" s="948">
        <f t="shared" si="2"/>
        <v>380.53166666666669</v>
      </c>
      <c r="M17" s="948">
        <f t="shared" si="2"/>
        <v>380.53166666666669</v>
      </c>
      <c r="N17" s="613">
        <f t="shared" si="1"/>
        <v>4566.38</v>
      </c>
      <c r="O17" s="799"/>
      <c r="P17" s="799"/>
      <c r="Q17" s="529"/>
      <c r="S17" s="666">
        <f t="shared" si="3"/>
        <v>4566.38</v>
      </c>
      <c r="T17" s="650">
        <f t="shared" si="8"/>
        <v>1141.595</v>
      </c>
      <c r="U17" s="650">
        <f t="shared" si="9"/>
        <v>1141.595</v>
      </c>
      <c r="V17" s="650">
        <f t="shared" si="10"/>
        <v>1141.595</v>
      </c>
      <c r="W17" s="650">
        <f t="shared" si="11"/>
        <v>1141.595</v>
      </c>
      <c r="Y17" s="650">
        <f t="shared" si="4"/>
        <v>1141.595</v>
      </c>
      <c r="Z17" s="650">
        <f t="shared" si="5"/>
        <v>2283.19</v>
      </c>
      <c r="AA17" s="650">
        <f t="shared" si="6"/>
        <v>3424.7849999999999</v>
      </c>
      <c r="AB17" s="650">
        <f t="shared" si="7"/>
        <v>4566.38</v>
      </c>
    </row>
    <row r="18" spans="1:28" x14ac:dyDescent="0.2">
      <c r="A18" s="541" t="s">
        <v>1078</v>
      </c>
      <c r="B18" s="949">
        <f>DROP!E88/12</f>
        <v>450.02083333333331</v>
      </c>
      <c r="C18" s="948">
        <f t="shared" si="2"/>
        <v>450.02083333333331</v>
      </c>
      <c r="D18" s="948">
        <f t="shared" si="2"/>
        <v>450.02083333333331</v>
      </c>
      <c r="E18" s="948">
        <f t="shared" si="2"/>
        <v>450.02083333333331</v>
      </c>
      <c r="F18" s="948">
        <f t="shared" si="2"/>
        <v>450.02083333333331</v>
      </c>
      <c r="G18" s="948">
        <f t="shared" si="2"/>
        <v>450.02083333333331</v>
      </c>
      <c r="H18" s="948">
        <f t="shared" si="2"/>
        <v>450.02083333333331</v>
      </c>
      <c r="I18" s="948">
        <f t="shared" si="2"/>
        <v>450.02083333333331</v>
      </c>
      <c r="J18" s="948">
        <f t="shared" si="2"/>
        <v>450.02083333333331</v>
      </c>
      <c r="K18" s="948">
        <f t="shared" si="2"/>
        <v>450.02083333333331</v>
      </c>
      <c r="L18" s="948">
        <f t="shared" si="2"/>
        <v>450.02083333333331</v>
      </c>
      <c r="M18" s="948">
        <f t="shared" si="2"/>
        <v>450.02083333333331</v>
      </c>
      <c r="N18" s="613">
        <f t="shared" si="1"/>
        <v>5400.25</v>
      </c>
      <c r="O18" s="799"/>
      <c r="P18" s="799"/>
      <c r="Q18" s="529"/>
      <c r="S18" s="666">
        <f t="shared" si="3"/>
        <v>5400.25</v>
      </c>
      <c r="T18" s="650">
        <f t="shared" si="8"/>
        <v>1350.0625</v>
      </c>
      <c r="U18" s="650">
        <f t="shared" si="9"/>
        <v>1350.0625</v>
      </c>
      <c r="V18" s="650">
        <f t="shared" si="10"/>
        <v>1350.0625</v>
      </c>
      <c r="W18" s="650">
        <f t="shared" si="11"/>
        <v>1350.0625</v>
      </c>
      <c r="Y18" s="650">
        <f t="shared" si="4"/>
        <v>1350.0625</v>
      </c>
      <c r="Z18" s="650">
        <f t="shared" si="5"/>
        <v>2700.125</v>
      </c>
      <c r="AA18" s="650">
        <f t="shared" si="6"/>
        <v>4050.1875</v>
      </c>
      <c r="AB18" s="650">
        <f t="shared" si="7"/>
        <v>5400.25</v>
      </c>
    </row>
    <row r="19" spans="1:28" x14ac:dyDescent="0.2">
      <c r="A19" s="541" t="s">
        <v>1079</v>
      </c>
      <c r="B19" s="949"/>
      <c r="C19" s="948">
        <f t="shared" si="2"/>
        <v>0</v>
      </c>
      <c r="D19" s="948">
        <f t="shared" si="2"/>
        <v>0</v>
      </c>
      <c r="E19" s="948">
        <f t="shared" si="2"/>
        <v>0</v>
      </c>
      <c r="F19" s="948">
        <f t="shared" si="2"/>
        <v>0</v>
      </c>
      <c r="G19" s="948">
        <f t="shared" si="2"/>
        <v>0</v>
      </c>
      <c r="H19" s="948">
        <f t="shared" si="2"/>
        <v>0</v>
      </c>
      <c r="I19" s="948">
        <f t="shared" si="2"/>
        <v>0</v>
      </c>
      <c r="J19" s="948">
        <f t="shared" si="2"/>
        <v>0</v>
      </c>
      <c r="K19" s="948">
        <f t="shared" si="2"/>
        <v>0</v>
      </c>
      <c r="L19" s="948">
        <f t="shared" si="2"/>
        <v>0</v>
      </c>
      <c r="M19" s="948">
        <f t="shared" si="2"/>
        <v>0</v>
      </c>
      <c r="N19" s="613">
        <f t="shared" si="1"/>
        <v>0</v>
      </c>
      <c r="O19" s="799"/>
      <c r="P19" s="799"/>
      <c r="Q19" s="529"/>
      <c r="S19" s="666">
        <f t="shared" si="3"/>
        <v>0</v>
      </c>
      <c r="T19" s="650">
        <f t="shared" si="8"/>
        <v>0</v>
      </c>
      <c r="U19" s="650">
        <f t="shared" si="9"/>
        <v>0</v>
      </c>
      <c r="V19" s="650">
        <f t="shared" si="10"/>
        <v>0</v>
      </c>
      <c r="W19" s="650">
        <f t="shared" si="11"/>
        <v>0</v>
      </c>
      <c r="Y19" s="650">
        <f t="shared" si="4"/>
        <v>0</v>
      </c>
      <c r="Z19" s="650">
        <f t="shared" si="5"/>
        <v>0</v>
      </c>
      <c r="AA19" s="650">
        <f t="shared" si="6"/>
        <v>0</v>
      </c>
      <c r="AB19" s="650">
        <f t="shared" si="7"/>
        <v>0</v>
      </c>
    </row>
    <row r="20" spans="1:28" x14ac:dyDescent="0.2">
      <c r="A20" s="541" t="s">
        <v>1080</v>
      </c>
      <c r="B20" s="948"/>
      <c r="C20" s="948">
        <f t="shared" si="2"/>
        <v>0</v>
      </c>
      <c r="D20" s="948">
        <f t="shared" si="2"/>
        <v>0</v>
      </c>
      <c r="E20" s="948">
        <f t="shared" si="2"/>
        <v>0</v>
      </c>
      <c r="F20" s="948">
        <f t="shared" si="2"/>
        <v>0</v>
      </c>
      <c r="G20" s="948">
        <f t="shared" si="2"/>
        <v>0</v>
      </c>
      <c r="H20" s="948">
        <f t="shared" si="2"/>
        <v>0</v>
      </c>
      <c r="I20" s="948">
        <f t="shared" si="2"/>
        <v>0</v>
      </c>
      <c r="J20" s="948">
        <f t="shared" si="2"/>
        <v>0</v>
      </c>
      <c r="K20" s="948">
        <f t="shared" si="2"/>
        <v>0</v>
      </c>
      <c r="L20" s="948">
        <f t="shared" si="2"/>
        <v>0</v>
      </c>
      <c r="M20" s="948">
        <f t="shared" si="2"/>
        <v>0</v>
      </c>
      <c r="N20" s="613">
        <f t="shared" si="1"/>
        <v>0</v>
      </c>
      <c r="O20" s="799"/>
      <c r="P20" s="799"/>
      <c r="Q20" s="529"/>
      <c r="S20" s="666">
        <f t="shared" si="3"/>
        <v>0</v>
      </c>
      <c r="T20" s="650">
        <f t="shared" si="8"/>
        <v>0</v>
      </c>
      <c r="U20" s="650">
        <f t="shared" si="9"/>
        <v>0</v>
      </c>
      <c r="V20" s="650">
        <f t="shared" si="10"/>
        <v>0</v>
      </c>
      <c r="W20" s="650">
        <f t="shared" si="11"/>
        <v>0</v>
      </c>
      <c r="Y20" s="650">
        <f t="shared" si="4"/>
        <v>0</v>
      </c>
      <c r="Z20" s="650">
        <f t="shared" si="5"/>
        <v>0</v>
      </c>
      <c r="AA20" s="650">
        <f t="shared" si="6"/>
        <v>0</v>
      </c>
      <c r="AB20" s="650">
        <f t="shared" si="7"/>
        <v>0</v>
      </c>
    </row>
    <row r="21" spans="1:28" x14ac:dyDescent="0.2">
      <c r="A21" s="541" t="s">
        <v>490</v>
      </c>
      <c r="B21" s="948"/>
      <c r="C21" s="948">
        <f t="shared" si="2"/>
        <v>0</v>
      </c>
      <c r="D21" s="948">
        <f t="shared" si="2"/>
        <v>0</v>
      </c>
      <c r="E21" s="948">
        <f t="shared" si="2"/>
        <v>0</v>
      </c>
      <c r="F21" s="948">
        <f t="shared" si="2"/>
        <v>0</v>
      </c>
      <c r="G21" s="948">
        <f t="shared" si="2"/>
        <v>0</v>
      </c>
      <c r="H21" s="948">
        <f t="shared" si="2"/>
        <v>0</v>
      </c>
      <c r="I21" s="948">
        <f t="shared" si="2"/>
        <v>0</v>
      </c>
      <c r="J21" s="948">
        <f t="shared" si="2"/>
        <v>0</v>
      </c>
      <c r="K21" s="948">
        <f t="shared" si="2"/>
        <v>0</v>
      </c>
      <c r="L21" s="948">
        <f t="shared" si="2"/>
        <v>0</v>
      </c>
      <c r="M21" s="948">
        <f t="shared" si="2"/>
        <v>0</v>
      </c>
      <c r="N21" s="613">
        <f t="shared" ref="N21:N22" si="12">SUM(B21:M21)</f>
        <v>0</v>
      </c>
      <c r="O21" s="799"/>
      <c r="P21" s="799"/>
      <c r="Q21" s="529"/>
      <c r="S21" s="666">
        <f t="shared" si="3"/>
        <v>0</v>
      </c>
      <c r="T21" s="650">
        <f t="shared" si="8"/>
        <v>0</v>
      </c>
      <c r="U21" s="650">
        <f t="shared" si="9"/>
        <v>0</v>
      </c>
      <c r="V21" s="650">
        <f t="shared" si="10"/>
        <v>0</v>
      </c>
      <c r="W21" s="650">
        <f t="shared" si="11"/>
        <v>0</v>
      </c>
      <c r="Y21" s="650">
        <f t="shared" si="4"/>
        <v>0</v>
      </c>
      <c r="Z21" s="650">
        <f t="shared" si="5"/>
        <v>0</v>
      </c>
      <c r="AA21" s="650">
        <f t="shared" si="6"/>
        <v>0</v>
      </c>
      <c r="AB21" s="650">
        <f t="shared" si="7"/>
        <v>0</v>
      </c>
    </row>
    <row r="22" spans="1:28" x14ac:dyDescent="0.2">
      <c r="A22" s="541" t="s">
        <v>1081</v>
      </c>
      <c r="B22" s="949"/>
      <c r="C22" s="948">
        <f t="shared" si="2"/>
        <v>0</v>
      </c>
      <c r="D22" s="948">
        <f t="shared" si="2"/>
        <v>0</v>
      </c>
      <c r="E22" s="948">
        <f t="shared" si="2"/>
        <v>0</v>
      </c>
      <c r="F22" s="948">
        <f t="shared" si="2"/>
        <v>0</v>
      </c>
      <c r="G22" s="948">
        <f t="shared" si="2"/>
        <v>0</v>
      </c>
      <c r="H22" s="948">
        <f t="shared" si="2"/>
        <v>0</v>
      </c>
      <c r="I22" s="948">
        <f t="shared" si="2"/>
        <v>0</v>
      </c>
      <c r="J22" s="948">
        <f t="shared" si="2"/>
        <v>0</v>
      </c>
      <c r="K22" s="948">
        <f t="shared" si="2"/>
        <v>0</v>
      </c>
      <c r="L22" s="948">
        <f t="shared" si="2"/>
        <v>0</v>
      </c>
      <c r="M22" s="948">
        <f t="shared" si="2"/>
        <v>0</v>
      </c>
      <c r="N22" s="613">
        <f t="shared" si="12"/>
        <v>0</v>
      </c>
      <c r="O22" s="799"/>
      <c r="P22" s="799"/>
      <c r="Q22" s="529"/>
      <c r="S22" s="666">
        <f t="shared" si="3"/>
        <v>0</v>
      </c>
      <c r="T22" s="650">
        <f t="shared" si="8"/>
        <v>0</v>
      </c>
      <c r="U22" s="650">
        <f t="shared" si="9"/>
        <v>0</v>
      </c>
      <c r="V22" s="650">
        <f t="shared" si="10"/>
        <v>0</v>
      </c>
      <c r="W22" s="650">
        <f t="shared" si="11"/>
        <v>0</v>
      </c>
      <c r="Y22" s="650">
        <f t="shared" si="4"/>
        <v>0</v>
      </c>
      <c r="Z22" s="650">
        <f t="shared" si="5"/>
        <v>0</v>
      </c>
      <c r="AA22" s="650">
        <f t="shared" si="6"/>
        <v>0</v>
      </c>
      <c r="AB22" s="650">
        <f t="shared" si="7"/>
        <v>0</v>
      </c>
    </row>
    <row r="23" spans="1:28" x14ac:dyDescent="0.2">
      <c r="A23" s="543" t="s">
        <v>1082</v>
      </c>
      <c r="B23" s="948"/>
      <c r="C23" s="948">
        <f t="shared" si="2"/>
        <v>0</v>
      </c>
      <c r="D23" s="948">
        <f t="shared" si="2"/>
        <v>0</v>
      </c>
      <c r="E23" s="948">
        <f t="shared" si="2"/>
        <v>0</v>
      </c>
      <c r="F23" s="948">
        <f t="shared" si="2"/>
        <v>0</v>
      </c>
      <c r="G23" s="948">
        <f t="shared" si="2"/>
        <v>0</v>
      </c>
      <c r="H23" s="948">
        <f t="shared" si="2"/>
        <v>0</v>
      </c>
      <c r="I23" s="948">
        <f t="shared" si="2"/>
        <v>0</v>
      </c>
      <c r="J23" s="948">
        <f t="shared" si="2"/>
        <v>0</v>
      </c>
      <c r="K23" s="948">
        <f t="shared" si="2"/>
        <v>0</v>
      </c>
      <c r="L23" s="948">
        <f t="shared" si="2"/>
        <v>0</v>
      </c>
      <c r="M23" s="948">
        <f t="shared" si="2"/>
        <v>0</v>
      </c>
      <c r="N23" s="613">
        <f>SUM(B23:M23)</f>
        <v>0</v>
      </c>
      <c r="O23" s="799"/>
      <c r="P23" s="799"/>
      <c r="Q23" s="529"/>
      <c r="S23" s="666">
        <f t="shared" si="3"/>
        <v>0</v>
      </c>
      <c r="T23" s="650">
        <f t="shared" si="8"/>
        <v>0</v>
      </c>
      <c r="U23" s="650">
        <f t="shared" si="9"/>
        <v>0</v>
      </c>
      <c r="V23" s="650">
        <f t="shared" si="10"/>
        <v>0</v>
      </c>
      <c r="W23" s="650">
        <f t="shared" si="11"/>
        <v>0</v>
      </c>
      <c r="Y23" s="650">
        <f t="shared" si="4"/>
        <v>0</v>
      </c>
      <c r="Z23" s="650">
        <f t="shared" si="5"/>
        <v>0</v>
      </c>
      <c r="AA23" s="650">
        <f t="shared" si="6"/>
        <v>0</v>
      </c>
      <c r="AB23" s="650">
        <f t="shared" si="7"/>
        <v>0</v>
      </c>
    </row>
    <row r="24" spans="1:28" x14ac:dyDescent="0.2">
      <c r="A24" s="543" t="s">
        <v>1083</v>
      </c>
      <c r="B24" s="949">
        <f>(DROP!E83+DROP!E84)/12</f>
        <v>11005.65</v>
      </c>
      <c r="C24" s="948">
        <f t="shared" si="2"/>
        <v>11005.65</v>
      </c>
      <c r="D24" s="948">
        <f t="shared" si="2"/>
        <v>11005.65</v>
      </c>
      <c r="E24" s="948">
        <f t="shared" si="2"/>
        <v>11005.65</v>
      </c>
      <c r="F24" s="948">
        <f t="shared" si="2"/>
        <v>11005.65</v>
      </c>
      <c r="G24" s="948">
        <f t="shared" si="2"/>
        <v>11005.65</v>
      </c>
      <c r="H24" s="948">
        <f t="shared" si="2"/>
        <v>11005.65</v>
      </c>
      <c r="I24" s="948">
        <f t="shared" si="2"/>
        <v>11005.65</v>
      </c>
      <c r="J24" s="948">
        <f t="shared" si="2"/>
        <v>11005.65</v>
      </c>
      <c r="K24" s="948">
        <f t="shared" si="2"/>
        <v>11005.65</v>
      </c>
      <c r="L24" s="948">
        <f t="shared" si="2"/>
        <v>11005.65</v>
      </c>
      <c r="M24" s="948">
        <f t="shared" si="2"/>
        <v>11005.65</v>
      </c>
      <c r="N24" s="613">
        <f t="shared" ref="N24:N27" si="13">SUM(B24:M24)</f>
        <v>132067.79999999996</v>
      </c>
      <c r="O24" s="799"/>
      <c r="P24" s="799"/>
      <c r="Q24" s="529"/>
      <c r="S24" s="666">
        <f t="shared" si="3"/>
        <v>132067.79999999999</v>
      </c>
      <c r="T24" s="650">
        <f t="shared" si="8"/>
        <v>33016.949999999997</v>
      </c>
      <c r="U24" s="650">
        <f t="shared" si="9"/>
        <v>33016.949999999997</v>
      </c>
      <c r="V24" s="650">
        <f t="shared" si="10"/>
        <v>33016.949999999997</v>
      </c>
      <c r="W24" s="650">
        <f t="shared" si="11"/>
        <v>33016.949999999997</v>
      </c>
      <c r="Y24" s="650">
        <f t="shared" si="4"/>
        <v>33016.949999999997</v>
      </c>
      <c r="Z24" s="650">
        <f t="shared" si="5"/>
        <v>66033.899999999994</v>
      </c>
      <c r="AA24" s="650">
        <f t="shared" si="6"/>
        <v>99050.849999999991</v>
      </c>
      <c r="AB24" s="650">
        <f t="shared" si="7"/>
        <v>132067.79999999999</v>
      </c>
    </row>
    <row r="25" spans="1:28" x14ac:dyDescent="0.2">
      <c r="A25" s="796" t="s">
        <v>552</v>
      </c>
      <c r="B25" s="949">
        <f>(DROP!E89+DROP!E96+DROP!E103)/12</f>
        <v>63122.75</v>
      </c>
      <c r="C25" s="948">
        <f t="shared" si="2"/>
        <v>63122.75</v>
      </c>
      <c r="D25" s="948">
        <f t="shared" si="2"/>
        <v>63122.75</v>
      </c>
      <c r="E25" s="948">
        <f t="shared" si="2"/>
        <v>63122.75</v>
      </c>
      <c r="F25" s="948">
        <f t="shared" si="2"/>
        <v>63122.75</v>
      </c>
      <c r="G25" s="948">
        <f t="shared" si="2"/>
        <v>63122.75</v>
      </c>
      <c r="H25" s="948">
        <f t="shared" si="2"/>
        <v>63122.75</v>
      </c>
      <c r="I25" s="948">
        <f t="shared" si="2"/>
        <v>63122.75</v>
      </c>
      <c r="J25" s="948">
        <f t="shared" si="2"/>
        <v>63122.75</v>
      </c>
      <c r="K25" s="948">
        <f t="shared" si="2"/>
        <v>63122.75</v>
      </c>
      <c r="L25" s="948">
        <f t="shared" si="2"/>
        <v>63122.75</v>
      </c>
      <c r="M25" s="948">
        <f t="shared" si="2"/>
        <v>63122.75</v>
      </c>
      <c r="N25" s="613">
        <f t="shared" si="13"/>
        <v>757473</v>
      </c>
      <c r="O25" s="799"/>
      <c r="P25" s="799"/>
      <c r="Q25" s="529"/>
      <c r="S25" s="666">
        <f t="shared" si="3"/>
        <v>757473</v>
      </c>
      <c r="T25" s="650">
        <f t="shared" si="8"/>
        <v>189368.25</v>
      </c>
      <c r="U25" s="650">
        <f t="shared" si="9"/>
        <v>189368.25</v>
      </c>
      <c r="V25" s="650">
        <f t="shared" si="10"/>
        <v>189368.25</v>
      </c>
      <c r="W25" s="650">
        <f t="shared" si="11"/>
        <v>189368.25</v>
      </c>
      <c r="Y25" s="650">
        <f t="shared" si="4"/>
        <v>189368.25</v>
      </c>
      <c r="Z25" s="650">
        <f t="shared" si="5"/>
        <v>378736.5</v>
      </c>
      <c r="AA25" s="650">
        <f t="shared" si="6"/>
        <v>568104.75</v>
      </c>
      <c r="AB25" s="650">
        <f t="shared" si="7"/>
        <v>757473</v>
      </c>
    </row>
    <row r="26" spans="1:28" x14ac:dyDescent="0.2">
      <c r="A26" s="543"/>
      <c r="B26" s="949"/>
      <c r="C26" s="948"/>
      <c r="D26" s="948"/>
      <c r="E26" s="948"/>
      <c r="F26" s="949"/>
      <c r="G26" s="948"/>
      <c r="H26" s="948"/>
      <c r="I26" s="948"/>
      <c r="J26" s="949"/>
      <c r="K26" s="948"/>
      <c r="L26" s="948"/>
      <c r="M26" s="948"/>
      <c r="N26" s="613">
        <f t="shared" si="13"/>
        <v>0</v>
      </c>
      <c r="O26" s="799"/>
      <c r="P26" s="799"/>
      <c r="Q26" s="529"/>
      <c r="S26" s="666">
        <f t="shared" si="3"/>
        <v>0</v>
      </c>
      <c r="T26" s="650">
        <f t="shared" si="8"/>
        <v>0</v>
      </c>
      <c r="U26" s="650">
        <f t="shared" si="9"/>
        <v>0</v>
      </c>
      <c r="V26" s="650">
        <f t="shared" si="10"/>
        <v>0</v>
      </c>
      <c r="W26" s="650">
        <f t="shared" si="11"/>
        <v>0</v>
      </c>
      <c r="Y26" s="650">
        <f t="shared" si="4"/>
        <v>0</v>
      </c>
      <c r="Z26" s="650">
        <f t="shared" si="5"/>
        <v>0</v>
      </c>
      <c r="AA26" s="650">
        <f t="shared" si="6"/>
        <v>0</v>
      </c>
      <c r="AB26" s="650">
        <f t="shared" si="7"/>
        <v>0</v>
      </c>
    </row>
    <row r="27" spans="1:28" x14ac:dyDescent="0.2">
      <c r="A27" s="543"/>
      <c r="B27" s="949"/>
      <c r="C27" s="948"/>
      <c r="D27" s="948"/>
      <c r="E27" s="948"/>
      <c r="F27" s="949"/>
      <c r="G27" s="948"/>
      <c r="H27" s="948"/>
      <c r="I27" s="948"/>
      <c r="J27" s="949"/>
      <c r="K27" s="948"/>
      <c r="L27" s="948"/>
      <c r="M27" s="948"/>
      <c r="N27" s="613">
        <f t="shared" si="13"/>
        <v>0</v>
      </c>
      <c r="O27" s="799"/>
      <c r="P27" s="799"/>
      <c r="Q27" s="529"/>
      <c r="S27" s="666">
        <f t="shared" si="3"/>
        <v>0</v>
      </c>
      <c r="T27" s="650">
        <f t="shared" si="8"/>
        <v>0</v>
      </c>
      <c r="U27" s="650">
        <f t="shared" si="9"/>
        <v>0</v>
      </c>
      <c r="V27" s="650">
        <f t="shared" si="10"/>
        <v>0</v>
      </c>
      <c r="W27" s="650">
        <f t="shared" si="11"/>
        <v>0</v>
      </c>
      <c r="Y27" s="650">
        <f t="shared" si="4"/>
        <v>0</v>
      </c>
      <c r="Z27" s="650">
        <f t="shared" si="5"/>
        <v>0</v>
      </c>
      <c r="AA27" s="650">
        <f t="shared" si="6"/>
        <v>0</v>
      </c>
      <c r="AB27" s="650">
        <f t="shared" si="7"/>
        <v>0</v>
      </c>
    </row>
    <row r="28" spans="1:28" ht="13.5" thickBot="1" x14ac:dyDescent="0.25">
      <c r="A28" s="530" t="s">
        <v>711</v>
      </c>
      <c r="B28" s="723">
        <f>SUM(B10:B27)</f>
        <v>191414.10520833335</v>
      </c>
      <c r="C28" s="723">
        <f t="shared" ref="C28:N28" si="14">SUM(C10:C27)</f>
        <v>191414.10520833335</v>
      </c>
      <c r="D28" s="723">
        <f t="shared" si="14"/>
        <v>191414.10520833335</v>
      </c>
      <c r="E28" s="723">
        <f t="shared" si="14"/>
        <v>191414.10520833335</v>
      </c>
      <c r="F28" s="723">
        <f t="shared" si="14"/>
        <v>191414.10520833335</v>
      </c>
      <c r="G28" s="723">
        <f t="shared" si="14"/>
        <v>191414.10520833335</v>
      </c>
      <c r="H28" s="723">
        <f t="shared" si="14"/>
        <v>191414.10520833335</v>
      </c>
      <c r="I28" s="723">
        <f t="shared" si="14"/>
        <v>191414.10520833335</v>
      </c>
      <c r="J28" s="723">
        <f t="shared" si="14"/>
        <v>191414.10520833335</v>
      </c>
      <c r="K28" s="723">
        <f t="shared" si="14"/>
        <v>191414.10520833335</v>
      </c>
      <c r="L28" s="723">
        <f t="shared" si="14"/>
        <v>191414.10520833335</v>
      </c>
      <c r="M28" s="723">
        <f t="shared" si="14"/>
        <v>191414.10520833335</v>
      </c>
      <c r="N28" s="577">
        <f t="shared" si="14"/>
        <v>2296969.2625000002</v>
      </c>
      <c r="O28" s="639">
        <f>IF(B2="Amended Approved",'Sch BB-6'!H34,IF(B2="Final",'Sch BB-6'!G34,'Sch BB-6'!F34))</f>
        <v>2312814.2000000002</v>
      </c>
      <c r="P28" s="577">
        <f>N28-O28</f>
        <v>-15844.9375</v>
      </c>
      <c r="Q28" s="529"/>
      <c r="S28" s="665">
        <f t="shared" si="3"/>
        <v>2296969.2625000002</v>
      </c>
      <c r="T28" s="574">
        <f t="shared" si="8"/>
        <v>574242.31562500005</v>
      </c>
      <c r="U28" s="574">
        <f t="shared" si="9"/>
        <v>574242.31562500005</v>
      </c>
      <c r="V28" s="574">
        <f t="shared" si="10"/>
        <v>574242.31562500005</v>
      </c>
      <c r="W28" s="574">
        <f t="shared" si="11"/>
        <v>574242.31562500005</v>
      </c>
      <c r="Y28" s="574">
        <f t="shared" ref="Y28" si="15">+T28</f>
        <v>574242.31562500005</v>
      </c>
      <c r="Z28" s="574">
        <f>SUM(Z10:Z27)</f>
        <v>1148484.6312500001</v>
      </c>
      <c r="AA28" s="574">
        <f t="shared" ref="AA28:AB28" si="16">SUM(AA10:AA27)</f>
        <v>1722726.9468750001</v>
      </c>
      <c r="AB28" s="574">
        <f t="shared" si="16"/>
        <v>2296969.2625000002</v>
      </c>
    </row>
    <row r="29" spans="1:28" ht="13.5" thickTop="1" x14ac:dyDescent="0.2">
      <c r="A29" s="530" t="s">
        <v>1084</v>
      </c>
      <c r="B29" s="722">
        <f>B28</f>
        <v>191414.10520833335</v>
      </c>
      <c r="C29" s="722">
        <f>B29+C28</f>
        <v>382828.2104166667</v>
      </c>
      <c r="D29" s="722">
        <f t="shared" ref="D29:M29" si="17">C29+D28</f>
        <v>574242.31562500005</v>
      </c>
      <c r="E29" s="722">
        <f t="shared" si="17"/>
        <v>765656.4208333334</v>
      </c>
      <c r="F29" s="722">
        <f t="shared" si="17"/>
        <v>957070.52604166674</v>
      </c>
      <c r="G29" s="722">
        <f t="shared" si="17"/>
        <v>1148484.6312500001</v>
      </c>
      <c r="H29" s="722">
        <f t="shared" si="17"/>
        <v>1339898.7364583334</v>
      </c>
      <c r="I29" s="722">
        <f t="shared" si="17"/>
        <v>1531312.8416666668</v>
      </c>
      <c r="J29" s="722">
        <f t="shared" si="17"/>
        <v>1722726.9468750001</v>
      </c>
      <c r="K29" s="722">
        <f t="shared" si="17"/>
        <v>1914141.0520833335</v>
      </c>
      <c r="L29" s="722">
        <f t="shared" si="17"/>
        <v>2105555.1572916666</v>
      </c>
      <c r="M29" s="722">
        <f t="shared" si="17"/>
        <v>2296969.2625000002</v>
      </c>
      <c r="N29" s="545"/>
      <c r="O29" s="821" t="str">
        <f>+B2</f>
        <v>Amended Approved</v>
      </c>
      <c r="P29" s="545"/>
      <c r="Q29" s="529"/>
      <c r="S29" s="665">
        <f t="shared" si="3"/>
        <v>5742423.15625</v>
      </c>
      <c r="T29" s="544">
        <f>+T28</f>
        <v>574242.31562500005</v>
      </c>
      <c r="U29" s="544">
        <f>+U28+T29</f>
        <v>1148484.6312500001</v>
      </c>
      <c r="V29" s="544">
        <f>+V28+U29</f>
        <v>1722726.9468750001</v>
      </c>
      <c r="W29" s="544">
        <f>+W28+V29</f>
        <v>2296969.2625000002</v>
      </c>
      <c r="Y29" s="547">
        <f>IFERROR(Y28/$N$28,"")</f>
        <v>0.25</v>
      </c>
      <c r="Z29" s="547">
        <f>IFERROR(Z28/$N$28,"")</f>
        <v>0.5</v>
      </c>
      <c r="AA29" s="547">
        <f>IFERROR(AA28/$N$28,"")</f>
        <v>0.75</v>
      </c>
      <c r="AB29" s="547">
        <f>IFERROR(AB28/$N$28,"")</f>
        <v>1</v>
      </c>
    </row>
    <row r="30" spans="1:28" x14ac:dyDescent="0.2">
      <c r="A30" s="546" t="s">
        <v>1085</v>
      </c>
      <c r="B30" s="728">
        <f>IFERROR(B29/$N$28,"")</f>
        <v>8.3333333333333329E-2</v>
      </c>
      <c r="C30" s="728">
        <f>IFERROR(C29/$N$28,"")</f>
        <v>0.16666666666666666</v>
      </c>
      <c r="D30" s="728">
        <f t="shared" ref="D30:M30" si="18">IFERROR(D29/$N$28,"")</f>
        <v>0.25</v>
      </c>
      <c r="E30" s="728">
        <f t="shared" si="18"/>
        <v>0.33333333333333331</v>
      </c>
      <c r="F30" s="728">
        <f t="shared" si="18"/>
        <v>0.41666666666666669</v>
      </c>
      <c r="G30" s="728">
        <f t="shared" si="18"/>
        <v>0.5</v>
      </c>
      <c r="H30" s="728">
        <f t="shared" si="18"/>
        <v>0.58333333333333337</v>
      </c>
      <c r="I30" s="728">
        <f t="shared" si="18"/>
        <v>0.66666666666666663</v>
      </c>
      <c r="J30" s="728">
        <f t="shared" si="18"/>
        <v>0.75</v>
      </c>
      <c r="K30" s="728">
        <f t="shared" si="18"/>
        <v>0.83333333333333337</v>
      </c>
      <c r="L30" s="728">
        <f t="shared" si="18"/>
        <v>0.91666666666666652</v>
      </c>
      <c r="M30" s="728">
        <f t="shared" si="18"/>
        <v>1</v>
      </c>
      <c r="N30" s="545"/>
      <c r="O30" s="821" t="s">
        <v>1086</v>
      </c>
      <c r="P30" s="545"/>
      <c r="Q30" s="529"/>
      <c r="S30" s="669" t="s">
        <v>1087</v>
      </c>
      <c r="T30" s="547">
        <f t="shared" ref="T30:W30" si="19">IFERROR(T29/$N$28,"")</f>
        <v>0.25</v>
      </c>
      <c r="U30" s="547">
        <f t="shared" si="19"/>
        <v>0.5</v>
      </c>
      <c r="V30" s="547">
        <f t="shared" si="19"/>
        <v>0.75</v>
      </c>
      <c r="W30" s="547">
        <f t="shared" si="19"/>
        <v>1</v>
      </c>
    </row>
    <row r="31" spans="1:28" ht="13.5" thickBot="1" x14ac:dyDescent="0.25">
      <c r="A31" s="546"/>
      <c r="B31" s="548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50"/>
      <c r="O31" s="550"/>
      <c r="P31" s="550"/>
      <c r="Q31" s="529"/>
      <c r="S31" s="573"/>
      <c r="T31" s="568"/>
      <c r="U31" s="568"/>
      <c r="V31" s="568"/>
      <c r="W31" s="568"/>
      <c r="Y31" s="568"/>
      <c r="Z31" s="568"/>
      <c r="AA31" s="568"/>
      <c r="AB31" s="568"/>
    </row>
    <row r="32" spans="1:28" ht="26.25" thickBot="1" x14ac:dyDescent="0.25">
      <c r="A32" s="530"/>
      <c r="B32" s="533" t="s">
        <v>1048</v>
      </c>
      <c r="C32" s="533" t="s">
        <v>1048</v>
      </c>
      <c r="D32" s="533" t="s">
        <v>1048</v>
      </c>
      <c r="E32" s="533" t="s">
        <v>1048</v>
      </c>
      <c r="F32" s="533" t="s">
        <v>1048</v>
      </c>
      <c r="G32" s="533" t="s">
        <v>1048</v>
      </c>
      <c r="H32" s="533" t="s">
        <v>1048</v>
      </c>
      <c r="I32" s="533" t="s">
        <v>1048</v>
      </c>
      <c r="J32" s="533" t="s">
        <v>1048</v>
      </c>
      <c r="K32" s="533" t="s">
        <v>1048</v>
      </c>
      <c r="L32" s="533" t="s">
        <v>1048</v>
      </c>
      <c r="M32" s="533" t="s">
        <v>1048</v>
      </c>
      <c r="N32" s="534" t="s">
        <v>1049</v>
      </c>
      <c r="O32" s="534" t="s">
        <v>1088</v>
      </c>
      <c r="P32" s="551"/>
      <c r="Q32" s="529"/>
      <c r="S32" s="573"/>
      <c r="T32" s="1041" t="s">
        <v>1051</v>
      </c>
      <c r="U32" s="1042"/>
      <c r="V32" s="1042"/>
      <c r="W32" s="1043"/>
      <c r="Y32" s="1041" t="s">
        <v>1089</v>
      </c>
      <c r="Z32" s="1042"/>
      <c r="AA32" s="1042"/>
      <c r="AB32" s="1043"/>
    </row>
    <row r="33" spans="1:28" ht="13.5" thickBot="1" x14ac:dyDescent="0.25">
      <c r="A33" s="532"/>
      <c r="B33" s="535" t="s">
        <v>1053</v>
      </c>
      <c r="C33" s="535" t="s">
        <v>1054</v>
      </c>
      <c r="D33" s="535" t="s">
        <v>1055</v>
      </c>
      <c r="E33" s="535" t="s">
        <v>1056</v>
      </c>
      <c r="F33" s="535" t="s">
        <v>1057</v>
      </c>
      <c r="G33" s="535" t="s">
        <v>1058</v>
      </c>
      <c r="H33" s="535" t="s">
        <v>1059</v>
      </c>
      <c r="I33" s="535" t="s">
        <v>1060</v>
      </c>
      <c r="J33" s="535" t="s">
        <v>1061</v>
      </c>
      <c r="K33" s="535" t="s">
        <v>1062</v>
      </c>
      <c r="L33" s="535" t="s">
        <v>1063</v>
      </c>
      <c r="M33" s="535" t="s">
        <v>1064</v>
      </c>
      <c r="N33" s="536" t="s">
        <v>1065</v>
      </c>
      <c r="O33" s="536" t="s">
        <v>1090</v>
      </c>
      <c r="P33" s="537" t="s">
        <v>1067</v>
      </c>
      <c r="Q33" s="529"/>
      <c r="S33" s="573"/>
      <c r="T33" s="909" t="s">
        <v>1069</v>
      </c>
      <c r="U33" s="910" t="s">
        <v>1070</v>
      </c>
      <c r="V33" s="910" t="s">
        <v>1071</v>
      </c>
      <c r="W33" s="911" t="s">
        <v>1072</v>
      </c>
      <c r="Y33" s="672" t="s">
        <v>1069</v>
      </c>
      <c r="Z33" s="673" t="s">
        <v>1070</v>
      </c>
      <c r="AA33" s="673" t="s">
        <v>1071</v>
      </c>
      <c r="AB33" s="674" t="s">
        <v>1072</v>
      </c>
    </row>
    <row r="34" spans="1:28" x14ac:dyDescent="0.2">
      <c r="A34" s="538" t="s">
        <v>962</v>
      </c>
      <c r="B34" s="950"/>
      <c r="C34" s="951"/>
      <c r="D34" s="951"/>
      <c r="E34" s="951"/>
      <c r="F34" s="951"/>
      <c r="G34" s="951"/>
      <c r="H34" s="951"/>
      <c r="I34" s="951"/>
      <c r="J34" s="951"/>
      <c r="K34" s="951"/>
      <c r="L34" s="951"/>
      <c r="M34" s="951"/>
      <c r="N34" s="797">
        <f>SUM(B34:M34)</f>
        <v>0</v>
      </c>
      <c r="O34" s="797"/>
      <c r="P34" s="797"/>
      <c r="Q34" s="529"/>
      <c r="S34" s="573"/>
      <c r="T34" s="538" t="s">
        <v>962</v>
      </c>
      <c r="U34" s="568"/>
      <c r="V34" s="568"/>
      <c r="W34" s="568"/>
      <c r="Y34" s="538" t="s">
        <v>962</v>
      </c>
      <c r="Z34" s="568"/>
      <c r="AA34" s="568"/>
      <c r="AB34" s="568"/>
    </row>
    <row r="35" spans="1:28" x14ac:dyDescent="0.2">
      <c r="A35" s="541" t="s">
        <v>721</v>
      </c>
      <c r="B35" s="948">
        <f>('Sch BB-7'!I8+'Sch BB-7'!I31+'Sch BB-12'!I24+'Sch BB-12'!I32+'Sch BB-12'!I40+'Sch BB-13'!I7+'Sch BB-13'!I33)/12</f>
        <v>91295</v>
      </c>
      <c r="C35" s="948">
        <f>B35</f>
        <v>91295</v>
      </c>
      <c r="D35" s="948">
        <f t="shared" ref="D35:M35" si="20">C35</f>
        <v>91295</v>
      </c>
      <c r="E35" s="948">
        <f t="shared" si="20"/>
        <v>91295</v>
      </c>
      <c r="F35" s="948">
        <f t="shared" si="20"/>
        <v>91295</v>
      </c>
      <c r="G35" s="948">
        <f t="shared" si="20"/>
        <v>91295</v>
      </c>
      <c r="H35" s="948">
        <f t="shared" si="20"/>
        <v>91295</v>
      </c>
      <c r="I35" s="948">
        <f t="shared" si="20"/>
        <v>91295</v>
      </c>
      <c r="J35" s="948">
        <f t="shared" si="20"/>
        <v>91295</v>
      </c>
      <c r="K35" s="948">
        <f t="shared" si="20"/>
        <v>91295</v>
      </c>
      <c r="L35" s="948">
        <f t="shared" si="20"/>
        <v>91295</v>
      </c>
      <c r="M35" s="948">
        <f t="shared" si="20"/>
        <v>91295</v>
      </c>
      <c r="N35" s="612">
        <f>SUM(B35:M35)</f>
        <v>1095540</v>
      </c>
      <c r="O35" s="800"/>
      <c r="P35" s="801"/>
      <c r="Q35" s="529"/>
      <c r="S35" s="665">
        <f t="shared" si="3"/>
        <v>1095540</v>
      </c>
      <c r="T35" s="573">
        <f t="shared" si="8"/>
        <v>273885</v>
      </c>
      <c r="U35" s="573">
        <f t="shared" si="9"/>
        <v>273885</v>
      </c>
      <c r="V35" s="573">
        <f t="shared" si="10"/>
        <v>273885</v>
      </c>
      <c r="W35" s="573">
        <f t="shared" si="11"/>
        <v>273885</v>
      </c>
      <c r="Y35" s="573">
        <f t="shared" ref="Y35:Y47" si="21">+T35</f>
        <v>273885</v>
      </c>
      <c r="Z35" s="573">
        <f t="shared" ref="Z35:Z47" si="22">SUM(T35:U35)</f>
        <v>547770</v>
      </c>
      <c r="AA35" s="573">
        <f t="shared" ref="AA35:AA47" si="23">SUM(T35:V35)</f>
        <v>821655</v>
      </c>
      <c r="AB35" s="573">
        <f t="shared" ref="AB35:AB47" si="24">SUM(T35:W35)</f>
        <v>1095540</v>
      </c>
    </row>
    <row r="36" spans="1:28" x14ac:dyDescent="0.2">
      <c r="A36" s="541" t="s">
        <v>723</v>
      </c>
      <c r="B36" s="948">
        <f>('Sch BB-7'!I9+'Sch BB-7'!I32+'Sch BB-12'!I25+'Sch BB-12'!I33+'Sch BB-12'!I41+'Sch BB-13'!I8+'Sch BB-13'!I34)/12</f>
        <v>33515.559375000004</v>
      </c>
      <c r="C36" s="948">
        <f t="shared" ref="C36:M39" si="25">B36</f>
        <v>33515.559375000004</v>
      </c>
      <c r="D36" s="948">
        <f t="shared" si="25"/>
        <v>33515.559375000004</v>
      </c>
      <c r="E36" s="948">
        <f t="shared" si="25"/>
        <v>33515.559375000004</v>
      </c>
      <c r="F36" s="948">
        <f t="shared" si="25"/>
        <v>33515.559375000004</v>
      </c>
      <c r="G36" s="948">
        <f t="shared" si="25"/>
        <v>33515.559375000004</v>
      </c>
      <c r="H36" s="948">
        <f t="shared" si="25"/>
        <v>33515.559375000004</v>
      </c>
      <c r="I36" s="948">
        <f t="shared" si="25"/>
        <v>33515.559375000004</v>
      </c>
      <c r="J36" s="948">
        <f t="shared" si="25"/>
        <v>33515.559375000004</v>
      </c>
      <c r="K36" s="948">
        <f t="shared" si="25"/>
        <v>33515.559375000004</v>
      </c>
      <c r="L36" s="948">
        <f t="shared" si="25"/>
        <v>33515.559375000004</v>
      </c>
      <c r="M36" s="948">
        <f t="shared" si="25"/>
        <v>33515.559375000004</v>
      </c>
      <c r="N36" s="542">
        <f>SUM(B36:M36)</f>
        <v>402186.71250000008</v>
      </c>
      <c r="O36" s="800"/>
      <c r="P36" s="801"/>
      <c r="Q36" s="529"/>
      <c r="S36" s="666">
        <f t="shared" si="3"/>
        <v>402186.71250000002</v>
      </c>
      <c r="T36" s="568">
        <f t="shared" si="8"/>
        <v>100546.67812500001</v>
      </c>
      <c r="U36" s="568">
        <f t="shared" si="9"/>
        <v>100546.67812500001</v>
      </c>
      <c r="V36" s="568">
        <f t="shared" si="10"/>
        <v>100546.67812500001</v>
      </c>
      <c r="W36" s="568">
        <f t="shared" si="11"/>
        <v>100546.67812500001</v>
      </c>
      <c r="Y36" s="568">
        <f t="shared" si="21"/>
        <v>100546.67812500001</v>
      </c>
      <c r="Z36" s="568">
        <f t="shared" si="22"/>
        <v>201093.35625000001</v>
      </c>
      <c r="AA36" s="568">
        <f t="shared" si="23"/>
        <v>301640.03437500005</v>
      </c>
      <c r="AB36" s="568">
        <f t="shared" si="24"/>
        <v>402186.71250000002</v>
      </c>
    </row>
    <row r="37" spans="1:28" x14ac:dyDescent="0.2">
      <c r="A37" s="541" t="s">
        <v>188</v>
      </c>
      <c r="B37" s="948">
        <f>('Sch BB-7'!I10+'Sch BB-7'!I33+'Sch BB-12'!I26+'Sch BB-12'!I34+'Sch BB-12'!I42+'Sch BB-13'!I9+'Sch BB-13'!I35)/12</f>
        <v>60401.137500000004</v>
      </c>
      <c r="C37" s="948">
        <f t="shared" si="25"/>
        <v>60401.137500000004</v>
      </c>
      <c r="D37" s="948">
        <f t="shared" si="25"/>
        <v>60401.137500000004</v>
      </c>
      <c r="E37" s="948">
        <f t="shared" si="25"/>
        <v>60401.137500000004</v>
      </c>
      <c r="F37" s="948">
        <f t="shared" si="25"/>
        <v>60401.137500000004</v>
      </c>
      <c r="G37" s="948">
        <f t="shared" si="25"/>
        <v>60401.137500000004</v>
      </c>
      <c r="H37" s="948">
        <f t="shared" si="25"/>
        <v>60401.137500000004</v>
      </c>
      <c r="I37" s="948">
        <f t="shared" si="25"/>
        <v>60401.137500000004</v>
      </c>
      <c r="J37" s="948">
        <f t="shared" si="25"/>
        <v>60401.137500000004</v>
      </c>
      <c r="K37" s="948">
        <f t="shared" si="25"/>
        <v>60401.137500000004</v>
      </c>
      <c r="L37" s="948">
        <f t="shared" si="25"/>
        <v>60401.137500000004</v>
      </c>
      <c r="M37" s="948">
        <f t="shared" si="25"/>
        <v>60401.137500000004</v>
      </c>
      <c r="N37" s="542">
        <f>SUM(B37:M37)</f>
        <v>724813.64999999991</v>
      </c>
      <c r="O37" s="800"/>
      <c r="P37" s="801"/>
      <c r="Q37" s="529"/>
      <c r="S37" s="666">
        <f t="shared" si="3"/>
        <v>724813.65</v>
      </c>
      <c r="T37" s="568">
        <f t="shared" si="8"/>
        <v>181203.41250000001</v>
      </c>
      <c r="U37" s="568">
        <f t="shared" si="9"/>
        <v>181203.41250000001</v>
      </c>
      <c r="V37" s="568">
        <f t="shared" si="10"/>
        <v>181203.41250000001</v>
      </c>
      <c r="W37" s="568">
        <f t="shared" si="11"/>
        <v>181203.41250000001</v>
      </c>
      <c r="Y37" s="568">
        <f t="shared" si="21"/>
        <v>181203.41250000001</v>
      </c>
      <c r="Z37" s="568">
        <f t="shared" si="22"/>
        <v>362406.82500000001</v>
      </c>
      <c r="AA37" s="568">
        <f t="shared" si="23"/>
        <v>543610.23750000005</v>
      </c>
      <c r="AB37" s="568">
        <f t="shared" si="24"/>
        <v>724813.65</v>
      </c>
    </row>
    <row r="38" spans="1:28" x14ac:dyDescent="0.2">
      <c r="A38" s="541" t="s">
        <v>726</v>
      </c>
      <c r="B38" s="948">
        <f>('Sch BB-7'!I11+'Sch BB-7'!I34+'Sch BB-12'!I27+'Sch BB-12'!I35+'Sch BB-12'!I43+'Sch BB-13'!I10+'Sch BB-13'!I36)/12</f>
        <v>4423.583333333333</v>
      </c>
      <c r="C38" s="948">
        <f t="shared" si="25"/>
        <v>4423.583333333333</v>
      </c>
      <c r="D38" s="948">
        <f t="shared" si="25"/>
        <v>4423.583333333333</v>
      </c>
      <c r="E38" s="948">
        <f t="shared" si="25"/>
        <v>4423.583333333333</v>
      </c>
      <c r="F38" s="948">
        <f t="shared" si="25"/>
        <v>4423.583333333333</v>
      </c>
      <c r="G38" s="948">
        <f t="shared" si="25"/>
        <v>4423.583333333333</v>
      </c>
      <c r="H38" s="948">
        <f t="shared" si="25"/>
        <v>4423.583333333333</v>
      </c>
      <c r="I38" s="948">
        <f t="shared" si="25"/>
        <v>4423.583333333333</v>
      </c>
      <c r="J38" s="948">
        <f t="shared" si="25"/>
        <v>4423.583333333333</v>
      </c>
      <c r="K38" s="948">
        <f t="shared" si="25"/>
        <v>4423.583333333333</v>
      </c>
      <c r="L38" s="948">
        <f t="shared" si="25"/>
        <v>4423.583333333333</v>
      </c>
      <c r="M38" s="948">
        <f t="shared" si="25"/>
        <v>4423.583333333333</v>
      </c>
      <c r="N38" s="542">
        <f t="shared" ref="N38:N48" si="26">SUM(B38:M38)</f>
        <v>53083.000000000007</v>
      </c>
      <c r="O38" s="800"/>
      <c r="P38" s="801"/>
      <c r="Q38" s="529"/>
      <c r="S38" s="666">
        <f t="shared" si="3"/>
        <v>53083</v>
      </c>
      <c r="T38" s="568">
        <f t="shared" si="8"/>
        <v>13270.75</v>
      </c>
      <c r="U38" s="568">
        <f t="shared" si="9"/>
        <v>13270.75</v>
      </c>
      <c r="V38" s="568">
        <f t="shared" si="10"/>
        <v>13270.75</v>
      </c>
      <c r="W38" s="568">
        <f t="shared" si="11"/>
        <v>13270.75</v>
      </c>
      <c r="Y38" s="568">
        <f t="shared" si="21"/>
        <v>13270.75</v>
      </c>
      <c r="Z38" s="568">
        <f t="shared" si="22"/>
        <v>26541.5</v>
      </c>
      <c r="AA38" s="568">
        <f t="shared" si="23"/>
        <v>39812.25</v>
      </c>
      <c r="AB38" s="568">
        <f t="shared" si="24"/>
        <v>53083</v>
      </c>
    </row>
    <row r="39" spans="1:28" x14ac:dyDescent="0.2">
      <c r="A39" s="541" t="s">
        <v>552</v>
      </c>
      <c r="B39" s="948">
        <f>('Sch BB-7'!I13+'Sch BB-7'!I36+'Sch BB-12'!I29+'Sch BB-12'!I37+'Sch BB-12'!I45+'Sch BB-13'!I12+'Sch BB-13'!I38)/12</f>
        <v>1778.79</v>
      </c>
      <c r="C39" s="948">
        <f t="shared" si="25"/>
        <v>1778.79</v>
      </c>
      <c r="D39" s="948">
        <f t="shared" si="25"/>
        <v>1778.79</v>
      </c>
      <c r="E39" s="948">
        <f t="shared" si="25"/>
        <v>1778.79</v>
      </c>
      <c r="F39" s="948">
        <f t="shared" si="25"/>
        <v>1778.79</v>
      </c>
      <c r="G39" s="948">
        <f t="shared" si="25"/>
        <v>1778.79</v>
      </c>
      <c r="H39" s="948">
        <f t="shared" si="25"/>
        <v>1778.79</v>
      </c>
      <c r="I39" s="948">
        <f t="shared" si="25"/>
        <v>1778.79</v>
      </c>
      <c r="J39" s="948">
        <f t="shared" si="25"/>
        <v>1778.79</v>
      </c>
      <c r="K39" s="948">
        <f t="shared" si="25"/>
        <v>1778.79</v>
      </c>
      <c r="L39" s="948">
        <f t="shared" si="25"/>
        <v>1778.79</v>
      </c>
      <c r="M39" s="948">
        <f t="shared" si="25"/>
        <v>1778.79</v>
      </c>
      <c r="N39" s="542">
        <f t="shared" si="26"/>
        <v>21345.480000000007</v>
      </c>
      <c r="O39" s="800"/>
      <c r="P39" s="801"/>
      <c r="Q39" s="529"/>
      <c r="S39" s="666">
        <f t="shared" si="3"/>
        <v>21345.48</v>
      </c>
      <c r="T39" s="568">
        <f t="shared" si="8"/>
        <v>5336.37</v>
      </c>
      <c r="U39" s="568">
        <f t="shared" si="9"/>
        <v>5336.37</v>
      </c>
      <c r="V39" s="568">
        <f t="shared" si="10"/>
        <v>5336.37</v>
      </c>
      <c r="W39" s="568">
        <f t="shared" si="11"/>
        <v>5336.37</v>
      </c>
      <c r="Y39" s="568">
        <f t="shared" si="21"/>
        <v>5336.37</v>
      </c>
      <c r="Z39" s="568">
        <f t="shared" si="22"/>
        <v>10672.74</v>
      </c>
      <c r="AA39" s="568">
        <f t="shared" si="23"/>
        <v>16009.11</v>
      </c>
      <c r="AB39" s="568">
        <f t="shared" si="24"/>
        <v>21345.48</v>
      </c>
    </row>
    <row r="40" spans="1:28" x14ac:dyDescent="0.2">
      <c r="A40" s="796"/>
      <c r="B40" s="948"/>
      <c r="C40" s="948"/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542">
        <f t="shared" si="26"/>
        <v>0</v>
      </c>
      <c r="O40" s="800"/>
      <c r="P40" s="801"/>
      <c r="Q40" s="529"/>
      <c r="S40" s="666">
        <f t="shared" si="3"/>
        <v>0</v>
      </c>
      <c r="T40" s="568">
        <f t="shared" si="8"/>
        <v>0</v>
      </c>
      <c r="U40" s="568">
        <f t="shared" si="9"/>
        <v>0</v>
      </c>
      <c r="V40" s="568">
        <f t="shared" si="10"/>
        <v>0</v>
      </c>
      <c r="W40" s="568">
        <f t="shared" si="11"/>
        <v>0</v>
      </c>
      <c r="Y40" s="568">
        <f t="shared" si="21"/>
        <v>0</v>
      </c>
      <c r="Z40" s="568">
        <f t="shared" si="22"/>
        <v>0</v>
      </c>
      <c r="AA40" s="568">
        <f t="shared" si="23"/>
        <v>0</v>
      </c>
      <c r="AB40" s="568">
        <f t="shared" si="24"/>
        <v>0</v>
      </c>
    </row>
    <row r="41" spans="1:28" x14ac:dyDescent="0.2">
      <c r="A41" s="796"/>
      <c r="B41" s="948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542">
        <f t="shared" si="26"/>
        <v>0</v>
      </c>
      <c r="O41" s="800"/>
      <c r="P41" s="801"/>
      <c r="Q41" s="529"/>
      <c r="S41" s="666">
        <f t="shared" si="3"/>
        <v>0</v>
      </c>
      <c r="T41" s="568">
        <f t="shared" si="8"/>
        <v>0</v>
      </c>
      <c r="U41" s="568">
        <f t="shared" si="9"/>
        <v>0</v>
      </c>
      <c r="V41" s="568">
        <f t="shared" si="10"/>
        <v>0</v>
      </c>
      <c r="W41" s="568">
        <f t="shared" si="11"/>
        <v>0</v>
      </c>
      <c r="Y41" s="568">
        <f t="shared" si="21"/>
        <v>0</v>
      </c>
      <c r="Z41" s="568">
        <f t="shared" si="22"/>
        <v>0</v>
      </c>
      <c r="AA41" s="568">
        <f t="shared" si="23"/>
        <v>0</v>
      </c>
      <c r="AB41" s="568">
        <f t="shared" si="24"/>
        <v>0</v>
      </c>
    </row>
    <row r="42" spans="1:28" x14ac:dyDescent="0.2">
      <c r="A42" s="796"/>
      <c r="B42" s="948">
        <f>('Sch BB-7'!G15+'Sch BB-7'!G38+'Sch BB-12'!G31+'Sch BB-12'!G39+'Sch BB-12'!G47+'Sch BB-13'!G14+'Sch BB-13'!G40)/12</f>
        <v>0</v>
      </c>
      <c r="C42" s="948"/>
      <c r="D42" s="948"/>
      <c r="E42" s="948"/>
      <c r="F42" s="948"/>
      <c r="G42" s="948"/>
      <c r="H42" s="948"/>
      <c r="I42" s="948"/>
      <c r="J42" s="948"/>
      <c r="K42" s="948"/>
      <c r="L42" s="948"/>
      <c r="M42" s="948"/>
      <c r="N42" s="542">
        <f t="shared" si="26"/>
        <v>0</v>
      </c>
      <c r="O42" s="800"/>
      <c r="P42" s="801"/>
      <c r="Q42" s="529"/>
      <c r="S42" s="666">
        <f t="shared" si="3"/>
        <v>0</v>
      </c>
      <c r="T42" s="568">
        <f t="shared" si="8"/>
        <v>0</v>
      </c>
      <c r="U42" s="568">
        <f t="shared" si="9"/>
        <v>0</v>
      </c>
      <c r="V42" s="568">
        <f t="shared" si="10"/>
        <v>0</v>
      </c>
      <c r="W42" s="568">
        <f t="shared" si="11"/>
        <v>0</v>
      </c>
      <c r="Y42" s="568">
        <f t="shared" si="21"/>
        <v>0</v>
      </c>
      <c r="Z42" s="568">
        <f t="shared" si="22"/>
        <v>0</v>
      </c>
      <c r="AA42" s="568">
        <f t="shared" si="23"/>
        <v>0</v>
      </c>
      <c r="AB42" s="568">
        <f t="shared" si="24"/>
        <v>0</v>
      </c>
    </row>
    <row r="43" spans="1:28" x14ac:dyDescent="0.2">
      <c r="A43" s="796"/>
      <c r="B43" s="948"/>
      <c r="C43" s="948"/>
      <c r="D43" s="948"/>
      <c r="E43" s="948"/>
      <c r="F43" s="948"/>
      <c r="G43" s="948"/>
      <c r="H43" s="948"/>
      <c r="I43" s="948"/>
      <c r="J43" s="948"/>
      <c r="K43" s="948"/>
      <c r="L43" s="948"/>
      <c r="M43" s="948"/>
      <c r="N43" s="542">
        <f t="shared" si="26"/>
        <v>0</v>
      </c>
      <c r="O43" s="800"/>
      <c r="P43" s="801"/>
      <c r="Q43" s="529"/>
      <c r="S43" s="666">
        <f t="shared" si="3"/>
        <v>0</v>
      </c>
      <c r="T43" s="568">
        <f t="shared" si="8"/>
        <v>0</v>
      </c>
      <c r="U43" s="568">
        <f t="shared" si="9"/>
        <v>0</v>
      </c>
      <c r="V43" s="568">
        <f t="shared" si="10"/>
        <v>0</v>
      </c>
      <c r="W43" s="568">
        <f t="shared" si="11"/>
        <v>0</v>
      </c>
      <c r="Y43" s="568">
        <f t="shared" si="21"/>
        <v>0</v>
      </c>
      <c r="Z43" s="568">
        <f t="shared" si="22"/>
        <v>0</v>
      </c>
      <c r="AA43" s="568">
        <f t="shared" si="23"/>
        <v>0</v>
      </c>
      <c r="AB43" s="568">
        <f t="shared" si="24"/>
        <v>0</v>
      </c>
    </row>
    <row r="44" spans="1:28" x14ac:dyDescent="0.2">
      <c r="A44" s="543"/>
      <c r="B44" s="948"/>
      <c r="C44" s="948"/>
      <c r="D44" s="948"/>
      <c r="E44" s="948"/>
      <c r="F44" s="948"/>
      <c r="G44" s="948"/>
      <c r="H44" s="948"/>
      <c r="I44" s="948"/>
      <c r="J44" s="948"/>
      <c r="K44" s="948"/>
      <c r="L44" s="948"/>
      <c r="M44" s="948"/>
      <c r="N44" s="542">
        <f t="shared" si="26"/>
        <v>0</v>
      </c>
      <c r="O44" s="800"/>
      <c r="P44" s="801"/>
      <c r="Q44" s="529"/>
      <c r="S44" s="666">
        <f t="shared" si="3"/>
        <v>0</v>
      </c>
      <c r="T44" s="568">
        <f t="shared" si="8"/>
        <v>0</v>
      </c>
      <c r="U44" s="568">
        <f t="shared" si="9"/>
        <v>0</v>
      </c>
      <c r="V44" s="568">
        <f t="shared" si="10"/>
        <v>0</v>
      </c>
      <c r="W44" s="568">
        <f t="shared" si="11"/>
        <v>0</v>
      </c>
      <c r="Y44" s="568">
        <f t="shared" si="21"/>
        <v>0</v>
      </c>
      <c r="Z44" s="568">
        <f t="shared" si="22"/>
        <v>0</v>
      </c>
      <c r="AA44" s="568">
        <f t="shared" si="23"/>
        <v>0</v>
      </c>
      <c r="AB44" s="568">
        <f t="shared" si="24"/>
        <v>0</v>
      </c>
    </row>
    <row r="45" spans="1:28" x14ac:dyDescent="0.2">
      <c r="A45" s="543"/>
      <c r="B45" s="948"/>
      <c r="C45" s="948"/>
      <c r="D45" s="948"/>
      <c r="E45" s="948"/>
      <c r="F45" s="948"/>
      <c r="G45" s="948"/>
      <c r="H45" s="948"/>
      <c r="I45" s="948"/>
      <c r="J45" s="948"/>
      <c r="K45" s="948"/>
      <c r="L45" s="948"/>
      <c r="M45" s="948"/>
      <c r="N45" s="542">
        <f t="shared" si="26"/>
        <v>0</v>
      </c>
      <c r="O45" s="800"/>
      <c r="P45" s="801"/>
      <c r="Q45" s="529"/>
      <c r="S45" s="666">
        <f t="shared" si="3"/>
        <v>0</v>
      </c>
      <c r="T45" s="568">
        <f t="shared" si="8"/>
        <v>0</v>
      </c>
      <c r="U45" s="568">
        <f t="shared" si="9"/>
        <v>0</v>
      </c>
      <c r="V45" s="568">
        <f t="shared" si="10"/>
        <v>0</v>
      </c>
      <c r="W45" s="568">
        <f t="shared" si="11"/>
        <v>0</v>
      </c>
      <c r="Y45" s="568">
        <f t="shared" si="21"/>
        <v>0</v>
      </c>
      <c r="Z45" s="568">
        <f t="shared" si="22"/>
        <v>0</v>
      </c>
      <c r="AA45" s="568">
        <f t="shared" si="23"/>
        <v>0</v>
      </c>
      <c r="AB45" s="568">
        <f t="shared" si="24"/>
        <v>0</v>
      </c>
    </row>
    <row r="46" spans="1:28" x14ac:dyDescent="0.2">
      <c r="A46" s="543"/>
      <c r="B46" s="948"/>
      <c r="C46" s="948"/>
      <c r="D46" s="948"/>
      <c r="E46" s="948"/>
      <c r="F46" s="948"/>
      <c r="G46" s="948"/>
      <c r="H46" s="948"/>
      <c r="I46" s="948"/>
      <c r="J46" s="948"/>
      <c r="K46" s="948"/>
      <c r="L46" s="948"/>
      <c r="M46" s="948"/>
      <c r="N46" s="542">
        <f t="shared" si="26"/>
        <v>0</v>
      </c>
      <c r="O46" s="800"/>
      <c r="P46" s="801"/>
      <c r="Q46" s="529"/>
      <c r="S46" s="666">
        <f t="shared" si="3"/>
        <v>0</v>
      </c>
      <c r="T46" s="568">
        <f t="shared" si="8"/>
        <v>0</v>
      </c>
      <c r="U46" s="568">
        <f t="shared" si="9"/>
        <v>0</v>
      </c>
      <c r="V46" s="568">
        <f t="shared" si="10"/>
        <v>0</v>
      </c>
      <c r="W46" s="568">
        <f t="shared" si="11"/>
        <v>0</v>
      </c>
      <c r="Y46" s="568">
        <f t="shared" si="21"/>
        <v>0</v>
      </c>
      <c r="Z46" s="568">
        <f t="shared" si="22"/>
        <v>0</v>
      </c>
      <c r="AA46" s="568">
        <f t="shared" si="23"/>
        <v>0</v>
      </c>
      <c r="AB46" s="568">
        <f t="shared" si="24"/>
        <v>0</v>
      </c>
    </row>
    <row r="47" spans="1:28" x14ac:dyDescent="0.2">
      <c r="A47" s="543" t="s">
        <v>1091</v>
      </c>
      <c r="B47" s="952">
        <v>0</v>
      </c>
      <c r="C47" s="952">
        <v>0</v>
      </c>
      <c r="D47" s="952">
        <v>0</v>
      </c>
      <c r="E47" s="952">
        <v>0</v>
      </c>
      <c r="F47" s="952">
        <v>0</v>
      </c>
      <c r="G47" s="952">
        <v>0</v>
      </c>
      <c r="H47" s="952">
        <v>0</v>
      </c>
      <c r="I47" s="952">
        <v>0</v>
      </c>
      <c r="J47" s="952">
        <v>0</v>
      </c>
      <c r="K47" s="952">
        <v>0</v>
      </c>
      <c r="L47" s="952">
        <v>0</v>
      </c>
      <c r="M47" s="952">
        <v>0</v>
      </c>
      <c r="N47" s="542">
        <f t="shared" si="26"/>
        <v>0</v>
      </c>
      <c r="O47" s="800"/>
      <c r="P47" s="801"/>
      <c r="Q47" s="529"/>
      <c r="S47" s="666">
        <f t="shared" si="3"/>
        <v>0</v>
      </c>
      <c r="T47" s="568">
        <f t="shared" si="8"/>
        <v>0</v>
      </c>
      <c r="U47" s="568">
        <f t="shared" si="9"/>
        <v>0</v>
      </c>
      <c r="V47" s="568">
        <f t="shared" si="10"/>
        <v>0</v>
      </c>
      <c r="W47" s="568">
        <f t="shared" si="11"/>
        <v>0</v>
      </c>
      <c r="Y47" s="568">
        <f t="shared" si="21"/>
        <v>0</v>
      </c>
      <c r="Z47" s="568">
        <f t="shared" si="22"/>
        <v>0</v>
      </c>
      <c r="AA47" s="568">
        <f t="shared" si="23"/>
        <v>0</v>
      </c>
      <c r="AB47" s="568">
        <f t="shared" si="24"/>
        <v>0</v>
      </c>
    </row>
    <row r="48" spans="1:28" x14ac:dyDescent="0.2">
      <c r="A48" s="543"/>
      <c r="B48" s="948"/>
      <c r="C48" s="948"/>
      <c r="D48" s="948"/>
      <c r="E48" s="948"/>
      <c r="F48" s="948"/>
      <c r="G48" s="948"/>
      <c r="H48" s="948"/>
      <c r="I48" s="948"/>
      <c r="J48" s="948"/>
      <c r="K48" s="948"/>
      <c r="L48" s="948"/>
      <c r="M48" s="948"/>
      <c r="N48" s="542">
        <f t="shared" si="26"/>
        <v>0</v>
      </c>
      <c r="O48" s="800"/>
      <c r="P48" s="801"/>
      <c r="Q48" s="529"/>
      <c r="S48" s="666">
        <f t="shared" si="3"/>
        <v>0</v>
      </c>
      <c r="T48" s="568">
        <f t="shared" si="8"/>
        <v>0</v>
      </c>
      <c r="U48" s="568">
        <f t="shared" si="9"/>
        <v>0</v>
      </c>
      <c r="V48" s="568">
        <f t="shared" si="10"/>
        <v>0</v>
      </c>
      <c r="W48" s="568">
        <f t="shared" si="11"/>
        <v>0</v>
      </c>
      <c r="Y48" s="568">
        <f t="shared" ref="Y48" si="27">+T48</f>
        <v>0</v>
      </c>
      <c r="Z48" s="568">
        <f t="shared" ref="Z48" si="28">SUM(T48:U48)</f>
        <v>0</v>
      </c>
      <c r="AA48" s="568">
        <f t="shared" ref="AA48" si="29">SUM(T48:V48)</f>
        <v>0</v>
      </c>
      <c r="AB48" s="568">
        <f t="shared" ref="AB48" si="30">SUM(T48:W48)</f>
        <v>0</v>
      </c>
    </row>
    <row r="49" spans="1:28" ht="13.5" thickBot="1" x14ac:dyDescent="0.25">
      <c r="A49" s="530" t="s">
        <v>1092</v>
      </c>
      <c r="B49" s="726">
        <f t="shared" ref="B49:N49" si="31">SUM(B34:B48)</f>
        <v>191414.07020833337</v>
      </c>
      <c r="C49" s="726">
        <f t="shared" si="31"/>
        <v>191414.07020833337</v>
      </c>
      <c r="D49" s="726">
        <f t="shared" si="31"/>
        <v>191414.07020833337</v>
      </c>
      <c r="E49" s="726">
        <f t="shared" si="31"/>
        <v>191414.07020833337</v>
      </c>
      <c r="F49" s="726">
        <f t="shared" si="31"/>
        <v>191414.07020833337</v>
      </c>
      <c r="G49" s="726">
        <f t="shared" si="31"/>
        <v>191414.07020833337</v>
      </c>
      <c r="H49" s="726">
        <f t="shared" si="31"/>
        <v>191414.07020833337</v>
      </c>
      <c r="I49" s="726">
        <f t="shared" si="31"/>
        <v>191414.07020833337</v>
      </c>
      <c r="J49" s="726">
        <f t="shared" si="31"/>
        <v>191414.07020833337</v>
      </c>
      <c r="K49" s="726">
        <f t="shared" si="31"/>
        <v>191414.07020833337</v>
      </c>
      <c r="L49" s="726">
        <f t="shared" si="31"/>
        <v>191414.07020833337</v>
      </c>
      <c r="M49" s="726">
        <f t="shared" si="31"/>
        <v>191414.07020833337</v>
      </c>
      <c r="N49" s="575">
        <f t="shared" si="31"/>
        <v>2296968.8424999998</v>
      </c>
      <c r="O49" s="576">
        <f>IF(B2="Amended Approved",'Sch BB-14A'!I18,IF(B2="Final",'Sch BB-14A'!H18,'Sch BB-14A'!G18))</f>
        <v>2312813.7800000003</v>
      </c>
      <c r="P49" s="577">
        <f>N49-O49</f>
        <v>-15844.937500000466</v>
      </c>
      <c r="Q49" s="529"/>
      <c r="S49" s="665">
        <f t="shared" si="3"/>
        <v>2296968.8425000003</v>
      </c>
      <c r="T49" s="667">
        <f t="shared" si="8"/>
        <v>574242.21062500007</v>
      </c>
      <c r="U49" s="667">
        <f t="shared" si="9"/>
        <v>574242.21062500007</v>
      </c>
      <c r="V49" s="667">
        <f t="shared" si="10"/>
        <v>574242.21062500007</v>
      </c>
      <c r="W49" s="667">
        <f t="shared" si="11"/>
        <v>574242.21062500007</v>
      </c>
      <c r="Y49" s="667">
        <f>SUM(Y35:Y48)</f>
        <v>574242.21062499995</v>
      </c>
      <c r="Z49" s="667">
        <f t="shared" ref="Z49:AB49" si="32">SUM(Z35:Z48)</f>
        <v>1148484.4212499999</v>
      </c>
      <c r="AA49" s="667">
        <f t="shared" si="32"/>
        <v>1722726.6318750002</v>
      </c>
      <c r="AB49" s="667">
        <f t="shared" si="32"/>
        <v>2296968.8424999998</v>
      </c>
    </row>
    <row r="50" spans="1:28" ht="13.5" thickTop="1" x14ac:dyDescent="0.2">
      <c r="A50" s="530" t="s">
        <v>1093</v>
      </c>
      <c r="B50" s="724">
        <f>B49</f>
        <v>191414.07020833337</v>
      </c>
      <c r="C50" s="724">
        <f>B50+C49</f>
        <v>382828.14041666675</v>
      </c>
      <c r="D50" s="724">
        <f t="shared" ref="D50:M50" si="33">C50+D49</f>
        <v>574242.21062500007</v>
      </c>
      <c r="E50" s="724">
        <f t="shared" si="33"/>
        <v>765656.2808333335</v>
      </c>
      <c r="F50" s="724">
        <f t="shared" si="33"/>
        <v>957070.35104166693</v>
      </c>
      <c r="G50" s="724">
        <f t="shared" si="33"/>
        <v>1148484.4212500004</v>
      </c>
      <c r="H50" s="724">
        <f t="shared" si="33"/>
        <v>1339898.4914583338</v>
      </c>
      <c r="I50" s="724">
        <f t="shared" si="33"/>
        <v>1531312.5616666672</v>
      </c>
      <c r="J50" s="724">
        <f t="shared" si="33"/>
        <v>1722726.6318750007</v>
      </c>
      <c r="K50" s="724">
        <f t="shared" si="33"/>
        <v>1914140.7020833341</v>
      </c>
      <c r="L50" s="724">
        <f t="shared" si="33"/>
        <v>2105554.7722916673</v>
      </c>
      <c r="M50" s="724">
        <f t="shared" si="33"/>
        <v>2296968.8425000007</v>
      </c>
      <c r="N50" s="545"/>
      <c r="O50" s="821" t="str">
        <f>+B2</f>
        <v>Amended Approved</v>
      </c>
      <c r="P50" s="545"/>
      <c r="Q50" s="529"/>
      <c r="S50" s="665">
        <f t="shared" si="3"/>
        <v>5742422.1062500011</v>
      </c>
      <c r="T50" s="553">
        <f>+T49</f>
        <v>574242.21062500007</v>
      </c>
      <c r="U50" s="553">
        <f>+U49+T50</f>
        <v>1148484.4212500001</v>
      </c>
      <c r="V50" s="553">
        <f>+V49+U50</f>
        <v>1722726.6318750002</v>
      </c>
      <c r="W50" s="553">
        <f>+W49+V50</f>
        <v>2296968.8425000003</v>
      </c>
      <c r="Y50" s="553"/>
      <c r="Z50" s="553"/>
      <c r="AA50" s="553"/>
      <c r="AB50" s="553"/>
    </row>
    <row r="51" spans="1:28" x14ac:dyDescent="0.2">
      <c r="A51" s="546" t="s">
        <v>1094</v>
      </c>
      <c r="B51" s="728">
        <f>IFERROR(B50/$N$49,"")</f>
        <v>8.3333333333333356E-2</v>
      </c>
      <c r="C51" s="728">
        <f>IFERROR(C50/$N$49,"")</f>
        <v>0.16666666666666671</v>
      </c>
      <c r="D51" s="728">
        <f t="shared" ref="D51:M51" si="34">IFERROR(D50/$N$49,"")</f>
        <v>0.25000000000000006</v>
      </c>
      <c r="E51" s="728">
        <f t="shared" si="34"/>
        <v>0.33333333333333343</v>
      </c>
      <c r="F51" s="728">
        <f t="shared" si="34"/>
        <v>0.4166666666666668</v>
      </c>
      <c r="G51" s="728">
        <f t="shared" si="34"/>
        <v>0.50000000000000022</v>
      </c>
      <c r="H51" s="728">
        <f t="shared" si="34"/>
        <v>0.58333333333333359</v>
      </c>
      <c r="I51" s="728">
        <f t="shared" si="34"/>
        <v>0.66666666666666696</v>
      </c>
      <c r="J51" s="728">
        <f t="shared" si="34"/>
        <v>0.75000000000000033</v>
      </c>
      <c r="K51" s="728">
        <f t="shared" si="34"/>
        <v>0.8333333333333337</v>
      </c>
      <c r="L51" s="728">
        <f t="shared" si="34"/>
        <v>0.91666666666666707</v>
      </c>
      <c r="M51" s="728">
        <f t="shared" si="34"/>
        <v>1.0000000000000004</v>
      </c>
      <c r="N51" s="545"/>
      <c r="O51" s="821" t="s">
        <v>1086</v>
      </c>
      <c r="P51" s="545"/>
      <c r="Q51" s="529"/>
      <c r="S51" s="669" t="s">
        <v>1087</v>
      </c>
      <c r="T51" s="547">
        <f>IFERROR(T50/$N$49,"")</f>
        <v>0.25000000000000006</v>
      </c>
      <c r="U51" s="547">
        <f t="shared" ref="U51:W51" si="35">IFERROR(U50/$N$49,"")</f>
        <v>0.50000000000000011</v>
      </c>
      <c r="V51" s="547">
        <f t="shared" si="35"/>
        <v>0.75000000000000011</v>
      </c>
      <c r="W51" s="547">
        <f t="shared" si="35"/>
        <v>1.0000000000000002</v>
      </c>
      <c r="Y51" s="547"/>
      <c r="Z51" s="547"/>
      <c r="AA51" s="547"/>
      <c r="AB51" s="547"/>
    </row>
    <row r="52" spans="1:28" x14ac:dyDescent="0.2">
      <c r="A52" s="532"/>
      <c r="B52" s="725"/>
      <c r="C52" s="725"/>
      <c r="D52" s="725"/>
      <c r="E52" s="725"/>
      <c r="F52" s="953"/>
      <c r="G52" s="953"/>
      <c r="H52" s="953"/>
      <c r="I52" s="953"/>
      <c r="J52" s="953"/>
      <c r="K52" s="953"/>
      <c r="L52" s="953"/>
      <c r="M52" s="953"/>
      <c r="N52" s="545"/>
      <c r="O52" s="545"/>
      <c r="P52" s="545"/>
      <c r="Q52" s="529"/>
      <c r="S52" s="573"/>
      <c r="T52" s="538" t="s">
        <v>1095</v>
      </c>
      <c r="U52" s="568"/>
      <c r="V52" s="568"/>
      <c r="W52" s="568"/>
      <c r="Y52" s="538" t="s">
        <v>1095</v>
      </c>
    </row>
    <row r="53" spans="1:28" ht="13.5" thickBot="1" x14ac:dyDescent="0.25">
      <c r="A53" s="530" t="s">
        <v>1096</v>
      </c>
      <c r="B53" s="727">
        <f t="shared" ref="B53:P53" si="36">B28-B49</f>
        <v>3.4999999974388629E-2</v>
      </c>
      <c r="C53" s="727">
        <f t="shared" si="36"/>
        <v>3.4999999974388629E-2</v>
      </c>
      <c r="D53" s="727">
        <f t="shared" si="36"/>
        <v>3.4999999974388629E-2</v>
      </c>
      <c r="E53" s="727">
        <f t="shared" si="36"/>
        <v>3.4999999974388629E-2</v>
      </c>
      <c r="F53" s="727">
        <f t="shared" si="36"/>
        <v>3.4999999974388629E-2</v>
      </c>
      <c r="G53" s="727">
        <f t="shared" si="36"/>
        <v>3.4999999974388629E-2</v>
      </c>
      <c r="H53" s="727">
        <f t="shared" si="36"/>
        <v>3.4999999974388629E-2</v>
      </c>
      <c r="I53" s="727">
        <f t="shared" si="36"/>
        <v>3.4999999974388629E-2</v>
      </c>
      <c r="J53" s="727">
        <f t="shared" si="36"/>
        <v>3.4999999974388629E-2</v>
      </c>
      <c r="K53" s="727">
        <f t="shared" si="36"/>
        <v>3.4999999974388629E-2</v>
      </c>
      <c r="L53" s="727">
        <f t="shared" si="36"/>
        <v>3.4999999974388629E-2</v>
      </c>
      <c r="M53" s="727">
        <f t="shared" si="36"/>
        <v>3.4999999974388629E-2</v>
      </c>
      <c r="N53" s="579">
        <f t="shared" si="36"/>
        <v>0.42000000039115548</v>
      </c>
      <c r="O53" s="579">
        <f t="shared" si="36"/>
        <v>0.41999999992549419</v>
      </c>
      <c r="P53" s="579">
        <f t="shared" si="36"/>
        <v>4.6566128730773926E-10</v>
      </c>
      <c r="Q53" s="529"/>
      <c r="S53" s="573">
        <f t="shared" si="3"/>
        <v>0.41999999969266355</v>
      </c>
      <c r="T53" s="668">
        <f t="shared" ref="T53" si="37">SUM(B53:D53)</f>
        <v>0.10499999992316589</v>
      </c>
      <c r="U53" s="668">
        <f t="shared" ref="U53" si="38">SUM(E53:G53)</f>
        <v>0.10499999992316589</v>
      </c>
      <c r="V53" s="668">
        <f t="shared" ref="V53" si="39">SUM(H53:J53)</f>
        <v>0.10499999992316589</v>
      </c>
      <c r="W53" s="668">
        <f t="shared" ref="W53" si="40">SUM(K53:M53)</f>
        <v>0.10499999992316589</v>
      </c>
      <c r="Y53" s="671">
        <f t="shared" ref="Y53" si="41">+T53</f>
        <v>0.10499999992316589</v>
      </c>
      <c r="Z53" s="671">
        <f t="shared" ref="Z53" si="42">SUM(T53:U53)</f>
        <v>0.20999999984633178</v>
      </c>
      <c r="AA53" s="671">
        <f t="shared" ref="AA53" si="43">SUM(T53:V53)</f>
        <v>0.31499999976949766</v>
      </c>
      <c r="AB53" s="671">
        <f t="shared" ref="AB53" si="44">SUM(T53:W53)</f>
        <v>0.41999999969266355</v>
      </c>
    </row>
    <row r="54" spans="1:28" ht="13.5" thickTop="1" x14ac:dyDescent="0.2">
      <c r="A54" s="530" t="s">
        <v>1097</v>
      </c>
      <c r="B54" s="724">
        <f>B53</f>
        <v>3.4999999974388629E-2</v>
      </c>
      <c r="C54" s="724">
        <f>C53+B54</f>
        <v>6.9999999948777258E-2</v>
      </c>
      <c r="D54" s="724">
        <f t="shared" ref="D54:M54" si="45">D53+C54</f>
        <v>0.10499999992316589</v>
      </c>
      <c r="E54" s="724">
        <f t="shared" si="45"/>
        <v>0.13999999989755452</v>
      </c>
      <c r="F54" s="724">
        <f t="shared" si="45"/>
        <v>0.17499999987194315</v>
      </c>
      <c r="G54" s="724">
        <f t="shared" si="45"/>
        <v>0.20999999984633178</v>
      </c>
      <c r="H54" s="724">
        <f t="shared" si="45"/>
        <v>0.2449999998207204</v>
      </c>
      <c r="I54" s="724">
        <f t="shared" si="45"/>
        <v>0.27999999979510903</v>
      </c>
      <c r="J54" s="724">
        <f t="shared" si="45"/>
        <v>0.31499999976949766</v>
      </c>
      <c r="K54" s="724">
        <f t="shared" si="45"/>
        <v>0.34999999974388629</v>
      </c>
      <c r="L54" s="724">
        <f t="shared" si="45"/>
        <v>0.38499999971827492</v>
      </c>
      <c r="M54" s="724">
        <f t="shared" si="45"/>
        <v>0.41999999969266355</v>
      </c>
      <c r="N54" s="545"/>
      <c r="O54" s="545"/>
      <c r="P54" s="545"/>
      <c r="Q54" s="529"/>
      <c r="S54" s="573">
        <f t="shared" si="3"/>
        <v>1.0499999992316589</v>
      </c>
      <c r="T54" s="553">
        <f>+T53</f>
        <v>0.10499999992316589</v>
      </c>
      <c r="U54" s="553">
        <f>+U53+T54</f>
        <v>0.20999999984633178</v>
      </c>
      <c r="V54" s="553">
        <f>+V53+U54</f>
        <v>0.31499999976949766</v>
      </c>
      <c r="W54" s="553">
        <f>+W53+V54</f>
        <v>0.41999999969266355</v>
      </c>
      <c r="Y54" s="547">
        <f>IFERROR(Y53/$N$53,"")</f>
        <v>0.249999999584231</v>
      </c>
      <c r="Z54" s="547">
        <f>IFERROR(Z53/$N$53,"")</f>
        <v>0.49999999916846199</v>
      </c>
      <c r="AA54" s="547">
        <f>IFERROR(AA53/$N$53,"")</f>
        <v>0.74999999875269296</v>
      </c>
      <c r="AB54" s="547">
        <f>IFERROR(AB53/$N$53,"")</f>
        <v>0.99999999833692399</v>
      </c>
    </row>
    <row r="55" spans="1:28" x14ac:dyDescent="0.2">
      <c r="A55" s="546" t="s">
        <v>1098</v>
      </c>
      <c r="B55" s="729">
        <f>IFERROR(B54/$N$53,"")</f>
        <v>8.3333333194743661E-2</v>
      </c>
      <c r="C55" s="729">
        <f t="shared" ref="C55:M55" si="46">IFERROR(C54/$N$53,"")</f>
        <v>0.16666666638948732</v>
      </c>
      <c r="D55" s="729">
        <f t="shared" si="46"/>
        <v>0.249999999584231</v>
      </c>
      <c r="E55" s="729">
        <f t="shared" si="46"/>
        <v>0.33333333277897464</v>
      </c>
      <c r="F55" s="729">
        <f t="shared" si="46"/>
        <v>0.41666666597371832</v>
      </c>
      <c r="G55" s="729">
        <f t="shared" si="46"/>
        <v>0.49999999916846199</v>
      </c>
      <c r="H55" s="729">
        <f t="shared" si="46"/>
        <v>0.58333333236320561</v>
      </c>
      <c r="I55" s="729">
        <f t="shared" si="46"/>
        <v>0.66666666555794929</v>
      </c>
      <c r="J55" s="729">
        <f t="shared" si="46"/>
        <v>0.74999999875269296</v>
      </c>
      <c r="K55" s="729">
        <f t="shared" si="46"/>
        <v>0.83333333194743664</v>
      </c>
      <c r="L55" s="729">
        <f t="shared" si="46"/>
        <v>0.91666666514218031</v>
      </c>
      <c r="M55" s="729">
        <f t="shared" si="46"/>
        <v>0.99999999833692399</v>
      </c>
      <c r="N55" s="545"/>
      <c r="O55" s="545"/>
      <c r="P55" s="545"/>
      <c r="Q55" s="529"/>
      <c r="S55" s="669" t="s">
        <v>1087</v>
      </c>
      <c r="T55" s="547">
        <f>IFERROR(T54/$N$53,"")</f>
        <v>0.249999999584231</v>
      </c>
      <c r="U55" s="547">
        <f t="shared" ref="U55:W55" si="47">IFERROR(U54/$N$53,"")</f>
        <v>0.49999999916846199</v>
      </c>
      <c r="V55" s="547">
        <f t="shared" si="47"/>
        <v>0.74999999875269296</v>
      </c>
      <c r="W55" s="547">
        <f t="shared" si="47"/>
        <v>0.99999999833692399</v>
      </c>
    </row>
    <row r="56" spans="1:28" x14ac:dyDescent="0.2">
      <c r="A56" s="546"/>
      <c r="B56" s="532"/>
      <c r="C56" s="532"/>
      <c r="D56" s="532"/>
      <c r="E56" s="532"/>
      <c r="F56" s="954"/>
      <c r="G56" s="954"/>
      <c r="H56" s="954"/>
      <c r="I56" s="954"/>
      <c r="J56" s="954"/>
      <c r="K56" s="954"/>
      <c r="L56" s="954"/>
      <c r="M56" s="954"/>
      <c r="N56" s="545"/>
      <c r="O56" s="545"/>
      <c r="P56" s="58" t="str" cm="1">
        <f t="array" ref="P56">SchoolName</f>
        <v>Young Women's Leadership Academy</v>
      </c>
      <c r="Q56" s="529"/>
    </row>
    <row r="57" spans="1:28" x14ac:dyDescent="0.2">
      <c r="A57" s="546"/>
      <c r="B57" s="532"/>
      <c r="C57" s="532"/>
      <c r="D57" s="532"/>
      <c r="E57" s="532"/>
      <c r="F57" s="954"/>
      <c r="G57" s="954"/>
      <c r="H57" s="954"/>
      <c r="I57" s="954"/>
      <c r="J57" s="954"/>
      <c r="K57" s="954"/>
      <c r="L57" s="954"/>
      <c r="M57" s="954"/>
      <c r="N57" s="545"/>
      <c r="O57" s="545"/>
      <c r="P57" s="284" t="str" cm="1">
        <f t="array" ref="P57">"FYE "&amp;TEXT(FYE_Date,"mm/dd/yy")</f>
        <v>FYE 06/30/25</v>
      </c>
      <c r="Q57" s="529"/>
    </row>
    <row r="58" spans="1:28" ht="15" x14ac:dyDescent="0.25">
      <c r="A58" s="554" t="s">
        <v>1099</v>
      </c>
      <c r="B58" s="554"/>
      <c r="C58" s="554"/>
      <c r="D58" s="554"/>
      <c r="E58" s="554"/>
      <c r="F58" s="554" t="s">
        <v>1099</v>
      </c>
      <c r="G58" s="554"/>
      <c r="H58" s="554"/>
      <c r="I58" s="554"/>
      <c r="J58" s="554"/>
      <c r="K58" s="554"/>
      <c r="L58" s="554"/>
      <c r="M58" s="554"/>
      <c r="N58" s="554"/>
      <c r="O58" s="529"/>
      <c r="P58" s="58" t="str">
        <f>Budget</f>
        <v>Amended Approved</v>
      </c>
      <c r="Q58" s="529"/>
    </row>
    <row r="59" spans="1:28" ht="13.5" thickBot="1" x14ac:dyDescent="0.25">
      <c r="A59" s="532"/>
      <c r="B59" s="955"/>
      <c r="C59" s="955"/>
      <c r="D59" s="955"/>
      <c r="E59" s="955"/>
      <c r="F59" s="955"/>
      <c r="G59" s="955"/>
      <c r="H59" s="955"/>
      <c r="I59" s="955"/>
      <c r="J59" s="955"/>
      <c r="K59" s="955"/>
      <c r="L59" s="955"/>
      <c r="M59" s="955"/>
      <c r="N59" s="545"/>
      <c r="O59" s="545"/>
      <c r="P59" s="599"/>
      <c r="Q59" s="529"/>
    </row>
    <row r="60" spans="1:28" x14ac:dyDescent="0.2">
      <c r="A60" s="532"/>
      <c r="B60" s="555" t="s">
        <v>1048</v>
      </c>
      <c r="C60" s="555" t="s">
        <v>1048</v>
      </c>
      <c r="D60" s="555" t="s">
        <v>1048</v>
      </c>
      <c r="E60" s="555" t="s">
        <v>1048</v>
      </c>
      <c r="F60" s="555" t="s">
        <v>1048</v>
      </c>
      <c r="G60" s="555" t="s">
        <v>1048</v>
      </c>
      <c r="H60" s="555" t="s">
        <v>1048</v>
      </c>
      <c r="I60" s="555" t="s">
        <v>1048</v>
      </c>
      <c r="J60" s="555" t="s">
        <v>1048</v>
      </c>
      <c r="K60" s="555" t="s">
        <v>1048</v>
      </c>
      <c r="L60" s="555" t="s">
        <v>1048</v>
      </c>
      <c r="M60" s="555" t="s">
        <v>1048</v>
      </c>
      <c r="N60" s="534" t="s">
        <v>1049</v>
      </c>
      <c r="O60" s="556"/>
      <c r="P60" s="556"/>
      <c r="Q60" s="529"/>
    </row>
    <row r="61" spans="1:28" ht="13.5" thickBot="1" x14ac:dyDescent="0.25">
      <c r="A61" s="532"/>
      <c r="B61" s="557" t="s">
        <v>1053</v>
      </c>
      <c r="C61" s="557" t="s">
        <v>1054</v>
      </c>
      <c r="D61" s="557" t="s">
        <v>1055</v>
      </c>
      <c r="E61" s="557" t="s">
        <v>1056</v>
      </c>
      <c r="F61" s="557" t="s">
        <v>1057</v>
      </c>
      <c r="G61" s="557" t="s">
        <v>1058</v>
      </c>
      <c r="H61" s="557" t="s">
        <v>1059</v>
      </c>
      <c r="I61" s="557" t="s">
        <v>1060</v>
      </c>
      <c r="J61" s="557" t="s">
        <v>1061</v>
      </c>
      <c r="K61" s="557" t="s">
        <v>1062</v>
      </c>
      <c r="L61" s="557" t="s">
        <v>1063</v>
      </c>
      <c r="M61" s="557" t="s">
        <v>1064</v>
      </c>
      <c r="N61" s="536" t="s">
        <v>1065</v>
      </c>
      <c r="O61" s="556"/>
      <c r="P61" s="556"/>
      <c r="Q61" s="529"/>
    </row>
    <row r="62" spans="1:28" x14ac:dyDescent="0.2">
      <c r="A62" s="532" t="s">
        <v>1100</v>
      </c>
      <c r="B62" s="956">
        <f>B53</f>
        <v>3.4999999974388629E-2</v>
      </c>
      <c r="C62" s="956">
        <f t="shared" ref="C62:N62" si="48">C53</f>
        <v>3.4999999974388629E-2</v>
      </c>
      <c r="D62" s="956">
        <f t="shared" si="48"/>
        <v>3.4999999974388629E-2</v>
      </c>
      <c r="E62" s="956">
        <f t="shared" si="48"/>
        <v>3.4999999974388629E-2</v>
      </c>
      <c r="F62" s="956">
        <f t="shared" si="48"/>
        <v>3.4999999974388629E-2</v>
      </c>
      <c r="G62" s="956">
        <f t="shared" si="48"/>
        <v>3.4999999974388629E-2</v>
      </c>
      <c r="H62" s="956">
        <f t="shared" si="48"/>
        <v>3.4999999974388629E-2</v>
      </c>
      <c r="I62" s="956">
        <f t="shared" si="48"/>
        <v>3.4999999974388629E-2</v>
      </c>
      <c r="J62" s="956">
        <f t="shared" si="48"/>
        <v>3.4999999974388629E-2</v>
      </c>
      <c r="K62" s="956">
        <f t="shared" si="48"/>
        <v>3.4999999974388629E-2</v>
      </c>
      <c r="L62" s="956">
        <f t="shared" si="48"/>
        <v>3.4999999974388629E-2</v>
      </c>
      <c r="M62" s="956">
        <f t="shared" si="48"/>
        <v>3.4999999974388629E-2</v>
      </c>
      <c r="N62" s="957">
        <f t="shared" si="48"/>
        <v>0.42000000039115548</v>
      </c>
      <c r="O62" s="556"/>
      <c r="P62" s="556"/>
      <c r="Q62" s="529"/>
    </row>
    <row r="63" spans="1:28" x14ac:dyDescent="0.2">
      <c r="A63" s="532"/>
      <c r="B63" s="958"/>
      <c r="C63" s="958"/>
      <c r="D63" s="958"/>
      <c r="E63" s="958"/>
      <c r="F63" s="958"/>
      <c r="G63" s="958"/>
      <c r="H63" s="958"/>
      <c r="I63" s="958"/>
      <c r="J63" s="958"/>
      <c r="K63" s="958"/>
      <c r="L63" s="958"/>
      <c r="M63" s="958"/>
      <c r="N63" s="552"/>
      <c r="O63" s="556"/>
      <c r="P63" s="556"/>
      <c r="Q63" s="529"/>
    </row>
    <row r="64" spans="1:28" x14ac:dyDescent="0.2">
      <c r="A64" s="532" t="s">
        <v>1101</v>
      </c>
      <c r="B64" s="959">
        <f>IF(B2="Tentative",'Sch BB-6'!F20,IF(B2="Final",'Sch BB-6'!G20,'Sch BB-6'!H20))</f>
        <v>0</v>
      </c>
      <c r="C64" s="960">
        <f>B66</f>
        <v>3.4999999974388629E-2</v>
      </c>
      <c r="D64" s="960">
        <f t="shared" ref="D64:M64" si="49">C66</f>
        <v>6.9999999948777258E-2</v>
      </c>
      <c r="E64" s="960">
        <f t="shared" si="49"/>
        <v>0.10499999992316589</v>
      </c>
      <c r="F64" s="960">
        <f t="shared" si="49"/>
        <v>0.13999999989755452</v>
      </c>
      <c r="G64" s="960">
        <f t="shared" si="49"/>
        <v>0.17499999987194315</v>
      </c>
      <c r="H64" s="960">
        <f t="shared" si="49"/>
        <v>0.20999999984633178</v>
      </c>
      <c r="I64" s="960">
        <f t="shared" si="49"/>
        <v>0.2449999998207204</v>
      </c>
      <c r="J64" s="960">
        <f t="shared" si="49"/>
        <v>0.27999999979510903</v>
      </c>
      <c r="K64" s="960">
        <f t="shared" si="49"/>
        <v>0.31499999976949766</v>
      </c>
      <c r="L64" s="960">
        <f t="shared" si="49"/>
        <v>0.34999999974388629</v>
      </c>
      <c r="M64" s="960">
        <f t="shared" si="49"/>
        <v>0.38499999971827492</v>
      </c>
      <c r="N64" s="961">
        <f>+B64</f>
        <v>0</v>
      </c>
      <c r="O64" s="556"/>
      <c r="P64" s="556"/>
      <c r="Q64" s="529"/>
    </row>
    <row r="65" spans="1:17" x14ac:dyDescent="0.2">
      <c r="A65" s="532"/>
      <c r="B65" s="958"/>
      <c r="C65" s="958"/>
      <c r="D65" s="958"/>
      <c r="E65" s="958"/>
      <c r="F65" s="958"/>
      <c r="G65" s="958"/>
      <c r="H65" s="958"/>
      <c r="I65" s="958"/>
      <c r="J65" s="958"/>
      <c r="K65" s="958"/>
      <c r="L65" s="958"/>
      <c r="M65" s="958"/>
      <c r="N65" s="558"/>
      <c r="O65" s="556"/>
      <c r="P65" s="556"/>
      <c r="Q65" s="529"/>
    </row>
    <row r="66" spans="1:17" ht="13.5" thickBot="1" x14ac:dyDescent="0.25">
      <c r="A66" s="530" t="s">
        <v>1102</v>
      </c>
      <c r="B66" s="730">
        <f>SUM(B64,B62)</f>
        <v>3.4999999974388629E-2</v>
      </c>
      <c r="C66" s="730">
        <f>SUM(C64,C62)</f>
        <v>6.9999999948777258E-2</v>
      </c>
      <c r="D66" s="730">
        <f t="shared" ref="D66:N66" si="50">SUM(D64,D62)</f>
        <v>0.10499999992316589</v>
      </c>
      <c r="E66" s="730">
        <f t="shared" si="50"/>
        <v>0.13999999989755452</v>
      </c>
      <c r="F66" s="730">
        <f t="shared" si="50"/>
        <v>0.17499999987194315</v>
      </c>
      <c r="G66" s="730">
        <f t="shared" si="50"/>
        <v>0.20999999984633178</v>
      </c>
      <c r="H66" s="730">
        <f t="shared" si="50"/>
        <v>0.2449999998207204</v>
      </c>
      <c r="I66" s="730">
        <f t="shared" si="50"/>
        <v>0.27999999979510903</v>
      </c>
      <c r="J66" s="730">
        <f t="shared" si="50"/>
        <v>0.31499999976949766</v>
      </c>
      <c r="K66" s="730">
        <f t="shared" si="50"/>
        <v>0.34999999974388629</v>
      </c>
      <c r="L66" s="730">
        <f t="shared" si="50"/>
        <v>0.38499999971827492</v>
      </c>
      <c r="M66" s="730">
        <f t="shared" si="50"/>
        <v>0.41999999969266355</v>
      </c>
      <c r="N66" s="579">
        <f t="shared" si="50"/>
        <v>0.42000000039115548</v>
      </c>
      <c r="O66" s="556"/>
      <c r="P66" s="556"/>
      <c r="Q66" s="529"/>
    </row>
    <row r="67" spans="1:17" ht="13.5" thickTop="1" x14ac:dyDescent="0.2">
      <c r="A67" s="530"/>
      <c r="B67" s="559"/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6"/>
      <c r="P67" s="556"/>
      <c r="Q67" s="560"/>
    </row>
    <row r="68" spans="1:17" x14ac:dyDescent="0.2">
      <c r="A68" s="560"/>
      <c r="B68" s="560"/>
      <c r="C68" s="560"/>
      <c r="D68" s="560"/>
      <c r="E68" s="560"/>
      <c r="F68" s="560"/>
      <c r="G68" s="560"/>
      <c r="H68" s="560"/>
      <c r="I68" s="560"/>
      <c r="J68" s="560"/>
      <c r="K68" s="560"/>
      <c r="L68" s="694" t="s">
        <v>602</v>
      </c>
      <c r="M68" s="694" t="s">
        <v>603</v>
      </c>
      <c r="N68" s="694" t="s">
        <v>679</v>
      </c>
      <c r="O68" s="556"/>
      <c r="P68" s="556"/>
      <c r="Q68" s="560"/>
    </row>
    <row r="69" spans="1:17" x14ac:dyDescent="0.2">
      <c r="A69" s="560"/>
      <c r="B69" s="560"/>
      <c r="C69" s="560"/>
      <c r="D69" s="560"/>
      <c r="E69" s="560"/>
      <c r="F69" s="560"/>
      <c r="G69" s="560"/>
      <c r="H69" s="560"/>
      <c r="I69" s="560"/>
      <c r="J69" s="560"/>
      <c r="K69" s="560"/>
      <c r="L69" s="694" t="s">
        <v>605</v>
      </c>
      <c r="M69" s="694" t="s">
        <v>605</v>
      </c>
      <c r="N69" s="694" t="s">
        <v>605</v>
      </c>
      <c r="O69" s="556"/>
      <c r="P69" s="556"/>
      <c r="Q69" s="560"/>
    </row>
    <row r="70" spans="1:17" x14ac:dyDescent="0.2">
      <c r="A70" s="614" t="s">
        <v>1103</v>
      </c>
      <c r="J70" s="652" t="s">
        <v>1104</v>
      </c>
      <c r="L70" s="573">
        <f>+'Sch BB-6'!F34</f>
        <v>1980745.19</v>
      </c>
      <c r="M70" s="573">
        <f>+'Sch BB-6'!G34</f>
        <v>1986245.19</v>
      </c>
      <c r="N70" s="573">
        <f>+'Sch BB-6'!H34</f>
        <v>2312814.2000000002</v>
      </c>
    </row>
    <row r="71" spans="1:17" x14ac:dyDescent="0.2">
      <c r="I71" t="s">
        <v>268</v>
      </c>
      <c r="J71" s="614" t="s">
        <v>714</v>
      </c>
      <c r="L71" s="573">
        <f>+'Sch BB-6'!F40</f>
        <v>0</v>
      </c>
      <c r="M71" s="573">
        <f>+'Sch BB-6'!G40</f>
        <v>0</v>
      </c>
      <c r="N71" s="573">
        <f>+'Sch BB-6'!H40</f>
        <v>0</v>
      </c>
    </row>
    <row r="72" spans="1:17" x14ac:dyDescent="0.2">
      <c r="J72" s="652" t="s">
        <v>715</v>
      </c>
      <c r="L72" s="657">
        <f>SUM(L70:L71)</f>
        <v>1980745.19</v>
      </c>
      <c r="M72" s="657">
        <f t="shared" ref="M72:N72" si="51">SUM(M70:M71)</f>
        <v>1986245.19</v>
      </c>
      <c r="N72" s="657">
        <f t="shared" si="51"/>
        <v>2312814.2000000002</v>
      </c>
    </row>
    <row r="74" spans="1:17" x14ac:dyDescent="0.2">
      <c r="J74" s="652" t="s">
        <v>1092</v>
      </c>
    </row>
    <row r="75" spans="1:17" x14ac:dyDescent="0.2">
      <c r="J75" s="628" t="s">
        <v>286</v>
      </c>
      <c r="L75" s="573">
        <f>+'Sch BB-14A'!G18</f>
        <v>1980745.2400000002</v>
      </c>
      <c r="M75" s="573">
        <f>+'Sch BB-14A'!H18</f>
        <v>1986245.2400000002</v>
      </c>
      <c r="N75" s="573">
        <f>+'Sch BB-14A'!I18</f>
        <v>2312813.7800000003</v>
      </c>
    </row>
    <row r="78" spans="1:17" x14ac:dyDescent="0.2">
      <c r="J78" s="628"/>
    </row>
    <row r="80" spans="1:17" x14ac:dyDescent="0.2">
      <c r="J80" s="628"/>
    </row>
  </sheetData>
  <mergeCells count="4">
    <mergeCell ref="Y7:AB7"/>
    <mergeCell ref="T7:W7"/>
    <mergeCell ref="Y32:AB32"/>
    <mergeCell ref="T32:W32"/>
  </mergeCells>
  <dataValidations disablePrompts="1" count="1">
    <dataValidation showInputMessage="1" showErrorMessage="1" sqref="B3" xr:uid="{5214E86B-015B-493C-8851-553395600CE4}"/>
  </dataValidations>
  <hyperlinks>
    <hyperlink ref="N3" location="TOCpage" display="TOC" xr:uid="{87EF671A-0FD8-4BB3-8AD7-E70E29188542}"/>
  </hyperlinks>
  <pageMargins left="0.25" right="0.25" top="0.5" bottom="0.45" header="0.25" footer="0.25"/>
  <pageSetup scale="54" fitToWidth="2" orientation="landscape" r:id="rId1"/>
  <headerFooter>
    <oddHeader xml:space="preserve">&amp;L &amp;C &amp;R </oddHeader>
    <oddFooter>&amp;L&amp;7&amp;D  at &amp;T Mike 702.486.8879&amp;C&amp;7&amp;F  &amp;A&amp;R&amp;7Page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M71"/>
  <sheetViews>
    <sheetView zoomScale="75" zoomScaleNormal="75" workbookViewId="0">
      <selection activeCell="J58" sqref="J58"/>
    </sheetView>
  </sheetViews>
  <sheetFormatPr defaultRowHeight="12.75" x14ac:dyDescent="0.2"/>
  <cols>
    <col min="1" max="1" width="29.28515625" customWidth="1"/>
    <col min="2" max="2" width="15.5703125" customWidth="1"/>
    <col min="3" max="9" width="13.28515625" customWidth="1"/>
    <col min="10" max="12" width="13.42578125" customWidth="1"/>
    <col min="13" max="14" width="3.5703125" customWidth="1"/>
    <col min="15" max="18" width="11" customWidth="1"/>
  </cols>
  <sheetData>
    <row r="1" spans="1:13" x14ac:dyDescent="0.2">
      <c r="A1" s="561" t="s">
        <v>1031</v>
      </c>
      <c r="B1" s="561" t="str" cm="1">
        <f t="array" ref="B1">SchoolName</f>
        <v>Young Women's Leadership Academy</v>
      </c>
      <c r="C1" s="562"/>
      <c r="D1" s="562"/>
      <c r="E1" s="806" t="s">
        <v>339</v>
      </c>
      <c r="F1" s="562"/>
      <c r="G1" s="562"/>
      <c r="H1" s="562"/>
      <c r="I1" s="562"/>
      <c r="J1" s="562"/>
      <c r="K1" s="562"/>
      <c r="L1" s="563"/>
      <c r="M1" s="563"/>
    </row>
    <row r="2" spans="1:13" x14ac:dyDescent="0.2">
      <c r="A2" s="561" t="s">
        <v>1034</v>
      </c>
      <c r="B2" s="564" t="str">
        <f>Budget</f>
        <v>Amended Approved</v>
      </c>
      <c r="C2" s="562"/>
      <c r="D2" s="562"/>
      <c r="E2" s="562"/>
      <c r="F2" s="562"/>
      <c r="G2" s="562"/>
      <c r="H2" s="562"/>
      <c r="I2" s="562"/>
      <c r="J2" s="562"/>
      <c r="K2" s="562"/>
      <c r="L2" s="563"/>
      <c r="M2" s="563"/>
    </row>
    <row r="3" spans="1:13" x14ac:dyDescent="0.2">
      <c r="A3" s="561"/>
      <c r="B3" s="561" t="s">
        <v>1105</v>
      </c>
      <c r="C3" s="562"/>
      <c r="D3" s="562"/>
      <c r="E3" s="562"/>
      <c r="F3" s="562"/>
      <c r="G3" s="562"/>
      <c r="H3" s="562"/>
      <c r="I3" s="562"/>
      <c r="J3" s="562"/>
      <c r="K3" s="562"/>
      <c r="L3" s="563"/>
      <c r="M3" s="563"/>
    </row>
    <row r="4" spans="1:13" x14ac:dyDescent="0.2">
      <c r="A4" s="685"/>
      <c r="B4" s="685"/>
      <c r="C4" s="685"/>
      <c r="D4" s="617"/>
      <c r="E4" s="617"/>
      <c r="F4" s="562"/>
      <c r="G4" s="562"/>
      <c r="H4" s="562"/>
      <c r="I4" s="562"/>
      <c r="J4" s="562"/>
      <c r="K4" s="562"/>
      <c r="L4" s="563"/>
      <c r="M4" s="563"/>
    </row>
    <row r="5" spans="1:13" x14ac:dyDescent="0.2">
      <c r="B5" s="792" t="s">
        <v>1065</v>
      </c>
      <c r="C5" s="600">
        <v>1</v>
      </c>
      <c r="D5" s="600">
        <f>1+C5</f>
        <v>2</v>
      </c>
      <c r="E5" s="600">
        <f>1+D5</f>
        <v>3</v>
      </c>
      <c r="F5" s="562"/>
      <c r="G5" s="562"/>
      <c r="H5" s="562"/>
      <c r="I5" s="562"/>
      <c r="J5" s="562"/>
      <c r="K5" s="562"/>
      <c r="L5" s="563"/>
      <c r="M5" s="563"/>
    </row>
    <row r="6" spans="1:13" x14ac:dyDescent="0.2">
      <c r="A6" s="561"/>
      <c r="B6" s="793" cm="1">
        <f t="array" ref="B6">FYE_Date</f>
        <v>45838</v>
      </c>
      <c r="C6" s="601">
        <f>YEAR(B6)+1</f>
        <v>2026</v>
      </c>
      <c r="D6" s="601">
        <f>+C6+1</f>
        <v>2027</v>
      </c>
      <c r="E6" s="601">
        <f>+D6+1</f>
        <v>2028</v>
      </c>
      <c r="F6" s="565"/>
      <c r="G6" s="565"/>
      <c r="H6" s="565"/>
      <c r="I6" s="565"/>
      <c r="J6" s="562"/>
      <c r="K6" s="562"/>
      <c r="L6" s="563"/>
      <c r="M6" s="563"/>
    </row>
    <row r="7" spans="1:13" x14ac:dyDescent="0.2">
      <c r="A7" s="561" t="s">
        <v>1106</v>
      </c>
      <c r="B7" s="791">
        <f>+'Sch B-1'!N31</f>
        <v>111</v>
      </c>
      <c r="C7" s="813"/>
      <c r="D7" s="813"/>
      <c r="E7" s="813"/>
      <c r="F7" s="562"/>
      <c r="G7" s="562"/>
      <c r="H7" s="562"/>
      <c r="I7" s="563"/>
      <c r="J7" s="563"/>
      <c r="K7" s="563"/>
      <c r="L7" s="563"/>
      <c r="M7" s="563"/>
    </row>
    <row r="8" spans="1:13" x14ac:dyDescent="0.2">
      <c r="A8" s="795" t="s">
        <v>1107</v>
      </c>
      <c r="B8" s="53"/>
      <c r="C8" s="812"/>
      <c r="D8" s="812"/>
      <c r="E8" s="812"/>
      <c r="F8" s="562"/>
      <c r="G8" s="562"/>
      <c r="H8" s="562"/>
      <c r="I8" s="563"/>
      <c r="J8" s="563"/>
      <c r="K8" s="563"/>
      <c r="L8" s="563"/>
      <c r="M8" s="563"/>
    </row>
    <row r="9" spans="1:13" x14ac:dyDescent="0.2">
      <c r="A9" s="561"/>
      <c r="C9" s="573">
        <f>+C7*C8</f>
        <v>0</v>
      </c>
      <c r="D9" s="573">
        <f t="shared" ref="D9:E9" si="0">+D7*D8</f>
        <v>0</v>
      </c>
      <c r="E9" s="573">
        <f t="shared" si="0"/>
        <v>0</v>
      </c>
      <c r="F9" s="562"/>
      <c r="G9" s="562"/>
      <c r="H9" s="562"/>
      <c r="I9" s="563"/>
      <c r="J9" s="563"/>
      <c r="K9" s="563"/>
      <c r="L9" s="563"/>
      <c r="M9" s="563"/>
    </row>
    <row r="10" spans="1:13" x14ac:dyDescent="0.2">
      <c r="A10" s="686" t="s">
        <v>960</v>
      </c>
      <c r="B10" s="617"/>
      <c r="C10" s="617"/>
      <c r="D10" s="617"/>
      <c r="E10" s="617"/>
      <c r="F10" s="562"/>
      <c r="G10" s="562"/>
      <c r="H10" s="562"/>
      <c r="I10" s="563"/>
      <c r="J10" s="563"/>
      <c r="K10" s="563"/>
      <c r="L10" s="563"/>
      <c r="M10" s="563"/>
    </row>
    <row r="11" spans="1:13" x14ac:dyDescent="0.2">
      <c r="A11" s="687" t="s">
        <v>1073</v>
      </c>
      <c r="B11" s="619">
        <f>+'Sch 33 Cashflow'!$N10</f>
        <v>1267595</v>
      </c>
      <c r="C11" s="778">
        <f>+C9</f>
        <v>0</v>
      </c>
      <c r="D11" s="778">
        <f t="shared" ref="D11:E11" si="1">+D9</f>
        <v>0</v>
      </c>
      <c r="E11" s="778">
        <f t="shared" si="1"/>
        <v>0</v>
      </c>
      <c r="F11" s="562"/>
      <c r="G11" s="562"/>
      <c r="H11" s="562"/>
      <c r="I11" s="563"/>
      <c r="J11" s="563"/>
      <c r="K11" s="563"/>
      <c r="L11" s="563"/>
      <c r="M11" s="563"/>
    </row>
    <row r="12" spans="1:13" x14ac:dyDescent="0.2">
      <c r="A12" s="687" t="s">
        <v>1074</v>
      </c>
      <c r="B12" s="688">
        <f>+'Sch 33 Cashflow'!$N11</f>
        <v>-15844.937500000002</v>
      </c>
      <c r="C12" s="779">
        <f>-C11*0.0125</f>
        <v>0</v>
      </c>
      <c r="D12" s="779">
        <f t="shared" ref="D12:E12" si="2">-D11*0.0125</f>
        <v>0</v>
      </c>
      <c r="E12" s="779">
        <f t="shared" si="2"/>
        <v>0</v>
      </c>
      <c r="F12" s="562"/>
      <c r="G12" s="562"/>
      <c r="H12" s="562"/>
      <c r="I12" s="563"/>
      <c r="J12" s="563"/>
      <c r="K12" s="563"/>
      <c r="L12" s="563"/>
      <c r="M12" s="563"/>
    </row>
    <row r="13" spans="1:13" x14ac:dyDescent="0.2">
      <c r="A13" s="687" t="s">
        <v>1075</v>
      </c>
      <c r="B13" s="688">
        <f>+'Sch 33 Cashflow'!$N12</f>
        <v>66131.69</v>
      </c>
      <c r="C13" s="779"/>
      <c r="D13" s="779"/>
      <c r="E13" s="779"/>
      <c r="F13" s="562"/>
      <c r="G13" s="562"/>
      <c r="H13" s="562"/>
      <c r="I13" s="563"/>
      <c r="J13" s="563"/>
      <c r="K13" s="563"/>
      <c r="L13" s="563"/>
      <c r="M13" s="563"/>
    </row>
    <row r="14" spans="1:13" x14ac:dyDescent="0.2">
      <c r="A14" s="687" t="s">
        <v>1076</v>
      </c>
      <c r="B14" s="688">
        <f>+'Sch 33 Cashflow'!$N13</f>
        <v>0</v>
      </c>
      <c r="C14" s="779"/>
      <c r="D14" s="779"/>
      <c r="E14" s="779"/>
      <c r="F14" s="562"/>
      <c r="G14" s="562"/>
      <c r="H14" s="562"/>
      <c r="I14" s="563"/>
      <c r="J14" s="563"/>
      <c r="K14" s="563"/>
      <c r="L14" s="563"/>
      <c r="M14" s="563"/>
    </row>
    <row r="15" spans="1:13" x14ac:dyDescent="0.2">
      <c r="A15" s="687" t="s">
        <v>1077</v>
      </c>
      <c r="B15" s="688">
        <f>+'Sch 33 Cashflow'!$N14</f>
        <v>19905.75</v>
      </c>
      <c r="C15" s="779"/>
      <c r="D15" s="779"/>
      <c r="E15" s="779"/>
      <c r="F15" s="562"/>
      <c r="G15" s="562"/>
      <c r="H15" s="562"/>
      <c r="I15" s="563"/>
      <c r="J15" s="563"/>
      <c r="K15" s="563"/>
      <c r="L15" s="563"/>
      <c r="M15" s="563"/>
    </row>
    <row r="16" spans="1:13" x14ac:dyDescent="0.2">
      <c r="A16" s="687" t="s">
        <v>131</v>
      </c>
      <c r="B16" s="688">
        <f>+'Sch 33 Cashflow'!$N15</f>
        <v>53119.999999999993</v>
      </c>
      <c r="C16" s="779"/>
      <c r="D16" s="779"/>
      <c r="E16" s="779"/>
      <c r="F16" s="562"/>
      <c r="G16" s="562"/>
      <c r="H16" s="562"/>
      <c r="I16" s="563"/>
      <c r="J16" s="563"/>
      <c r="K16" s="563"/>
      <c r="L16" s="563"/>
      <c r="M16" s="563"/>
    </row>
    <row r="17" spans="1:13" x14ac:dyDescent="0.2">
      <c r="A17" s="687" t="s">
        <v>132</v>
      </c>
      <c r="B17" s="688">
        <f>+'Sch 33 Cashflow'!$N16</f>
        <v>6554.3299999999981</v>
      </c>
      <c r="C17" s="779"/>
      <c r="D17" s="779"/>
      <c r="E17" s="779"/>
      <c r="F17" s="562"/>
      <c r="G17" s="562"/>
      <c r="H17" s="562"/>
      <c r="I17" s="563"/>
      <c r="J17" s="563"/>
      <c r="K17" s="563"/>
      <c r="L17" s="563"/>
      <c r="M17" s="563"/>
    </row>
    <row r="18" spans="1:13" x14ac:dyDescent="0.2">
      <c r="A18" s="687" t="s">
        <v>133</v>
      </c>
      <c r="B18" s="688">
        <f>+'Sch 33 Cashflow'!$N17</f>
        <v>4566.38</v>
      </c>
      <c r="C18" s="779"/>
      <c r="D18" s="779"/>
      <c r="E18" s="779"/>
      <c r="F18" s="562"/>
      <c r="G18" s="562"/>
      <c r="H18" s="562"/>
      <c r="I18" s="563"/>
      <c r="J18" s="563"/>
      <c r="K18" s="563"/>
      <c r="L18" s="563"/>
      <c r="M18" s="563"/>
    </row>
    <row r="19" spans="1:13" x14ac:dyDescent="0.2">
      <c r="A19" s="687" t="s">
        <v>1078</v>
      </c>
      <c r="B19" s="688">
        <f>+'Sch 33 Cashflow'!$N18</f>
        <v>5400.25</v>
      </c>
      <c r="C19" s="779"/>
      <c r="D19" s="779"/>
      <c r="E19" s="779"/>
      <c r="F19" s="562"/>
      <c r="G19" s="562"/>
      <c r="H19" s="562"/>
      <c r="I19" s="563"/>
      <c r="J19" s="563"/>
      <c r="K19" s="563"/>
      <c r="L19" s="563"/>
      <c r="M19" s="563"/>
    </row>
    <row r="20" spans="1:13" x14ac:dyDescent="0.2">
      <c r="A20" s="687" t="s">
        <v>1079</v>
      </c>
      <c r="B20" s="688">
        <f>+'Sch 33 Cashflow'!$N19</f>
        <v>0</v>
      </c>
      <c r="C20" s="779"/>
      <c r="D20" s="779"/>
      <c r="E20" s="779"/>
      <c r="F20" s="562"/>
      <c r="G20" s="562"/>
      <c r="H20" s="562"/>
      <c r="I20" s="563"/>
      <c r="J20" s="563"/>
      <c r="K20" s="563"/>
      <c r="L20" s="563"/>
      <c r="M20" s="563"/>
    </row>
    <row r="21" spans="1:13" x14ac:dyDescent="0.2">
      <c r="A21" s="687" t="s">
        <v>1080</v>
      </c>
      <c r="B21" s="688">
        <f>+'Sch 33 Cashflow'!$N20</f>
        <v>0</v>
      </c>
      <c r="C21" s="779"/>
      <c r="D21" s="779"/>
      <c r="E21" s="779"/>
      <c r="F21" s="562"/>
      <c r="G21" s="562"/>
      <c r="H21" s="562"/>
      <c r="I21" s="563"/>
      <c r="J21" s="563"/>
      <c r="K21" s="563"/>
      <c r="L21" s="563"/>
      <c r="M21" s="563"/>
    </row>
    <row r="22" spans="1:13" x14ac:dyDescent="0.2">
      <c r="A22" s="687" t="s">
        <v>490</v>
      </c>
      <c r="B22" s="688">
        <f>+'Sch 33 Cashflow'!$N21</f>
        <v>0</v>
      </c>
      <c r="C22" s="779"/>
      <c r="D22" s="779"/>
      <c r="E22" s="779"/>
      <c r="F22" s="562"/>
      <c r="G22" s="562"/>
      <c r="H22" s="562"/>
      <c r="I22" s="563"/>
      <c r="J22" s="563"/>
      <c r="K22" s="563"/>
      <c r="L22" s="563"/>
      <c r="M22" s="563"/>
    </row>
    <row r="23" spans="1:13" x14ac:dyDescent="0.2">
      <c r="A23" s="687" t="s">
        <v>1081</v>
      </c>
      <c r="B23" s="688">
        <f>+'Sch 33 Cashflow'!$N22</f>
        <v>0</v>
      </c>
      <c r="C23" s="779"/>
      <c r="D23" s="779"/>
      <c r="E23" s="779"/>
      <c r="F23" s="562"/>
      <c r="G23" s="562"/>
      <c r="H23" s="562"/>
      <c r="I23" s="563"/>
      <c r="J23" s="563"/>
      <c r="K23" s="563"/>
      <c r="L23" s="563"/>
      <c r="M23" s="563"/>
    </row>
    <row r="24" spans="1:13" x14ac:dyDescent="0.2">
      <c r="A24" s="687" t="str">
        <f>+'Sch 33 Cashflow'!A23</f>
        <v>Charter School Program (CSP)</v>
      </c>
      <c r="B24" s="688">
        <f>+'Sch 33 Cashflow'!$N23</f>
        <v>0</v>
      </c>
      <c r="C24" s="779"/>
      <c r="D24" s="779"/>
      <c r="E24" s="779"/>
      <c r="F24" s="562"/>
      <c r="G24" s="562"/>
      <c r="H24" s="562"/>
      <c r="I24" s="563"/>
      <c r="J24" s="563"/>
      <c r="K24" s="563"/>
      <c r="L24" s="563"/>
      <c r="M24" s="563"/>
    </row>
    <row r="25" spans="1:13" x14ac:dyDescent="0.2">
      <c r="A25" s="687" t="str">
        <f>+'Sch 33 Cashflow'!A24</f>
        <v>NSLP</v>
      </c>
      <c r="B25" s="688">
        <f>+'Sch 33 Cashflow'!$N24</f>
        <v>132067.79999999996</v>
      </c>
      <c r="C25" s="779"/>
      <c r="D25" s="779"/>
      <c r="E25" s="779"/>
      <c r="F25" s="562"/>
      <c r="G25" s="562"/>
      <c r="H25" s="562"/>
      <c r="I25" s="563"/>
      <c r="J25" s="563"/>
      <c r="K25" s="563"/>
      <c r="L25" s="563"/>
      <c r="M25" s="563"/>
    </row>
    <row r="26" spans="1:13" x14ac:dyDescent="0.2">
      <c r="A26" s="687" t="str">
        <f>+'Sch 33 Cashflow'!A25</f>
        <v>Other</v>
      </c>
      <c r="B26" s="688">
        <f>+'Sch 33 Cashflow'!$N25</f>
        <v>757473</v>
      </c>
      <c r="C26" s="779"/>
      <c r="D26" s="779"/>
      <c r="E26" s="779"/>
      <c r="F26" s="562"/>
      <c r="G26" s="562"/>
      <c r="H26" s="562"/>
      <c r="I26" s="563"/>
      <c r="J26" s="563"/>
      <c r="K26" s="563"/>
      <c r="L26" s="563"/>
      <c r="M26" s="563"/>
    </row>
    <row r="27" spans="1:13" x14ac:dyDescent="0.2">
      <c r="A27" s="687">
        <f>+'Sch 33 Cashflow'!A26</f>
        <v>0</v>
      </c>
      <c r="B27" s="688">
        <f>+'Sch 33 Cashflow'!$N26</f>
        <v>0</v>
      </c>
      <c r="C27" s="779"/>
      <c r="D27" s="779"/>
      <c r="E27" s="779"/>
      <c r="F27" s="562"/>
      <c r="G27" s="562"/>
      <c r="H27" s="562"/>
      <c r="I27" s="563"/>
      <c r="J27" s="563"/>
      <c r="K27" s="563"/>
      <c r="L27" s="563"/>
      <c r="M27" s="563"/>
    </row>
    <row r="28" spans="1:13" x14ac:dyDescent="0.2">
      <c r="A28" s="687">
        <f>+'Sch 33 Cashflow'!A27</f>
        <v>0</v>
      </c>
      <c r="B28" s="688">
        <f>+'Sch 33 Cashflow'!$N27</f>
        <v>0</v>
      </c>
      <c r="C28" s="780">
        <v>0</v>
      </c>
      <c r="D28" s="780">
        <v>0</v>
      </c>
      <c r="E28" s="780">
        <v>0</v>
      </c>
      <c r="F28" s="562"/>
      <c r="G28" s="562"/>
      <c r="H28" s="562"/>
      <c r="I28" s="563"/>
      <c r="J28" s="563"/>
      <c r="K28" s="563"/>
      <c r="L28" s="563"/>
      <c r="M28" s="563"/>
    </row>
    <row r="29" spans="1:13" x14ac:dyDescent="0.2">
      <c r="A29" s="794" t="str">
        <f>+'Sch 33 Cashflow'!A28</f>
        <v>Total Revenues</v>
      </c>
      <c r="B29" s="615">
        <f>SUM(B11:B28)</f>
        <v>2296969.2625000002</v>
      </c>
      <c r="C29" s="781">
        <f t="shared" ref="C29:E29" si="3">SUM(C11:C28)</f>
        <v>0</v>
      </c>
      <c r="D29" s="781">
        <f t="shared" si="3"/>
        <v>0</v>
      </c>
      <c r="E29" s="781">
        <f t="shared" si="3"/>
        <v>0</v>
      </c>
      <c r="F29" s="562"/>
      <c r="G29" s="562"/>
      <c r="H29" s="562"/>
      <c r="I29" s="563"/>
      <c r="J29" s="598"/>
      <c r="K29" s="598"/>
      <c r="L29" s="598"/>
      <c r="M29" s="563"/>
    </row>
    <row r="30" spans="1:13" x14ac:dyDescent="0.2">
      <c r="A30" s="686" t="str">
        <f>+'Sch 33 Cashflow'!A29</f>
        <v>Total Revenues Y-T-D</v>
      </c>
      <c r="B30" s="617"/>
      <c r="C30" s="782">
        <f>IF(OR(C29=0,$B29=0),0,(C29/$B29)-1)</f>
        <v>0</v>
      </c>
      <c r="D30" s="782">
        <f>IF(OR(D29=0,$B29=0),0,(D29/$B29)-1)</f>
        <v>0</v>
      </c>
      <c r="E30" s="782">
        <f>IF(OR(E29=0,$B29=0),0,(E29/$B29)-1)</f>
        <v>0</v>
      </c>
      <c r="F30" s="562"/>
      <c r="G30" s="562"/>
      <c r="H30" s="562"/>
      <c r="I30" s="563"/>
      <c r="J30" s="563"/>
      <c r="K30" s="563"/>
      <c r="L30" s="563"/>
      <c r="M30" s="563"/>
    </row>
    <row r="31" spans="1:13" x14ac:dyDescent="0.2">
      <c r="A31" s="687"/>
      <c r="B31" s="617"/>
      <c r="C31" s="783"/>
      <c r="D31" s="783"/>
      <c r="E31" s="783"/>
      <c r="F31" s="562"/>
      <c r="G31" s="562"/>
      <c r="H31" s="562"/>
      <c r="I31" s="563"/>
      <c r="J31" s="563"/>
      <c r="K31" s="563"/>
      <c r="L31" s="563"/>
      <c r="M31" s="563"/>
    </row>
    <row r="32" spans="1:13" x14ac:dyDescent="0.2">
      <c r="A32" s="687"/>
      <c r="B32" s="617"/>
      <c r="C32" s="783"/>
      <c r="D32" s="783"/>
      <c r="E32" s="783"/>
      <c r="F32" s="562"/>
      <c r="G32" s="562"/>
      <c r="H32" s="562"/>
      <c r="I32" s="563"/>
      <c r="J32" s="563"/>
      <c r="K32" s="563"/>
      <c r="L32" s="563"/>
      <c r="M32" s="563"/>
    </row>
    <row r="33" spans="1:13" x14ac:dyDescent="0.2">
      <c r="A33" s="687"/>
      <c r="B33" s="561" t="s">
        <v>1049</v>
      </c>
      <c r="C33" s="783"/>
      <c r="D33" s="783"/>
      <c r="E33" s="783"/>
      <c r="F33" s="562"/>
      <c r="G33" s="562"/>
      <c r="H33" s="562"/>
      <c r="I33" s="563"/>
      <c r="J33" s="563"/>
      <c r="K33" s="563"/>
      <c r="L33" s="563"/>
      <c r="M33" s="563"/>
    </row>
    <row r="34" spans="1:13" x14ac:dyDescent="0.2">
      <c r="A34" s="689"/>
      <c r="B34" s="561" t="s">
        <v>1065</v>
      </c>
      <c r="C34" s="784">
        <f>+C6</f>
        <v>2026</v>
      </c>
      <c r="D34" s="784">
        <f>+D6</f>
        <v>2027</v>
      </c>
      <c r="E34" s="784">
        <f>+E6</f>
        <v>2028</v>
      </c>
      <c r="F34" s="562"/>
      <c r="G34" s="562"/>
      <c r="H34" s="562"/>
      <c r="I34" s="563"/>
      <c r="J34" s="563"/>
      <c r="K34" s="563"/>
      <c r="L34" s="563"/>
      <c r="M34" s="563"/>
    </row>
    <row r="35" spans="1:13" x14ac:dyDescent="0.2">
      <c r="A35" s="561" t="str">
        <f>+'Sch 33 Cashflow'!A34</f>
        <v>EXPENDITURES</v>
      </c>
      <c r="B35" s="618"/>
      <c r="C35" s="785"/>
      <c r="D35" s="785"/>
      <c r="E35" s="785"/>
      <c r="F35" s="562"/>
      <c r="G35" s="562"/>
      <c r="H35" s="562"/>
      <c r="I35" s="563"/>
      <c r="J35" s="563"/>
      <c r="K35" s="563"/>
      <c r="L35" s="563"/>
      <c r="M35" s="563"/>
    </row>
    <row r="36" spans="1:13" x14ac:dyDescent="0.2">
      <c r="A36" s="617" t="str">
        <f>+'Sch 33 Cashflow'!A35</f>
        <v>Salaries</v>
      </c>
      <c r="B36" s="619">
        <f>+'Sch 33 Cashflow'!N35</f>
        <v>1095540</v>
      </c>
      <c r="C36" s="778">
        <v>0</v>
      </c>
      <c r="D36" s="778">
        <v>0</v>
      </c>
      <c r="E36" s="778">
        <v>0</v>
      </c>
      <c r="F36" s="562"/>
      <c r="G36" s="562"/>
      <c r="H36" s="562"/>
      <c r="I36" s="563"/>
      <c r="J36" s="563"/>
      <c r="K36" s="563"/>
      <c r="L36" s="563"/>
      <c r="M36" s="563"/>
    </row>
    <row r="37" spans="1:13" x14ac:dyDescent="0.2">
      <c r="A37" s="617" t="str">
        <f>+'Sch 33 Cashflow'!A36</f>
        <v>Benefits</v>
      </c>
      <c r="B37" s="617">
        <f>+'Sch 33 Cashflow'!N36</f>
        <v>402186.71250000008</v>
      </c>
      <c r="C37" s="779">
        <v>0</v>
      </c>
      <c r="D37" s="779">
        <v>0</v>
      </c>
      <c r="E37" s="779">
        <v>0</v>
      </c>
      <c r="F37" s="562"/>
      <c r="G37" s="562"/>
      <c r="H37" s="562"/>
      <c r="I37" s="563"/>
      <c r="J37" s="563"/>
      <c r="K37" s="563"/>
      <c r="L37" s="563"/>
      <c r="M37" s="563"/>
    </row>
    <row r="38" spans="1:13" x14ac:dyDescent="0.2">
      <c r="A38" s="617" t="str">
        <f>+'Sch 33 Cashflow'!A37</f>
        <v>Purchased Services</v>
      </c>
      <c r="B38" s="617">
        <f>+'Sch 33 Cashflow'!N37</f>
        <v>724813.64999999991</v>
      </c>
      <c r="C38" s="779">
        <v>0</v>
      </c>
      <c r="D38" s="779">
        <v>0</v>
      </c>
      <c r="E38" s="779">
        <v>0</v>
      </c>
      <c r="F38" s="562"/>
      <c r="G38" s="562"/>
      <c r="H38" s="562"/>
      <c r="I38" s="563"/>
      <c r="J38" s="563"/>
      <c r="K38" s="563"/>
      <c r="L38" s="563"/>
      <c r="M38" s="563"/>
    </row>
    <row r="39" spans="1:13" x14ac:dyDescent="0.2">
      <c r="A39" s="617" t="str">
        <f>+'Sch 33 Cashflow'!A38</f>
        <v>Supplies</v>
      </c>
      <c r="B39" s="617">
        <f>+'Sch 33 Cashflow'!N38</f>
        <v>53083.000000000007</v>
      </c>
      <c r="C39" s="779">
        <v>0</v>
      </c>
      <c r="D39" s="779">
        <v>0</v>
      </c>
      <c r="E39" s="779">
        <v>0</v>
      </c>
      <c r="F39" s="562"/>
      <c r="G39" s="562"/>
      <c r="H39" s="562"/>
      <c r="I39" s="563"/>
      <c r="J39" s="563"/>
      <c r="K39" s="563"/>
      <c r="L39" s="563"/>
      <c r="M39" s="563"/>
    </row>
    <row r="40" spans="1:13" x14ac:dyDescent="0.2">
      <c r="A40" s="617" t="str">
        <f>+'Sch 33 Cashflow'!A39</f>
        <v>Other</v>
      </c>
      <c r="B40" s="617">
        <f>+'Sch 33 Cashflow'!N39</f>
        <v>21345.480000000007</v>
      </c>
      <c r="C40" s="779">
        <v>0</v>
      </c>
      <c r="D40" s="779">
        <v>0</v>
      </c>
      <c r="E40" s="779">
        <v>0</v>
      </c>
      <c r="F40" s="562"/>
      <c r="G40" s="562"/>
      <c r="H40" s="562"/>
      <c r="I40" s="563"/>
      <c r="J40" s="563"/>
      <c r="K40" s="563"/>
      <c r="L40" s="563"/>
      <c r="M40" s="563"/>
    </row>
    <row r="41" spans="1:13" x14ac:dyDescent="0.2">
      <c r="A41" s="687">
        <f>+'Sch 33 Cashflow'!A40</f>
        <v>0</v>
      </c>
      <c r="B41" s="617">
        <f>+'Sch 33 Cashflow'!N40</f>
        <v>0</v>
      </c>
      <c r="C41" s="779">
        <v>0</v>
      </c>
      <c r="D41" s="779">
        <v>0</v>
      </c>
      <c r="E41" s="779">
        <v>0</v>
      </c>
      <c r="F41" s="562"/>
      <c r="G41" s="562"/>
      <c r="H41" s="562"/>
      <c r="I41" s="563"/>
      <c r="J41" s="563"/>
      <c r="K41" s="563"/>
      <c r="L41" s="563"/>
      <c r="M41" s="563"/>
    </row>
    <row r="42" spans="1:13" x14ac:dyDescent="0.2">
      <c r="A42" s="687">
        <f>+'Sch 33 Cashflow'!A41</f>
        <v>0</v>
      </c>
      <c r="B42" s="617">
        <f>+'Sch 33 Cashflow'!N41</f>
        <v>0</v>
      </c>
      <c r="C42" s="779">
        <v>0</v>
      </c>
      <c r="D42" s="779">
        <v>0</v>
      </c>
      <c r="E42" s="779">
        <v>0</v>
      </c>
      <c r="F42" s="562"/>
      <c r="G42" s="562"/>
      <c r="H42" s="562"/>
      <c r="I42" s="563"/>
      <c r="J42" s="563"/>
      <c r="K42" s="563"/>
      <c r="L42" s="563"/>
      <c r="M42" s="563"/>
    </row>
    <row r="43" spans="1:13" x14ac:dyDescent="0.2">
      <c r="A43" s="687">
        <f>+'Sch 33 Cashflow'!A42</f>
        <v>0</v>
      </c>
      <c r="B43" s="617">
        <f>+'Sch 33 Cashflow'!N42</f>
        <v>0</v>
      </c>
      <c r="C43" s="779">
        <v>0</v>
      </c>
      <c r="D43" s="779">
        <v>0</v>
      </c>
      <c r="E43" s="779">
        <v>0</v>
      </c>
      <c r="F43" s="562"/>
      <c r="G43" s="562"/>
      <c r="H43" s="562"/>
      <c r="I43" s="563"/>
      <c r="J43" s="563"/>
      <c r="K43" s="563"/>
      <c r="L43" s="563"/>
      <c r="M43" s="563"/>
    </row>
    <row r="44" spans="1:13" x14ac:dyDescent="0.2">
      <c r="A44" s="687">
        <f>+'Sch 33 Cashflow'!A43</f>
        <v>0</v>
      </c>
      <c r="B44" s="617">
        <f>+'Sch 33 Cashflow'!N43</f>
        <v>0</v>
      </c>
      <c r="C44" s="779">
        <v>0</v>
      </c>
      <c r="D44" s="779">
        <v>0</v>
      </c>
      <c r="E44" s="779">
        <v>0</v>
      </c>
      <c r="F44" s="562"/>
      <c r="G44" s="562"/>
      <c r="H44" s="562"/>
      <c r="I44" s="563"/>
      <c r="J44" s="563"/>
      <c r="K44" s="563"/>
      <c r="L44" s="563"/>
      <c r="M44" s="563"/>
    </row>
    <row r="45" spans="1:13" x14ac:dyDescent="0.2">
      <c r="A45" s="687">
        <f>+'Sch 33 Cashflow'!A44</f>
        <v>0</v>
      </c>
      <c r="B45" s="617">
        <f>+'Sch 33 Cashflow'!N44</f>
        <v>0</v>
      </c>
      <c r="C45" s="779">
        <v>0</v>
      </c>
      <c r="D45" s="779">
        <v>0</v>
      </c>
      <c r="E45" s="779">
        <v>0</v>
      </c>
      <c r="F45" s="562"/>
      <c r="G45" s="562"/>
      <c r="H45" s="562"/>
      <c r="I45" s="563"/>
      <c r="J45" s="563"/>
      <c r="K45" s="563"/>
      <c r="L45" s="563"/>
      <c r="M45" s="563"/>
    </row>
    <row r="46" spans="1:13" x14ac:dyDescent="0.2">
      <c r="A46" s="687">
        <f>+'Sch 33 Cashflow'!A45</f>
        <v>0</v>
      </c>
      <c r="B46" s="617">
        <f>+'Sch 33 Cashflow'!N45</f>
        <v>0</v>
      </c>
      <c r="C46" s="779">
        <v>0</v>
      </c>
      <c r="D46" s="779">
        <v>0</v>
      </c>
      <c r="E46" s="779">
        <v>0</v>
      </c>
      <c r="F46" s="562"/>
      <c r="G46" s="562"/>
      <c r="H46" s="562"/>
      <c r="I46" s="563"/>
      <c r="J46" s="563"/>
      <c r="K46" s="563"/>
      <c r="L46" s="563"/>
      <c r="M46" s="563"/>
    </row>
    <row r="47" spans="1:13" x14ac:dyDescent="0.2">
      <c r="A47" s="687">
        <f>+'Sch 33 Cashflow'!A46</f>
        <v>0</v>
      </c>
      <c r="B47" s="617">
        <f>+'Sch 33 Cashflow'!N46</f>
        <v>0</v>
      </c>
      <c r="C47" s="779">
        <v>0</v>
      </c>
      <c r="D47" s="779">
        <v>0</v>
      </c>
      <c r="E47" s="779">
        <v>0</v>
      </c>
      <c r="F47" s="562"/>
      <c r="G47" s="562"/>
      <c r="H47" s="562"/>
      <c r="I47" s="563"/>
      <c r="J47" s="563"/>
      <c r="K47" s="563"/>
      <c r="L47" s="563"/>
      <c r="M47" s="563"/>
    </row>
    <row r="48" spans="1:13" x14ac:dyDescent="0.2">
      <c r="A48" s="687" t="str">
        <f>+'Sch 33 Cashflow'!A47</f>
        <v>Loan Payment (Interest Exp' only)</v>
      </c>
      <c r="B48" s="617">
        <f>+'Sch 33 Cashflow'!N47</f>
        <v>0</v>
      </c>
      <c r="C48" s="779">
        <v>0</v>
      </c>
      <c r="D48" s="779">
        <v>0</v>
      </c>
      <c r="E48" s="779">
        <v>0</v>
      </c>
      <c r="F48" s="562"/>
      <c r="G48" s="562"/>
      <c r="H48" s="562"/>
      <c r="I48" s="563"/>
      <c r="J48" s="563"/>
      <c r="K48" s="563"/>
      <c r="L48" s="563"/>
      <c r="M48" s="563"/>
    </row>
    <row r="49" spans="1:13" x14ac:dyDescent="0.2">
      <c r="A49" s="687">
        <f>+'Sch 33 Cashflow'!A48</f>
        <v>0</v>
      </c>
      <c r="B49" s="617">
        <f>+'Sch 33 Cashflow'!N48</f>
        <v>0</v>
      </c>
      <c r="C49" s="779"/>
      <c r="D49" s="779"/>
      <c r="E49" s="779"/>
      <c r="F49" s="562"/>
      <c r="G49" s="562"/>
      <c r="H49" s="562"/>
      <c r="I49" s="563"/>
      <c r="J49" s="563"/>
      <c r="K49" s="563"/>
      <c r="L49" s="563"/>
      <c r="M49" s="563"/>
    </row>
    <row r="50" spans="1:13" x14ac:dyDescent="0.2">
      <c r="A50" s="687" t="s">
        <v>1092</v>
      </c>
      <c r="B50" s="615">
        <f>SUM(B36:B49)</f>
        <v>2296968.8424999998</v>
      </c>
      <c r="C50" s="615">
        <f>SUM(C36:C49)</f>
        <v>0</v>
      </c>
      <c r="D50" s="615">
        <f>SUM(D36:D49)</f>
        <v>0</v>
      </c>
      <c r="E50" s="615">
        <f>SUM(E36:E49)</f>
        <v>0</v>
      </c>
      <c r="F50" s="562"/>
      <c r="G50" s="562"/>
      <c r="H50" s="562"/>
      <c r="I50" s="563"/>
      <c r="J50" s="578"/>
      <c r="K50" s="578"/>
      <c r="L50" s="578"/>
      <c r="M50" s="563"/>
    </row>
    <row r="51" spans="1:13" x14ac:dyDescent="0.2">
      <c r="A51" s="687" t="s">
        <v>1108</v>
      </c>
      <c r="B51" s="617"/>
      <c r="C51" s="616">
        <f>IF(OR(C50=0,$B50=0),0,(C50/$B50)-1)</f>
        <v>0</v>
      </c>
      <c r="D51" s="616">
        <f>IF(OR(D50=0,$B50=0),0,(D50/$B50)-1)</f>
        <v>0</v>
      </c>
      <c r="E51" s="616">
        <f>IF(OR(E50=0,$B50=0),0,(E50/$B50)-1)</f>
        <v>0</v>
      </c>
      <c r="F51" s="562"/>
      <c r="G51" s="562"/>
      <c r="H51" s="562"/>
      <c r="I51" s="563"/>
      <c r="J51" s="563"/>
      <c r="K51" s="563"/>
      <c r="L51" s="563"/>
      <c r="M51" s="563"/>
    </row>
    <row r="52" spans="1:13" x14ac:dyDescent="0.2">
      <c r="A52" s="794" t="s">
        <v>1109</v>
      </c>
      <c r="B52" s="814"/>
      <c r="C52" s="815">
        <f>+C29-C50</f>
        <v>0</v>
      </c>
      <c r="D52" s="815">
        <f t="shared" ref="D52:E52" si="4">+D29-D50</f>
        <v>0</v>
      </c>
      <c r="E52" s="815">
        <f t="shared" si="4"/>
        <v>0</v>
      </c>
      <c r="F52" s="562"/>
      <c r="G52" s="562"/>
      <c r="H52" s="562"/>
      <c r="I52" s="563"/>
      <c r="J52" s="563"/>
      <c r="K52" s="563"/>
      <c r="L52" s="563"/>
      <c r="M52" s="563"/>
    </row>
    <row r="53" spans="1:13" x14ac:dyDescent="0.2">
      <c r="A53" s="687"/>
      <c r="B53" s="617"/>
      <c r="C53" s="616"/>
      <c r="D53" s="616"/>
      <c r="E53" s="616"/>
      <c r="F53" s="562"/>
      <c r="G53" s="562"/>
      <c r="H53" s="562"/>
      <c r="I53" s="563"/>
      <c r="J53" s="563"/>
      <c r="K53" s="563"/>
      <c r="L53" s="563"/>
      <c r="M53" s="563"/>
    </row>
    <row r="54" spans="1:13" x14ac:dyDescent="0.2">
      <c r="A54" s="687" t="s">
        <v>1096</v>
      </c>
      <c r="B54" s="619">
        <f>+'Sch 33 Cashflow'!N53</f>
        <v>0.42000000039115548</v>
      </c>
      <c r="C54" s="619">
        <f>+B56</f>
        <v>0.42000000039115548</v>
      </c>
      <c r="D54" s="619">
        <f>+C56</f>
        <v>0.42000000039115548</v>
      </c>
      <c r="E54" s="619">
        <f>+D56</f>
        <v>0.42000000039115548</v>
      </c>
      <c r="F54" s="562"/>
      <c r="G54" s="562"/>
      <c r="H54" s="562"/>
      <c r="I54" s="563"/>
      <c r="J54" s="578"/>
      <c r="K54" s="578"/>
      <c r="L54" s="578"/>
      <c r="M54" s="563"/>
    </row>
    <row r="55" spans="1:13" x14ac:dyDescent="0.2">
      <c r="A55" s="687" t="s">
        <v>1110</v>
      </c>
      <c r="B55" s="620">
        <f>+'Sch C-1'!M31</f>
        <v>0</v>
      </c>
      <c r="C55" s="786">
        <v>0</v>
      </c>
      <c r="D55" s="786">
        <v>0</v>
      </c>
      <c r="E55" s="786">
        <v>0</v>
      </c>
      <c r="F55" s="562"/>
      <c r="G55" s="562"/>
      <c r="H55" s="562"/>
      <c r="I55" s="563"/>
      <c r="J55" s="563"/>
      <c r="K55" s="563"/>
      <c r="L55" s="563"/>
      <c r="M55" s="563"/>
    </row>
    <row r="56" spans="1:13" x14ac:dyDescent="0.2">
      <c r="A56" s="687" t="s">
        <v>1111</v>
      </c>
      <c r="B56" s="615">
        <f>+B54-B55</f>
        <v>0.42000000039115548</v>
      </c>
      <c r="C56" s="615">
        <f>+C54-C55</f>
        <v>0.42000000039115548</v>
      </c>
      <c r="D56" s="615">
        <f>+D54-D55</f>
        <v>0.42000000039115548</v>
      </c>
      <c r="E56" s="615">
        <f>+E54-E55</f>
        <v>0.42000000039115548</v>
      </c>
      <c r="F56" s="562"/>
      <c r="G56" s="562"/>
      <c r="H56" s="562"/>
      <c r="I56" s="563"/>
      <c r="J56" s="563"/>
      <c r="K56" s="563"/>
      <c r="L56" s="563"/>
      <c r="M56" s="563"/>
    </row>
    <row r="57" spans="1:13" x14ac:dyDescent="0.2">
      <c r="A57" s="687" t="s">
        <v>1112</v>
      </c>
      <c r="B57" s="616">
        <f>IF(OR(B56=0,B54=0),0,B56/$B54)</f>
        <v>1</v>
      </c>
      <c r="C57" s="616">
        <f>IF(OR(C56=0,C54=0),0,C56/$B54)</f>
        <v>1</v>
      </c>
      <c r="D57" s="616">
        <f>IF(OR(D56=0,D54=0),0,D56/$B54)</f>
        <v>1</v>
      </c>
      <c r="E57" s="616">
        <f>IF(OR(E56=0,E54=0),0,E56/$B54)</f>
        <v>1</v>
      </c>
      <c r="F57" s="562"/>
      <c r="G57" s="562"/>
      <c r="H57" s="562"/>
      <c r="I57" s="563"/>
      <c r="J57" s="563"/>
      <c r="K57" s="563"/>
      <c r="L57" s="563"/>
      <c r="M57" s="563"/>
    </row>
    <row r="58" spans="1:13" x14ac:dyDescent="0.2">
      <c r="A58" s="687"/>
      <c r="B58" s="616"/>
      <c r="C58" s="782"/>
      <c r="D58" s="782"/>
      <c r="E58" s="782"/>
      <c r="F58" s="562"/>
      <c r="G58" s="562"/>
      <c r="H58" s="562"/>
      <c r="I58" s="563"/>
      <c r="J58" s="563"/>
      <c r="K58" s="563"/>
      <c r="L58" s="563"/>
      <c r="M58" s="563"/>
    </row>
    <row r="59" spans="1:13" x14ac:dyDescent="0.2">
      <c r="A59" s="687" t="s">
        <v>1113</v>
      </c>
      <c r="B59" s="621"/>
      <c r="C59" s="787">
        <f>+C55+C48</f>
        <v>0</v>
      </c>
      <c r="D59" s="787">
        <f>+D55+D48</f>
        <v>0</v>
      </c>
      <c r="E59" s="787">
        <f>+E55+E48</f>
        <v>0</v>
      </c>
      <c r="F59" s="562"/>
      <c r="G59" s="562"/>
      <c r="H59" s="562"/>
      <c r="I59" s="563"/>
      <c r="J59" s="563"/>
      <c r="K59" s="563"/>
      <c r="L59" s="563"/>
      <c r="M59" s="563"/>
    </row>
    <row r="60" spans="1:13" x14ac:dyDescent="0.2">
      <c r="A60" s="687" t="s">
        <v>1114</v>
      </c>
      <c r="B60" s="617"/>
      <c r="C60" s="619">
        <f>+B59+C59</f>
        <v>0</v>
      </c>
      <c r="D60" s="619">
        <f>+C60+D59</f>
        <v>0</v>
      </c>
      <c r="E60" s="619">
        <f>+D60+E59</f>
        <v>0</v>
      </c>
      <c r="F60" s="562"/>
      <c r="G60" s="562"/>
      <c r="H60" s="562"/>
      <c r="I60" s="563"/>
      <c r="J60" s="563"/>
      <c r="K60" s="563"/>
      <c r="L60" s="563"/>
      <c r="M60" s="563"/>
    </row>
    <row r="61" spans="1:13" x14ac:dyDescent="0.2">
      <c r="A61" s="687"/>
      <c r="B61" s="617"/>
      <c r="C61" s="619"/>
      <c r="D61" s="619"/>
      <c r="E61" s="619"/>
      <c r="F61" s="562"/>
      <c r="G61" s="562"/>
      <c r="H61" s="562"/>
      <c r="I61" s="563"/>
      <c r="J61" s="563"/>
      <c r="K61" s="563"/>
      <c r="L61" s="563"/>
      <c r="M61" s="563"/>
    </row>
    <row r="62" spans="1:13" x14ac:dyDescent="0.2">
      <c r="A62" s="687"/>
      <c r="B62" s="617"/>
      <c r="C62" s="619"/>
      <c r="D62" s="619"/>
      <c r="E62" s="58" t="str" cm="1">
        <f t="array" ref="E62">SchoolName</f>
        <v>Young Women's Leadership Academy</v>
      </c>
      <c r="F62" s="562"/>
      <c r="G62" s="562"/>
      <c r="H62" s="562"/>
      <c r="I62" s="563"/>
      <c r="J62" s="563"/>
      <c r="K62" s="563"/>
      <c r="L62" s="563"/>
      <c r="M62" s="563"/>
    </row>
    <row r="63" spans="1:13" x14ac:dyDescent="0.2">
      <c r="A63" s="687"/>
      <c r="B63" s="617"/>
      <c r="C63" s="617"/>
      <c r="D63" s="617"/>
      <c r="E63" s="284" t="str" cm="1">
        <f t="array" ref="E63">"FYE "&amp;TEXT(FYE_Date,"mm/dd/yy")</f>
        <v>FYE 06/30/25</v>
      </c>
      <c r="F63" s="562"/>
      <c r="G63" s="562"/>
      <c r="H63" s="562"/>
      <c r="I63" s="563"/>
      <c r="J63" s="563"/>
      <c r="K63" s="563"/>
      <c r="L63" s="563"/>
      <c r="M63" s="563"/>
    </row>
    <row r="64" spans="1:13" x14ac:dyDescent="0.2">
      <c r="A64" s="788" t="s">
        <v>1115</v>
      </c>
      <c r="B64" s="617"/>
      <c r="C64" s="617"/>
      <c r="D64" s="617"/>
      <c r="E64" s="58" t="str">
        <f>Budget</f>
        <v>Amended Approved</v>
      </c>
      <c r="F64" s="562"/>
      <c r="G64" s="562"/>
      <c r="H64" s="562"/>
      <c r="I64" s="563"/>
      <c r="J64" s="563"/>
      <c r="K64" s="563"/>
      <c r="L64" s="563"/>
      <c r="M64" s="563"/>
    </row>
    <row r="65" spans="1:13" x14ac:dyDescent="0.2">
      <c r="A65" s="687" t="s">
        <v>1116</v>
      </c>
      <c r="B65" s="617"/>
      <c r="C65" s="617"/>
      <c r="D65" s="617"/>
      <c r="E65" s="617"/>
      <c r="F65" s="562"/>
      <c r="G65" s="562"/>
      <c r="H65" s="562"/>
      <c r="I65" s="563"/>
      <c r="J65" s="563"/>
      <c r="K65" s="563"/>
      <c r="L65" s="563"/>
      <c r="M65" s="563"/>
    </row>
    <row r="66" spans="1:13" x14ac:dyDescent="0.2">
      <c r="A66" s="687" t="s">
        <v>1117</v>
      </c>
      <c r="B66" s="617"/>
      <c r="C66" s="617"/>
      <c r="D66" s="617"/>
      <c r="E66" s="617"/>
      <c r="F66" s="562"/>
      <c r="G66" s="562"/>
      <c r="H66" s="562"/>
      <c r="I66" s="563"/>
      <c r="J66" s="563"/>
      <c r="K66" s="563"/>
      <c r="L66" s="563"/>
      <c r="M66" s="563"/>
    </row>
    <row r="67" spans="1:13" x14ac:dyDescent="0.2">
      <c r="A67" s="789" t="s">
        <v>1118</v>
      </c>
      <c r="B67" s="617"/>
      <c r="C67" s="617"/>
      <c r="D67" s="617"/>
      <c r="E67" s="617"/>
      <c r="F67" s="562"/>
      <c r="G67" s="562"/>
      <c r="H67" s="562"/>
      <c r="I67" s="563"/>
      <c r="J67" s="563"/>
      <c r="K67" s="563"/>
      <c r="L67" s="563"/>
      <c r="M67" s="563"/>
    </row>
    <row r="68" spans="1:13" x14ac:dyDescent="0.2">
      <c r="A68" s="687" t="s">
        <v>1119</v>
      </c>
      <c r="B68" s="617"/>
      <c r="C68" s="617"/>
      <c r="D68" s="617"/>
      <c r="E68" s="617"/>
      <c r="F68" s="562"/>
      <c r="G68" s="562"/>
      <c r="H68" s="562"/>
      <c r="I68" s="563"/>
      <c r="J68" s="563"/>
      <c r="K68" s="563"/>
      <c r="L68" s="563"/>
      <c r="M68" s="563"/>
    </row>
    <row r="69" spans="1:13" x14ac:dyDescent="0.2">
      <c r="A69" s="567"/>
      <c r="B69" s="566"/>
      <c r="C69" s="566"/>
      <c r="D69" s="566"/>
      <c r="E69" s="566"/>
      <c r="F69" s="562"/>
      <c r="G69" s="562"/>
      <c r="H69" s="562"/>
      <c r="I69" s="563"/>
      <c r="J69" s="563"/>
      <c r="K69" s="563"/>
      <c r="L69" s="563"/>
      <c r="M69" s="563"/>
    </row>
    <row r="70" spans="1:13" x14ac:dyDescent="0.2">
      <c r="A70" s="567"/>
      <c r="B70" s="566"/>
      <c r="C70" s="566"/>
      <c r="D70" s="566"/>
      <c r="E70" s="566"/>
      <c r="F70" s="562"/>
      <c r="G70" s="562"/>
      <c r="H70" s="562"/>
      <c r="I70" s="563"/>
      <c r="J70" s="563"/>
      <c r="K70" s="563"/>
      <c r="L70" s="563"/>
      <c r="M70" s="563"/>
    </row>
    <row r="71" spans="1:13" x14ac:dyDescent="0.2">
      <c r="A71" s="567"/>
      <c r="B71" s="566"/>
      <c r="C71" s="566"/>
      <c r="D71" s="566"/>
      <c r="E71" s="566"/>
      <c r="F71" s="562"/>
      <c r="G71" s="562"/>
      <c r="H71" s="562"/>
      <c r="I71" s="563"/>
      <c r="J71" s="563"/>
      <c r="K71" s="563"/>
      <c r="L71" s="563"/>
      <c r="M71" s="563"/>
    </row>
  </sheetData>
  <hyperlinks>
    <hyperlink ref="E1" location="TOCpage" display="TOC" xr:uid="{8B7C7E8E-C39A-42BA-88A4-75795FC10E01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M331"/>
  <sheetViews>
    <sheetView workbookViewId="0"/>
  </sheetViews>
  <sheetFormatPr defaultColWidth="9.140625" defaultRowHeight="12.75" x14ac:dyDescent="0.2"/>
  <cols>
    <col min="1" max="1" width="9.140625" style="402"/>
    <col min="2" max="8" width="9.140625" style="23"/>
    <col min="9" max="9" width="3.7109375" style="23" customWidth="1"/>
    <col min="10" max="10" width="9.140625" style="23"/>
    <col min="11" max="11" width="3.7109375" style="23" customWidth="1"/>
    <col min="12" max="12" width="9.140625" style="23"/>
    <col min="13" max="13" width="3.7109375" style="23" customWidth="1"/>
    <col min="14" max="16384" width="9.140625" style="23"/>
  </cols>
  <sheetData>
    <row r="1" spans="1:13" x14ac:dyDescent="0.2">
      <c r="A1" s="397" t="s">
        <v>4</v>
      </c>
      <c r="B1" s="614"/>
      <c r="C1" s="614"/>
      <c r="D1" s="614"/>
      <c r="E1" s="614"/>
      <c r="F1" s="614"/>
      <c r="G1" s="614"/>
      <c r="H1" s="614"/>
      <c r="I1" s="1068" t="s">
        <v>1120</v>
      </c>
      <c r="J1" s="1069"/>
      <c r="K1" s="1069"/>
      <c r="L1" s="1069"/>
      <c r="M1" s="1070"/>
    </row>
    <row r="2" spans="1:13" x14ac:dyDescent="0.2">
      <c r="A2" s="397" t="s">
        <v>1121</v>
      </c>
      <c r="B2" s="614"/>
      <c r="C2" s="614"/>
      <c r="D2" s="614"/>
      <c r="E2" s="614"/>
      <c r="F2" s="614"/>
      <c r="G2" s="614"/>
      <c r="H2" s="614"/>
      <c r="I2" s="1062"/>
      <c r="J2" s="1063"/>
      <c r="K2" s="1063"/>
      <c r="L2" s="1063"/>
      <c r="M2" s="1064"/>
    </row>
    <row r="3" spans="1:13" x14ac:dyDescent="0.2">
      <c r="A3" s="962"/>
      <c r="B3" s="614"/>
      <c r="C3" s="614"/>
      <c r="D3" s="614"/>
      <c r="E3" s="614"/>
      <c r="F3" s="614"/>
      <c r="G3" s="614"/>
      <c r="H3" s="614"/>
      <c r="I3" s="1053" t="s">
        <v>1122</v>
      </c>
      <c r="J3" s="1054"/>
      <c r="K3" s="398"/>
      <c r="L3" s="1071">
        <v>0</v>
      </c>
      <c r="M3" s="1072"/>
    </row>
    <row r="4" spans="1:13" x14ac:dyDescent="0.2">
      <c r="A4" s="397" t="s">
        <v>1123</v>
      </c>
      <c r="B4" s="614"/>
      <c r="C4" s="614"/>
      <c r="D4" s="614"/>
      <c r="E4" s="614"/>
      <c r="F4" s="614"/>
      <c r="G4" s="614"/>
      <c r="H4" s="614"/>
      <c r="I4" s="1053" t="s">
        <v>1124</v>
      </c>
      <c r="J4" s="1054"/>
      <c r="K4" s="398"/>
      <c r="L4" s="1055">
        <v>0</v>
      </c>
      <c r="M4" s="1056"/>
    </row>
    <row r="5" spans="1:13" x14ac:dyDescent="0.2">
      <c r="A5" s="397" t="s">
        <v>1125</v>
      </c>
      <c r="B5" s="614"/>
      <c r="C5" s="614"/>
      <c r="D5" s="614"/>
      <c r="E5" s="614"/>
      <c r="F5" s="614"/>
      <c r="G5" s="614"/>
      <c r="H5" s="614"/>
      <c r="I5" s="1053" t="s">
        <v>1126</v>
      </c>
      <c r="J5" s="1054"/>
      <c r="K5" s="398"/>
      <c r="L5" s="1055">
        <v>0</v>
      </c>
      <c r="M5" s="1056"/>
    </row>
    <row r="6" spans="1:13" x14ac:dyDescent="0.2">
      <c r="A6" s="962"/>
      <c r="B6" s="614"/>
      <c r="C6" s="614"/>
      <c r="D6" s="614"/>
      <c r="E6" s="614"/>
      <c r="F6" s="614"/>
      <c r="G6" s="614"/>
      <c r="H6" s="614"/>
      <c r="I6" s="1053" t="s">
        <v>1127</v>
      </c>
      <c r="J6" s="1054"/>
      <c r="K6" s="398"/>
      <c r="L6" s="1055">
        <v>0</v>
      </c>
      <c r="M6" s="1056"/>
    </row>
    <row r="7" spans="1:13" x14ac:dyDescent="0.2">
      <c r="A7" s="397" t="s">
        <v>999</v>
      </c>
      <c r="B7" s="1057"/>
      <c r="C7" s="1057"/>
      <c r="D7" s="1057"/>
      <c r="E7" s="1057"/>
      <c r="F7" s="1057"/>
      <c r="G7" s="1057"/>
      <c r="H7" s="614"/>
      <c r="I7" s="1058"/>
      <c r="J7" s="1059"/>
      <c r="K7" s="398"/>
      <c r="L7" s="1060"/>
      <c r="M7" s="1061"/>
    </row>
    <row r="8" spans="1:13" x14ac:dyDescent="0.2">
      <c r="A8" s="962"/>
      <c r="B8" s="614"/>
      <c r="C8" s="614"/>
      <c r="D8" s="614"/>
      <c r="E8" s="614"/>
      <c r="F8" s="614"/>
      <c r="G8" s="614"/>
      <c r="H8" s="614"/>
      <c r="I8" s="1062"/>
      <c r="J8" s="1063"/>
      <c r="K8" s="1063"/>
      <c r="L8" s="1063"/>
      <c r="M8" s="1064"/>
    </row>
    <row r="9" spans="1:13" x14ac:dyDescent="0.2">
      <c r="A9" s="397" t="s">
        <v>1128</v>
      </c>
      <c r="B9" s="614"/>
      <c r="C9" s="1057"/>
      <c r="D9" s="1057"/>
      <c r="E9" s="1057"/>
      <c r="F9" s="1057"/>
      <c r="G9" s="1057"/>
      <c r="H9" s="614"/>
      <c r="I9" s="399" t="s">
        <v>887</v>
      </c>
      <c r="J9" s="400"/>
      <c r="K9" s="400"/>
      <c r="L9" s="1065">
        <f>SUM(L3:L6)</f>
        <v>0</v>
      </c>
      <c r="M9" s="1066"/>
    </row>
    <row r="10" spans="1:13" x14ac:dyDescent="0.2">
      <c r="A10" s="962"/>
      <c r="B10" s="614"/>
      <c r="C10" s="614"/>
      <c r="D10" s="614"/>
      <c r="E10" s="614"/>
      <c r="F10" s="614"/>
      <c r="G10" s="614"/>
      <c r="H10" s="614"/>
      <c r="I10" s="398"/>
      <c r="J10" s="398"/>
      <c r="K10" s="398"/>
      <c r="L10" s="398"/>
      <c r="M10" s="398"/>
    </row>
    <row r="11" spans="1:13" x14ac:dyDescent="0.2">
      <c r="A11" s="397" t="s">
        <v>1129</v>
      </c>
      <c r="B11" s="1067"/>
      <c r="C11" s="1067"/>
      <c r="D11" s="1067"/>
      <c r="E11" s="614"/>
      <c r="F11" s="614"/>
      <c r="G11" s="614"/>
      <c r="H11" s="614"/>
      <c r="I11" s="614"/>
      <c r="J11" s="614"/>
      <c r="K11" s="614"/>
      <c r="L11" s="614"/>
      <c r="M11" s="614"/>
    </row>
    <row r="13" spans="1:13" x14ac:dyDescent="0.2">
      <c r="A13" s="7" t="s">
        <v>1130</v>
      </c>
      <c r="B13" s="614"/>
      <c r="C13" s="614"/>
      <c r="D13" s="614"/>
      <c r="E13" s="614"/>
      <c r="F13" s="614"/>
      <c r="G13" s="614"/>
      <c r="H13" s="614"/>
      <c r="I13" s="401" t="s">
        <v>1131</v>
      </c>
      <c r="J13" s="614"/>
      <c r="K13" s="401" t="s">
        <v>1132</v>
      </c>
      <c r="L13" s="614"/>
      <c r="M13" s="401" t="s">
        <v>1133</v>
      </c>
    </row>
    <row r="14" spans="1:13" x14ac:dyDescent="0.2">
      <c r="A14" s="962"/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</row>
    <row r="15" spans="1:13" x14ac:dyDescent="0.2">
      <c r="A15" s="614" t="s">
        <v>1134</v>
      </c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</row>
    <row r="16" spans="1:13" x14ac:dyDescent="0.2">
      <c r="A16" s="962"/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</row>
    <row r="17" spans="1:2" x14ac:dyDescent="0.2">
      <c r="A17" s="962" t="s">
        <v>1135</v>
      </c>
      <c r="B17" s="614"/>
    </row>
    <row r="18" spans="1:2" x14ac:dyDescent="0.2">
      <c r="A18" s="962"/>
      <c r="B18" s="614" t="s">
        <v>1136</v>
      </c>
    </row>
    <row r="19" spans="1:2" x14ac:dyDescent="0.2">
      <c r="A19" s="962"/>
      <c r="B19" s="962" t="s">
        <v>1137</v>
      </c>
    </row>
    <row r="20" spans="1:2" x14ac:dyDescent="0.2">
      <c r="A20" s="962"/>
      <c r="B20" s="614"/>
    </row>
    <row r="21" spans="1:2" x14ac:dyDescent="0.2">
      <c r="A21" s="962" t="s">
        <v>1138</v>
      </c>
      <c r="B21" s="614"/>
    </row>
    <row r="22" spans="1:2" x14ac:dyDescent="0.2">
      <c r="A22" s="962" t="s">
        <v>1139</v>
      </c>
      <c r="B22" s="614"/>
    </row>
    <row r="23" spans="1:2" x14ac:dyDescent="0.2">
      <c r="A23" s="962"/>
      <c r="B23" s="614"/>
    </row>
    <row r="24" spans="1:2" x14ac:dyDescent="0.2">
      <c r="A24" s="962" t="s">
        <v>1140</v>
      </c>
      <c r="B24" s="614"/>
    </row>
    <row r="25" spans="1:2" x14ac:dyDescent="0.2">
      <c r="A25" s="962" t="s">
        <v>1141</v>
      </c>
      <c r="B25" s="614"/>
    </row>
    <row r="26" spans="1:2" x14ac:dyDescent="0.2">
      <c r="A26" s="962"/>
      <c r="B26" s="614"/>
    </row>
    <row r="27" spans="1:2" x14ac:dyDescent="0.2">
      <c r="A27" s="962" t="s">
        <v>1142</v>
      </c>
      <c r="B27" s="614"/>
    </row>
    <row r="28" spans="1:2" x14ac:dyDescent="0.2">
      <c r="A28" s="962" t="s">
        <v>1143</v>
      </c>
      <c r="B28" s="614"/>
    </row>
    <row r="29" spans="1:2" x14ac:dyDescent="0.2">
      <c r="A29" s="962"/>
      <c r="B29" s="614"/>
    </row>
    <row r="30" spans="1:2" x14ac:dyDescent="0.2">
      <c r="A30" s="962" t="s">
        <v>1144</v>
      </c>
      <c r="B30" s="614"/>
    </row>
    <row r="31" spans="1:2" x14ac:dyDescent="0.2">
      <c r="A31" s="962" t="s">
        <v>1145</v>
      </c>
      <c r="B31" s="614"/>
    </row>
    <row r="32" spans="1:2" x14ac:dyDescent="0.2">
      <c r="A32" s="962"/>
      <c r="B32" s="614"/>
    </row>
    <row r="33" spans="1:13" x14ac:dyDescent="0.2">
      <c r="A33" s="962" t="s">
        <v>1146</v>
      </c>
      <c r="B33" s="614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</row>
    <row r="34" spans="1:13" x14ac:dyDescent="0.2">
      <c r="A34" s="962" t="s">
        <v>1147</v>
      </c>
      <c r="B34" s="614"/>
      <c r="C34" s="614"/>
      <c r="D34" s="614"/>
      <c r="E34" s="614"/>
      <c r="F34" s="614"/>
      <c r="G34" s="614"/>
      <c r="H34" s="614"/>
      <c r="I34" s="614"/>
      <c r="J34" s="614"/>
      <c r="K34" s="614"/>
      <c r="L34" s="614"/>
      <c r="M34" s="614"/>
    </row>
    <row r="35" spans="1:13" x14ac:dyDescent="0.2">
      <c r="A35" s="397"/>
      <c r="B35" s="614"/>
      <c r="C35" s="614"/>
      <c r="D35" s="614"/>
      <c r="E35" s="614"/>
      <c r="F35" s="614"/>
      <c r="G35" s="614"/>
      <c r="H35" s="614"/>
      <c r="I35" s="614"/>
      <c r="J35" s="614"/>
      <c r="K35" s="614"/>
      <c r="L35" s="614"/>
      <c r="M35" s="614"/>
    </row>
    <row r="36" spans="1:13" x14ac:dyDescent="0.2">
      <c r="A36" s="962" t="s">
        <v>1148</v>
      </c>
      <c r="B36" s="614"/>
      <c r="C36" s="614"/>
      <c r="D36" s="614"/>
      <c r="E36" s="614"/>
      <c r="F36" s="614"/>
      <c r="G36" s="614"/>
      <c r="H36" s="614"/>
      <c r="I36" s="614"/>
      <c r="J36" s="614"/>
      <c r="K36" s="614"/>
      <c r="L36" s="614"/>
      <c r="M36" s="614"/>
    </row>
    <row r="37" spans="1:13" x14ac:dyDescent="0.2">
      <c r="A37" s="397" t="s">
        <v>1149</v>
      </c>
      <c r="B37" s="614"/>
      <c r="C37" s="614"/>
      <c r="D37" s="614"/>
      <c r="E37" s="614"/>
      <c r="F37" s="7"/>
      <c r="G37" s="614"/>
      <c r="H37" s="614"/>
      <c r="I37" s="614"/>
      <c r="J37" s="614"/>
      <c r="K37" s="614"/>
      <c r="L37" s="614"/>
      <c r="M37" s="614"/>
    </row>
    <row r="39" spans="1:13" x14ac:dyDescent="0.2">
      <c r="A39" s="962" t="s">
        <v>1150</v>
      </c>
      <c r="B39" s="614"/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</row>
    <row r="40" spans="1:13" x14ac:dyDescent="0.2">
      <c r="A40" s="962"/>
      <c r="B40" s="614"/>
      <c r="C40" s="614"/>
      <c r="D40" s="614"/>
      <c r="E40" s="614"/>
      <c r="F40" s="614"/>
      <c r="G40" s="614"/>
      <c r="H40" s="614"/>
      <c r="I40" s="614"/>
      <c r="J40" s="614"/>
      <c r="K40" s="614"/>
      <c r="L40" s="614"/>
      <c r="M40" s="614"/>
    </row>
    <row r="41" spans="1:13" x14ac:dyDescent="0.2">
      <c r="A41" s="962" t="s">
        <v>1151</v>
      </c>
      <c r="B41" s="614"/>
      <c r="C41" s="614"/>
      <c r="D41" s="614"/>
      <c r="E41" s="614"/>
      <c r="F41" s="614"/>
      <c r="G41" s="614"/>
      <c r="H41" s="614"/>
      <c r="I41" s="614"/>
      <c r="J41" s="614"/>
      <c r="K41" s="614"/>
      <c r="L41" s="614"/>
      <c r="M41" s="614"/>
    </row>
    <row r="42" spans="1:13" x14ac:dyDescent="0.2">
      <c r="A42" s="1044"/>
      <c r="B42" s="1045"/>
      <c r="C42" s="1045"/>
      <c r="D42" s="1045"/>
      <c r="E42" s="1045"/>
      <c r="F42" s="1045"/>
      <c r="G42" s="1045"/>
      <c r="H42" s="1045"/>
      <c r="I42" s="1045"/>
      <c r="J42" s="1045"/>
      <c r="K42" s="1045"/>
      <c r="L42" s="1045"/>
      <c r="M42" s="1046"/>
    </row>
    <row r="43" spans="1:13" x14ac:dyDescent="0.2">
      <c r="A43" s="1047"/>
      <c r="B43" s="1048"/>
      <c r="C43" s="1048"/>
      <c r="D43" s="1048"/>
      <c r="E43" s="1048"/>
      <c r="F43" s="1048"/>
      <c r="G43" s="1048"/>
      <c r="H43" s="1048"/>
      <c r="I43" s="1048"/>
      <c r="J43" s="1048"/>
      <c r="K43" s="1048"/>
      <c r="L43" s="1048"/>
      <c r="M43" s="1049"/>
    </row>
    <row r="44" spans="1:13" x14ac:dyDescent="0.2">
      <c r="A44" s="1050"/>
      <c r="B44" s="1051"/>
      <c r="C44" s="1051"/>
      <c r="D44" s="1051"/>
      <c r="E44" s="1051"/>
      <c r="F44" s="1051"/>
      <c r="G44" s="1051"/>
      <c r="H44" s="1051"/>
      <c r="I44" s="1051"/>
      <c r="J44" s="1051"/>
      <c r="K44" s="1051"/>
      <c r="L44" s="1051"/>
      <c r="M44" s="1052"/>
    </row>
    <row r="45" spans="1:13" x14ac:dyDescent="0.2">
      <c r="A45" s="962"/>
      <c r="B45" s="614"/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</row>
    <row r="46" spans="1:13" x14ac:dyDescent="0.2">
      <c r="A46" s="397" t="s">
        <v>1152</v>
      </c>
      <c r="B46" s="614"/>
      <c r="C46" s="614"/>
      <c r="D46" s="614"/>
      <c r="E46" s="614"/>
      <c r="F46" s="614"/>
      <c r="G46" s="614"/>
      <c r="H46" s="614"/>
      <c r="I46" s="401" t="s">
        <v>1131</v>
      </c>
      <c r="J46" s="614"/>
      <c r="K46" s="401" t="s">
        <v>1132</v>
      </c>
      <c r="L46" s="614"/>
      <c r="M46" s="401" t="s">
        <v>1133</v>
      </c>
    </row>
    <row r="47" spans="1:13" x14ac:dyDescent="0.2">
      <c r="A47" s="962"/>
      <c r="B47" s="614"/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614"/>
    </row>
    <row r="48" spans="1:13" x14ac:dyDescent="0.2">
      <c r="A48" s="962" t="s">
        <v>1153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</row>
    <row r="49" spans="1:13" x14ac:dyDescent="0.2">
      <c r="A49" s="962" t="s">
        <v>1154</v>
      </c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</row>
    <row r="50" spans="1:13" x14ac:dyDescent="0.2">
      <c r="A50" s="962"/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4"/>
    </row>
    <row r="51" spans="1:13" x14ac:dyDescent="0.2">
      <c r="A51" s="962" t="s">
        <v>1155</v>
      </c>
      <c r="B51" s="614"/>
      <c r="C51" s="614"/>
      <c r="D51" s="614"/>
      <c r="E51" s="614"/>
      <c r="F51" s="614"/>
      <c r="G51" s="614"/>
      <c r="H51" s="614"/>
      <c r="I51" s="614"/>
      <c r="J51" s="614"/>
      <c r="K51" s="614"/>
      <c r="L51" s="614"/>
      <c r="M51" s="614"/>
    </row>
    <row r="52" spans="1:13" x14ac:dyDescent="0.2">
      <c r="A52" s="962"/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</row>
    <row r="53" spans="1:13" x14ac:dyDescent="0.2">
      <c r="A53" s="962" t="s">
        <v>1156</v>
      </c>
      <c r="B53" s="614"/>
      <c r="C53" s="614"/>
      <c r="D53" s="614"/>
      <c r="E53" s="614"/>
      <c r="F53" s="614"/>
      <c r="G53" s="614"/>
      <c r="H53" s="614"/>
      <c r="I53" s="614"/>
      <c r="J53" s="614"/>
      <c r="K53" s="614"/>
      <c r="L53" s="614"/>
      <c r="M53" s="614"/>
    </row>
    <row r="54" spans="1:13" x14ac:dyDescent="0.2">
      <c r="A54" s="962"/>
      <c r="B54" s="614"/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</row>
    <row r="55" spans="1:13" x14ac:dyDescent="0.2">
      <c r="A55" s="962" t="s">
        <v>1157</v>
      </c>
      <c r="B55" s="614"/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4"/>
    </row>
    <row r="56" spans="1:13" x14ac:dyDescent="0.2">
      <c r="A56" s="962"/>
      <c r="B56" s="614"/>
      <c r="C56" s="614"/>
      <c r="D56" s="614"/>
      <c r="E56" s="614"/>
      <c r="F56" s="614"/>
      <c r="G56" s="614"/>
      <c r="H56" s="614"/>
      <c r="I56" s="614"/>
      <c r="J56" s="614"/>
      <c r="K56" s="614"/>
      <c r="L56" s="614"/>
      <c r="M56" s="614"/>
    </row>
    <row r="57" spans="1:13" x14ac:dyDescent="0.2">
      <c r="A57" s="962" t="s">
        <v>1151</v>
      </c>
      <c r="B57" s="614"/>
      <c r="C57" s="614"/>
      <c r="D57" s="614"/>
      <c r="E57" s="614"/>
      <c r="F57" s="614"/>
      <c r="G57" s="614"/>
      <c r="H57" s="614"/>
      <c r="I57" s="614"/>
      <c r="J57" s="614"/>
      <c r="K57" s="614"/>
      <c r="L57" s="614"/>
      <c r="M57" s="614"/>
    </row>
    <row r="58" spans="1:13" x14ac:dyDescent="0.2">
      <c r="A58" s="1044"/>
      <c r="B58" s="1045"/>
      <c r="C58" s="1045"/>
      <c r="D58" s="1045"/>
      <c r="E58" s="1045"/>
      <c r="F58" s="1045"/>
      <c r="G58" s="1045"/>
      <c r="H58" s="1045"/>
      <c r="I58" s="1045"/>
      <c r="J58" s="1045"/>
      <c r="K58" s="1045"/>
      <c r="L58" s="1045"/>
      <c r="M58" s="1046"/>
    </row>
    <row r="59" spans="1:13" x14ac:dyDescent="0.2">
      <c r="A59" s="1047"/>
      <c r="B59" s="1048"/>
      <c r="C59" s="1048"/>
      <c r="D59" s="1048"/>
      <c r="E59" s="1048"/>
      <c r="F59" s="1048"/>
      <c r="G59" s="1048"/>
      <c r="H59" s="1048"/>
      <c r="I59" s="1048"/>
      <c r="J59" s="1048"/>
      <c r="K59" s="1048"/>
      <c r="L59" s="1048"/>
      <c r="M59" s="1049"/>
    </row>
    <row r="60" spans="1:13" x14ac:dyDescent="0.2">
      <c r="A60" s="1050"/>
      <c r="B60" s="1051"/>
      <c r="C60" s="1051"/>
      <c r="D60" s="1051"/>
      <c r="E60" s="1051"/>
      <c r="F60" s="1051"/>
      <c r="G60" s="1051"/>
      <c r="H60" s="1051"/>
      <c r="I60" s="1051"/>
      <c r="J60" s="1051"/>
      <c r="K60" s="1051"/>
      <c r="L60" s="1051"/>
      <c r="M60" s="1052"/>
    </row>
    <row r="61" spans="1:13" x14ac:dyDescent="0.2">
      <c r="A61" s="962"/>
      <c r="B61" s="614"/>
      <c r="C61" s="614"/>
      <c r="D61" s="614"/>
      <c r="E61" s="614"/>
      <c r="F61" s="614"/>
      <c r="G61" s="614"/>
      <c r="H61" s="614"/>
      <c r="I61" s="614"/>
      <c r="J61" s="614"/>
      <c r="K61" s="614"/>
      <c r="L61" s="614"/>
      <c r="M61" s="614"/>
    </row>
    <row r="62" spans="1:13" x14ac:dyDescent="0.2">
      <c r="A62" s="7" t="s">
        <v>1158</v>
      </c>
      <c r="B62" s="614"/>
      <c r="C62" s="614"/>
      <c r="D62" s="614"/>
      <c r="E62" s="614"/>
      <c r="F62" s="614"/>
      <c r="G62" s="614"/>
      <c r="H62" s="614"/>
      <c r="I62" s="614"/>
      <c r="J62" s="614"/>
      <c r="K62" s="614"/>
      <c r="L62" s="614"/>
      <c r="M62" s="614"/>
    </row>
    <row r="63" spans="1:13" x14ac:dyDescent="0.2">
      <c r="A63" s="397" t="s">
        <v>1159</v>
      </c>
      <c r="B63" s="614"/>
      <c r="C63" s="614"/>
      <c r="D63" s="614"/>
      <c r="E63" s="614"/>
      <c r="F63" s="614"/>
      <c r="G63" s="614"/>
      <c r="H63" s="614"/>
      <c r="I63" s="401" t="s">
        <v>1131</v>
      </c>
      <c r="J63" s="614"/>
      <c r="K63" s="401" t="s">
        <v>1132</v>
      </c>
      <c r="L63" s="614"/>
      <c r="M63" s="401" t="s">
        <v>1133</v>
      </c>
    </row>
    <row r="64" spans="1:13" x14ac:dyDescent="0.2">
      <c r="A64" s="397"/>
      <c r="B64" s="614"/>
      <c r="C64" s="614"/>
      <c r="D64" s="614"/>
      <c r="E64" s="614"/>
      <c r="F64" s="614"/>
      <c r="G64" s="614"/>
      <c r="H64" s="614"/>
      <c r="I64" s="401"/>
      <c r="J64" s="614"/>
      <c r="K64" s="401"/>
      <c r="L64" s="614"/>
      <c r="M64" s="401"/>
    </row>
    <row r="65" spans="1:2" x14ac:dyDescent="0.2">
      <c r="A65" s="962" t="s">
        <v>1160</v>
      </c>
      <c r="B65" s="614"/>
    </row>
    <row r="66" spans="1:2" x14ac:dyDescent="0.2">
      <c r="A66" s="962" t="s">
        <v>1161</v>
      </c>
      <c r="B66" s="614"/>
    </row>
    <row r="67" spans="1:2" x14ac:dyDescent="0.2">
      <c r="A67" s="614"/>
      <c r="B67" s="614"/>
    </row>
    <row r="68" spans="1:2" x14ac:dyDescent="0.2">
      <c r="A68" s="962" t="s">
        <v>1162</v>
      </c>
      <c r="B68" s="614"/>
    </row>
    <row r="69" spans="1:2" x14ac:dyDescent="0.2">
      <c r="A69" s="962"/>
      <c r="B69" s="614"/>
    </row>
    <row r="70" spans="1:2" x14ac:dyDescent="0.2">
      <c r="A70" s="962" t="s">
        <v>1163</v>
      </c>
      <c r="B70" s="614"/>
    </row>
    <row r="71" spans="1:2" x14ac:dyDescent="0.2">
      <c r="A71" s="962"/>
      <c r="B71" s="614"/>
    </row>
    <row r="72" spans="1:2" x14ac:dyDescent="0.2">
      <c r="A72" s="962" t="s">
        <v>1164</v>
      </c>
      <c r="B72" s="614"/>
    </row>
    <row r="73" spans="1:2" x14ac:dyDescent="0.2">
      <c r="A73" s="962" t="s">
        <v>1165</v>
      </c>
      <c r="B73" s="614"/>
    </row>
    <row r="74" spans="1:2" x14ac:dyDescent="0.2">
      <c r="A74" s="962"/>
      <c r="B74" s="614"/>
    </row>
    <row r="75" spans="1:2" x14ac:dyDescent="0.2">
      <c r="A75" s="962" t="s">
        <v>1166</v>
      </c>
      <c r="B75" s="614"/>
    </row>
    <row r="76" spans="1:2" x14ac:dyDescent="0.2">
      <c r="A76" s="962"/>
      <c r="B76" s="614"/>
    </row>
    <row r="77" spans="1:2" x14ac:dyDescent="0.2">
      <c r="A77" s="962"/>
      <c r="B77" s="614" t="s">
        <v>1167</v>
      </c>
    </row>
    <row r="78" spans="1:2" x14ac:dyDescent="0.2">
      <c r="A78" s="962"/>
      <c r="B78" s="614"/>
    </row>
    <row r="79" spans="1:2" x14ac:dyDescent="0.2">
      <c r="A79" s="962" t="s">
        <v>1168</v>
      </c>
      <c r="B79" s="614"/>
    </row>
    <row r="80" spans="1:2" x14ac:dyDescent="0.2">
      <c r="A80" s="962"/>
      <c r="B80" s="614"/>
    </row>
    <row r="81" spans="1:3" x14ac:dyDescent="0.2">
      <c r="A81" s="962"/>
      <c r="B81" s="614" t="s">
        <v>1169</v>
      </c>
      <c r="C81" s="614"/>
    </row>
    <row r="82" spans="1:3" x14ac:dyDescent="0.2">
      <c r="A82" s="962"/>
      <c r="B82" s="614"/>
      <c r="C82" s="614"/>
    </row>
    <row r="83" spans="1:3" x14ac:dyDescent="0.2">
      <c r="A83" s="962" t="s">
        <v>1170</v>
      </c>
      <c r="B83" s="614"/>
      <c r="C83" s="614"/>
    </row>
    <row r="84" spans="1:3" x14ac:dyDescent="0.2">
      <c r="A84" s="962"/>
      <c r="B84" s="614"/>
      <c r="C84" s="614"/>
    </row>
    <row r="85" spans="1:3" x14ac:dyDescent="0.2">
      <c r="A85" s="962" t="s">
        <v>1171</v>
      </c>
      <c r="B85" s="614"/>
      <c r="C85" s="614"/>
    </row>
    <row r="86" spans="1:3" x14ac:dyDescent="0.2">
      <c r="A86" s="962"/>
      <c r="B86" s="614"/>
      <c r="C86" s="614"/>
    </row>
    <row r="87" spans="1:3" x14ac:dyDescent="0.2">
      <c r="A87" s="962"/>
      <c r="B87" s="614" t="s">
        <v>1172</v>
      </c>
      <c r="C87" s="614"/>
    </row>
    <row r="88" spans="1:3" x14ac:dyDescent="0.2">
      <c r="A88" s="962"/>
      <c r="B88" s="614" t="s">
        <v>1173</v>
      </c>
      <c r="C88" s="614"/>
    </row>
    <row r="89" spans="1:3" x14ac:dyDescent="0.2">
      <c r="A89" s="962"/>
      <c r="B89" s="614"/>
      <c r="C89" s="614"/>
    </row>
    <row r="90" spans="1:3" x14ac:dyDescent="0.2">
      <c r="A90" s="962"/>
      <c r="B90" s="614" t="s">
        <v>1174</v>
      </c>
      <c r="C90" s="614"/>
    </row>
    <row r="91" spans="1:3" x14ac:dyDescent="0.2">
      <c r="A91" s="962"/>
      <c r="B91" s="614"/>
      <c r="C91" s="614"/>
    </row>
    <row r="92" spans="1:3" x14ac:dyDescent="0.2">
      <c r="A92" s="962" t="s">
        <v>1175</v>
      </c>
      <c r="B92" s="614"/>
      <c r="C92" s="614"/>
    </row>
    <row r="93" spans="1:3" x14ac:dyDescent="0.2">
      <c r="A93" s="962"/>
      <c r="B93" s="614"/>
      <c r="C93" s="614"/>
    </row>
    <row r="94" spans="1:3" x14ac:dyDescent="0.2">
      <c r="A94" s="962"/>
      <c r="B94" s="614" t="s">
        <v>1176</v>
      </c>
      <c r="C94" s="614"/>
    </row>
    <row r="95" spans="1:3" x14ac:dyDescent="0.2">
      <c r="A95" s="962"/>
      <c r="B95" s="614"/>
      <c r="C95" s="614"/>
    </row>
    <row r="96" spans="1:3" x14ac:dyDescent="0.2">
      <c r="A96" s="962"/>
      <c r="B96" s="614"/>
      <c r="C96" s="614" t="s">
        <v>1177</v>
      </c>
    </row>
    <row r="97" spans="1:13" x14ac:dyDescent="0.2">
      <c r="A97" s="962"/>
      <c r="B97" s="614"/>
      <c r="C97" s="614"/>
      <c r="D97" s="614"/>
      <c r="E97" s="614"/>
      <c r="F97" s="614"/>
      <c r="G97" s="614"/>
      <c r="H97" s="614"/>
      <c r="I97" s="614"/>
      <c r="J97" s="614"/>
      <c r="K97" s="614"/>
      <c r="L97" s="614"/>
      <c r="M97" s="614"/>
    </row>
    <row r="98" spans="1:13" x14ac:dyDescent="0.2">
      <c r="A98" s="962"/>
      <c r="B98" s="614"/>
      <c r="C98" s="614" t="s">
        <v>1178</v>
      </c>
      <c r="D98" s="614"/>
      <c r="E98" s="614"/>
      <c r="F98" s="614"/>
      <c r="G98" s="614"/>
      <c r="H98" s="614"/>
      <c r="I98" s="614"/>
      <c r="J98" s="614"/>
      <c r="K98" s="614"/>
      <c r="L98" s="614"/>
      <c r="M98" s="614"/>
    </row>
    <row r="99" spans="1:13" x14ac:dyDescent="0.2">
      <c r="A99" s="962"/>
      <c r="B99" s="614"/>
      <c r="C99" s="614"/>
      <c r="D99" s="614"/>
      <c r="E99" s="614"/>
      <c r="F99" s="614"/>
      <c r="G99" s="614"/>
      <c r="H99" s="614"/>
      <c r="I99" s="614"/>
      <c r="J99" s="614"/>
      <c r="K99" s="614"/>
      <c r="L99" s="614"/>
      <c r="M99" s="614"/>
    </row>
    <row r="100" spans="1:13" x14ac:dyDescent="0.2">
      <c r="A100" s="962" t="s">
        <v>1179</v>
      </c>
      <c r="B100" s="614"/>
      <c r="C100" s="614"/>
      <c r="D100" s="614"/>
      <c r="E100" s="614"/>
      <c r="F100" s="614"/>
      <c r="G100" s="614"/>
      <c r="H100" s="614"/>
      <c r="I100" s="614"/>
      <c r="J100" s="614"/>
      <c r="K100" s="614"/>
      <c r="L100" s="614"/>
      <c r="M100" s="614"/>
    </row>
    <row r="101" spans="1:13" x14ac:dyDescent="0.2">
      <c r="A101" s="962"/>
      <c r="B101" s="614"/>
      <c r="C101" s="614"/>
      <c r="D101" s="614"/>
      <c r="E101" s="614"/>
      <c r="F101" s="614"/>
      <c r="G101" s="614"/>
      <c r="H101" s="614"/>
      <c r="I101" s="614"/>
      <c r="J101" s="614"/>
      <c r="K101" s="614"/>
      <c r="L101" s="614"/>
      <c r="M101" s="614"/>
    </row>
    <row r="102" spans="1:13" x14ac:dyDescent="0.2">
      <c r="A102" s="962"/>
      <c r="B102" s="614" t="s">
        <v>1180</v>
      </c>
      <c r="C102" s="614"/>
      <c r="D102" s="614"/>
      <c r="E102" s="614"/>
      <c r="F102" s="614"/>
      <c r="G102" s="614"/>
      <c r="H102" s="614"/>
      <c r="I102" s="614"/>
      <c r="J102" s="614"/>
      <c r="K102" s="614"/>
      <c r="L102" s="614"/>
      <c r="M102" s="614"/>
    </row>
    <row r="103" spans="1:13" x14ac:dyDescent="0.2">
      <c r="A103" s="962"/>
      <c r="B103" s="614"/>
      <c r="C103" s="614"/>
      <c r="D103" s="614"/>
      <c r="E103" s="614"/>
      <c r="F103" s="614"/>
      <c r="G103" s="614"/>
      <c r="H103" s="614"/>
      <c r="I103" s="614"/>
      <c r="J103" s="614"/>
      <c r="K103" s="614"/>
      <c r="L103" s="614"/>
      <c r="M103" s="614"/>
    </row>
    <row r="104" spans="1:13" x14ac:dyDescent="0.2">
      <c r="A104" s="962" t="s">
        <v>1181</v>
      </c>
      <c r="B104" s="614"/>
      <c r="C104" s="614"/>
      <c r="D104" s="614"/>
      <c r="E104" s="614"/>
      <c r="F104" s="614"/>
      <c r="G104" s="614"/>
      <c r="H104" s="614"/>
      <c r="I104" s="614"/>
      <c r="J104" s="614"/>
      <c r="K104" s="614"/>
      <c r="L104" s="614"/>
      <c r="M104" s="614"/>
    </row>
    <row r="105" spans="1:13" x14ac:dyDescent="0.2">
      <c r="A105" s="962"/>
      <c r="B105" s="614"/>
      <c r="C105" s="614"/>
      <c r="D105" s="614"/>
      <c r="E105" s="614"/>
      <c r="F105" s="614"/>
      <c r="G105" s="614"/>
      <c r="H105" s="614"/>
      <c r="I105" s="614"/>
      <c r="J105" s="614"/>
      <c r="K105" s="614"/>
      <c r="L105" s="614"/>
      <c r="M105" s="614"/>
    </row>
    <row r="106" spans="1:13" x14ac:dyDescent="0.2">
      <c r="A106" s="962" t="s">
        <v>1182</v>
      </c>
      <c r="B106" s="614"/>
      <c r="C106" s="614"/>
      <c r="D106" s="614"/>
      <c r="E106" s="614"/>
      <c r="F106" s="614"/>
      <c r="G106" s="614"/>
      <c r="H106" s="614"/>
      <c r="I106" s="614"/>
      <c r="J106" s="614"/>
      <c r="K106" s="614"/>
      <c r="L106" s="614"/>
      <c r="M106" s="614"/>
    </row>
    <row r="107" spans="1:13" x14ac:dyDescent="0.2">
      <c r="A107" s="962"/>
      <c r="B107" s="614"/>
      <c r="C107" s="614"/>
      <c r="D107" s="614"/>
      <c r="E107" s="614"/>
      <c r="F107" s="614"/>
      <c r="G107" s="614"/>
      <c r="H107" s="614"/>
      <c r="I107" s="614"/>
      <c r="J107" s="614"/>
      <c r="K107" s="614"/>
      <c r="L107" s="614"/>
      <c r="M107" s="614"/>
    </row>
    <row r="108" spans="1:13" x14ac:dyDescent="0.2">
      <c r="A108" s="962" t="s">
        <v>1151</v>
      </c>
      <c r="B108" s="614"/>
      <c r="C108" s="614"/>
      <c r="D108" s="614"/>
      <c r="E108" s="614"/>
      <c r="F108" s="614"/>
      <c r="G108" s="614"/>
      <c r="H108" s="614"/>
      <c r="I108" s="614"/>
      <c r="J108" s="614"/>
      <c r="K108" s="614"/>
      <c r="L108" s="614"/>
      <c r="M108" s="614"/>
    </row>
    <row r="109" spans="1:13" x14ac:dyDescent="0.2">
      <c r="A109" s="1044"/>
      <c r="B109" s="1045"/>
      <c r="C109" s="1045"/>
      <c r="D109" s="1045"/>
      <c r="E109" s="1045"/>
      <c r="F109" s="1045"/>
      <c r="G109" s="1045"/>
      <c r="H109" s="1045"/>
      <c r="I109" s="1045"/>
      <c r="J109" s="1045"/>
      <c r="K109" s="1045"/>
      <c r="L109" s="1045"/>
      <c r="M109" s="1046"/>
    </row>
    <row r="110" spans="1:13" x14ac:dyDescent="0.2">
      <c r="A110" s="1047"/>
      <c r="B110" s="1048"/>
      <c r="C110" s="1048"/>
      <c r="D110" s="1048"/>
      <c r="E110" s="1048"/>
      <c r="F110" s="1048"/>
      <c r="G110" s="1048"/>
      <c r="H110" s="1048"/>
      <c r="I110" s="1048"/>
      <c r="J110" s="1048"/>
      <c r="K110" s="1048"/>
      <c r="L110" s="1048"/>
      <c r="M110" s="1049"/>
    </row>
    <row r="111" spans="1:13" x14ac:dyDescent="0.2">
      <c r="A111" s="1050"/>
      <c r="B111" s="1051"/>
      <c r="C111" s="1051"/>
      <c r="D111" s="1051"/>
      <c r="E111" s="1051"/>
      <c r="F111" s="1051"/>
      <c r="G111" s="1051"/>
      <c r="H111" s="1051"/>
      <c r="I111" s="1051"/>
      <c r="J111" s="1051"/>
      <c r="K111" s="1051"/>
      <c r="L111" s="1051"/>
      <c r="M111" s="1052"/>
    </row>
    <row r="112" spans="1:13" x14ac:dyDescent="0.2">
      <c r="A112" s="397" t="s">
        <v>1183</v>
      </c>
      <c r="B112" s="614"/>
      <c r="C112" s="614"/>
      <c r="D112" s="614"/>
      <c r="E112" s="614"/>
      <c r="F112" s="614"/>
      <c r="G112" s="614"/>
      <c r="H112" s="614"/>
      <c r="I112" s="401" t="s">
        <v>1131</v>
      </c>
      <c r="J112" s="614"/>
      <c r="K112" s="401" t="s">
        <v>1132</v>
      </c>
      <c r="L112" s="614"/>
      <c r="M112" s="401" t="s">
        <v>1133</v>
      </c>
    </row>
    <row r="113" spans="1:13" x14ac:dyDescent="0.2">
      <c r="A113" s="397"/>
      <c r="B113" s="614"/>
      <c r="C113" s="614"/>
      <c r="D113" s="614"/>
      <c r="E113" s="614"/>
      <c r="F113" s="614"/>
      <c r="G113" s="614"/>
      <c r="H113" s="614"/>
      <c r="I113" s="401"/>
      <c r="J113" s="614"/>
      <c r="K113" s="401"/>
      <c r="L113" s="614"/>
      <c r="M113" s="401"/>
    </row>
    <row r="114" spans="1:13" x14ac:dyDescent="0.2">
      <c r="A114" s="962" t="s">
        <v>1184</v>
      </c>
      <c r="B114" s="614"/>
      <c r="C114" s="614"/>
      <c r="D114" s="614"/>
      <c r="E114" s="614"/>
      <c r="F114" s="614"/>
      <c r="G114" s="614"/>
      <c r="H114" s="614"/>
      <c r="I114" s="614"/>
      <c r="J114" s="614"/>
      <c r="K114" s="614"/>
      <c r="L114" s="614"/>
      <c r="M114" s="614"/>
    </row>
    <row r="115" spans="1:13" x14ac:dyDescent="0.2">
      <c r="A115" s="962"/>
      <c r="B115" s="614"/>
      <c r="C115" s="614"/>
      <c r="D115" s="614"/>
      <c r="E115" s="614"/>
      <c r="F115" s="614"/>
      <c r="G115" s="614"/>
      <c r="H115" s="614"/>
      <c r="I115" s="614"/>
      <c r="J115" s="614"/>
      <c r="K115" s="614"/>
      <c r="L115" s="614"/>
      <c r="M115" s="614"/>
    </row>
    <row r="116" spans="1:13" x14ac:dyDescent="0.2">
      <c r="A116" s="962" t="s">
        <v>1185</v>
      </c>
      <c r="B116" s="614"/>
      <c r="C116" s="614"/>
      <c r="D116" s="614"/>
      <c r="E116" s="614"/>
      <c r="F116" s="614"/>
      <c r="G116" s="614"/>
      <c r="H116" s="614"/>
      <c r="I116" s="614"/>
      <c r="J116" s="614"/>
      <c r="K116" s="614"/>
      <c r="L116" s="614"/>
      <c r="M116" s="614"/>
    </row>
    <row r="117" spans="1:13" x14ac:dyDescent="0.2">
      <c r="A117" s="962"/>
      <c r="B117" s="614"/>
      <c r="C117" s="614"/>
      <c r="D117" s="614"/>
      <c r="E117" s="614"/>
      <c r="F117" s="614"/>
      <c r="G117" s="614"/>
      <c r="H117" s="614"/>
      <c r="I117" s="614"/>
      <c r="J117" s="614"/>
      <c r="K117" s="614"/>
      <c r="L117" s="614"/>
      <c r="M117" s="614"/>
    </row>
    <row r="118" spans="1:13" x14ac:dyDescent="0.2">
      <c r="A118" s="962" t="s">
        <v>1186</v>
      </c>
      <c r="B118" s="614"/>
      <c r="C118" s="614"/>
      <c r="D118" s="614"/>
      <c r="E118" s="614"/>
      <c r="F118" s="614"/>
      <c r="G118" s="614"/>
      <c r="H118" s="614"/>
      <c r="I118" s="614"/>
      <c r="J118" s="614"/>
      <c r="K118" s="614"/>
      <c r="L118" s="614"/>
      <c r="M118" s="614"/>
    </row>
    <row r="119" spans="1:13" x14ac:dyDescent="0.2">
      <c r="A119" s="962" t="s">
        <v>1187</v>
      </c>
      <c r="B119" s="614"/>
      <c r="C119" s="614"/>
      <c r="D119" s="614"/>
      <c r="E119" s="614"/>
      <c r="F119" s="614"/>
      <c r="G119" s="614"/>
      <c r="H119" s="614"/>
      <c r="I119" s="614"/>
      <c r="J119" s="614"/>
      <c r="K119" s="614"/>
      <c r="L119" s="614"/>
      <c r="M119" s="614"/>
    </row>
    <row r="120" spans="1:13" x14ac:dyDescent="0.2">
      <c r="A120" s="962"/>
      <c r="B120" s="614"/>
      <c r="C120" s="614"/>
      <c r="D120" s="614"/>
      <c r="E120" s="614"/>
      <c r="F120" s="614"/>
      <c r="G120" s="614"/>
      <c r="H120" s="614"/>
      <c r="I120" s="614"/>
      <c r="J120" s="614"/>
      <c r="K120" s="614"/>
      <c r="L120" s="614"/>
      <c r="M120" s="614"/>
    </row>
    <row r="121" spans="1:13" x14ac:dyDescent="0.2">
      <c r="A121" s="962" t="s">
        <v>1188</v>
      </c>
      <c r="B121" s="614"/>
      <c r="C121" s="614"/>
      <c r="D121" s="614"/>
      <c r="E121" s="614"/>
      <c r="F121" s="614"/>
      <c r="G121" s="614"/>
      <c r="H121" s="614"/>
      <c r="I121" s="614"/>
      <c r="J121" s="614"/>
      <c r="K121" s="614"/>
      <c r="L121" s="614"/>
      <c r="M121" s="614"/>
    </row>
    <row r="122" spans="1:13" x14ac:dyDescent="0.2">
      <c r="A122" s="962"/>
      <c r="B122" s="614"/>
      <c r="C122" s="614"/>
      <c r="D122" s="614"/>
      <c r="E122" s="614"/>
      <c r="F122" s="614"/>
      <c r="G122" s="614"/>
      <c r="H122" s="614"/>
      <c r="I122" s="614"/>
      <c r="J122" s="614"/>
      <c r="K122" s="614"/>
      <c r="L122" s="614"/>
      <c r="M122" s="614"/>
    </row>
    <row r="123" spans="1:13" x14ac:dyDescent="0.2">
      <c r="A123" s="962"/>
      <c r="B123" s="614" t="s">
        <v>1189</v>
      </c>
      <c r="C123" s="614"/>
      <c r="D123" s="614"/>
      <c r="E123" s="614"/>
      <c r="F123" s="614"/>
      <c r="G123" s="614"/>
      <c r="H123" s="614"/>
      <c r="I123" s="614"/>
      <c r="J123" s="614"/>
      <c r="K123" s="614"/>
      <c r="L123" s="614"/>
      <c r="M123" s="614"/>
    </row>
    <row r="124" spans="1:13" x14ac:dyDescent="0.2">
      <c r="A124" s="962"/>
      <c r="B124" s="614"/>
      <c r="C124" s="614"/>
      <c r="D124" s="614"/>
      <c r="E124" s="614"/>
      <c r="F124" s="614"/>
      <c r="G124" s="614"/>
      <c r="H124" s="614"/>
      <c r="I124" s="614"/>
      <c r="J124" s="614"/>
      <c r="K124" s="614"/>
      <c r="L124" s="614"/>
      <c r="M124" s="614"/>
    </row>
    <row r="125" spans="1:13" x14ac:dyDescent="0.2">
      <c r="A125" s="962"/>
      <c r="B125" s="614" t="s">
        <v>1190</v>
      </c>
      <c r="C125" s="614"/>
      <c r="D125" s="614"/>
      <c r="E125" s="614"/>
      <c r="F125" s="614"/>
      <c r="G125" s="614"/>
      <c r="H125" s="614"/>
      <c r="I125" s="614"/>
      <c r="J125" s="614"/>
      <c r="K125" s="614"/>
      <c r="L125" s="614"/>
      <c r="M125" s="614"/>
    </row>
    <row r="126" spans="1:13" x14ac:dyDescent="0.2">
      <c r="A126" s="962"/>
      <c r="B126" s="614" t="s">
        <v>1191</v>
      </c>
      <c r="C126" s="614"/>
      <c r="D126" s="614"/>
      <c r="E126" s="614"/>
      <c r="F126" s="614"/>
      <c r="G126" s="614"/>
      <c r="H126" s="614"/>
      <c r="I126" s="614"/>
      <c r="J126" s="614"/>
      <c r="K126" s="614"/>
      <c r="L126" s="614"/>
      <c r="M126" s="614"/>
    </row>
    <row r="127" spans="1:13" x14ac:dyDescent="0.2">
      <c r="A127" s="962"/>
      <c r="B127" s="614"/>
      <c r="C127" s="614"/>
      <c r="D127" s="614"/>
      <c r="E127" s="614"/>
      <c r="F127" s="614"/>
      <c r="G127" s="614"/>
      <c r="H127" s="614"/>
      <c r="I127" s="614"/>
      <c r="J127" s="614"/>
      <c r="K127" s="614"/>
      <c r="L127" s="614"/>
      <c r="M127" s="614"/>
    </row>
    <row r="128" spans="1:13" x14ac:dyDescent="0.2">
      <c r="A128" s="962"/>
      <c r="B128" s="614" t="s">
        <v>1192</v>
      </c>
      <c r="C128" s="614"/>
      <c r="D128" s="614"/>
      <c r="E128" s="614"/>
      <c r="F128" s="614"/>
      <c r="G128" s="614"/>
      <c r="H128" s="614"/>
      <c r="I128" s="614"/>
      <c r="J128" s="614"/>
      <c r="K128" s="614"/>
      <c r="L128" s="614"/>
      <c r="M128" s="614"/>
    </row>
    <row r="129" spans="1:13" x14ac:dyDescent="0.2">
      <c r="A129" s="962"/>
      <c r="B129" s="614" t="s">
        <v>1193</v>
      </c>
      <c r="C129" s="614"/>
      <c r="D129" s="614"/>
      <c r="E129" s="614"/>
      <c r="F129" s="614"/>
      <c r="G129" s="614"/>
      <c r="H129" s="614"/>
      <c r="I129" s="614"/>
      <c r="J129" s="614"/>
      <c r="K129" s="614"/>
      <c r="L129" s="614"/>
      <c r="M129" s="614"/>
    </row>
    <row r="130" spans="1:13" x14ac:dyDescent="0.2">
      <c r="A130" s="962"/>
      <c r="B130" s="614" t="s">
        <v>1194</v>
      </c>
      <c r="C130" s="614"/>
      <c r="D130" s="614"/>
      <c r="E130" s="614"/>
      <c r="F130" s="614"/>
      <c r="G130" s="614"/>
      <c r="H130" s="614"/>
      <c r="I130" s="614"/>
      <c r="J130" s="614"/>
      <c r="K130" s="614"/>
      <c r="L130" s="614"/>
      <c r="M130" s="614"/>
    </row>
    <row r="131" spans="1:13" x14ac:dyDescent="0.2">
      <c r="A131" s="962"/>
      <c r="B131" s="614"/>
      <c r="C131" s="614"/>
      <c r="D131" s="614"/>
      <c r="E131" s="614"/>
      <c r="F131" s="614"/>
      <c r="G131" s="614"/>
      <c r="H131" s="614"/>
      <c r="I131" s="614"/>
      <c r="J131" s="614"/>
      <c r="K131" s="614"/>
      <c r="L131" s="614"/>
      <c r="M131" s="614"/>
    </row>
    <row r="132" spans="1:13" x14ac:dyDescent="0.2">
      <c r="A132" s="962" t="s">
        <v>1195</v>
      </c>
      <c r="B132" s="614"/>
      <c r="C132" s="614"/>
      <c r="D132" s="614"/>
      <c r="E132" s="614"/>
      <c r="F132" s="614"/>
      <c r="G132" s="614"/>
      <c r="H132" s="614"/>
      <c r="I132" s="614"/>
      <c r="J132" s="614"/>
      <c r="K132" s="614"/>
      <c r="L132" s="614"/>
      <c r="M132" s="614"/>
    </row>
    <row r="133" spans="1:13" x14ac:dyDescent="0.2">
      <c r="A133" s="962" t="s">
        <v>1196</v>
      </c>
      <c r="B133" s="614"/>
      <c r="C133" s="614"/>
      <c r="D133" s="614"/>
      <c r="E133" s="614"/>
      <c r="F133" s="614"/>
      <c r="G133" s="614"/>
      <c r="H133" s="614"/>
      <c r="I133" s="614"/>
      <c r="J133" s="614"/>
      <c r="K133" s="614"/>
      <c r="L133" s="614"/>
      <c r="M133" s="614"/>
    </row>
    <row r="134" spans="1:13" x14ac:dyDescent="0.2">
      <c r="A134" s="962"/>
      <c r="B134" s="614"/>
      <c r="C134" s="614"/>
      <c r="D134" s="614"/>
      <c r="E134" s="614"/>
      <c r="F134" s="614"/>
      <c r="G134" s="614"/>
      <c r="H134" s="614"/>
      <c r="I134" s="614"/>
      <c r="J134" s="614"/>
      <c r="K134" s="614"/>
      <c r="L134" s="614"/>
      <c r="M134" s="614"/>
    </row>
    <row r="135" spans="1:13" x14ac:dyDescent="0.2">
      <c r="A135" s="962" t="s">
        <v>1197</v>
      </c>
      <c r="B135" s="614"/>
      <c r="C135" s="614"/>
      <c r="D135" s="614"/>
      <c r="E135" s="614"/>
      <c r="F135" s="614"/>
      <c r="G135" s="614"/>
      <c r="H135" s="614"/>
      <c r="I135" s="614"/>
      <c r="J135" s="614"/>
      <c r="K135" s="614"/>
      <c r="L135" s="614"/>
      <c r="M135" s="614"/>
    </row>
    <row r="136" spans="1:13" x14ac:dyDescent="0.2">
      <c r="A136" s="962" t="s">
        <v>1198</v>
      </c>
      <c r="B136" s="614"/>
      <c r="C136" s="614"/>
      <c r="D136" s="614"/>
      <c r="E136" s="614"/>
      <c r="F136" s="614"/>
      <c r="G136" s="614"/>
      <c r="H136" s="614"/>
      <c r="I136" s="614"/>
      <c r="J136" s="614"/>
      <c r="K136" s="614"/>
      <c r="L136" s="614"/>
      <c r="M136" s="614"/>
    </row>
    <row r="137" spans="1:13" x14ac:dyDescent="0.2">
      <c r="A137" s="962"/>
      <c r="B137" s="614"/>
      <c r="C137" s="614"/>
      <c r="D137" s="614"/>
      <c r="E137" s="614"/>
      <c r="F137" s="614"/>
      <c r="G137" s="614"/>
      <c r="H137" s="614"/>
      <c r="I137" s="614"/>
      <c r="J137" s="614"/>
      <c r="K137" s="614"/>
      <c r="L137" s="614"/>
      <c r="M137" s="614"/>
    </row>
    <row r="138" spans="1:13" x14ac:dyDescent="0.2">
      <c r="A138" s="614" t="s">
        <v>1151</v>
      </c>
      <c r="B138" s="614"/>
      <c r="C138" s="614"/>
      <c r="D138" s="614"/>
      <c r="E138" s="614"/>
      <c r="F138" s="614"/>
      <c r="G138" s="614"/>
      <c r="H138" s="614"/>
      <c r="I138" s="614"/>
      <c r="J138" s="614"/>
      <c r="K138" s="614"/>
      <c r="L138" s="614"/>
      <c r="M138" s="614"/>
    </row>
    <row r="139" spans="1:13" x14ac:dyDescent="0.2">
      <c r="A139" s="1044"/>
      <c r="B139" s="1045"/>
      <c r="C139" s="1045"/>
      <c r="D139" s="1045"/>
      <c r="E139" s="1045"/>
      <c r="F139" s="1045"/>
      <c r="G139" s="1045"/>
      <c r="H139" s="1045"/>
      <c r="I139" s="1045"/>
      <c r="J139" s="1045"/>
      <c r="K139" s="1045"/>
      <c r="L139" s="1045"/>
      <c r="M139" s="1046"/>
    </row>
    <row r="140" spans="1:13" x14ac:dyDescent="0.2">
      <c r="A140" s="1047"/>
      <c r="B140" s="1048"/>
      <c r="C140" s="1048"/>
      <c r="D140" s="1048"/>
      <c r="E140" s="1048"/>
      <c r="F140" s="1048"/>
      <c r="G140" s="1048"/>
      <c r="H140" s="1048"/>
      <c r="I140" s="1048"/>
      <c r="J140" s="1048"/>
      <c r="K140" s="1048"/>
      <c r="L140" s="1048"/>
      <c r="M140" s="1049"/>
    </row>
    <row r="141" spans="1:13" x14ac:dyDescent="0.2">
      <c r="A141" s="1050"/>
      <c r="B141" s="1051"/>
      <c r="C141" s="1051"/>
      <c r="D141" s="1051"/>
      <c r="E141" s="1051"/>
      <c r="F141" s="1051"/>
      <c r="G141" s="1051"/>
      <c r="H141" s="1051"/>
      <c r="I141" s="1051"/>
      <c r="J141" s="1051"/>
      <c r="K141" s="1051"/>
      <c r="L141" s="1051"/>
      <c r="M141" s="1052"/>
    </row>
    <row r="142" spans="1:13" x14ac:dyDescent="0.2">
      <c r="A142" s="962"/>
      <c r="B142" s="614"/>
      <c r="C142" s="614"/>
      <c r="D142" s="614"/>
      <c r="E142" s="614"/>
      <c r="F142" s="614"/>
      <c r="G142" s="614"/>
      <c r="H142" s="614"/>
      <c r="I142" s="614"/>
      <c r="J142" s="614"/>
      <c r="K142" s="614"/>
      <c r="L142" s="614"/>
      <c r="M142" s="614"/>
    </row>
    <row r="143" spans="1:13" x14ac:dyDescent="0.2">
      <c r="A143" s="397" t="s">
        <v>1199</v>
      </c>
      <c r="B143" s="614"/>
      <c r="C143" s="614"/>
      <c r="D143" s="614"/>
      <c r="E143" s="614"/>
      <c r="F143" s="614"/>
      <c r="G143" s="614"/>
      <c r="H143" s="614"/>
      <c r="I143" s="401" t="s">
        <v>1131</v>
      </c>
      <c r="J143" s="614"/>
      <c r="K143" s="401" t="s">
        <v>1132</v>
      </c>
      <c r="L143" s="614"/>
      <c r="M143" s="401" t="s">
        <v>1133</v>
      </c>
    </row>
    <row r="144" spans="1:13" x14ac:dyDescent="0.2">
      <c r="A144" s="962"/>
      <c r="B144" s="614"/>
      <c r="C144" s="614"/>
      <c r="D144" s="614"/>
      <c r="E144" s="614"/>
      <c r="F144" s="614"/>
      <c r="G144" s="614"/>
      <c r="H144" s="614"/>
      <c r="I144" s="614"/>
      <c r="J144" s="614"/>
      <c r="K144" s="614"/>
      <c r="L144" s="614"/>
      <c r="M144" s="614"/>
    </row>
    <row r="145" spans="1:13" x14ac:dyDescent="0.2">
      <c r="A145" s="962" t="s">
        <v>1200</v>
      </c>
      <c r="B145" s="614"/>
      <c r="C145" s="614"/>
      <c r="D145" s="614"/>
      <c r="E145" s="614"/>
      <c r="F145" s="614"/>
      <c r="G145" s="614"/>
      <c r="H145" s="614"/>
      <c r="I145" s="614"/>
      <c r="J145" s="614"/>
      <c r="K145" s="614"/>
      <c r="L145" s="614"/>
      <c r="M145" s="614"/>
    </row>
    <row r="146" spans="1:13" x14ac:dyDescent="0.2">
      <c r="A146" s="962"/>
      <c r="B146" s="614"/>
      <c r="C146" s="614"/>
      <c r="D146" s="614"/>
      <c r="E146" s="614"/>
      <c r="F146" s="614"/>
      <c r="G146" s="614"/>
      <c r="H146" s="614"/>
      <c r="I146" s="614"/>
      <c r="J146" s="614"/>
      <c r="K146" s="614"/>
      <c r="L146" s="614"/>
      <c r="M146" s="614"/>
    </row>
    <row r="147" spans="1:13" x14ac:dyDescent="0.2">
      <c r="A147" s="962"/>
      <c r="B147" s="614" t="s">
        <v>1201</v>
      </c>
      <c r="C147" s="614"/>
      <c r="D147" s="614"/>
      <c r="E147" s="614"/>
      <c r="F147" s="614"/>
      <c r="G147" s="614"/>
      <c r="H147" s="614"/>
      <c r="I147" s="614"/>
      <c r="J147" s="614"/>
      <c r="K147" s="614"/>
      <c r="L147" s="614"/>
      <c r="M147" s="614"/>
    </row>
    <row r="148" spans="1:13" x14ac:dyDescent="0.2">
      <c r="A148" s="962"/>
      <c r="B148" s="614"/>
      <c r="C148" s="614"/>
      <c r="D148" s="614"/>
      <c r="E148" s="614"/>
      <c r="F148" s="614"/>
      <c r="G148" s="614"/>
      <c r="H148" s="614"/>
      <c r="I148" s="614"/>
      <c r="J148" s="614"/>
      <c r="K148" s="614"/>
      <c r="L148" s="614"/>
      <c r="M148" s="614"/>
    </row>
    <row r="149" spans="1:13" x14ac:dyDescent="0.2">
      <c r="A149" s="962" t="s">
        <v>1151</v>
      </c>
      <c r="B149" s="614"/>
      <c r="C149" s="614"/>
      <c r="D149" s="614"/>
      <c r="E149" s="614"/>
      <c r="F149" s="614"/>
      <c r="G149" s="614"/>
      <c r="H149" s="614"/>
      <c r="I149" s="614"/>
      <c r="J149" s="614"/>
      <c r="K149" s="614"/>
      <c r="L149" s="614"/>
      <c r="M149" s="614"/>
    </row>
    <row r="150" spans="1:13" x14ac:dyDescent="0.2">
      <c r="A150" s="1044"/>
      <c r="B150" s="1045"/>
      <c r="C150" s="1045"/>
      <c r="D150" s="1045"/>
      <c r="E150" s="1045"/>
      <c r="F150" s="1045"/>
      <c r="G150" s="1045"/>
      <c r="H150" s="1045"/>
      <c r="I150" s="1045"/>
      <c r="J150" s="1045"/>
      <c r="K150" s="1045"/>
      <c r="L150" s="1045"/>
      <c r="M150" s="1046"/>
    </row>
    <row r="151" spans="1:13" x14ac:dyDescent="0.2">
      <c r="A151" s="1047"/>
      <c r="B151" s="1048"/>
      <c r="C151" s="1048"/>
      <c r="D151" s="1048"/>
      <c r="E151" s="1048"/>
      <c r="F151" s="1048"/>
      <c r="G151" s="1048"/>
      <c r="H151" s="1048"/>
      <c r="I151" s="1048"/>
      <c r="J151" s="1048"/>
      <c r="K151" s="1048"/>
      <c r="L151" s="1048"/>
      <c r="M151" s="1049"/>
    </row>
    <row r="152" spans="1:13" x14ac:dyDescent="0.2">
      <c r="A152" s="1050"/>
      <c r="B152" s="1051"/>
      <c r="C152" s="1051"/>
      <c r="D152" s="1051"/>
      <c r="E152" s="1051"/>
      <c r="F152" s="1051"/>
      <c r="G152" s="1051"/>
      <c r="H152" s="1051"/>
      <c r="I152" s="1051"/>
      <c r="J152" s="1051"/>
      <c r="K152" s="1051"/>
      <c r="L152" s="1051"/>
      <c r="M152" s="1052"/>
    </row>
    <row r="153" spans="1:13" x14ac:dyDescent="0.2">
      <c r="A153" s="962"/>
      <c r="B153" s="614"/>
      <c r="C153" s="614"/>
      <c r="D153" s="614"/>
      <c r="E153" s="614"/>
      <c r="F153" s="614"/>
      <c r="G153" s="614"/>
      <c r="H153" s="614"/>
      <c r="I153" s="614"/>
      <c r="J153" s="614"/>
      <c r="K153" s="614"/>
      <c r="L153" s="614"/>
      <c r="M153" s="614"/>
    </row>
    <row r="154" spans="1:13" x14ac:dyDescent="0.2">
      <c r="A154" s="397" t="s">
        <v>1202</v>
      </c>
      <c r="B154" s="614"/>
      <c r="C154" s="614"/>
      <c r="D154" s="614"/>
      <c r="E154" s="614"/>
      <c r="F154" s="614"/>
      <c r="G154" s="614"/>
      <c r="H154" s="614"/>
      <c r="I154" s="401" t="s">
        <v>1131</v>
      </c>
      <c r="J154" s="614"/>
      <c r="K154" s="401" t="s">
        <v>1132</v>
      </c>
      <c r="L154" s="614"/>
      <c r="M154" s="401" t="s">
        <v>1133</v>
      </c>
    </row>
    <row r="155" spans="1:13" x14ac:dyDescent="0.2">
      <c r="A155" s="397"/>
      <c r="B155" s="614"/>
      <c r="C155" s="614"/>
      <c r="D155" s="614"/>
      <c r="E155" s="614"/>
      <c r="F155" s="614"/>
      <c r="G155" s="614"/>
      <c r="H155" s="614"/>
      <c r="I155" s="401"/>
      <c r="J155" s="614"/>
      <c r="K155" s="401"/>
      <c r="L155" s="614"/>
      <c r="M155" s="401"/>
    </row>
    <row r="156" spans="1:13" x14ac:dyDescent="0.2">
      <c r="A156" s="962" t="s">
        <v>1203</v>
      </c>
      <c r="B156" s="614"/>
      <c r="C156" s="614"/>
      <c r="D156" s="614"/>
      <c r="E156" s="614"/>
      <c r="F156" s="614"/>
      <c r="G156" s="614"/>
      <c r="H156" s="614"/>
      <c r="I156" s="614"/>
      <c r="J156" s="614"/>
      <c r="K156" s="614"/>
      <c r="L156" s="614"/>
      <c r="M156" s="614"/>
    </row>
    <row r="157" spans="1:13" x14ac:dyDescent="0.2">
      <c r="A157" s="614" t="s">
        <v>1204</v>
      </c>
      <c r="B157" s="614"/>
      <c r="C157" s="614"/>
      <c r="D157" s="614"/>
      <c r="E157" s="614"/>
      <c r="F157" s="614"/>
      <c r="G157" s="614"/>
      <c r="H157" s="614"/>
      <c r="I157" s="614"/>
      <c r="J157" s="614"/>
      <c r="K157" s="614"/>
      <c r="L157" s="614"/>
      <c r="M157" s="614"/>
    </row>
    <row r="158" spans="1:13" x14ac:dyDescent="0.2">
      <c r="A158" s="962"/>
      <c r="B158" s="614"/>
      <c r="C158" s="614"/>
      <c r="D158" s="614"/>
      <c r="E158" s="614"/>
      <c r="F158" s="614"/>
      <c r="G158" s="614"/>
      <c r="H158" s="614"/>
      <c r="I158" s="614"/>
      <c r="J158" s="614"/>
      <c r="K158" s="614"/>
      <c r="L158" s="614"/>
      <c r="M158" s="614"/>
    </row>
    <row r="159" spans="1:13" x14ac:dyDescent="0.2">
      <c r="A159" s="962" t="s">
        <v>1205</v>
      </c>
      <c r="B159" s="614"/>
      <c r="C159" s="614"/>
      <c r="D159" s="614"/>
      <c r="E159" s="614"/>
      <c r="F159" s="614"/>
      <c r="G159" s="614"/>
      <c r="H159" s="614"/>
      <c r="I159" s="614"/>
      <c r="J159" s="614"/>
      <c r="K159" s="614"/>
      <c r="L159" s="614"/>
      <c r="M159" s="614"/>
    </row>
    <row r="160" spans="1:13" x14ac:dyDescent="0.2">
      <c r="A160" s="962"/>
      <c r="B160" s="614"/>
      <c r="C160" s="614"/>
      <c r="D160" s="614"/>
      <c r="E160" s="614"/>
      <c r="F160" s="614"/>
      <c r="G160" s="614"/>
      <c r="H160" s="614"/>
      <c r="I160" s="614"/>
      <c r="J160" s="614"/>
      <c r="K160" s="614"/>
      <c r="L160" s="614"/>
      <c r="M160" s="614"/>
    </row>
    <row r="161" spans="1:13" x14ac:dyDescent="0.2">
      <c r="A161" s="614" t="s">
        <v>1206</v>
      </c>
      <c r="B161" s="614"/>
      <c r="C161" s="614"/>
      <c r="D161" s="614"/>
      <c r="E161" s="614"/>
      <c r="F161" s="614"/>
      <c r="G161" s="614"/>
      <c r="H161" s="614"/>
      <c r="I161" s="614"/>
      <c r="J161" s="614"/>
      <c r="K161" s="614"/>
      <c r="L161" s="614"/>
      <c r="M161" s="614"/>
    </row>
    <row r="162" spans="1:13" x14ac:dyDescent="0.2">
      <c r="A162" s="962"/>
      <c r="B162" s="614"/>
      <c r="C162" s="614"/>
      <c r="D162" s="614"/>
      <c r="E162" s="614"/>
      <c r="F162" s="614"/>
      <c r="G162" s="614"/>
      <c r="H162" s="614"/>
      <c r="I162" s="614"/>
      <c r="J162" s="614"/>
      <c r="K162" s="614"/>
      <c r="L162" s="614"/>
      <c r="M162" s="614"/>
    </row>
    <row r="163" spans="1:13" x14ac:dyDescent="0.2">
      <c r="A163" s="962" t="s">
        <v>1207</v>
      </c>
      <c r="B163" s="614"/>
      <c r="C163" s="614"/>
      <c r="D163" s="614"/>
      <c r="E163" s="614"/>
      <c r="F163" s="614"/>
      <c r="G163" s="614"/>
      <c r="H163" s="614"/>
      <c r="I163" s="614"/>
      <c r="J163" s="614"/>
      <c r="K163" s="614"/>
      <c r="L163" s="614"/>
      <c r="M163" s="614"/>
    </row>
    <row r="164" spans="1:13" x14ac:dyDescent="0.2">
      <c r="A164" s="962"/>
      <c r="B164" s="614"/>
      <c r="C164" s="614"/>
      <c r="D164" s="614"/>
      <c r="E164" s="614"/>
      <c r="F164" s="614"/>
      <c r="G164" s="614"/>
      <c r="H164" s="614"/>
      <c r="I164" s="614"/>
      <c r="J164" s="614"/>
      <c r="K164" s="614"/>
      <c r="L164" s="614"/>
      <c r="M164" s="614"/>
    </row>
    <row r="165" spans="1:13" x14ac:dyDescent="0.2">
      <c r="A165" s="962"/>
      <c r="B165" s="614" t="s">
        <v>1208</v>
      </c>
      <c r="C165" s="614"/>
      <c r="D165" s="614"/>
      <c r="E165" s="614"/>
      <c r="F165" s="614"/>
      <c r="G165" s="614"/>
      <c r="H165" s="614"/>
      <c r="I165" s="614"/>
      <c r="J165" s="614"/>
      <c r="K165" s="614"/>
      <c r="L165" s="614"/>
      <c r="M165" s="614"/>
    </row>
    <row r="166" spans="1:13" x14ac:dyDescent="0.2">
      <c r="A166" s="962"/>
      <c r="B166" s="614"/>
      <c r="C166" s="614"/>
      <c r="D166" s="614"/>
      <c r="E166" s="614"/>
      <c r="F166" s="614"/>
      <c r="G166" s="614"/>
      <c r="H166" s="614"/>
      <c r="I166" s="614"/>
      <c r="J166" s="614"/>
      <c r="K166" s="614"/>
      <c r="L166" s="614"/>
      <c r="M166" s="614"/>
    </row>
    <row r="167" spans="1:13" x14ac:dyDescent="0.2">
      <c r="A167" s="962"/>
      <c r="B167" s="614" t="s">
        <v>1209</v>
      </c>
      <c r="C167" s="614"/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</row>
    <row r="168" spans="1:13" x14ac:dyDescent="0.2">
      <c r="A168" s="962" t="s">
        <v>1151</v>
      </c>
      <c r="B168" s="614"/>
      <c r="C168" s="614"/>
      <c r="D168" s="614"/>
      <c r="E168" s="614"/>
      <c r="F168" s="614"/>
      <c r="G168" s="614"/>
      <c r="H168" s="614"/>
      <c r="I168" s="614"/>
      <c r="J168" s="614"/>
      <c r="K168" s="614"/>
      <c r="L168" s="614"/>
      <c r="M168" s="614"/>
    </row>
    <row r="169" spans="1:13" x14ac:dyDescent="0.2">
      <c r="A169" s="1044"/>
      <c r="B169" s="1045"/>
      <c r="C169" s="1045"/>
      <c r="D169" s="1045"/>
      <c r="E169" s="1045"/>
      <c r="F169" s="1045"/>
      <c r="G169" s="1045"/>
      <c r="H169" s="1045"/>
      <c r="I169" s="1045"/>
      <c r="J169" s="1045"/>
      <c r="K169" s="1045"/>
      <c r="L169" s="1045"/>
      <c r="M169" s="1046"/>
    </row>
    <row r="170" spans="1:13" x14ac:dyDescent="0.2">
      <c r="A170" s="1047"/>
      <c r="B170" s="1048"/>
      <c r="C170" s="1048"/>
      <c r="D170" s="1048"/>
      <c r="E170" s="1048"/>
      <c r="F170" s="1048"/>
      <c r="G170" s="1048"/>
      <c r="H170" s="1048"/>
      <c r="I170" s="1048"/>
      <c r="J170" s="1048"/>
      <c r="K170" s="1048"/>
      <c r="L170" s="1048"/>
      <c r="M170" s="1049"/>
    </row>
    <row r="171" spans="1:13" x14ac:dyDescent="0.2">
      <c r="A171" s="1050"/>
      <c r="B171" s="1051"/>
      <c r="C171" s="1051"/>
      <c r="D171" s="1051"/>
      <c r="E171" s="1051"/>
      <c r="F171" s="1051"/>
      <c r="G171" s="1051"/>
      <c r="H171" s="1051"/>
      <c r="I171" s="1051"/>
      <c r="J171" s="1051"/>
      <c r="K171" s="1051"/>
      <c r="L171" s="1051"/>
      <c r="M171" s="1052"/>
    </row>
    <row r="172" spans="1:13" x14ac:dyDescent="0.2">
      <c r="A172" s="962"/>
      <c r="B172" s="614"/>
      <c r="C172" s="614"/>
      <c r="D172" s="614"/>
      <c r="E172" s="614"/>
      <c r="F172" s="614"/>
      <c r="G172" s="614"/>
      <c r="H172" s="614"/>
      <c r="I172" s="614"/>
      <c r="J172" s="614"/>
      <c r="K172" s="614"/>
      <c r="L172" s="614"/>
      <c r="M172" s="614"/>
    </row>
    <row r="173" spans="1:13" x14ac:dyDescent="0.2">
      <c r="A173" s="397" t="s">
        <v>1210</v>
      </c>
      <c r="B173" s="614"/>
      <c r="C173" s="614"/>
      <c r="D173" s="614"/>
      <c r="E173" s="614"/>
      <c r="F173" s="614"/>
      <c r="G173" s="614"/>
      <c r="H173" s="614"/>
      <c r="I173" s="401" t="s">
        <v>1131</v>
      </c>
      <c r="J173" s="614"/>
      <c r="K173" s="401" t="s">
        <v>1132</v>
      </c>
      <c r="L173" s="614"/>
      <c r="M173" s="401" t="s">
        <v>1133</v>
      </c>
    </row>
    <row r="174" spans="1:13" x14ac:dyDescent="0.2">
      <c r="A174" s="962"/>
      <c r="B174" s="614"/>
      <c r="C174" s="614"/>
      <c r="D174" s="614"/>
      <c r="E174" s="614"/>
      <c r="F174" s="614"/>
      <c r="G174" s="614"/>
      <c r="H174" s="614"/>
      <c r="I174" s="614"/>
      <c r="J174" s="614"/>
      <c r="K174" s="614"/>
      <c r="L174" s="614"/>
      <c r="M174" s="614"/>
    </row>
    <row r="175" spans="1:13" x14ac:dyDescent="0.2">
      <c r="A175" s="962" t="s">
        <v>1211</v>
      </c>
      <c r="B175" s="614"/>
      <c r="C175" s="614"/>
      <c r="D175" s="614"/>
      <c r="E175" s="614"/>
      <c r="F175" s="614"/>
      <c r="G175" s="614"/>
      <c r="H175" s="614"/>
      <c r="I175" s="614"/>
      <c r="J175" s="614"/>
      <c r="K175" s="614"/>
      <c r="L175" s="614"/>
      <c r="M175" s="614"/>
    </row>
    <row r="176" spans="1:13" x14ac:dyDescent="0.2">
      <c r="A176" s="962"/>
      <c r="B176" s="614"/>
      <c r="C176" s="614"/>
      <c r="D176" s="614"/>
      <c r="E176" s="614"/>
      <c r="F176" s="614"/>
      <c r="G176" s="614"/>
      <c r="H176" s="614"/>
      <c r="I176" s="614"/>
      <c r="J176" s="614"/>
      <c r="K176" s="614"/>
      <c r="L176" s="614"/>
      <c r="M176" s="614"/>
    </row>
    <row r="177" spans="1:13" x14ac:dyDescent="0.2">
      <c r="A177" s="614" t="s">
        <v>1206</v>
      </c>
      <c r="B177" s="614"/>
      <c r="C177" s="614"/>
      <c r="D177" s="614"/>
      <c r="E177" s="614"/>
      <c r="F177" s="614"/>
      <c r="G177" s="614"/>
      <c r="H177" s="614"/>
      <c r="I177" s="614"/>
      <c r="J177" s="614"/>
      <c r="K177" s="614"/>
      <c r="L177" s="614"/>
      <c r="M177" s="614"/>
    </row>
    <row r="178" spans="1:13" x14ac:dyDescent="0.2">
      <c r="A178" s="962"/>
      <c r="B178" s="614"/>
      <c r="C178" s="614"/>
      <c r="D178" s="614"/>
      <c r="E178" s="614"/>
      <c r="F178" s="614"/>
      <c r="G178" s="614"/>
      <c r="H178" s="614"/>
      <c r="I178" s="614"/>
      <c r="J178" s="614"/>
      <c r="K178" s="614"/>
      <c r="L178" s="614"/>
      <c r="M178" s="614"/>
    </row>
    <row r="179" spans="1:13" x14ac:dyDescent="0.2">
      <c r="A179" s="614" t="s">
        <v>1212</v>
      </c>
      <c r="B179" s="614"/>
      <c r="C179" s="614"/>
      <c r="D179" s="614"/>
      <c r="E179" s="614"/>
      <c r="F179" s="614"/>
      <c r="G179" s="614"/>
      <c r="H179" s="614"/>
      <c r="I179" s="614"/>
      <c r="J179" s="614"/>
      <c r="K179" s="614"/>
      <c r="L179" s="614"/>
      <c r="M179" s="614"/>
    </row>
    <row r="180" spans="1:13" x14ac:dyDescent="0.2">
      <c r="A180" s="962"/>
      <c r="B180" s="614"/>
      <c r="C180" s="614"/>
      <c r="D180" s="614"/>
      <c r="E180" s="614"/>
      <c r="F180" s="614"/>
      <c r="G180" s="614"/>
      <c r="H180" s="614"/>
      <c r="I180" s="614"/>
      <c r="J180" s="614"/>
      <c r="K180" s="614"/>
      <c r="L180" s="614"/>
      <c r="M180" s="614"/>
    </row>
    <row r="181" spans="1:13" x14ac:dyDescent="0.2">
      <c r="A181" s="962" t="s">
        <v>1151</v>
      </c>
      <c r="B181" s="614"/>
      <c r="C181" s="614"/>
      <c r="D181" s="614"/>
      <c r="E181" s="614"/>
      <c r="F181" s="614"/>
      <c r="G181" s="614"/>
      <c r="H181" s="614"/>
      <c r="I181" s="614"/>
      <c r="J181" s="614"/>
      <c r="K181" s="614"/>
      <c r="L181" s="614"/>
      <c r="M181" s="614"/>
    </row>
    <row r="182" spans="1:13" x14ac:dyDescent="0.2">
      <c r="A182" s="1044"/>
      <c r="B182" s="1045"/>
      <c r="C182" s="1045"/>
      <c r="D182" s="1045"/>
      <c r="E182" s="1045"/>
      <c r="F182" s="1045"/>
      <c r="G182" s="1045"/>
      <c r="H182" s="1045"/>
      <c r="I182" s="1045"/>
      <c r="J182" s="1045"/>
      <c r="K182" s="1045"/>
      <c r="L182" s="1045"/>
      <c r="M182" s="1046"/>
    </row>
    <row r="183" spans="1:13" x14ac:dyDescent="0.2">
      <c r="A183" s="1047"/>
      <c r="B183" s="1048"/>
      <c r="C183" s="1048"/>
      <c r="D183" s="1048"/>
      <c r="E183" s="1048"/>
      <c r="F183" s="1048"/>
      <c r="G183" s="1048"/>
      <c r="H183" s="1048"/>
      <c r="I183" s="1048"/>
      <c r="J183" s="1048"/>
      <c r="K183" s="1048"/>
      <c r="L183" s="1048"/>
      <c r="M183" s="1049"/>
    </row>
    <row r="184" spans="1:13" x14ac:dyDescent="0.2">
      <c r="A184" s="1050"/>
      <c r="B184" s="1051"/>
      <c r="C184" s="1051"/>
      <c r="D184" s="1051"/>
      <c r="E184" s="1051"/>
      <c r="F184" s="1051"/>
      <c r="G184" s="1051"/>
      <c r="H184" s="1051"/>
      <c r="I184" s="1051"/>
      <c r="J184" s="1051"/>
      <c r="K184" s="1051"/>
      <c r="L184" s="1051"/>
      <c r="M184" s="1052"/>
    </row>
    <row r="185" spans="1:13" x14ac:dyDescent="0.2">
      <c r="A185" s="962"/>
      <c r="B185" s="614"/>
      <c r="C185" s="614"/>
      <c r="D185" s="614"/>
      <c r="E185" s="614"/>
      <c r="F185" s="614"/>
      <c r="G185" s="614"/>
      <c r="H185" s="614"/>
      <c r="I185" s="614"/>
      <c r="J185" s="614"/>
      <c r="K185" s="614"/>
      <c r="L185" s="614"/>
      <c r="M185" s="614"/>
    </row>
    <row r="186" spans="1:13" x14ac:dyDescent="0.2">
      <c r="A186" s="962"/>
      <c r="B186" s="614"/>
      <c r="C186" s="614"/>
      <c r="D186" s="614"/>
      <c r="E186" s="614"/>
      <c r="F186" s="614"/>
      <c r="G186" s="614"/>
      <c r="H186" s="614"/>
      <c r="I186" s="614"/>
      <c r="J186" s="614"/>
      <c r="K186" s="614"/>
      <c r="L186" s="614"/>
      <c r="M186" s="614"/>
    </row>
    <row r="187" spans="1:13" x14ac:dyDescent="0.2">
      <c r="A187" s="962"/>
      <c r="B187" s="614"/>
      <c r="C187" s="614"/>
      <c r="D187" s="614"/>
      <c r="E187" s="614"/>
      <c r="F187" s="614"/>
      <c r="G187" s="614"/>
      <c r="H187" s="614"/>
      <c r="I187" s="614"/>
      <c r="J187" s="614"/>
      <c r="K187" s="614"/>
      <c r="L187" s="614"/>
      <c r="M187" s="614"/>
    </row>
    <row r="188" spans="1:13" x14ac:dyDescent="0.2">
      <c r="A188" s="962"/>
      <c r="B188" s="614"/>
      <c r="C188" s="614"/>
      <c r="D188" s="614"/>
      <c r="E188" s="614"/>
      <c r="F188" s="614"/>
      <c r="G188" s="614"/>
      <c r="H188" s="614"/>
      <c r="I188" s="614"/>
      <c r="J188" s="614"/>
      <c r="K188" s="614"/>
      <c r="L188" s="614"/>
      <c r="M188" s="614"/>
    </row>
    <row r="189" spans="1:13" x14ac:dyDescent="0.2">
      <c r="A189" s="962"/>
      <c r="B189" s="614"/>
      <c r="C189" s="614"/>
      <c r="D189" s="614"/>
      <c r="E189" s="614"/>
      <c r="F189" s="614"/>
      <c r="G189" s="614"/>
      <c r="H189" s="614"/>
      <c r="I189" s="614"/>
      <c r="J189" s="614"/>
      <c r="K189" s="614"/>
      <c r="L189" s="614"/>
      <c r="M189" s="614"/>
    </row>
    <row r="190" spans="1:13" x14ac:dyDescent="0.2">
      <c r="A190" s="962"/>
      <c r="B190" s="614"/>
      <c r="C190" s="614"/>
      <c r="D190" s="614"/>
      <c r="E190" s="614"/>
      <c r="F190" s="614"/>
      <c r="G190" s="614"/>
      <c r="H190" s="614"/>
      <c r="I190" s="614"/>
      <c r="J190" s="614"/>
      <c r="K190" s="614"/>
      <c r="L190" s="614"/>
      <c r="M190" s="614"/>
    </row>
    <row r="191" spans="1:13" x14ac:dyDescent="0.2">
      <c r="A191" s="962"/>
      <c r="B191" s="614"/>
      <c r="C191" s="614"/>
      <c r="D191" s="614"/>
      <c r="E191" s="614"/>
      <c r="F191" s="614"/>
      <c r="G191" s="614"/>
      <c r="H191" s="614"/>
      <c r="I191" s="614"/>
      <c r="J191" s="614"/>
      <c r="K191" s="614"/>
      <c r="L191" s="614"/>
      <c r="M191" s="614"/>
    </row>
    <row r="192" spans="1:13" x14ac:dyDescent="0.2">
      <c r="A192" s="962"/>
      <c r="B192" s="614"/>
      <c r="C192" s="614"/>
      <c r="D192" s="614"/>
      <c r="E192" s="614"/>
      <c r="F192" s="614"/>
      <c r="G192" s="614"/>
      <c r="H192" s="614"/>
      <c r="I192" s="614"/>
      <c r="J192" s="614"/>
      <c r="K192" s="614"/>
      <c r="L192" s="614"/>
      <c r="M192" s="614"/>
    </row>
    <row r="193" spans="1:1" x14ac:dyDescent="0.2">
      <c r="A193" s="962"/>
    </row>
    <row r="194" spans="1:1" x14ac:dyDescent="0.2">
      <c r="A194" s="962"/>
    </row>
    <row r="195" spans="1:1" x14ac:dyDescent="0.2">
      <c r="A195" s="962"/>
    </row>
    <row r="196" spans="1:1" x14ac:dyDescent="0.2">
      <c r="A196" s="962"/>
    </row>
    <row r="197" spans="1:1" x14ac:dyDescent="0.2">
      <c r="A197" s="962"/>
    </row>
    <row r="198" spans="1:1" x14ac:dyDescent="0.2">
      <c r="A198" s="962"/>
    </row>
    <row r="199" spans="1:1" x14ac:dyDescent="0.2">
      <c r="A199" s="962"/>
    </row>
    <row r="200" spans="1:1" x14ac:dyDescent="0.2">
      <c r="A200" s="962"/>
    </row>
    <row r="201" spans="1:1" x14ac:dyDescent="0.2">
      <c r="A201" s="962"/>
    </row>
    <row r="202" spans="1:1" x14ac:dyDescent="0.2">
      <c r="A202" s="962"/>
    </row>
    <row r="203" spans="1:1" x14ac:dyDescent="0.2">
      <c r="A203" s="962"/>
    </row>
    <row r="204" spans="1:1" x14ac:dyDescent="0.2">
      <c r="A204" s="962"/>
    </row>
    <row r="205" spans="1:1" x14ac:dyDescent="0.2">
      <c r="A205" s="962"/>
    </row>
    <row r="206" spans="1:1" x14ac:dyDescent="0.2">
      <c r="A206" s="962"/>
    </row>
    <row r="207" spans="1:1" x14ac:dyDescent="0.2">
      <c r="A207" s="962"/>
    </row>
    <row r="208" spans="1:1" x14ac:dyDescent="0.2">
      <c r="A208" s="962"/>
    </row>
    <row r="209" spans="1:1" x14ac:dyDescent="0.2">
      <c r="A209" s="962"/>
    </row>
    <row r="210" spans="1:1" x14ac:dyDescent="0.2">
      <c r="A210" s="962"/>
    </row>
    <row r="211" spans="1:1" x14ac:dyDescent="0.2">
      <c r="A211" s="962"/>
    </row>
    <row r="212" spans="1:1" x14ac:dyDescent="0.2">
      <c r="A212" s="962"/>
    </row>
    <row r="213" spans="1:1" x14ac:dyDescent="0.2">
      <c r="A213" s="962"/>
    </row>
    <row r="214" spans="1:1" x14ac:dyDescent="0.2">
      <c r="A214" s="962"/>
    </row>
    <row r="215" spans="1:1" x14ac:dyDescent="0.2">
      <c r="A215" s="962"/>
    </row>
    <row r="216" spans="1:1" x14ac:dyDescent="0.2">
      <c r="A216" s="962"/>
    </row>
    <row r="217" spans="1:1" x14ac:dyDescent="0.2">
      <c r="A217" s="962"/>
    </row>
    <row r="218" spans="1:1" x14ac:dyDescent="0.2">
      <c r="A218" s="962"/>
    </row>
    <row r="219" spans="1:1" x14ac:dyDescent="0.2">
      <c r="A219" s="962"/>
    </row>
    <row r="220" spans="1:1" x14ac:dyDescent="0.2">
      <c r="A220" s="962"/>
    </row>
    <row r="221" spans="1:1" x14ac:dyDescent="0.2">
      <c r="A221" s="962"/>
    </row>
    <row r="222" spans="1:1" x14ac:dyDescent="0.2">
      <c r="A222" s="962"/>
    </row>
    <row r="223" spans="1:1" x14ac:dyDescent="0.2">
      <c r="A223" s="962"/>
    </row>
    <row r="224" spans="1:1" x14ac:dyDescent="0.2">
      <c r="A224" s="962"/>
    </row>
    <row r="225" spans="1:1" x14ac:dyDescent="0.2">
      <c r="A225" s="962"/>
    </row>
    <row r="226" spans="1:1" x14ac:dyDescent="0.2">
      <c r="A226" s="962"/>
    </row>
    <row r="227" spans="1:1" x14ac:dyDescent="0.2">
      <c r="A227" s="962"/>
    </row>
    <row r="228" spans="1:1" x14ac:dyDescent="0.2">
      <c r="A228" s="962"/>
    </row>
    <row r="229" spans="1:1" x14ac:dyDescent="0.2">
      <c r="A229" s="962"/>
    </row>
    <row r="230" spans="1:1" x14ac:dyDescent="0.2">
      <c r="A230" s="962"/>
    </row>
    <row r="231" spans="1:1" x14ac:dyDescent="0.2">
      <c r="A231" s="962"/>
    </row>
    <row r="232" spans="1:1" x14ac:dyDescent="0.2">
      <c r="A232" s="962"/>
    </row>
    <row r="233" spans="1:1" x14ac:dyDescent="0.2">
      <c r="A233" s="962"/>
    </row>
    <row r="234" spans="1:1" x14ac:dyDescent="0.2">
      <c r="A234" s="962"/>
    </row>
    <row r="235" spans="1:1" x14ac:dyDescent="0.2">
      <c r="A235" s="962"/>
    </row>
    <row r="236" spans="1:1" x14ac:dyDescent="0.2">
      <c r="A236" s="962"/>
    </row>
    <row r="237" spans="1:1" x14ac:dyDescent="0.2">
      <c r="A237" s="962"/>
    </row>
    <row r="238" spans="1:1" x14ac:dyDescent="0.2">
      <c r="A238" s="962"/>
    </row>
    <row r="239" spans="1:1" x14ac:dyDescent="0.2">
      <c r="A239" s="962"/>
    </row>
    <row r="240" spans="1:1" x14ac:dyDescent="0.2">
      <c r="A240" s="962"/>
    </row>
    <row r="241" spans="1:1" x14ac:dyDescent="0.2">
      <c r="A241" s="962"/>
    </row>
    <row r="242" spans="1:1" x14ac:dyDescent="0.2">
      <c r="A242" s="962"/>
    </row>
    <row r="243" spans="1:1" x14ac:dyDescent="0.2">
      <c r="A243" s="962"/>
    </row>
    <row r="244" spans="1:1" x14ac:dyDescent="0.2">
      <c r="A244" s="962"/>
    </row>
    <row r="245" spans="1:1" x14ac:dyDescent="0.2">
      <c r="A245" s="962"/>
    </row>
    <row r="246" spans="1:1" x14ac:dyDescent="0.2">
      <c r="A246" s="962"/>
    </row>
    <row r="247" spans="1:1" x14ac:dyDescent="0.2">
      <c r="A247" s="962"/>
    </row>
    <row r="248" spans="1:1" x14ac:dyDescent="0.2">
      <c r="A248" s="962"/>
    </row>
    <row r="249" spans="1:1" x14ac:dyDescent="0.2">
      <c r="A249" s="962"/>
    </row>
    <row r="250" spans="1:1" x14ac:dyDescent="0.2">
      <c r="A250" s="962"/>
    </row>
    <row r="251" spans="1:1" x14ac:dyDescent="0.2">
      <c r="A251" s="962"/>
    </row>
    <row r="252" spans="1:1" x14ac:dyDescent="0.2">
      <c r="A252" s="962"/>
    </row>
    <row r="253" spans="1:1" x14ac:dyDescent="0.2">
      <c r="A253" s="962"/>
    </row>
    <row r="254" spans="1:1" x14ac:dyDescent="0.2">
      <c r="A254" s="962"/>
    </row>
    <row r="255" spans="1:1" x14ac:dyDescent="0.2">
      <c r="A255" s="962"/>
    </row>
    <row r="256" spans="1:1" x14ac:dyDescent="0.2">
      <c r="A256" s="962"/>
    </row>
    <row r="257" spans="1:1" x14ac:dyDescent="0.2">
      <c r="A257" s="962"/>
    </row>
    <row r="258" spans="1:1" x14ac:dyDescent="0.2">
      <c r="A258" s="962"/>
    </row>
    <row r="259" spans="1:1" x14ac:dyDescent="0.2">
      <c r="A259" s="962"/>
    </row>
    <row r="260" spans="1:1" x14ac:dyDescent="0.2">
      <c r="A260" s="962"/>
    </row>
    <row r="261" spans="1:1" x14ac:dyDescent="0.2">
      <c r="A261" s="962"/>
    </row>
    <row r="262" spans="1:1" x14ac:dyDescent="0.2">
      <c r="A262" s="962"/>
    </row>
    <row r="263" spans="1:1" x14ac:dyDescent="0.2">
      <c r="A263" s="962"/>
    </row>
    <row r="264" spans="1:1" x14ac:dyDescent="0.2">
      <c r="A264" s="962"/>
    </row>
    <row r="265" spans="1:1" x14ac:dyDescent="0.2">
      <c r="A265" s="962"/>
    </row>
    <row r="266" spans="1:1" x14ac:dyDescent="0.2">
      <c r="A266" s="962"/>
    </row>
    <row r="267" spans="1:1" x14ac:dyDescent="0.2">
      <c r="A267" s="962"/>
    </row>
    <row r="268" spans="1:1" x14ac:dyDescent="0.2">
      <c r="A268" s="962"/>
    </row>
    <row r="269" spans="1:1" x14ac:dyDescent="0.2">
      <c r="A269" s="962"/>
    </row>
    <row r="270" spans="1:1" x14ac:dyDescent="0.2">
      <c r="A270" s="962"/>
    </row>
    <row r="271" spans="1:1" x14ac:dyDescent="0.2">
      <c r="A271" s="962"/>
    </row>
    <row r="272" spans="1:1" x14ac:dyDescent="0.2">
      <c r="A272" s="962"/>
    </row>
    <row r="273" spans="1:1" x14ac:dyDescent="0.2">
      <c r="A273" s="962"/>
    </row>
    <row r="274" spans="1:1" x14ac:dyDescent="0.2">
      <c r="A274" s="962"/>
    </row>
    <row r="275" spans="1:1" x14ac:dyDescent="0.2">
      <c r="A275" s="962"/>
    </row>
    <row r="276" spans="1:1" x14ac:dyDescent="0.2">
      <c r="A276" s="962"/>
    </row>
    <row r="277" spans="1:1" x14ac:dyDescent="0.2">
      <c r="A277" s="962"/>
    </row>
    <row r="278" spans="1:1" x14ac:dyDescent="0.2">
      <c r="A278" s="962"/>
    </row>
    <row r="279" spans="1:1" x14ac:dyDescent="0.2">
      <c r="A279" s="962"/>
    </row>
    <row r="280" spans="1:1" x14ac:dyDescent="0.2">
      <c r="A280" s="962"/>
    </row>
    <row r="281" spans="1:1" x14ac:dyDescent="0.2">
      <c r="A281" s="962"/>
    </row>
    <row r="282" spans="1:1" x14ac:dyDescent="0.2">
      <c r="A282" s="962"/>
    </row>
    <row r="283" spans="1:1" x14ac:dyDescent="0.2">
      <c r="A283" s="962"/>
    </row>
    <row r="284" spans="1:1" x14ac:dyDescent="0.2">
      <c r="A284" s="962"/>
    </row>
    <row r="285" spans="1:1" x14ac:dyDescent="0.2">
      <c r="A285" s="962"/>
    </row>
    <row r="286" spans="1:1" x14ac:dyDescent="0.2">
      <c r="A286" s="962"/>
    </row>
    <row r="287" spans="1:1" x14ac:dyDescent="0.2">
      <c r="A287" s="962"/>
    </row>
    <row r="288" spans="1:1" x14ac:dyDescent="0.2">
      <c r="A288" s="962"/>
    </row>
    <row r="289" spans="1:1" x14ac:dyDescent="0.2">
      <c r="A289" s="962"/>
    </row>
    <row r="290" spans="1:1" x14ac:dyDescent="0.2">
      <c r="A290" s="962"/>
    </row>
    <row r="291" spans="1:1" x14ac:dyDescent="0.2">
      <c r="A291" s="962"/>
    </row>
    <row r="292" spans="1:1" x14ac:dyDescent="0.2">
      <c r="A292" s="962"/>
    </row>
    <row r="293" spans="1:1" x14ac:dyDescent="0.2">
      <c r="A293" s="962"/>
    </row>
    <row r="294" spans="1:1" x14ac:dyDescent="0.2">
      <c r="A294" s="962"/>
    </row>
    <row r="295" spans="1:1" x14ac:dyDescent="0.2">
      <c r="A295" s="962"/>
    </row>
    <row r="296" spans="1:1" x14ac:dyDescent="0.2">
      <c r="A296" s="962"/>
    </row>
    <row r="297" spans="1:1" x14ac:dyDescent="0.2">
      <c r="A297" s="962"/>
    </row>
    <row r="298" spans="1:1" x14ac:dyDescent="0.2">
      <c r="A298" s="962"/>
    </row>
    <row r="299" spans="1:1" x14ac:dyDescent="0.2">
      <c r="A299" s="962"/>
    </row>
    <row r="300" spans="1:1" x14ac:dyDescent="0.2">
      <c r="A300" s="962"/>
    </row>
    <row r="301" spans="1:1" x14ac:dyDescent="0.2">
      <c r="A301" s="962"/>
    </row>
    <row r="302" spans="1:1" x14ac:dyDescent="0.2">
      <c r="A302" s="962"/>
    </row>
    <row r="303" spans="1:1" x14ac:dyDescent="0.2">
      <c r="A303" s="962"/>
    </row>
    <row r="304" spans="1:1" x14ac:dyDescent="0.2">
      <c r="A304" s="962"/>
    </row>
    <row r="305" spans="1:1" x14ac:dyDescent="0.2">
      <c r="A305" s="962"/>
    </row>
    <row r="306" spans="1:1" x14ac:dyDescent="0.2">
      <c r="A306" s="962"/>
    </row>
    <row r="307" spans="1:1" x14ac:dyDescent="0.2">
      <c r="A307" s="962"/>
    </row>
    <row r="308" spans="1:1" x14ac:dyDescent="0.2">
      <c r="A308" s="962"/>
    </row>
    <row r="309" spans="1:1" x14ac:dyDescent="0.2">
      <c r="A309" s="962"/>
    </row>
    <row r="310" spans="1:1" x14ac:dyDescent="0.2">
      <c r="A310" s="962"/>
    </row>
    <row r="311" spans="1:1" x14ac:dyDescent="0.2">
      <c r="A311" s="962"/>
    </row>
    <row r="312" spans="1:1" x14ac:dyDescent="0.2">
      <c r="A312" s="962"/>
    </row>
    <row r="313" spans="1:1" x14ac:dyDescent="0.2">
      <c r="A313" s="962"/>
    </row>
    <row r="314" spans="1:1" x14ac:dyDescent="0.2">
      <c r="A314" s="962"/>
    </row>
    <row r="315" spans="1:1" x14ac:dyDescent="0.2">
      <c r="A315" s="962"/>
    </row>
    <row r="316" spans="1:1" x14ac:dyDescent="0.2">
      <c r="A316" s="962"/>
    </row>
    <row r="317" spans="1:1" x14ac:dyDescent="0.2">
      <c r="A317" s="962"/>
    </row>
    <row r="318" spans="1:1" x14ac:dyDescent="0.2">
      <c r="A318" s="962"/>
    </row>
    <row r="319" spans="1:1" x14ac:dyDescent="0.2">
      <c r="A319" s="962"/>
    </row>
    <row r="320" spans="1:1" x14ac:dyDescent="0.2">
      <c r="A320" s="962"/>
    </row>
    <row r="321" spans="1:1" x14ac:dyDescent="0.2">
      <c r="A321" s="962"/>
    </row>
    <row r="322" spans="1:1" x14ac:dyDescent="0.2">
      <c r="A322" s="962"/>
    </row>
    <row r="323" spans="1:1" x14ac:dyDescent="0.2">
      <c r="A323" s="962"/>
    </row>
    <row r="324" spans="1:1" x14ac:dyDescent="0.2">
      <c r="A324" s="962"/>
    </row>
    <row r="325" spans="1:1" x14ac:dyDescent="0.2">
      <c r="A325" s="962"/>
    </row>
    <row r="326" spans="1:1" x14ac:dyDescent="0.2">
      <c r="A326" s="962"/>
    </row>
    <row r="327" spans="1:1" x14ac:dyDescent="0.2">
      <c r="A327" s="962"/>
    </row>
    <row r="328" spans="1:1" x14ac:dyDescent="0.2">
      <c r="A328" s="962"/>
    </row>
    <row r="329" spans="1:1" x14ac:dyDescent="0.2">
      <c r="A329" s="962"/>
    </row>
    <row r="330" spans="1:1" x14ac:dyDescent="0.2">
      <c r="A330" s="962"/>
    </row>
    <row r="331" spans="1:1" x14ac:dyDescent="0.2">
      <c r="A331" s="962"/>
    </row>
  </sheetData>
  <mergeCells count="24">
    <mergeCell ref="I1:M1"/>
    <mergeCell ref="I2:M2"/>
    <mergeCell ref="I3:J3"/>
    <mergeCell ref="L3:M3"/>
    <mergeCell ref="I4:J4"/>
    <mergeCell ref="L4:M4"/>
    <mergeCell ref="A58:M60"/>
    <mergeCell ref="I5:J5"/>
    <mergeCell ref="L5:M5"/>
    <mergeCell ref="I6:J6"/>
    <mergeCell ref="L6:M6"/>
    <mergeCell ref="B7:G7"/>
    <mergeCell ref="I7:J7"/>
    <mergeCell ref="L7:M7"/>
    <mergeCell ref="I8:M8"/>
    <mergeCell ref="C9:G9"/>
    <mergeCell ref="L9:M9"/>
    <mergeCell ref="B11:D11"/>
    <mergeCell ref="A42:M44"/>
    <mergeCell ref="A109:M111"/>
    <mergeCell ref="A139:M141"/>
    <mergeCell ref="A150:M152"/>
    <mergeCell ref="A169:M171"/>
    <mergeCell ref="A182:M184"/>
  </mergeCells>
  <printOptions horizontalCentered="1"/>
  <pageMargins left="0.2" right="0.2" top="0.5" bottom="0.5" header="0.25" footer="0.25"/>
  <pageSetup scale="85" orientation="portrait" r:id="rId1"/>
  <headerFooter alignWithMargins="0">
    <oddFooter>&amp;R&amp;8Revised &amp;D sml</oddFooter>
  </headerFooter>
  <rowBreaks count="3" manualBreakCount="3">
    <brk id="61" max="12" man="1"/>
    <brk id="111" max="12" man="1"/>
    <brk id="17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123825</xdr:rowOff>
                  </from>
                  <to>
                    <xdr:col>9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123825</xdr:rowOff>
                  </from>
                  <to>
                    <xdr:col>11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123825</xdr:rowOff>
                  </from>
                  <to>
                    <xdr:col>13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133350</xdr:rowOff>
                  </from>
                  <to>
                    <xdr:col>9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133350</xdr:rowOff>
                  </from>
                  <to>
                    <xdr:col>11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133350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133350</xdr:rowOff>
                  </from>
                  <to>
                    <xdr:col>9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133350</xdr:rowOff>
                  </from>
                  <to>
                    <xdr:col>11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133350</xdr:rowOff>
                  </from>
                  <to>
                    <xdr:col>13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133350</xdr:rowOff>
                  </from>
                  <to>
                    <xdr:col>9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133350</xdr:rowOff>
                  </from>
                  <to>
                    <xdr:col>11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133350</xdr:rowOff>
                  </from>
                  <to>
                    <xdr:col>13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133350</xdr:rowOff>
                  </from>
                  <to>
                    <xdr:col>9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133350</xdr:rowOff>
                  </from>
                  <to>
                    <xdr:col>11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133350</xdr:rowOff>
                  </from>
                  <to>
                    <xdr:col>13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123825</xdr:rowOff>
                  </from>
                  <to>
                    <xdr:col>9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123825</xdr:rowOff>
                  </from>
                  <to>
                    <xdr:col>11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32</xdr:row>
                    <xdr:rowOff>133350</xdr:rowOff>
                  </from>
                  <to>
                    <xdr:col>13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133350</xdr:rowOff>
                  </from>
                  <to>
                    <xdr:col>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133350</xdr:rowOff>
                  </from>
                  <to>
                    <xdr:col>11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133350</xdr:rowOff>
                  </from>
                  <to>
                    <xdr:col>13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133350</xdr:rowOff>
                  </from>
                  <to>
                    <xdr:col>9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133350</xdr:rowOff>
                  </from>
                  <to>
                    <xdr:col>11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133350</xdr:rowOff>
                  </from>
                  <to>
                    <xdr:col>13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133350</xdr:rowOff>
                  </from>
                  <to>
                    <xdr:col>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133350</xdr:rowOff>
                  </from>
                  <to>
                    <xdr:col>11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49</xdr:row>
                    <xdr:rowOff>133350</xdr:rowOff>
                  </from>
                  <to>
                    <xdr:col>13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133350</xdr:rowOff>
                  </from>
                  <to>
                    <xdr:col>9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66</xdr:row>
                    <xdr:rowOff>133350</xdr:rowOff>
                  </from>
                  <to>
                    <xdr:col>11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133350</xdr:rowOff>
                  </from>
                  <to>
                    <xdr:col>13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9525</xdr:rowOff>
                  </from>
                  <to>
                    <xdr:col>9</xdr:col>
                    <xdr:colOff>76200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68</xdr:row>
                    <xdr:rowOff>66675</xdr:rowOff>
                  </from>
                  <to>
                    <xdr:col>11</xdr:col>
                    <xdr:colOff>76200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57150</xdr:rowOff>
                  </from>
                  <to>
                    <xdr:col>13</xdr:col>
                    <xdr:colOff>76200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133350</xdr:rowOff>
                  </from>
                  <to>
                    <xdr:col>9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133350</xdr:rowOff>
                  </from>
                  <to>
                    <xdr:col>11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133350</xdr:rowOff>
                  </from>
                  <to>
                    <xdr:col>13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133350</xdr:rowOff>
                  </from>
                  <to>
                    <xdr:col>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133350</xdr:rowOff>
                  </from>
                  <to>
                    <xdr:col>11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133350</xdr:rowOff>
                  </from>
                  <to>
                    <xdr:col>13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75</xdr:row>
                    <xdr:rowOff>133350</xdr:rowOff>
                  </from>
                  <to>
                    <xdr:col>9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133350</xdr:rowOff>
                  </from>
                  <to>
                    <xdr:col>11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133350</xdr:rowOff>
                  </from>
                  <to>
                    <xdr:col>13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79</xdr:row>
                    <xdr:rowOff>133350</xdr:rowOff>
                  </from>
                  <to>
                    <xdr:col>9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79</xdr:row>
                    <xdr:rowOff>133350</xdr:rowOff>
                  </from>
                  <to>
                    <xdr:col>11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123825</xdr:rowOff>
                  </from>
                  <to>
                    <xdr:col>13</xdr:col>
                    <xdr:colOff>76200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133350</xdr:rowOff>
                  </from>
                  <to>
                    <xdr:col>9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133350</xdr:rowOff>
                  </from>
                  <to>
                    <xdr:col>11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133350</xdr:rowOff>
                  </from>
                  <to>
                    <xdr:col>13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83</xdr:row>
                    <xdr:rowOff>133350</xdr:rowOff>
                  </from>
                  <to>
                    <xdr:col>9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133350</xdr:rowOff>
                  </from>
                  <to>
                    <xdr:col>11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83</xdr:row>
                    <xdr:rowOff>133350</xdr:rowOff>
                  </from>
                  <to>
                    <xdr:col>13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133350</xdr:rowOff>
                  </from>
                  <to>
                    <xdr:col>9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86</xdr:row>
                    <xdr:rowOff>133350</xdr:rowOff>
                  </from>
                  <to>
                    <xdr:col>11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86</xdr:row>
                    <xdr:rowOff>133350</xdr:rowOff>
                  </from>
                  <to>
                    <xdr:col>13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133350</xdr:rowOff>
                  </from>
                  <to>
                    <xdr:col>9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88</xdr:row>
                    <xdr:rowOff>133350</xdr:rowOff>
                  </from>
                  <to>
                    <xdr:col>11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133350</xdr:rowOff>
                  </from>
                  <to>
                    <xdr:col>13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90</xdr:row>
                    <xdr:rowOff>133350</xdr:rowOff>
                  </from>
                  <to>
                    <xdr:col>9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133350</xdr:rowOff>
                  </from>
                  <to>
                    <xdr:col>11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133350</xdr:rowOff>
                  </from>
                  <to>
                    <xdr:col>13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133350</xdr:rowOff>
                  </from>
                  <to>
                    <xdr:col>9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94</xdr:row>
                    <xdr:rowOff>133350</xdr:rowOff>
                  </from>
                  <to>
                    <xdr:col>11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133350</xdr:rowOff>
                  </from>
                  <to>
                    <xdr:col>13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133350</xdr:rowOff>
                  </from>
                  <to>
                    <xdr:col>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133350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133350</xdr:rowOff>
                  </from>
                  <to>
                    <xdr:col>13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133350</xdr:rowOff>
                  </from>
                  <to>
                    <xdr:col>9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98</xdr:row>
                    <xdr:rowOff>133350</xdr:rowOff>
                  </from>
                  <to>
                    <xdr:col>11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133350</xdr:rowOff>
                  </from>
                  <to>
                    <xdr:col>13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100</xdr:row>
                    <xdr:rowOff>133350</xdr:rowOff>
                  </from>
                  <to>
                    <xdr:col>9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100</xdr:row>
                    <xdr:rowOff>133350</xdr:rowOff>
                  </from>
                  <to>
                    <xdr:col>11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100</xdr:row>
                    <xdr:rowOff>133350</xdr:rowOff>
                  </from>
                  <to>
                    <xdr:col>13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102</xdr:row>
                    <xdr:rowOff>133350</xdr:rowOff>
                  </from>
                  <to>
                    <xdr:col>9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102</xdr:row>
                    <xdr:rowOff>133350</xdr:rowOff>
                  </from>
                  <to>
                    <xdr:col>11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102</xdr:row>
                    <xdr:rowOff>133350</xdr:rowOff>
                  </from>
                  <to>
                    <xdr:col>13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104</xdr:row>
                    <xdr:rowOff>133350</xdr:rowOff>
                  </from>
                  <to>
                    <xdr:col>9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104</xdr:row>
                    <xdr:rowOff>133350</xdr:rowOff>
                  </from>
                  <to>
                    <xdr:col>11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104</xdr:row>
                    <xdr:rowOff>133350</xdr:rowOff>
                  </from>
                  <to>
                    <xdr:col>13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133350</xdr:rowOff>
                  </from>
                  <to>
                    <xdr:col>9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114</xdr:row>
                    <xdr:rowOff>133350</xdr:rowOff>
                  </from>
                  <to>
                    <xdr:col>11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114</xdr:row>
                    <xdr:rowOff>133350</xdr:rowOff>
                  </from>
                  <to>
                    <xdr:col>13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116</xdr:row>
                    <xdr:rowOff>133350</xdr:rowOff>
                  </from>
                  <to>
                    <xdr:col>9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116</xdr:row>
                    <xdr:rowOff>133350</xdr:rowOff>
                  </from>
                  <to>
                    <xdr:col>11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116</xdr:row>
                    <xdr:rowOff>133350</xdr:rowOff>
                  </from>
                  <to>
                    <xdr:col>13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121</xdr:row>
                    <xdr:rowOff>133350</xdr:rowOff>
                  </from>
                  <to>
                    <xdr:col>9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121</xdr:row>
                    <xdr:rowOff>133350</xdr:rowOff>
                  </from>
                  <to>
                    <xdr:col>11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121</xdr:row>
                    <xdr:rowOff>133350</xdr:rowOff>
                  </from>
                  <to>
                    <xdr:col>13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133350</xdr:rowOff>
                  </from>
                  <to>
                    <xdr:col>9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133350</xdr:rowOff>
                  </from>
                  <to>
                    <xdr:col>11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124</xdr:row>
                    <xdr:rowOff>133350</xdr:rowOff>
                  </from>
                  <to>
                    <xdr:col>13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128</xdr:row>
                    <xdr:rowOff>133350</xdr:rowOff>
                  </from>
                  <to>
                    <xdr:col>9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128</xdr:row>
                    <xdr:rowOff>133350</xdr:rowOff>
                  </from>
                  <to>
                    <xdr:col>11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128</xdr:row>
                    <xdr:rowOff>133350</xdr:rowOff>
                  </from>
                  <to>
                    <xdr:col>13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145</xdr:row>
                    <xdr:rowOff>133350</xdr:rowOff>
                  </from>
                  <to>
                    <xdr:col>9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145</xdr:row>
                    <xdr:rowOff>133350</xdr:rowOff>
                  </from>
                  <to>
                    <xdr:col>11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145</xdr:row>
                    <xdr:rowOff>133350</xdr:rowOff>
                  </from>
                  <to>
                    <xdr:col>13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133350</xdr:rowOff>
                  </from>
                  <to>
                    <xdr:col>9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133350</xdr:rowOff>
                  </from>
                  <to>
                    <xdr:col>11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133350</xdr:rowOff>
                  </from>
                  <to>
                    <xdr:col>13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133350</xdr:rowOff>
                  </from>
                  <to>
                    <xdr:col>9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133350</xdr:rowOff>
                  </from>
                  <to>
                    <xdr:col>11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133350</xdr:rowOff>
                  </from>
                  <to>
                    <xdr:col>13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133350</xdr:rowOff>
                  </from>
                  <to>
                    <xdr:col>9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133350</xdr:rowOff>
                  </from>
                  <to>
                    <xdr:col>11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133350</xdr:rowOff>
                  </from>
                  <to>
                    <xdr:col>13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133350</xdr:rowOff>
                  </from>
                  <to>
                    <xdr:col>9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133350</xdr:rowOff>
                  </from>
                  <to>
                    <xdr:col>11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133350</xdr:rowOff>
                  </from>
                  <to>
                    <xdr:col>13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173</xdr:row>
                    <xdr:rowOff>133350</xdr:rowOff>
                  </from>
                  <to>
                    <xdr:col>9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173</xdr:row>
                    <xdr:rowOff>133350</xdr:rowOff>
                  </from>
                  <to>
                    <xdr:col>11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173</xdr:row>
                    <xdr:rowOff>133350</xdr:rowOff>
                  </from>
                  <to>
                    <xdr:col>13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175</xdr:row>
                    <xdr:rowOff>133350</xdr:rowOff>
                  </from>
                  <to>
                    <xdr:col>9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175</xdr:row>
                    <xdr:rowOff>133350</xdr:rowOff>
                  </from>
                  <to>
                    <xdr:col>11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175</xdr:row>
                    <xdr:rowOff>133350</xdr:rowOff>
                  </from>
                  <to>
                    <xdr:col>13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177</xdr:row>
                    <xdr:rowOff>133350</xdr:rowOff>
                  </from>
                  <to>
                    <xdr:col>9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177</xdr:row>
                    <xdr:rowOff>133350</xdr:rowOff>
                  </from>
                  <to>
                    <xdr:col>11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177</xdr:row>
                    <xdr:rowOff>133350</xdr:rowOff>
                  </from>
                  <to>
                    <xdr:col>13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131</xdr:row>
                    <xdr:rowOff>133350</xdr:rowOff>
                  </from>
                  <to>
                    <xdr:col>9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131</xdr:row>
                    <xdr:rowOff>133350</xdr:rowOff>
                  </from>
                  <to>
                    <xdr:col>11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131</xdr:row>
                    <xdr:rowOff>133350</xdr:rowOff>
                  </from>
                  <to>
                    <xdr:col>13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133350</xdr:rowOff>
                  </from>
                  <to>
                    <xdr:col>11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133350</xdr:rowOff>
                  </from>
                  <to>
                    <xdr:col>13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145" name="Check Box 142">
              <controlPr defaultSize="0" autoFill="0" autoLine="0" autoPict="0">
                <anchor moveWithCells="1">
                  <from>
                    <xdr:col>2</xdr:col>
                    <xdr:colOff>19050</xdr:colOff>
                    <xdr:row>323</xdr:row>
                    <xdr:rowOff>133350</xdr:rowOff>
                  </from>
                  <to>
                    <xdr:col>2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146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323</xdr:row>
                    <xdr:rowOff>133350</xdr:rowOff>
                  </from>
                  <to>
                    <xdr:col>3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147" name="Check Box 144">
              <controlPr defaultSize="0" autoFill="0" autoLine="0" autoPict="0">
                <anchor moveWithCells="1">
                  <from>
                    <xdr:col>4</xdr:col>
                    <xdr:colOff>19050</xdr:colOff>
                    <xdr:row>324</xdr:row>
                    <xdr:rowOff>133350</xdr:rowOff>
                  </from>
                  <to>
                    <xdr:col>4</xdr:col>
                    <xdr:colOff>323850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148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327</xdr:row>
                    <xdr:rowOff>133350</xdr:rowOff>
                  </from>
                  <to>
                    <xdr:col>2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0" r:id="rId149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327</xdr:row>
                    <xdr:rowOff>133350</xdr:rowOff>
                  </from>
                  <to>
                    <xdr:col>3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150" name="Check Box 147">
              <controlPr defaultSize="0" autoFill="0" autoLine="0" autoPict="0">
                <anchor moveWithCells="1">
                  <from>
                    <xdr:col>4</xdr:col>
                    <xdr:colOff>19050</xdr:colOff>
                    <xdr:row>327</xdr:row>
                    <xdr:rowOff>133350</xdr:rowOff>
                  </from>
                  <to>
                    <xdr:col>4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151" name="Check Box 148">
              <controlPr defaultSize="0" autoFill="0" autoLine="0" autoPict="0">
                <anchor moveWithCells="1">
                  <from>
                    <xdr:col>8</xdr:col>
                    <xdr:colOff>28575</xdr:colOff>
                    <xdr:row>134</xdr:row>
                    <xdr:rowOff>123825</xdr:rowOff>
                  </from>
                  <to>
                    <xdr:col>9</xdr:col>
                    <xdr:colOff>85725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134</xdr:row>
                    <xdr:rowOff>133350</xdr:rowOff>
                  </from>
                  <to>
                    <xdr:col>11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15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133350</xdr:rowOff>
                  </from>
                  <to>
                    <xdr:col>13</xdr:col>
                    <xdr:colOff>57150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154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328</xdr:row>
                    <xdr:rowOff>133350</xdr:rowOff>
                  </from>
                  <to>
                    <xdr:col>1</xdr:col>
                    <xdr:colOff>323850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155" name="Check Box 152">
              <controlPr defaultSize="0" autoFill="0" autoLine="0" autoPict="0">
                <anchor moveWithCells="1">
                  <from>
                    <xdr:col>2</xdr:col>
                    <xdr:colOff>19050</xdr:colOff>
                    <xdr:row>330</xdr:row>
                    <xdr:rowOff>133350</xdr:rowOff>
                  </from>
                  <to>
                    <xdr:col>2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156" name="Check Box 153">
              <controlPr defaultSize="0" autoFill="0" autoLine="0" autoPict="0">
                <anchor moveWithCells="1">
                  <from>
                    <xdr:col>4</xdr:col>
                    <xdr:colOff>19050</xdr:colOff>
                    <xdr:row>330</xdr:row>
                    <xdr:rowOff>133350</xdr:rowOff>
                  </from>
                  <to>
                    <xdr:col>4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157" name="Check Box 154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133350</xdr:rowOff>
                  </from>
                  <to>
                    <xdr:col>9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133350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123825</xdr:rowOff>
                  </from>
                  <to>
                    <xdr:col>13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57150</xdr:rowOff>
                  </from>
                  <to>
                    <xdr:col>9</xdr:col>
                    <xdr:colOff>95250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161" name="Check Box 158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123825</xdr:rowOff>
                  </from>
                  <to>
                    <xdr:col>11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162" name="Check Box 159">
              <controlPr defaultSize="0" autoFill="0" autoLine="0" autoPict="0">
                <anchor moveWithCells="1">
                  <from>
                    <xdr:col>12</xdr:col>
                    <xdr:colOff>28575</xdr:colOff>
                    <xdr:row>112</xdr:row>
                    <xdr:rowOff>133350</xdr:rowOff>
                  </from>
                  <to>
                    <xdr:col>13</xdr:col>
                    <xdr:colOff>85725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tabColor indexed="13"/>
  </sheetPr>
  <dimension ref="A1:K49"/>
  <sheetViews>
    <sheetView workbookViewId="0"/>
  </sheetViews>
  <sheetFormatPr defaultColWidth="9.140625" defaultRowHeight="14.25" x14ac:dyDescent="0.2"/>
  <cols>
    <col min="1" max="1" width="1.42578125" style="30" customWidth="1"/>
    <col min="2" max="2" width="6.42578125" style="30" customWidth="1"/>
    <col min="3" max="3" width="37" style="3" customWidth="1"/>
    <col min="4" max="5" width="15.7109375" style="3" customWidth="1"/>
    <col min="6" max="6" width="15.140625" style="3" customWidth="1"/>
    <col min="7" max="7" width="16.42578125" style="3" customWidth="1"/>
    <col min="8" max="10" width="9.140625" style="3"/>
    <col min="11" max="11" width="5.42578125" style="3" customWidth="1"/>
    <col min="12" max="16384" width="9.140625" style="3"/>
  </cols>
  <sheetData>
    <row r="1" spans="1:7" x14ac:dyDescent="0.2">
      <c r="A1" s="25"/>
      <c r="B1" s="25"/>
      <c r="C1" s="26"/>
      <c r="D1" s="27">
        <v>-1</v>
      </c>
      <c r="E1" s="28">
        <v>-2</v>
      </c>
      <c r="F1" s="69">
        <v>-3</v>
      </c>
      <c r="G1" s="29">
        <v>-4</v>
      </c>
    </row>
    <row r="2" spans="1:7" x14ac:dyDescent="0.2">
      <c r="C2" s="11"/>
      <c r="D2" s="11"/>
      <c r="E2" s="39" t="s">
        <v>359</v>
      </c>
      <c r="F2" s="1073" t="str">
        <f>"BUDGET YEAR ENDING "&amp;TEXT('Form 1'!C138, "MM/DD/YY")</f>
        <v>BUDGET YEAR ENDING 06/30/25</v>
      </c>
      <c r="G2" s="1074"/>
    </row>
    <row r="3" spans="1:7" s="34" customFormat="1" ht="15.75" customHeight="1" x14ac:dyDescent="0.2">
      <c r="A3" s="66"/>
      <c r="B3" s="898"/>
      <c r="C3" s="899"/>
      <c r="D3" s="62" t="s">
        <v>599</v>
      </c>
      <c r="E3" s="62" t="s">
        <v>600</v>
      </c>
      <c r="F3" s="68"/>
    </row>
    <row r="4" spans="1:7" s="34" customFormat="1" ht="15.75" customHeight="1" x14ac:dyDescent="0.2">
      <c r="A4" s="66"/>
      <c r="B4" s="898"/>
      <c r="C4" s="899" t="s">
        <v>517</v>
      </c>
      <c r="D4" s="62" t="s">
        <v>601</v>
      </c>
      <c r="E4" s="62" t="s">
        <v>601</v>
      </c>
      <c r="F4" s="65" t="s">
        <v>602</v>
      </c>
      <c r="G4" s="61" t="s">
        <v>603</v>
      </c>
    </row>
    <row r="5" spans="1:7" s="34" customFormat="1" ht="15" customHeight="1" x14ac:dyDescent="0.2">
      <c r="A5" s="31"/>
      <c r="B5" s="900"/>
      <c r="C5" s="901"/>
      <c r="D5" s="253">
        <f>'Form 1'!C129</f>
        <v>45107</v>
      </c>
      <c r="E5" s="253">
        <f>'Form 1'!C133</f>
        <v>45473</v>
      </c>
      <c r="F5" s="63" t="s">
        <v>605</v>
      </c>
      <c r="G5" s="33" t="s">
        <v>605</v>
      </c>
    </row>
    <row r="6" spans="1:7" ht="21" customHeight="1" x14ac:dyDescent="0.25">
      <c r="A6" s="130" t="s">
        <v>607</v>
      </c>
      <c r="B6" s="130"/>
      <c r="C6" s="131" t="s">
        <v>608</v>
      </c>
      <c r="D6" s="106"/>
      <c r="E6" s="106"/>
      <c r="F6" s="106"/>
      <c r="G6" s="107"/>
    </row>
    <row r="7" spans="1:7" x14ac:dyDescent="0.2">
      <c r="A7" s="132" t="s">
        <v>609</v>
      </c>
      <c r="B7" s="133"/>
      <c r="C7" s="95" t="s">
        <v>1213</v>
      </c>
      <c r="D7" s="93"/>
      <c r="E7" s="93"/>
      <c r="F7" s="93"/>
      <c r="G7" s="94"/>
    </row>
    <row r="8" spans="1:7" x14ac:dyDescent="0.2">
      <c r="A8" s="133"/>
      <c r="B8" s="133" t="s">
        <v>834</v>
      </c>
      <c r="C8" s="95" t="s">
        <v>835</v>
      </c>
      <c r="D8" s="93"/>
      <c r="E8" s="93"/>
      <c r="F8" s="93"/>
      <c r="G8" s="94"/>
    </row>
    <row r="9" spans="1:7" x14ac:dyDescent="0.2">
      <c r="A9" s="133"/>
      <c r="B9" s="133" t="s">
        <v>611</v>
      </c>
      <c r="C9" s="95" t="s">
        <v>1214</v>
      </c>
      <c r="D9" s="93"/>
      <c r="E9" s="93"/>
      <c r="F9" s="93"/>
      <c r="G9" s="94"/>
    </row>
    <row r="10" spans="1:7" x14ac:dyDescent="0.2">
      <c r="A10" s="133"/>
      <c r="B10" s="133" t="s">
        <v>1215</v>
      </c>
      <c r="C10" s="95" t="s">
        <v>1216</v>
      </c>
      <c r="D10" s="93"/>
      <c r="E10" s="93"/>
      <c r="F10" s="93"/>
      <c r="G10" s="94"/>
    </row>
    <row r="11" spans="1:7" x14ac:dyDescent="0.2">
      <c r="A11" s="133"/>
      <c r="B11" s="133" t="s">
        <v>1217</v>
      </c>
      <c r="C11" s="95" t="s">
        <v>1218</v>
      </c>
      <c r="D11" s="93"/>
      <c r="E11" s="93"/>
      <c r="F11" s="93"/>
      <c r="G11" s="94"/>
    </row>
    <row r="12" spans="1:7" x14ac:dyDescent="0.2">
      <c r="A12" s="133"/>
      <c r="B12" s="133" t="s">
        <v>1219</v>
      </c>
      <c r="C12" s="95" t="s">
        <v>1220</v>
      </c>
      <c r="D12" s="93"/>
      <c r="E12" s="93"/>
      <c r="F12" s="93"/>
      <c r="G12" s="94"/>
    </row>
    <row r="13" spans="1:7" x14ac:dyDescent="0.2">
      <c r="A13" s="133"/>
      <c r="B13" s="133" t="s">
        <v>617</v>
      </c>
      <c r="C13" s="95" t="s">
        <v>552</v>
      </c>
      <c r="D13" s="93"/>
      <c r="E13" s="93"/>
      <c r="F13" s="93"/>
      <c r="G13" s="94"/>
    </row>
    <row r="14" spans="1:7" x14ac:dyDescent="0.2">
      <c r="A14" s="132" t="s">
        <v>619</v>
      </c>
      <c r="B14" s="133"/>
      <c r="C14" s="95" t="s">
        <v>671</v>
      </c>
      <c r="D14" s="93"/>
      <c r="E14" s="93"/>
      <c r="F14" s="93"/>
      <c r="G14" s="94"/>
    </row>
    <row r="15" spans="1:7" x14ac:dyDescent="0.2">
      <c r="A15" s="133" t="s">
        <v>1221</v>
      </c>
      <c r="B15" s="133"/>
      <c r="C15" s="95" t="s">
        <v>1222</v>
      </c>
      <c r="D15" s="93"/>
      <c r="E15" s="93"/>
      <c r="F15" s="93"/>
      <c r="G15" s="94"/>
    </row>
    <row r="16" spans="1:7" x14ac:dyDescent="0.2">
      <c r="A16" s="133"/>
      <c r="B16" s="133" t="s">
        <v>1223</v>
      </c>
      <c r="C16" s="95" t="s">
        <v>1224</v>
      </c>
      <c r="D16" s="93"/>
      <c r="E16" s="93"/>
      <c r="F16" s="93"/>
      <c r="G16" s="94"/>
    </row>
    <row r="17" spans="1:7" x14ac:dyDescent="0.2">
      <c r="A17" s="133"/>
      <c r="B17" s="133" t="s">
        <v>1225</v>
      </c>
      <c r="C17" s="95" t="s">
        <v>1226</v>
      </c>
      <c r="D17" s="93"/>
      <c r="E17" s="93"/>
      <c r="F17" s="93"/>
      <c r="G17" s="94"/>
    </row>
    <row r="18" spans="1:7" x14ac:dyDescent="0.2">
      <c r="A18" s="133"/>
      <c r="B18" s="133" t="s">
        <v>1227</v>
      </c>
      <c r="C18" s="95" t="s">
        <v>1228</v>
      </c>
      <c r="D18" s="93"/>
      <c r="E18" s="93"/>
      <c r="F18" s="93"/>
      <c r="G18" s="94"/>
    </row>
    <row r="19" spans="1:7" x14ac:dyDescent="0.2">
      <c r="A19" s="133" t="s">
        <v>1229</v>
      </c>
      <c r="B19" s="133"/>
      <c r="C19" s="95" t="s">
        <v>1230</v>
      </c>
      <c r="D19" s="93"/>
      <c r="E19" s="93"/>
      <c r="F19" s="93"/>
      <c r="G19" s="94"/>
    </row>
    <row r="20" spans="1:7" x14ac:dyDescent="0.2">
      <c r="A20" s="133"/>
      <c r="B20" s="133" t="s">
        <v>1231</v>
      </c>
      <c r="C20" s="95" t="s">
        <v>1224</v>
      </c>
      <c r="D20" s="93"/>
      <c r="E20" s="93"/>
      <c r="F20" s="93"/>
      <c r="G20" s="94"/>
    </row>
    <row r="21" spans="1:7" x14ac:dyDescent="0.2">
      <c r="A21" s="133"/>
      <c r="B21" s="133" t="s">
        <v>1232</v>
      </c>
      <c r="C21" s="95" t="s">
        <v>1228</v>
      </c>
      <c r="D21" s="93"/>
      <c r="E21" s="93"/>
      <c r="F21" s="93"/>
      <c r="G21" s="94"/>
    </row>
    <row r="22" spans="1:7" x14ac:dyDescent="0.2">
      <c r="A22" s="133" t="s">
        <v>621</v>
      </c>
      <c r="B22" s="133"/>
      <c r="C22" s="95" t="s">
        <v>141</v>
      </c>
      <c r="D22" s="93"/>
      <c r="E22" s="93"/>
      <c r="F22" s="93"/>
      <c r="G22" s="94"/>
    </row>
    <row r="23" spans="1:7" x14ac:dyDescent="0.2">
      <c r="A23" s="133" t="s">
        <v>895</v>
      </c>
      <c r="B23" s="133"/>
      <c r="C23" s="95" t="s">
        <v>1233</v>
      </c>
      <c r="D23" s="93"/>
      <c r="E23" s="93"/>
      <c r="F23" s="93"/>
      <c r="G23" s="94"/>
    </row>
    <row r="24" spans="1:7" x14ac:dyDescent="0.2">
      <c r="A24" s="133"/>
      <c r="B24" s="133" t="s">
        <v>1234</v>
      </c>
      <c r="C24" s="95" t="s">
        <v>1235</v>
      </c>
      <c r="D24" s="93"/>
      <c r="E24" s="93"/>
      <c r="F24" s="93"/>
      <c r="G24" s="94"/>
    </row>
    <row r="25" spans="1:7" x14ac:dyDescent="0.2">
      <c r="A25" s="133"/>
      <c r="B25" s="133" t="s">
        <v>1236</v>
      </c>
      <c r="C25" s="95" t="s">
        <v>1237</v>
      </c>
      <c r="D25" s="93"/>
      <c r="E25" s="93"/>
      <c r="F25" s="93"/>
      <c r="G25" s="94"/>
    </row>
    <row r="26" spans="1:7" x14ac:dyDescent="0.2">
      <c r="A26" s="133"/>
      <c r="B26" s="133" t="s">
        <v>1238</v>
      </c>
      <c r="C26" s="95" t="s">
        <v>1239</v>
      </c>
      <c r="D26" s="93"/>
      <c r="E26" s="93"/>
      <c r="F26" s="93"/>
      <c r="G26" s="94"/>
    </row>
    <row r="27" spans="1:7" x14ac:dyDescent="0.2">
      <c r="A27" s="133"/>
      <c r="B27" s="133" t="s">
        <v>1240</v>
      </c>
      <c r="C27" s="95" t="s">
        <v>552</v>
      </c>
      <c r="D27" s="93"/>
      <c r="E27" s="93"/>
      <c r="F27" s="93"/>
      <c r="G27" s="94"/>
    </row>
    <row r="28" spans="1:7" x14ac:dyDescent="0.2">
      <c r="A28" s="132" t="s">
        <v>622</v>
      </c>
      <c r="B28" s="133"/>
      <c r="C28" s="95" t="s">
        <v>1241</v>
      </c>
      <c r="D28" s="93"/>
      <c r="E28" s="93"/>
      <c r="F28" s="93"/>
      <c r="G28" s="94"/>
    </row>
    <row r="29" spans="1:7" x14ac:dyDescent="0.2">
      <c r="A29" s="132" t="s">
        <v>624</v>
      </c>
      <c r="B29" s="133"/>
      <c r="C29" s="95" t="s">
        <v>625</v>
      </c>
      <c r="D29" s="93"/>
      <c r="E29" s="93"/>
      <c r="F29" s="93"/>
      <c r="G29" s="94"/>
    </row>
    <row r="30" spans="1:7" x14ac:dyDescent="0.2">
      <c r="A30" s="132" t="s">
        <v>626</v>
      </c>
      <c r="B30" s="133"/>
      <c r="C30" s="95" t="s">
        <v>627</v>
      </c>
      <c r="D30" s="93"/>
      <c r="E30" s="93"/>
      <c r="F30" s="93"/>
      <c r="G30" s="94"/>
    </row>
    <row r="31" spans="1:7" x14ac:dyDescent="0.2">
      <c r="A31" s="133" t="s">
        <v>628</v>
      </c>
      <c r="B31" s="133"/>
      <c r="C31" s="250" t="s">
        <v>629</v>
      </c>
      <c r="D31" s="93"/>
      <c r="E31" s="93"/>
      <c r="F31" s="93"/>
      <c r="G31" s="94"/>
    </row>
    <row r="32" spans="1:7" x14ac:dyDescent="0.2">
      <c r="A32" s="132" t="s">
        <v>630</v>
      </c>
      <c r="B32" s="132"/>
      <c r="C32" s="89" t="s">
        <v>631</v>
      </c>
      <c r="D32" s="134"/>
      <c r="E32" s="134"/>
      <c r="F32" s="134"/>
      <c r="G32" s="135"/>
    </row>
    <row r="33" spans="1:11" x14ac:dyDescent="0.2">
      <c r="A33" s="132" t="s">
        <v>1242</v>
      </c>
      <c r="B33" s="133"/>
      <c r="C33" s="95" t="s">
        <v>633</v>
      </c>
      <c r="D33" s="93"/>
      <c r="E33" s="93"/>
      <c r="F33" s="93"/>
      <c r="G33" s="94"/>
    </row>
    <row r="34" spans="1:11" x14ac:dyDescent="0.2">
      <c r="A34" s="132" t="s">
        <v>634</v>
      </c>
      <c r="B34" s="133"/>
      <c r="C34" s="250" t="s">
        <v>635</v>
      </c>
      <c r="D34" s="93"/>
      <c r="E34" s="93"/>
      <c r="F34" s="93"/>
      <c r="G34" s="94"/>
    </row>
    <row r="35" spans="1:11" x14ac:dyDescent="0.2">
      <c r="A35" s="133"/>
      <c r="B35" s="133"/>
      <c r="C35" s="95"/>
      <c r="D35" s="93"/>
      <c r="E35" s="93"/>
      <c r="F35" s="93"/>
      <c r="G35" s="94"/>
    </row>
    <row r="36" spans="1:11" ht="15.75" thickBot="1" x14ac:dyDescent="0.3">
      <c r="A36" s="136" t="s">
        <v>636</v>
      </c>
      <c r="B36" s="137"/>
      <c r="C36" s="112"/>
      <c r="D36" s="113"/>
      <c r="E36" s="113"/>
      <c r="F36" s="113"/>
      <c r="G36" s="114"/>
    </row>
    <row r="37" spans="1:11" ht="21.75" customHeight="1" thickTop="1" x14ac:dyDescent="0.25">
      <c r="A37" s="138" t="s">
        <v>637</v>
      </c>
      <c r="B37" s="139"/>
      <c r="C37" s="140" t="s">
        <v>638</v>
      </c>
      <c r="D37" s="106"/>
      <c r="E37" s="106"/>
      <c r="F37" s="106"/>
      <c r="G37" s="107"/>
    </row>
    <row r="38" spans="1:11" x14ac:dyDescent="0.2">
      <c r="A38" s="133"/>
      <c r="B38" s="133" t="s">
        <v>639</v>
      </c>
      <c r="C38" s="95" t="s">
        <v>1243</v>
      </c>
      <c r="D38" s="93"/>
      <c r="E38" s="93"/>
      <c r="F38" s="93"/>
      <c r="G38" s="94"/>
    </row>
    <row r="39" spans="1:11" x14ac:dyDescent="0.2">
      <c r="A39" s="133"/>
      <c r="B39" s="133" t="s">
        <v>655</v>
      </c>
      <c r="C39" s="95" t="s">
        <v>656</v>
      </c>
      <c r="D39" s="93"/>
      <c r="E39" s="93"/>
      <c r="F39" s="93"/>
      <c r="G39" s="94"/>
      <c r="K39" s="36"/>
    </row>
    <row r="40" spans="1:11" x14ac:dyDescent="0.2">
      <c r="A40" s="133"/>
      <c r="B40" s="133" t="s">
        <v>657</v>
      </c>
      <c r="C40" s="95" t="s">
        <v>1244</v>
      </c>
      <c r="D40" s="93"/>
      <c r="E40" s="93"/>
      <c r="F40" s="93"/>
      <c r="G40" s="94"/>
    </row>
    <row r="41" spans="1:11" ht="20.25" customHeight="1" thickBot="1" x14ac:dyDescent="0.3">
      <c r="A41" s="136" t="s">
        <v>659</v>
      </c>
      <c r="B41" s="137"/>
      <c r="C41" s="112"/>
      <c r="D41" s="113"/>
      <c r="E41" s="113"/>
      <c r="F41" s="113"/>
      <c r="G41" s="114"/>
    </row>
    <row r="42" spans="1:11" ht="15" thickTop="1" x14ac:dyDescent="0.2">
      <c r="A42" s="141"/>
      <c r="B42" s="141"/>
      <c r="C42" s="115"/>
      <c r="D42" s="115"/>
      <c r="E42" s="115"/>
      <c r="F42" s="115"/>
      <c r="G42" s="115"/>
    </row>
    <row r="43" spans="1:11" x14ac:dyDescent="0.2">
      <c r="A43" s="141"/>
      <c r="B43" s="141"/>
      <c r="C43" s="115"/>
      <c r="D43" s="115"/>
      <c r="E43" s="115"/>
      <c r="F43" s="115"/>
      <c r="G43" s="115"/>
    </row>
    <row r="44" spans="1:11" x14ac:dyDescent="0.2">
      <c r="A44" s="133"/>
      <c r="B44" s="133"/>
      <c r="C44" s="91"/>
      <c r="D44" s="115" t="s">
        <v>405</v>
      </c>
      <c r="E44" s="91"/>
      <c r="F44" s="252" t="str">
        <f>"Budget Fiscal Year "&amp;TEXT('Form 1'!$C$136, "mm/dd/yy")</f>
        <v>Budget Fiscal Year 2024-2025</v>
      </c>
      <c r="G44" s="115"/>
    </row>
    <row r="45" spans="1:11" ht="14.25" customHeight="1" x14ac:dyDescent="0.2">
      <c r="A45" s="132"/>
      <c r="B45" s="132"/>
      <c r="C45" s="142"/>
      <c r="D45" s="141" t="s">
        <v>675</v>
      </c>
      <c r="E45" s="115"/>
      <c r="F45" s="115"/>
      <c r="G45" s="115"/>
    </row>
    <row r="46" spans="1:11" ht="17.25" customHeight="1" x14ac:dyDescent="0.2">
      <c r="A46" s="141" t="s">
        <v>1245</v>
      </c>
      <c r="B46" s="141"/>
      <c r="C46" s="115"/>
      <c r="D46" s="115"/>
      <c r="E46" s="115"/>
      <c r="F46" s="115"/>
      <c r="G46" s="115"/>
    </row>
    <row r="47" spans="1:11" x14ac:dyDescent="0.2">
      <c r="A47" s="141"/>
      <c r="B47" s="141"/>
      <c r="C47" s="115"/>
      <c r="D47" s="115"/>
      <c r="E47" s="115"/>
      <c r="F47" s="115"/>
      <c r="G47" s="115"/>
    </row>
    <row r="48" spans="1:11" x14ac:dyDescent="0.2">
      <c r="A48" s="141"/>
      <c r="B48" s="141"/>
      <c r="C48" s="115"/>
      <c r="D48" s="115"/>
      <c r="E48" s="115"/>
      <c r="F48" s="73"/>
      <c r="G48" s="896" t="s">
        <v>34</v>
      </c>
    </row>
    <row r="49" spans="7:7" x14ac:dyDescent="0.2">
      <c r="G49" s="251">
        <f>'Form 1'!$C$147</f>
        <v>45230</v>
      </c>
    </row>
  </sheetData>
  <mergeCells count="1">
    <mergeCell ref="F2:G2"/>
  </mergeCells>
  <phoneticPr fontId="0" type="noConversion"/>
  <pageMargins left="0.55000000000000004" right="0" top="0.75" bottom="0.25" header="0.5" footer="0"/>
  <pageSetup scale="90"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tabColor indexed="13"/>
  </sheetPr>
  <dimension ref="A1:G46"/>
  <sheetViews>
    <sheetView workbookViewId="0"/>
  </sheetViews>
  <sheetFormatPr defaultColWidth="9.140625" defaultRowHeight="14.25" x14ac:dyDescent="0.2"/>
  <cols>
    <col min="1" max="1" width="1.5703125" style="4" customWidth="1"/>
    <col min="2" max="2" width="6.140625" style="4" customWidth="1"/>
    <col min="3" max="3" width="35" style="3" customWidth="1"/>
    <col min="4" max="5" width="15.7109375" style="3" customWidth="1"/>
    <col min="6" max="6" width="15.140625" style="3" customWidth="1"/>
    <col min="7" max="7" width="17.5703125" style="3" customWidth="1"/>
    <col min="8" max="16384" width="9.140625" style="3"/>
  </cols>
  <sheetData>
    <row r="1" spans="1:7" x14ac:dyDescent="0.2">
      <c r="A1" s="25"/>
      <c r="B1" s="25"/>
      <c r="C1" s="26"/>
      <c r="D1" s="27">
        <v>-1</v>
      </c>
      <c r="E1" s="28">
        <v>-2</v>
      </c>
      <c r="F1" s="29">
        <v>-3</v>
      </c>
      <c r="G1" s="29">
        <v>-4</v>
      </c>
    </row>
    <row r="2" spans="1:7" s="34" customFormat="1" ht="15.75" customHeight="1" x14ac:dyDescent="0.2">
      <c r="A2" s="66"/>
      <c r="B2" s="898"/>
      <c r="C2" s="899"/>
      <c r="D2" s="70"/>
      <c r="E2" s="61" t="s">
        <v>359</v>
      </c>
      <c r="F2" s="1073" t="str">
        <f>"BUDGET YEAR ENDING "&amp;TEXT('Form 1'!C138, "MM/DD/YY")</f>
        <v>BUDGET YEAR ENDING 06/30/25</v>
      </c>
      <c r="G2" s="1074"/>
    </row>
    <row r="3" spans="1:7" s="34" customFormat="1" ht="15.75" customHeight="1" x14ac:dyDescent="0.2">
      <c r="A3" s="66"/>
      <c r="B3" s="898"/>
      <c r="C3" s="70"/>
      <c r="D3" s="62" t="s">
        <v>599</v>
      </c>
      <c r="E3" s="62" t="s">
        <v>600</v>
      </c>
      <c r="F3" s="70"/>
    </row>
    <row r="4" spans="1:7" s="34" customFormat="1" ht="15.75" customHeight="1" x14ac:dyDescent="0.2">
      <c r="A4" s="66"/>
      <c r="B4" s="898"/>
      <c r="C4" s="899" t="s">
        <v>517</v>
      </c>
      <c r="D4" s="62" t="s">
        <v>601</v>
      </c>
      <c r="E4" s="62" t="s">
        <v>601</v>
      </c>
      <c r="F4" s="65" t="s">
        <v>602</v>
      </c>
      <c r="G4" s="61" t="s">
        <v>603</v>
      </c>
    </row>
    <row r="5" spans="1:7" s="34" customFormat="1" ht="15" customHeight="1" x14ac:dyDescent="0.2">
      <c r="A5" s="31"/>
      <c r="B5" s="900"/>
      <c r="C5" s="901"/>
      <c r="D5" s="253">
        <f>'Form 1'!C129</f>
        <v>45107</v>
      </c>
      <c r="E5" s="253">
        <f>'Form 1'!C133</f>
        <v>45473</v>
      </c>
      <c r="F5" s="63" t="s">
        <v>605</v>
      </c>
      <c r="G5" s="33" t="s">
        <v>605</v>
      </c>
    </row>
    <row r="6" spans="1:7" ht="21" customHeight="1" x14ac:dyDescent="0.25">
      <c r="A6" s="143" t="s">
        <v>660</v>
      </c>
      <c r="B6" s="143"/>
      <c r="C6" s="131" t="s">
        <v>661</v>
      </c>
      <c r="D6" s="144"/>
      <c r="E6" s="144"/>
      <c r="F6" s="144"/>
      <c r="G6" s="115"/>
    </row>
    <row r="7" spans="1:7" x14ac:dyDescent="0.2">
      <c r="A7" s="145" t="s">
        <v>664</v>
      </c>
      <c r="B7" s="146"/>
      <c r="C7" s="95" t="s">
        <v>665</v>
      </c>
      <c r="D7" s="95"/>
      <c r="E7" s="95"/>
      <c r="F7" s="95"/>
      <c r="G7" s="91"/>
    </row>
    <row r="8" spans="1:7" x14ac:dyDescent="0.2">
      <c r="A8" s="146"/>
      <c r="B8" s="146" t="s">
        <v>1246</v>
      </c>
      <c r="C8" s="95" t="s">
        <v>1247</v>
      </c>
      <c r="D8" s="95"/>
      <c r="E8" s="95"/>
      <c r="F8" s="95"/>
      <c r="G8" s="91"/>
    </row>
    <row r="9" spans="1:7" x14ac:dyDescent="0.2">
      <c r="A9" s="146"/>
      <c r="B9" s="146" t="s">
        <v>1248</v>
      </c>
      <c r="C9" s="95" t="s">
        <v>552</v>
      </c>
      <c r="D9" s="95"/>
      <c r="E9" s="95"/>
      <c r="F9" s="95"/>
      <c r="G9" s="91"/>
    </row>
    <row r="10" spans="1:7" x14ac:dyDescent="0.2">
      <c r="A10" s="146" t="s">
        <v>666</v>
      </c>
      <c r="B10" s="146"/>
      <c r="C10" s="95" t="s">
        <v>667</v>
      </c>
      <c r="D10" s="95"/>
      <c r="E10" s="95"/>
      <c r="F10" s="95"/>
      <c r="G10" s="91"/>
    </row>
    <row r="11" spans="1:7" x14ac:dyDescent="0.2">
      <c r="A11" s="146"/>
      <c r="B11" s="146" t="s">
        <v>1249</v>
      </c>
      <c r="C11" s="95" t="s">
        <v>1250</v>
      </c>
      <c r="D11" s="95"/>
      <c r="E11" s="95"/>
      <c r="F11" s="95"/>
      <c r="G11" s="91"/>
    </row>
    <row r="12" spans="1:7" x14ac:dyDescent="0.2">
      <c r="A12" s="146"/>
      <c r="B12" s="146" t="s">
        <v>1251</v>
      </c>
      <c r="C12" s="95" t="s">
        <v>1252</v>
      </c>
      <c r="D12" s="95"/>
      <c r="E12" s="95"/>
      <c r="F12" s="95"/>
      <c r="G12" s="91"/>
    </row>
    <row r="13" spans="1:7" x14ac:dyDescent="0.2">
      <c r="A13" s="145" t="s">
        <v>668</v>
      </c>
      <c r="B13" s="146"/>
      <c r="C13" s="95" t="s">
        <v>669</v>
      </c>
      <c r="D13" s="95"/>
      <c r="E13" s="95"/>
      <c r="F13" s="95"/>
      <c r="G13" s="91"/>
    </row>
    <row r="14" spans="1:7" x14ac:dyDescent="0.2">
      <c r="A14" s="146"/>
      <c r="B14" s="146" t="s">
        <v>1253</v>
      </c>
      <c r="C14" s="95" t="s">
        <v>1254</v>
      </c>
      <c r="D14" s="95"/>
      <c r="E14" s="95"/>
      <c r="F14" s="95"/>
      <c r="G14" s="91"/>
    </row>
    <row r="15" spans="1:7" x14ac:dyDescent="0.2">
      <c r="A15" s="146"/>
      <c r="B15" s="146" t="s">
        <v>1255</v>
      </c>
      <c r="C15" s="95" t="s">
        <v>1256</v>
      </c>
      <c r="D15" s="95"/>
      <c r="E15" s="95"/>
      <c r="F15" s="95"/>
      <c r="G15" s="91"/>
    </row>
    <row r="16" spans="1:7" x14ac:dyDescent="0.2">
      <c r="A16" s="146"/>
      <c r="B16" s="146" t="s">
        <v>1257</v>
      </c>
      <c r="C16" s="95" t="s">
        <v>1258</v>
      </c>
      <c r="D16" s="95"/>
      <c r="E16" s="95"/>
      <c r="F16" s="95"/>
      <c r="G16" s="91"/>
    </row>
    <row r="17" spans="1:7" x14ac:dyDescent="0.2">
      <c r="A17" s="145"/>
      <c r="B17" s="146" t="s">
        <v>1259</v>
      </c>
      <c r="C17" s="95" t="s">
        <v>1260</v>
      </c>
      <c r="D17" s="95"/>
      <c r="E17" s="95"/>
      <c r="F17" s="95"/>
      <c r="G17" s="91"/>
    </row>
    <row r="18" spans="1:7" ht="26.25" customHeight="1" x14ac:dyDescent="0.2">
      <c r="A18" s="146"/>
      <c r="B18" s="147" t="s">
        <v>1261</v>
      </c>
      <c r="C18" s="120" t="s">
        <v>1262</v>
      </c>
      <c r="D18" s="95"/>
      <c r="E18" s="95"/>
      <c r="F18" s="95"/>
      <c r="G18" s="91"/>
    </row>
    <row r="19" spans="1:7" x14ac:dyDescent="0.2">
      <c r="A19" s="146"/>
      <c r="B19" s="146" t="s">
        <v>1263</v>
      </c>
      <c r="C19" s="95" t="s">
        <v>1264</v>
      </c>
      <c r="D19" s="95"/>
      <c r="E19" s="95"/>
      <c r="F19" s="95"/>
      <c r="G19" s="91"/>
    </row>
    <row r="20" spans="1:7" x14ac:dyDescent="0.2">
      <c r="A20" s="146"/>
      <c r="B20" s="146" t="s">
        <v>1265</v>
      </c>
      <c r="C20" s="95" t="s">
        <v>1266</v>
      </c>
      <c r="D20" s="95"/>
      <c r="E20" s="95"/>
      <c r="F20" s="95"/>
      <c r="G20" s="91"/>
    </row>
    <row r="21" spans="1:7" x14ac:dyDescent="0.2">
      <c r="A21" s="145"/>
      <c r="B21" s="146" t="s">
        <v>1267</v>
      </c>
      <c r="C21" s="95" t="s">
        <v>1268</v>
      </c>
      <c r="D21" s="95"/>
      <c r="E21" s="95"/>
      <c r="F21" s="95"/>
      <c r="G21" s="91"/>
    </row>
    <row r="22" spans="1:7" x14ac:dyDescent="0.2">
      <c r="A22" s="146"/>
      <c r="B22" s="146" t="s">
        <v>1269</v>
      </c>
      <c r="C22" s="95" t="s">
        <v>1270</v>
      </c>
      <c r="D22" s="95"/>
      <c r="E22" s="95"/>
      <c r="F22" s="95"/>
      <c r="G22" s="91"/>
    </row>
    <row r="23" spans="1:7" x14ac:dyDescent="0.2">
      <c r="A23" s="145"/>
      <c r="B23" s="146" t="s">
        <v>1271</v>
      </c>
      <c r="C23" s="95" t="s">
        <v>1272</v>
      </c>
      <c r="D23" s="95"/>
      <c r="E23" s="95"/>
      <c r="F23" s="95"/>
      <c r="G23" s="91"/>
    </row>
    <row r="24" spans="1:7" x14ac:dyDescent="0.2">
      <c r="A24" s="146"/>
      <c r="B24" s="146" t="s">
        <v>1273</v>
      </c>
      <c r="C24" s="95" t="s">
        <v>1274</v>
      </c>
      <c r="D24" s="95"/>
      <c r="E24" s="95"/>
      <c r="F24" s="95"/>
      <c r="G24" s="91"/>
    </row>
    <row r="25" spans="1:7" x14ac:dyDescent="0.2">
      <c r="A25" s="146"/>
      <c r="B25" s="146" t="s">
        <v>1275</v>
      </c>
      <c r="C25" s="95" t="s">
        <v>1276</v>
      </c>
      <c r="D25" s="95"/>
      <c r="E25" s="95"/>
      <c r="F25" s="95"/>
      <c r="G25" s="91"/>
    </row>
    <row r="26" spans="1:7" x14ac:dyDescent="0.2">
      <c r="A26" s="146"/>
      <c r="B26" s="146" t="s">
        <v>1277</v>
      </c>
      <c r="C26" s="95" t="s">
        <v>1278</v>
      </c>
      <c r="D26" s="95"/>
      <c r="E26" s="95"/>
      <c r="F26" s="95"/>
      <c r="G26" s="91"/>
    </row>
    <row r="27" spans="1:7" x14ac:dyDescent="0.2">
      <c r="A27" s="146" t="s">
        <v>806</v>
      </c>
      <c r="B27" s="146"/>
      <c r="C27" s="95" t="s">
        <v>1279</v>
      </c>
      <c r="D27" s="95"/>
      <c r="E27" s="95"/>
      <c r="F27" s="95"/>
      <c r="G27" s="91"/>
    </row>
    <row r="28" spans="1:7" x14ac:dyDescent="0.2">
      <c r="A28" s="146"/>
      <c r="B28" s="146" t="s">
        <v>1280</v>
      </c>
      <c r="C28" s="95" t="s">
        <v>1281</v>
      </c>
      <c r="D28" s="95"/>
      <c r="E28" s="95"/>
      <c r="F28" s="95"/>
      <c r="G28" s="91"/>
    </row>
    <row r="29" spans="1:7" x14ac:dyDescent="0.2">
      <c r="A29" s="146"/>
      <c r="B29" s="146" t="s">
        <v>1282</v>
      </c>
      <c r="C29" s="95" t="s">
        <v>568</v>
      </c>
      <c r="D29" s="95"/>
      <c r="E29" s="95"/>
      <c r="F29" s="95"/>
      <c r="G29" s="91"/>
    </row>
    <row r="30" spans="1:7" x14ac:dyDescent="0.2">
      <c r="A30" s="146"/>
      <c r="B30" s="146" t="s">
        <v>1283</v>
      </c>
      <c r="C30" s="95" t="s">
        <v>1284</v>
      </c>
      <c r="D30" s="95"/>
      <c r="E30" s="95"/>
      <c r="F30" s="95"/>
      <c r="G30" s="91"/>
    </row>
    <row r="31" spans="1:7" x14ac:dyDescent="0.2">
      <c r="A31" s="146"/>
      <c r="B31" s="146" t="s">
        <v>1285</v>
      </c>
      <c r="C31" s="95" t="s">
        <v>1286</v>
      </c>
      <c r="D31" s="95"/>
      <c r="E31" s="95"/>
      <c r="F31" s="95"/>
      <c r="G31" s="91"/>
    </row>
    <row r="32" spans="1:7" x14ac:dyDescent="0.2">
      <c r="A32" s="146" t="s">
        <v>670</v>
      </c>
      <c r="B32" s="146"/>
      <c r="C32" s="95" t="s">
        <v>671</v>
      </c>
      <c r="D32" s="95"/>
      <c r="E32" s="95"/>
      <c r="F32" s="95"/>
      <c r="G32" s="91"/>
    </row>
    <row r="33" spans="1:7" x14ac:dyDescent="0.2">
      <c r="A33" s="146"/>
      <c r="B33" s="146" t="s">
        <v>1287</v>
      </c>
      <c r="C33" s="95" t="s">
        <v>1288</v>
      </c>
      <c r="D33" s="95"/>
      <c r="E33" s="95"/>
      <c r="F33" s="95"/>
      <c r="G33" s="91"/>
    </row>
    <row r="34" spans="1:7" x14ac:dyDescent="0.2">
      <c r="A34" s="145" t="s">
        <v>672</v>
      </c>
      <c r="B34" s="146"/>
      <c r="C34" s="254" t="s">
        <v>1289</v>
      </c>
      <c r="D34" s="95"/>
      <c r="E34" s="95"/>
      <c r="F34" s="95"/>
      <c r="G34" s="91"/>
    </row>
    <row r="35" spans="1:7" x14ac:dyDescent="0.2">
      <c r="A35" s="148"/>
      <c r="B35" s="148"/>
      <c r="C35" s="144"/>
      <c r="D35" s="144"/>
      <c r="E35" s="144"/>
      <c r="F35" s="144"/>
      <c r="G35" s="115"/>
    </row>
    <row r="36" spans="1:7" ht="15.75" thickBot="1" x14ac:dyDescent="0.3">
      <c r="A36" s="149" t="s">
        <v>674</v>
      </c>
      <c r="B36" s="150"/>
      <c r="C36" s="112"/>
      <c r="D36" s="112"/>
      <c r="E36" s="112"/>
      <c r="F36" s="112"/>
      <c r="G36" s="151"/>
    </row>
    <row r="37" spans="1:7" ht="15" thickTop="1" x14ac:dyDescent="0.2">
      <c r="A37" s="148"/>
      <c r="B37" s="148"/>
      <c r="C37" s="115"/>
      <c r="D37" s="115"/>
      <c r="E37" s="115"/>
      <c r="F37" s="115"/>
      <c r="G37" s="115"/>
    </row>
    <row r="38" spans="1:7" x14ac:dyDescent="0.2">
      <c r="A38" s="148"/>
      <c r="B38" s="148"/>
      <c r="C38" s="115"/>
      <c r="D38" s="115"/>
      <c r="E38" s="115"/>
      <c r="F38" s="115"/>
      <c r="G38" s="115"/>
    </row>
    <row r="39" spans="1:7" x14ac:dyDescent="0.2">
      <c r="A39" s="148"/>
      <c r="B39" s="148"/>
      <c r="C39" s="115"/>
      <c r="D39" s="115"/>
      <c r="E39" s="115"/>
      <c r="F39" s="115"/>
      <c r="G39" s="115"/>
    </row>
    <row r="40" spans="1:7" x14ac:dyDescent="0.2">
      <c r="A40" s="148"/>
      <c r="B40" s="148"/>
      <c r="C40" s="115"/>
      <c r="D40" s="115"/>
      <c r="E40" s="115"/>
      <c r="F40" s="115"/>
      <c r="G40" s="115"/>
    </row>
    <row r="41" spans="1:7" ht="16.5" customHeight="1" x14ac:dyDescent="0.2">
      <c r="A41" s="148"/>
      <c r="B41" s="148"/>
      <c r="C41" s="115"/>
      <c r="D41" s="115"/>
      <c r="E41" s="115"/>
      <c r="F41" s="115"/>
      <c r="G41" s="115"/>
    </row>
    <row r="42" spans="1:7" x14ac:dyDescent="0.2">
      <c r="A42" s="148"/>
      <c r="B42" s="148"/>
      <c r="C42" s="115"/>
      <c r="D42" s="115"/>
      <c r="E42" s="115"/>
      <c r="F42" s="115"/>
      <c r="G42" s="115"/>
    </row>
    <row r="43" spans="1:7" x14ac:dyDescent="0.2">
      <c r="A43" s="148"/>
      <c r="B43" s="148"/>
      <c r="C43" s="115"/>
      <c r="D43" s="115"/>
      <c r="E43" s="115"/>
      <c r="F43" s="115"/>
      <c r="G43" s="115"/>
    </row>
    <row r="44" spans="1:7" x14ac:dyDescent="0.2">
      <c r="A44" s="148"/>
      <c r="B44" s="148"/>
      <c r="C44" s="115"/>
      <c r="D44" s="115"/>
      <c r="E44" s="115"/>
      <c r="F44" s="115"/>
      <c r="G44" s="115"/>
    </row>
    <row r="45" spans="1:7" x14ac:dyDescent="0.2">
      <c r="A45" s="148"/>
      <c r="B45" s="148"/>
      <c r="C45" s="115"/>
      <c r="D45" s="115"/>
      <c r="E45" s="115"/>
      <c r="F45" s="73"/>
      <c r="G45" s="896" t="s">
        <v>34</v>
      </c>
    </row>
    <row r="46" spans="1:7" x14ac:dyDescent="0.2">
      <c r="G46" s="251">
        <f>'Form 1'!$C$147</f>
        <v>45230</v>
      </c>
    </row>
  </sheetData>
  <mergeCells count="1">
    <mergeCell ref="F2:G2"/>
  </mergeCells>
  <phoneticPr fontId="0" type="noConversion"/>
  <pageMargins left="0.66" right="0" top="1" bottom="0.75" header="0.5" footer="0"/>
  <pageSetup scale="90" orientation="portrait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tabColor indexed="13"/>
  </sheetPr>
  <dimension ref="A1:G46"/>
  <sheetViews>
    <sheetView workbookViewId="0"/>
  </sheetViews>
  <sheetFormatPr defaultColWidth="9.140625" defaultRowHeight="14.25" x14ac:dyDescent="0.2"/>
  <cols>
    <col min="1" max="1" width="2" style="4" customWidth="1"/>
    <col min="2" max="2" width="5.42578125" style="4" customWidth="1"/>
    <col min="3" max="3" width="35.42578125" style="3" customWidth="1"/>
    <col min="4" max="5" width="15.7109375" style="3" customWidth="1"/>
    <col min="6" max="6" width="15.28515625" style="3" customWidth="1"/>
    <col min="7" max="7" width="16.42578125" style="3" customWidth="1"/>
    <col min="8" max="16384" width="9.140625" style="3"/>
  </cols>
  <sheetData>
    <row r="1" spans="1:7" x14ac:dyDescent="0.2">
      <c r="A1" s="25"/>
      <c r="B1" s="25"/>
      <c r="C1" s="26"/>
      <c r="D1" s="27">
        <v>-1</v>
      </c>
      <c r="E1" s="28">
        <v>-2</v>
      </c>
      <c r="F1" s="29">
        <v>-3</v>
      </c>
      <c r="G1" s="29">
        <v>-4</v>
      </c>
    </row>
    <row r="2" spans="1:7" s="34" customFormat="1" ht="15.75" customHeight="1" x14ac:dyDescent="0.2">
      <c r="A2" s="66"/>
      <c r="C2" s="70"/>
      <c r="D2" s="70"/>
      <c r="E2" s="61" t="s">
        <v>359</v>
      </c>
      <c r="F2" s="1073" t="str">
        <f>"BUDGET YEAR ENDING "&amp;TEXT('Form 1'!C138, "MM/DD/YY")</f>
        <v>BUDGET YEAR ENDING 06/30/25</v>
      </c>
      <c r="G2" s="1074"/>
    </row>
    <row r="3" spans="1:7" s="34" customFormat="1" ht="15.75" customHeight="1" x14ac:dyDescent="0.2">
      <c r="A3" s="66"/>
      <c r="B3" s="994" t="s">
        <v>677</v>
      </c>
      <c r="C3" s="995"/>
      <c r="D3" s="62" t="s">
        <v>599</v>
      </c>
      <c r="E3" s="62" t="s">
        <v>600</v>
      </c>
      <c r="F3" s="68"/>
    </row>
    <row r="4" spans="1:7" s="34" customFormat="1" ht="15.75" customHeight="1" x14ac:dyDescent="0.2">
      <c r="A4" s="66"/>
      <c r="B4" s="994" t="s">
        <v>678</v>
      </c>
      <c r="C4" s="995"/>
      <c r="D4" s="62" t="s">
        <v>601</v>
      </c>
      <c r="E4" s="62" t="s">
        <v>601</v>
      </c>
      <c r="F4" s="65" t="s">
        <v>602</v>
      </c>
      <c r="G4" s="61" t="s">
        <v>603</v>
      </c>
    </row>
    <row r="5" spans="1:7" s="34" customFormat="1" ht="15" customHeight="1" x14ac:dyDescent="0.2">
      <c r="A5" s="31"/>
      <c r="B5" s="900"/>
      <c r="C5" s="901"/>
      <c r="D5" s="253">
        <f>'Form 1'!C129</f>
        <v>45107</v>
      </c>
      <c r="E5" s="253">
        <f>'Form 1'!C133</f>
        <v>45473</v>
      </c>
      <c r="F5" s="63" t="s">
        <v>605</v>
      </c>
      <c r="G5" s="33" t="s">
        <v>605</v>
      </c>
    </row>
    <row r="6" spans="1:7" ht="19.5" customHeight="1" x14ac:dyDescent="0.25">
      <c r="A6" s="143" t="s">
        <v>680</v>
      </c>
      <c r="B6" s="143"/>
      <c r="C6" s="131" t="s">
        <v>1290</v>
      </c>
      <c r="D6" s="106"/>
      <c r="E6" s="106"/>
      <c r="F6" s="106"/>
      <c r="G6" s="107"/>
    </row>
    <row r="7" spans="1:7" x14ac:dyDescent="0.2">
      <c r="A7" s="145"/>
      <c r="B7" s="146" t="s">
        <v>682</v>
      </c>
      <c r="C7" s="95" t="s">
        <v>1291</v>
      </c>
      <c r="D7" s="93"/>
      <c r="E7" s="93"/>
      <c r="F7" s="93"/>
      <c r="G7" s="94"/>
    </row>
    <row r="8" spans="1:7" x14ac:dyDescent="0.2">
      <c r="A8" s="146"/>
      <c r="B8" s="146" t="s">
        <v>690</v>
      </c>
      <c r="C8" s="95" t="s">
        <v>689</v>
      </c>
      <c r="D8" s="93"/>
      <c r="E8" s="93"/>
      <c r="F8" s="93"/>
      <c r="G8" s="94"/>
    </row>
    <row r="9" spans="1:7" x14ac:dyDescent="0.2">
      <c r="A9" s="146"/>
      <c r="B9" s="146" t="s">
        <v>692</v>
      </c>
      <c r="C9" s="95" t="s">
        <v>1292</v>
      </c>
      <c r="D9" s="93"/>
      <c r="E9" s="93"/>
      <c r="F9" s="93"/>
      <c r="G9" s="94"/>
    </row>
    <row r="10" spans="1:7" x14ac:dyDescent="0.2">
      <c r="A10" s="146"/>
      <c r="B10" s="146"/>
      <c r="C10" s="95"/>
      <c r="D10" s="93"/>
      <c r="E10" s="93"/>
      <c r="F10" s="93"/>
      <c r="G10" s="94"/>
    </row>
    <row r="11" spans="1:7" ht="20.25" customHeight="1" thickBot="1" x14ac:dyDescent="0.3">
      <c r="A11" s="152" t="s">
        <v>1293</v>
      </c>
      <c r="B11" s="153"/>
      <c r="C11" s="154"/>
      <c r="D11" s="155"/>
      <c r="E11" s="155"/>
      <c r="F11" s="155"/>
      <c r="G11" s="156"/>
    </row>
    <row r="12" spans="1:7" ht="21.75" customHeight="1" x14ac:dyDescent="0.25">
      <c r="A12" s="157" t="s">
        <v>700</v>
      </c>
      <c r="B12" s="146"/>
      <c r="C12" s="95"/>
      <c r="D12" s="93"/>
      <c r="E12" s="93"/>
      <c r="F12" s="93"/>
      <c r="G12" s="94"/>
    </row>
    <row r="13" spans="1:7" x14ac:dyDescent="0.2">
      <c r="A13" s="145"/>
      <c r="B13" s="146" t="s">
        <v>1294</v>
      </c>
      <c r="C13" s="95"/>
      <c r="D13" s="93"/>
      <c r="E13" s="93"/>
      <c r="F13" s="93"/>
      <c r="G13" s="94"/>
    </row>
    <row r="14" spans="1:7" x14ac:dyDescent="0.2">
      <c r="A14" s="146"/>
      <c r="B14" s="146" t="s">
        <v>1295</v>
      </c>
      <c r="C14" s="95"/>
      <c r="D14" s="93"/>
      <c r="E14" s="93"/>
      <c r="F14" s="93"/>
      <c r="G14" s="94"/>
    </row>
    <row r="15" spans="1:7" ht="21.75" customHeight="1" thickBot="1" x14ac:dyDescent="0.3">
      <c r="A15" s="152" t="s">
        <v>703</v>
      </c>
      <c r="B15" s="153"/>
      <c r="C15" s="154"/>
      <c r="D15" s="155"/>
      <c r="E15" s="155"/>
      <c r="F15" s="155"/>
      <c r="G15" s="156"/>
    </row>
    <row r="16" spans="1:7" ht="18.75" customHeight="1" x14ac:dyDescent="0.2">
      <c r="A16" s="146"/>
      <c r="B16" s="146" t="s">
        <v>704</v>
      </c>
      <c r="C16" s="95"/>
      <c r="D16" s="93"/>
      <c r="E16" s="93"/>
      <c r="F16" s="93"/>
      <c r="G16" s="94"/>
    </row>
    <row r="17" spans="1:7" ht="18.75" customHeight="1" x14ac:dyDescent="0.2">
      <c r="A17" s="145"/>
      <c r="B17" s="146" t="s">
        <v>705</v>
      </c>
      <c r="C17" s="95"/>
      <c r="D17" s="93"/>
      <c r="E17" s="93"/>
      <c r="F17" s="93"/>
      <c r="G17" s="94"/>
    </row>
    <row r="18" spans="1:7" ht="27.75" customHeight="1" thickBot="1" x14ac:dyDescent="0.3">
      <c r="A18" s="149" t="s">
        <v>1296</v>
      </c>
      <c r="B18" s="150"/>
      <c r="C18" s="112"/>
      <c r="D18" s="113"/>
      <c r="E18" s="113"/>
      <c r="F18" s="113"/>
      <c r="G18" s="114"/>
    </row>
    <row r="19" spans="1:7" ht="15" thickTop="1" x14ac:dyDescent="0.2">
      <c r="A19" s="148"/>
      <c r="B19" s="148"/>
      <c r="C19" s="115"/>
      <c r="D19" s="115"/>
      <c r="E19" s="115"/>
      <c r="F19" s="115"/>
      <c r="G19" s="115"/>
    </row>
    <row r="20" spans="1:7" x14ac:dyDescent="0.2">
      <c r="A20" s="148"/>
      <c r="B20" s="148"/>
      <c r="C20" s="115"/>
      <c r="D20" s="115"/>
      <c r="E20" s="115"/>
      <c r="F20" s="115"/>
      <c r="G20" s="115"/>
    </row>
    <row r="21" spans="1:7" x14ac:dyDescent="0.2">
      <c r="A21" s="148"/>
      <c r="B21" s="148"/>
      <c r="C21" s="115"/>
      <c r="D21" s="115"/>
      <c r="E21" s="115"/>
      <c r="F21" s="115"/>
      <c r="G21" s="115"/>
    </row>
    <row r="22" spans="1:7" x14ac:dyDescent="0.2">
      <c r="A22" s="133"/>
      <c r="B22" s="133"/>
      <c r="C22" s="91"/>
      <c r="D22" s="115" t="s">
        <v>405</v>
      </c>
      <c r="E22" s="91"/>
      <c r="F22" s="252" t="str">
        <f>"Budget Fiscal Year "&amp;TEXT('Form 1'!$C$136, "mm/dd/yy")</f>
        <v>Budget Fiscal Year 2024-2025</v>
      </c>
      <c r="G22" s="115"/>
    </row>
    <row r="23" spans="1:7" x14ac:dyDescent="0.2">
      <c r="A23" s="145"/>
      <c r="B23" s="132"/>
      <c r="C23" s="142"/>
      <c r="D23" s="141" t="s">
        <v>675</v>
      </c>
      <c r="E23" s="115"/>
      <c r="F23" s="115"/>
      <c r="G23" s="115"/>
    </row>
    <row r="24" spans="1:7" x14ac:dyDescent="0.2">
      <c r="A24" s="141"/>
      <c r="B24" s="141"/>
      <c r="C24" s="115"/>
      <c r="D24" s="115"/>
      <c r="E24" s="115"/>
      <c r="F24" s="115"/>
      <c r="G24" s="115"/>
    </row>
    <row r="25" spans="1:7" x14ac:dyDescent="0.2">
      <c r="A25" s="141" t="s">
        <v>1245</v>
      </c>
      <c r="B25" s="141"/>
      <c r="C25" s="115"/>
      <c r="D25" s="115"/>
      <c r="E25" s="115"/>
      <c r="F25" s="115"/>
      <c r="G25" s="115"/>
    </row>
    <row r="26" spans="1:7" x14ac:dyDescent="0.2">
      <c r="A26" s="148"/>
      <c r="B26" s="148"/>
      <c r="C26" s="115"/>
      <c r="D26" s="115"/>
      <c r="E26" s="115"/>
      <c r="F26" s="115"/>
      <c r="G26" s="115"/>
    </row>
    <row r="27" spans="1:7" x14ac:dyDescent="0.2">
      <c r="A27" s="148"/>
      <c r="B27" s="148"/>
      <c r="C27" s="115"/>
      <c r="D27" s="115"/>
      <c r="E27" s="115"/>
      <c r="F27" s="115"/>
      <c r="G27" s="115"/>
    </row>
    <row r="28" spans="1:7" x14ac:dyDescent="0.2">
      <c r="A28" s="148"/>
      <c r="B28" s="148"/>
      <c r="C28" s="115"/>
      <c r="D28" s="115"/>
      <c r="E28" s="115"/>
      <c r="F28" s="115"/>
      <c r="G28" s="115"/>
    </row>
    <row r="29" spans="1:7" x14ac:dyDescent="0.2">
      <c r="A29" s="148"/>
      <c r="B29" s="148"/>
      <c r="C29" s="115"/>
      <c r="D29" s="115"/>
      <c r="E29" s="115"/>
      <c r="F29" s="115"/>
      <c r="G29" s="115"/>
    </row>
    <row r="30" spans="1:7" ht="18.75" customHeight="1" x14ac:dyDescent="0.2">
      <c r="A30" s="148"/>
      <c r="B30" s="148"/>
      <c r="C30" s="115"/>
      <c r="D30" s="115"/>
      <c r="E30" s="115"/>
      <c r="F30" s="115"/>
      <c r="G30" s="115"/>
    </row>
    <row r="31" spans="1:7" x14ac:dyDescent="0.2">
      <c r="A31" s="148"/>
      <c r="B31" s="148"/>
      <c r="C31" s="115"/>
      <c r="D31" s="115"/>
      <c r="E31" s="115"/>
      <c r="F31" s="115"/>
      <c r="G31" s="115"/>
    </row>
    <row r="32" spans="1:7" x14ac:dyDescent="0.2">
      <c r="A32" s="148"/>
      <c r="B32" s="148"/>
      <c r="C32" s="115"/>
      <c r="D32" s="115"/>
      <c r="E32" s="115"/>
      <c r="F32" s="115"/>
      <c r="G32" s="115"/>
    </row>
    <row r="33" spans="1:7" x14ac:dyDescent="0.2">
      <c r="A33" s="148"/>
      <c r="B33" s="148"/>
      <c r="C33" s="115"/>
      <c r="D33" s="115"/>
      <c r="E33" s="115"/>
      <c r="F33" s="115"/>
      <c r="G33" s="115"/>
    </row>
    <row r="34" spans="1:7" x14ac:dyDescent="0.2">
      <c r="A34" s="148"/>
      <c r="B34" s="148"/>
      <c r="C34" s="115"/>
      <c r="D34" s="115"/>
      <c r="E34" s="115"/>
      <c r="F34" s="115"/>
      <c r="G34" s="115"/>
    </row>
    <row r="35" spans="1:7" x14ac:dyDescent="0.2">
      <c r="A35" s="148"/>
      <c r="B35" s="148"/>
      <c r="C35" s="115"/>
      <c r="D35" s="115"/>
      <c r="E35" s="115"/>
      <c r="F35" s="115"/>
      <c r="G35" s="115"/>
    </row>
    <row r="36" spans="1:7" x14ac:dyDescent="0.2">
      <c r="A36" s="148"/>
      <c r="B36" s="148"/>
      <c r="C36" s="115"/>
      <c r="D36" s="115"/>
      <c r="E36" s="115"/>
      <c r="F36" s="115"/>
      <c r="G36" s="115"/>
    </row>
    <row r="37" spans="1:7" x14ac:dyDescent="0.2">
      <c r="A37" s="148"/>
      <c r="B37" s="148"/>
      <c r="C37" s="115"/>
      <c r="D37" s="115"/>
      <c r="E37" s="115"/>
      <c r="F37" s="115"/>
      <c r="G37" s="115"/>
    </row>
    <row r="38" spans="1:7" x14ac:dyDescent="0.2">
      <c r="A38" s="148"/>
      <c r="B38" s="148"/>
      <c r="C38" s="115"/>
      <c r="D38" s="115"/>
      <c r="E38" s="115"/>
      <c r="F38" s="115"/>
      <c r="G38" s="115"/>
    </row>
    <row r="39" spans="1:7" x14ac:dyDescent="0.2">
      <c r="A39" s="148"/>
      <c r="B39" s="148"/>
      <c r="C39" s="115"/>
      <c r="D39" s="115"/>
      <c r="E39" s="115"/>
      <c r="F39" s="115"/>
      <c r="G39" s="115"/>
    </row>
    <row r="40" spans="1:7" x14ac:dyDescent="0.2">
      <c r="A40" s="148"/>
      <c r="B40" s="148"/>
      <c r="C40" s="115"/>
      <c r="D40" s="115"/>
      <c r="E40" s="115"/>
      <c r="F40" s="115"/>
      <c r="G40" s="115"/>
    </row>
    <row r="41" spans="1:7" x14ac:dyDescent="0.2">
      <c r="A41" s="148"/>
      <c r="B41" s="148"/>
      <c r="C41" s="115"/>
      <c r="D41" s="115"/>
      <c r="E41" s="115"/>
      <c r="F41" s="115"/>
      <c r="G41" s="115"/>
    </row>
    <row r="42" spans="1:7" x14ac:dyDescent="0.2">
      <c r="A42" s="148"/>
      <c r="B42" s="148"/>
      <c r="C42" s="115"/>
      <c r="D42" s="115"/>
      <c r="E42" s="115"/>
      <c r="F42" s="115"/>
      <c r="G42" s="115"/>
    </row>
    <row r="43" spans="1:7" x14ac:dyDescent="0.2">
      <c r="A43" s="148"/>
      <c r="B43" s="148"/>
      <c r="C43" s="115"/>
      <c r="D43" s="115"/>
      <c r="E43" s="115"/>
      <c r="F43" s="115"/>
      <c r="G43" s="115"/>
    </row>
    <row r="44" spans="1:7" x14ac:dyDescent="0.2">
      <c r="A44" s="148"/>
      <c r="B44" s="148"/>
      <c r="C44" s="115"/>
      <c r="D44" s="115"/>
      <c r="E44" s="115"/>
      <c r="F44" s="115"/>
      <c r="G44" s="115"/>
    </row>
    <row r="45" spans="1:7" x14ac:dyDescent="0.2">
      <c r="A45" s="148"/>
      <c r="B45" s="148"/>
      <c r="C45" s="115"/>
      <c r="D45" s="115"/>
      <c r="E45" s="115"/>
      <c r="F45" s="73"/>
      <c r="G45" s="896" t="s">
        <v>34</v>
      </c>
    </row>
    <row r="46" spans="1:7" x14ac:dyDescent="0.2">
      <c r="G46" s="251">
        <f>'Form 1'!$C$147</f>
        <v>45230</v>
      </c>
    </row>
  </sheetData>
  <mergeCells count="3">
    <mergeCell ref="B3:C3"/>
    <mergeCell ref="B4:C4"/>
    <mergeCell ref="F2:G2"/>
  </mergeCells>
  <phoneticPr fontId="0" type="noConversion"/>
  <pageMargins left="0.55000000000000004" right="0" top="1" bottom="0.25" header="0.5" footer="0"/>
  <pageSetup scale="9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4" ma:contentTypeDescription="Create a new document." ma:contentTypeScope="" ma:versionID="65c5f584085133efd5ea5874e7dadd9d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9daad4997be7f792f94b98fd5f4b6aee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andtime xmlns="edb173ee-3fb8-4f75-bf43-79a22ca96f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E748B-8998-4BEC-A2CC-AEF404DC8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0DBB2-73C9-4CFD-9277-366E6A022D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3.xml><?xml version="1.0" encoding="utf-8"?>
<ds:datastoreItem xmlns:ds="http://schemas.openxmlformats.org/officeDocument/2006/customXml" ds:itemID="{557415B7-CD2F-40B7-91A2-782C8CFB73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57</vt:i4>
      </vt:variant>
    </vt:vector>
  </HeadingPairs>
  <TitlesOfParts>
    <vt:vector size="97" baseType="lpstr">
      <vt:lpstr>Form 1</vt:lpstr>
      <vt:lpstr>DROP</vt:lpstr>
      <vt:lpstr>TOC</vt:lpstr>
      <vt:lpstr>Info</vt:lpstr>
      <vt:lpstr>Sch 1</vt:lpstr>
      <vt:lpstr>Form 2 (B-1)</vt:lpstr>
      <vt:lpstr>Sch B-1</vt:lpstr>
      <vt:lpstr>Form 2 (B-1)Alt</vt:lpstr>
      <vt:lpstr>Sch B-1 Alt</vt:lpstr>
      <vt:lpstr>Sch AA</vt:lpstr>
      <vt:lpstr>AA Attachment</vt:lpstr>
      <vt:lpstr>Sch AA Mod</vt:lpstr>
      <vt:lpstr>Sch AA-1</vt:lpstr>
      <vt:lpstr>Sch AA-1 Mod</vt:lpstr>
      <vt:lpstr>Sch BB-5</vt:lpstr>
      <vt:lpstr>Sch BB-6</vt:lpstr>
      <vt:lpstr>Sch BB-7</vt:lpstr>
      <vt:lpstr>Sch BB-8</vt:lpstr>
      <vt:lpstr>Sch BB-9</vt:lpstr>
      <vt:lpstr>Sch BB-10</vt:lpstr>
      <vt:lpstr>Sch BB-11</vt:lpstr>
      <vt:lpstr>Sch BB-12</vt:lpstr>
      <vt:lpstr>Sch BB-13</vt:lpstr>
      <vt:lpstr>Sch BB-14</vt:lpstr>
      <vt:lpstr>Sch BB-14A</vt:lpstr>
      <vt:lpstr>Sch CC</vt:lpstr>
      <vt:lpstr>Sch C-1</vt:lpstr>
      <vt:lpstr>Sch J-1</vt:lpstr>
      <vt:lpstr>Sch J-2</vt:lpstr>
      <vt:lpstr>Sch I</vt:lpstr>
      <vt:lpstr>Sch T</vt:lpstr>
      <vt:lpstr>Form 30</vt:lpstr>
      <vt:lpstr>Sch 31</vt:lpstr>
      <vt:lpstr>Sch 32</vt:lpstr>
      <vt:lpstr>Sch 33 Cashflow</vt:lpstr>
      <vt:lpstr>Sch 34 RLA Payback</vt:lpstr>
      <vt:lpstr>Checklist</vt:lpstr>
      <vt:lpstr>Form 5 (BB)</vt:lpstr>
      <vt:lpstr>Form 6 (BB)</vt:lpstr>
      <vt:lpstr>Form 6A (BB)</vt:lpstr>
      <vt:lpstr>Budget</vt:lpstr>
      <vt:lpstr>Budget_Types</vt:lpstr>
      <vt:lpstr>FYE_Date</vt:lpstr>
      <vt:lpstr>HypLink1</vt:lpstr>
      <vt:lpstr>HypLink10</vt:lpstr>
      <vt:lpstr>HypLink11</vt:lpstr>
      <vt:lpstr>HypLink12</vt:lpstr>
      <vt:lpstr>HypLink13</vt:lpstr>
      <vt:lpstr>HypLink14</vt:lpstr>
      <vt:lpstr>HypLink15</vt:lpstr>
      <vt:lpstr>HypLink16</vt:lpstr>
      <vt:lpstr>HypLink17</vt:lpstr>
      <vt:lpstr>HypLink18</vt:lpstr>
      <vt:lpstr>HypLink19</vt:lpstr>
      <vt:lpstr>HypLink20</vt:lpstr>
      <vt:lpstr>HypLink21</vt:lpstr>
      <vt:lpstr>HypLink22</vt:lpstr>
      <vt:lpstr>HypLink23</vt:lpstr>
      <vt:lpstr>HypLink24</vt:lpstr>
      <vt:lpstr>HypLink25</vt:lpstr>
      <vt:lpstr>HypLink26</vt:lpstr>
      <vt:lpstr>HypLink27</vt:lpstr>
      <vt:lpstr>HypLink28</vt:lpstr>
      <vt:lpstr>HypLink29</vt:lpstr>
      <vt:lpstr>HypLink3</vt:lpstr>
      <vt:lpstr>HypLink30</vt:lpstr>
      <vt:lpstr>HypLink31</vt:lpstr>
      <vt:lpstr>HypLink32</vt:lpstr>
      <vt:lpstr>HypLink33</vt:lpstr>
      <vt:lpstr>HypLink34</vt:lpstr>
      <vt:lpstr>HypLink35</vt:lpstr>
      <vt:lpstr>HypLink36</vt:lpstr>
      <vt:lpstr>HypLink37</vt:lpstr>
      <vt:lpstr>HypLink38</vt:lpstr>
      <vt:lpstr>HypLink39</vt:lpstr>
      <vt:lpstr>HypLink4</vt:lpstr>
      <vt:lpstr>HypLink5</vt:lpstr>
      <vt:lpstr>HypLink6</vt:lpstr>
      <vt:lpstr>HypLink7</vt:lpstr>
      <vt:lpstr>HypLink8</vt:lpstr>
      <vt:lpstr>HypLink9</vt:lpstr>
      <vt:lpstr>'Sch 1'!OLE_LINK3</vt:lpstr>
      <vt:lpstr>Checklist!Print_Area</vt:lpstr>
      <vt:lpstr>'Form 1'!Print_Area</vt:lpstr>
      <vt:lpstr>'Form 2 (B-1)Alt'!Print_Area</vt:lpstr>
      <vt:lpstr>Info!Print_Area</vt:lpstr>
      <vt:lpstr>'Sch 1'!Print_Area</vt:lpstr>
      <vt:lpstr>'Sch AA Mod'!Print_Area</vt:lpstr>
      <vt:lpstr>'Sch AA-1'!Print_Area</vt:lpstr>
      <vt:lpstr>'Sch AA-1 Mod'!Print_Area</vt:lpstr>
      <vt:lpstr>'Sch B-1'!Print_Area</vt:lpstr>
      <vt:lpstr>'Sch B-1 Alt'!Print_Area</vt:lpstr>
      <vt:lpstr>'Sch BB-10'!Print_Area</vt:lpstr>
      <vt:lpstr>'Sch BB-5'!Print_Area</vt:lpstr>
      <vt:lpstr>'Sch 33 Cashflow'!Print_Titles</vt:lpstr>
      <vt:lpstr>SchoolName</vt:lpstr>
      <vt:lpstr>TOCpage</vt:lpstr>
    </vt:vector>
  </TitlesOfParts>
  <Manager/>
  <Company>State of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Dept. of Taxation</dc:creator>
  <cp:keywords/>
  <dc:description/>
  <cp:lastModifiedBy>Teresa Potter</cp:lastModifiedBy>
  <cp:revision/>
  <dcterms:created xsi:type="dcterms:W3CDTF">2002-08-27T23:27:13Z</dcterms:created>
  <dcterms:modified xsi:type="dcterms:W3CDTF">2025-03-07T22:53:20Z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