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" sheetId="1" r:id="rId4"/>
    <sheet state="visible" name="Facilities" sheetId="2" r:id="rId5"/>
    <sheet state="hidden" name="RFA Cover &amp; Cklst (2)" sheetId="3" r:id="rId6"/>
    <sheet state="hidden" name="RFA Cover &amp; Cklst" sheetId="4" r:id="rId7"/>
    <sheet state="hidden" name="Profile" sheetId="5" r:id="rId8"/>
  </sheets>
  <definedNames>
    <definedName localSheetId="3" name="OLE_LINK3">'RFA Cover &amp; Cklst'!$M$20</definedName>
    <definedName localSheetId="2" name="OLE_LINK3">'RFA Cover &amp; Cklst (2)'!$M$20</definedName>
  </definedNames>
  <calcPr/>
  <extLst>
    <ext uri="GoogleSheetsCustomDataVersion2">
      <go:sheetsCustomData xmlns:go="http://customooxmlschemas.google.com/" r:id="rId9" roundtripDataChecksum="1yOEYfCR29QUL7uv3QaE/YT3esUge3xC98hMCn6ceq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45">
      <text>
        <t xml:space="preserve">======
ID#AAABY-yQuLg
Michael Dang    (2024-11-19 19:10:07)
Replacement cost reserves</t>
      </text>
    </comment>
    <comment authorId="0" ref="A1">
      <text>
        <t xml:space="preserve">======
ID#AAABY-yQuLU
Michael Dang    (2024-11-19 19:10:07)
This summary should reflect highlights from your far more extensive due diligence and feasibility analysis work.</t>
      </text>
    </comment>
  </commentList>
  <extLst>
    <ext uri="GoogleSheetsCustomDataVersion2">
      <go:sheetsCustomData xmlns:go="http://customooxmlschemas.google.com/" r:id="rId1" roundtripDataSignature="AMtx7mhWpjEecdlviLWRDCeR7ayLFodGbg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======
ID#AAABY-yQuLk
Michael Dang    (2024-11-19 19:10:07)
This summary should reflect highlights from your far more extensive due diligence and feasibility analysis work.</t>
      </text>
    </comment>
    <comment authorId="0" ref="B123">
      <text>
        <t xml:space="preserve">======
ID#AAABY-yQuLc
Michael Dang    (2024-11-19 19:10:07)
Replacement cost reserves</t>
      </text>
    </comment>
  </commentList>
  <extLst>
    <ext uri="GoogleSheetsCustomDataVersion2">
      <go:sheetsCustomData xmlns:go="http://customooxmlschemas.google.com/" r:id="rId1" roundtripDataSignature="AMtx7mgE+awVXWFIUA/cc0fRskwEm7Qvd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36">
      <text>
        <t xml:space="preserve">======
ID#AAABY-yQuLQ
Michael Dang    (2024-11-19 19:10:07)
This is a request to amend our SPCSA Charter Contract to enable us to…</t>
      </text>
    </comment>
  </commentList>
  <extLst>
    <ext uri="GoogleSheetsCustomDataVersion2">
      <go:sheetsCustomData xmlns:go="http://customooxmlschemas.google.com/" r:id="rId1" roundtripDataSignature="AMtx7mhIURdv1sFRwKrssnwY6rPX1veZmA=="/>
    </ext>
  </extL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36">
      <text>
        <t xml:space="preserve">======
ID#AAABY-yQuLY
Michael Dang    (2024-11-19 19:10:07)
This is a request to amend our SPCSA Charter Contract to enable us to…</t>
      </text>
    </comment>
  </commentList>
  <extLst>
    <ext uri="GoogleSheetsCustomDataVersion2">
      <go:sheetsCustomData xmlns:go="http://customooxmlschemas.google.com/" r:id="rId1" roundtripDataSignature="AMtx7mhwLqc8chbGnP5VZ9eawzz/kos6kw=="/>
    </ext>
  </extLst>
</comments>
</file>

<file path=xl/sharedStrings.xml><?xml version="1.0" encoding="utf-8"?>
<sst xmlns="http://schemas.openxmlformats.org/spreadsheetml/2006/main" count="317" uniqueCount="200">
  <si>
    <t>RFA Fiscal Impact Budget Workbook</t>
  </si>
  <si>
    <t>Leadership Academy of Nevada</t>
  </si>
  <si>
    <t>School Name</t>
  </si>
  <si>
    <t>Proposed Site Address (/w/cross streets)</t>
  </si>
  <si>
    <t>Nevada State Public Charter School Authority</t>
  </si>
  <si>
    <t>Input cells (yellow)</t>
  </si>
  <si>
    <t>Mike Dang</t>
  </si>
  <si>
    <t>(Overwrite test #s below)</t>
  </si>
  <si>
    <t>This "General" RFA Fiscal Impact Pro Forma tab is for showing non facility fiscal impacts if the RFA application is approved.</t>
  </si>
  <si>
    <t>If a RFA will have fiscal impacts for both facilities and in general and you have been in operation for a year or longer, then check with staff to use your Financial.</t>
  </si>
  <si>
    <t>Performance Ratings model instead of this file.</t>
  </si>
  <si>
    <t xml:space="preserve">Current </t>
  </si>
  <si>
    <t>Project Plan</t>
  </si>
  <si>
    <t>Comments (out of print range)</t>
  </si>
  <si>
    <t xml:space="preserve">For the 25-26 school year we will be adding 50 students, 25 in 4th and 25 in 5th grades. </t>
  </si>
  <si>
    <t xml:space="preserve">We have increased our revenues and our expenses year-over-year by 3% starting in the SYE 2026. </t>
  </si>
  <si>
    <t>Enrollment, Actual, Planned</t>
  </si>
  <si>
    <t>Actual</t>
  </si>
  <si>
    <t xml:space="preserve">The additional expenses in the instruction for the SYE2026 is due to the additional staff that </t>
  </si>
  <si>
    <t>Planned</t>
  </si>
  <si>
    <t xml:space="preserve">we will hire to compensate for the additional 50 students. </t>
  </si>
  <si>
    <t xml:space="preserve">    Actual - Planned</t>
  </si>
  <si>
    <t>Revenues (actual, estimate)</t>
  </si>
  <si>
    <t>Total Revenue</t>
  </si>
  <si>
    <t>Revenue per pupil, est'</t>
  </si>
  <si>
    <t>Expenses (actual, estimate)</t>
  </si>
  <si>
    <t>Instruction</t>
  </si>
  <si>
    <t>Admin &amp; support</t>
  </si>
  <si>
    <t>Other expenses</t>
  </si>
  <si>
    <t>-</t>
  </si>
  <si>
    <t>Total Expenses (b4 Facility payments)</t>
  </si>
  <si>
    <t>Expenses per pupil, est'</t>
  </si>
  <si>
    <t>Net Surplus/(Deficit)</t>
  </si>
  <si>
    <t xml:space="preserve">     Cumulative (5 yr)</t>
  </si>
  <si>
    <t>Mortgage/Bond Payments</t>
  </si>
  <si>
    <t>Total Acquisition Payments</t>
  </si>
  <si>
    <t>Mortgage /sf/mo</t>
  </si>
  <si>
    <t>Reserves</t>
  </si>
  <si>
    <t>Reserve Payments</t>
  </si>
  <si>
    <t>Facility Acq'n/Revenue</t>
  </si>
  <si>
    <t>Mortgage Growth Rates</t>
  </si>
  <si>
    <t xml:space="preserve">  Planned Savings (Cost increases)</t>
  </si>
  <si>
    <t>Net Surplus/(Deficit) after Lease</t>
  </si>
  <si>
    <t>Net Surplus/(Deficit) after Acquisition</t>
  </si>
  <si>
    <t>Savings with Acquisition</t>
  </si>
  <si>
    <t>Savings/Lease Payments</t>
  </si>
  <si>
    <r>
      <rPr>
        <rFont val="Times New Roman"/>
        <color rgb="FF000000"/>
        <sz val="10.0"/>
      </rPr>
      <t xml:space="preserve">Net Surplus/(Deficit) after Acquisition &amp; </t>
    </r>
    <r>
      <rPr>
        <rFont val="Times New Roman"/>
        <b/>
        <color rgb="FF000000"/>
        <sz val="10.0"/>
      </rPr>
      <t>Reserves</t>
    </r>
  </si>
  <si>
    <t>This summary is designed to reflect highlights from your far more extensive due diligence and feasibility analysis work, copies of which may be requested.</t>
  </si>
  <si>
    <t>Facility Fiscal Impact Budget workbook</t>
  </si>
  <si>
    <t>This "Facilities" RFA Fiscal Impact Pro Forma tab is for showing facility fiscal impacts for pre start up schools if the RFA application is approved.</t>
  </si>
  <si>
    <t xml:space="preserve">If a RFA will have fiscal impacts and has been operating for a year or more, SPCSA staff may request you instead </t>
  </si>
  <si>
    <t>add projections to your Financial Performance Ratings model for the remainder of your current contract or a longer period.</t>
  </si>
  <si>
    <t xml:space="preserve">We will contiinue to use our current office. As a virtual school we do not have any need for </t>
  </si>
  <si>
    <t>additional physical classrooms or offices at this time.</t>
  </si>
  <si>
    <t>Enrollment, Actual/Planned</t>
  </si>
  <si>
    <t>Revenues (actual/estimate)</t>
  </si>
  <si>
    <t>Other Revenue</t>
  </si>
  <si>
    <t>Expenses (actual/estimate) --(Facility leasing/acquisition, maintenance expenses below)</t>
  </si>
  <si>
    <t>Other Expenses (b4 Facility payments)</t>
  </si>
  <si>
    <t>Facility Acquisition</t>
  </si>
  <si>
    <t>Beginning</t>
  </si>
  <si>
    <t>Plan Yr 1</t>
  </si>
  <si>
    <t>Square Footage</t>
  </si>
  <si>
    <t>Current facility leased</t>
  </si>
  <si>
    <t>Proposed facility to acquire</t>
  </si>
  <si>
    <t>Change in square footage</t>
  </si>
  <si>
    <t>New total sf vs prior sf</t>
  </si>
  <si>
    <t>Payments /</t>
  </si>
  <si>
    <t>Lease/Mortgage Payments</t>
  </si>
  <si>
    <t>Savings (Cost increase)/yr</t>
  </si>
  <si>
    <t>Cumulative Savings (Costs)</t>
  </si>
  <si>
    <t>Adjusted for square footage</t>
  </si>
  <si>
    <t>Facility Maint' Expenses</t>
  </si>
  <si>
    <t>Facility Reserves</t>
  </si>
  <si>
    <t xml:space="preserve">  Maint' Expenses/yr</t>
  </si>
  <si>
    <t>Net Acq' &amp; Maint' savings</t>
  </si>
  <si>
    <t>Waivers/Deferrals</t>
  </si>
  <si>
    <t>Gross Facility lease-mortgage</t>
  </si>
  <si>
    <t xml:space="preserve">     Waived costs</t>
  </si>
  <si>
    <t xml:space="preserve">     Deferred costs</t>
  </si>
  <si>
    <t xml:space="preserve">     Other</t>
  </si>
  <si>
    <t>Net Facility Lease-Mortg'</t>
  </si>
  <si>
    <t>Statistics (Lease vs. Buy)</t>
  </si>
  <si>
    <t>Lease/sf/mo</t>
  </si>
  <si>
    <t>Mortgage/sf/mo</t>
  </si>
  <si>
    <t>Lease/sf/yr</t>
  </si>
  <si>
    <t>Mortgage/sf/yr</t>
  </si>
  <si>
    <t>Lease/Revenue</t>
  </si>
  <si>
    <t>Mortgage/Revenue</t>
  </si>
  <si>
    <t>Lease Growth Rates</t>
  </si>
  <si>
    <t>SF PP</t>
  </si>
  <si>
    <t>Notes: Overwrite #s &amp; formulas above in yellow cells w/your information</t>
  </si>
  <si>
    <t>"Mortgage," or bond, loan or any other facility financing obligation</t>
  </si>
  <si>
    <r>
      <rPr>
        <rFont val="Times New Roman"/>
        <color rgb="FF000000"/>
        <sz val="10.0"/>
      </rPr>
      <t xml:space="preserve">Net Surplus/(Deficit) after Acquisition &amp; </t>
    </r>
    <r>
      <rPr>
        <rFont val="Times New Roman"/>
        <b/>
        <color rgb="FF000000"/>
        <sz val="10.0"/>
      </rPr>
      <t>Reserves</t>
    </r>
  </si>
  <si>
    <t>RFA Cover Sheet &amp; Contents Checklist</t>
  </si>
  <si>
    <t>Request for Amendment (RFA)</t>
  </si>
  <si>
    <t>The purpose of this document is to enable the charter school Request For Amendment (RFA) applicant to quickly identify which</t>
  </si>
  <si>
    <t xml:space="preserve">sections and subsections of the RFA application form are needed to support this RFA.  If SPCSA deems that other sections--and </t>
  </si>
  <si>
    <t>subsections--are applicable, SPCSA staff will request such from the applicant.</t>
  </si>
  <si>
    <t>Applicant</t>
  </si>
  <si>
    <t>School Name:</t>
  </si>
  <si>
    <t xml:space="preserve">Date Submitted: </t>
  </si>
  <si>
    <t xml:space="preserve">Current Charter 
Contract Start Date: </t>
  </si>
  <si>
    <t xml:space="preserve">Charter Contract Expiration Date: </t>
  </si>
  <si>
    <t xml:space="preserve">Key Contact:  </t>
  </si>
  <si>
    <t xml:space="preserve">Key Contact title:  </t>
  </si>
  <si>
    <t xml:space="preserve">Key Contact phone:  </t>
  </si>
  <si>
    <t xml:space="preserve">Key Contact email address:  </t>
  </si>
  <si>
    <t>School Board date
of application approval:</t>
  </si>
  <si>
    <t>RFA Applied For</t>
  </si>
  <si>
    <t>Place an “x” to the left of the specific Request For Amendment (RFA) type(s) you are applying for):</t>
  </si>
  <si>
    <t xml:space="preserve">Add Distance Education  </t>
  </si>
  <si>
    <t xml:space="preserve">Add Dual-Credit Program    </t>
  </si>
  <si>
    <t xml:space="preserve">Change Mission and/or Vision  </t>
  </si>
  <si>
    <t xml:space="preserve">Eliminate a Grade Level or Other Educational Services  </t>
  </si>
  <si>
    <t xml:space="preserve">EMOs: Entering, Amending, Renewing, Terminating Charter Contract with an EMO   </t>
  </si>
  <si>
    <t xml:space="preserve">Enrollment: Expand Enrollment in Existing Grade Level(s) and Facilities   </t>
  </si>
  <si>
    <t>x</t>
  </si>
  <si>
    <t xml:space="preserve">Enrollment: Expand Enrollment in New Grade Levels   </t>
  </si>
  <si>
    <t xml:space="preserve">Facilities: Acquire or Construct a New or Additional Facility that will not affect approved enrollment  </t>
  </si>
  <si>
    <t xml:space="preserve">Facilities: Occupy New or Additional Facility   </t>
  </si>
  <si>
    <t xml:space="preserve">Facilities: Occupy a Temporary Facility  </t>
  </si>
  <si>
    <t xml:space="preserve">Facilities: Relocate or Consolidate Campuses   </t>
  </si>
  <si>
    <t xml:space="preserve">RFA: Transportation   </t>
  </si>
  <si>
    <t xml:space="preserve">Other changes  </t>
  </si>
  <si>
    <t>Application Sections Applicable/Submitted</t>
  </si>
  <si>
    <t xml:space="preserve">This Request For Amendment (RFA) is submitted to request a contract amendment regarding (place an “X” to </t>
  </si>
  <si>
    <t>the left of the specific RFA type(s) you are applying for).  No Change ("nc") will be assumed.</t>
  </si>
  <si>
    <t>SPCSA staff will contact you if additional information is required.</t>
  </si>
  <si>
    <t>Good Cause Exemption Letter</t>
  </si>
  <si>
    <t>A)  EXECUTIVE SUMMARY</t>
  </si>
  <si>
    <t>Executive Summary</t>
  </si>
  <si>
    <t>B)  MEETING THE NEED</t>
  </si>
  <si>
    <t>Meeting The Need</t>
  </si>
  <si>
    <t>C) ACADEMIC PLAN</t>
  </si>
  <si>
    <t>Academic Plan</t>
  </si>
  <si>
    <t>D) FINANCIAL PLAN</t>
  </si>
  <si>
    <t>Financial Plan</t>
  </si>
  <si>
    <t>E) OPERATIONS PLAN</t>
  </si>
  <si>
    <t>Operations Plan</t>
  </si>
  <si>
    <t>SPECIFIC RFA SECTIONS</t>
  </si>
  <si>
    <t>Specific Rfa Sections</t>
  </si>
  <si>
    <t>RFA: Academic Amendments</t>
  </si>
  <si>
    <t>RFA: Add Distance Education</t>
  </si>
  <si>
    <t>RFA: Add Dual-Credit Program</t>
  </si>
  <si>
    <t>RFA: Change Mission and/or Vision</t>
  </si>
  <si>
    <t>RFA: Eliminate a grade level or other educational services</t>
  </si>
  <si>
    <t>RFA: EMOs/CMOs: Entering, amending, renewing, terminating charter contract with EMO/CMO</t>
  </si>
  <si>
    <t>RFA: Enrollment: Expand Enrollment In Existing Grade Level(s) And Facilities</t>
  </si>
  <si>
    <t>RFA: Enrollment: Expand Enrollment in New Grade Level(s)</t>
  </si>
  <si>
    <t>Facility RFAs:</t>
  </si>
  <si>
    <t>RFA: Acquire or construct a facility that will not affect approved enrollment (NAC 388A.320)</t>
  </si>
  <si>
    <t>RFA: Occupy New or Additional Sites (NAC 388A.315)</t>
  </si>
  <si>
    <t>RFA: Occupy a Temporary Facility</t>
  </si>
  <si>
    <t>RFA: Relocate or Consolidate Campuses</t>
  </si>
  <si>
    <t>Facility RFA Attachments required</t>
  </si>
  <si>
    <t>RFA: Transportation</t>
  </si>
  <si>
    <t>RFA: Other Changes</t>
  </si>
  <si>
    <t>SPCSA Special Instructions/Notes</t>
  </si>
  <si>
    <t>Applicant Notes</t>
  </si>
  <si>
    <t>School Name here</t>
  </si>
  <si>
    <t>X</t>
  </si>
  <si>
    <t>Pro Forma Summary (see tab)</t>
  </si>
  <si>
    <t>School Data Profile  (see tab)</t>
  </si>
  <si>
    <t>Select Statistics</t>
  </si>
  <si>
    <t>Source: NDE validated</t>
  </si>
  <si>
    <t>School Year Ending (SYE)</t>
  </si>
  <si>
    <t>Current Contract Starting School Year</t>
  </si>
  <si>
    <t>I.  School Performance (NSPF Star) Ratings</t>
  </si>
  <si>
    <t>Year</t>
  </si>
  <si>
    <t>Stars</t>
  </si>
  <si>
    <t>A – Asian</t>
  </si>
  <si>
    <t>II.  Enrollments by % Ethnicity and Special Populations</t>
  </si>
  <si>
    <t>B – Black</t>
  </si>
  <si>
    <t>C - White</t>
  </si>
  <si>
    <t xml:space="preserve">  Ethnicity</t>
  </si>
  <si>
    <t>Special Population</t>
  </si>
  <si>
    <t>H – Hispanic</t>
  </si>
  <si>
    <t>A</t>
  </si>
  <si>
    <t>B</t>
  </si>
  <si>
    <t>C</t>
  </si>
  <si>
    <t>H</t>
  </si>
  <si>
    <t>I</t>
  </si>
  <si>
    <t>M</t>
  </si>
  <si>
    <t>P</t>
  </si>
  <si>
    <t>FRL</t>
  </si>
  <si>
    <t>IEP</t>
  </si>
  <si>
    <t>ELL</t>
  </si>
  <si>
    <t>I – Native American</t>
  </si>
  <si>
    <t>M – Two or more races</t>
  </si>
  <si>
    <t>P – Pacific Islander</t>
  </si>
  <si>
    <t>IEP – Individualized Education Plan –A student with a disability/special education student</t>
  </si>
  <si>
    <t>ELL – English Language Learner</t>
  </si>
  <si>
    <t>FRL – A student who qualifies for Free or Reduced-Price Lunch</t>
  </si>
  <si>
    <t>III.  Enrollment by Grade Level</t>
  </si>
  <si>
    <t>Year:</t>
  </si>
  <si>
    <t>Grade</t>
  </si>
  <si>
    <t>%</t>
  </si>
  <si>
    <t xml:space="preserve">Total </t>
  </si>
  <si>
    <t>Enr't Change: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</si>
</sst>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6">
    <numFmt numFmtId="164" formatCode="_(#,##0_);[Red]_(\(#,##0\);_(&quot;-&quot;_);_(@_)"/>
    <numFmt numFmtId="165" formatCode="&quot;yr &quot;_(#,##0_);[Red]_(\(#,##0\);_(&quot;-&quot;_);_(@_)"/>
    <numFmt numFmtId="166" formatCode="&quot;SYE &quot;0_);[Red]\(0\)"/>
    <numFmt numFmtId="167" formatCode="_(&quot;$&quot;#,##0_);[Red]_(&quot;$&quot;\(#,##0\);_(&quot;$&quot;\ &quot;-&quot;_);_(@_)"/>
    <numFmt numFmtId="168" formatCode="_(&quot;$&quot;* #,##0_);_(&quot;$&quot;* \(#,##0\);_(&quot;$&quot;* &quot;-&quot;??_);_(@_)"/>
    <numFmt numFmtId="169" formatCode="_(&quot;$&quot;#,##0.00_);[Red]_(&quot;$&quot;\(#,##0.00\);_(&quot;$&quot;\ &quot;-&quot;_);_(@_)"/>
    <numFmt numFmtId="170" formatCode="0%;[Red]\(0%\);&quot;-%&quot;"/>
    <numFmt numFmtId="171" formatCode="&quot;yr &quot;_(#,##0_);[Red]&quot;yr&quot;_(\(#,##0\);_(&quot;-&quot;_);_(@_)"/>
    <numFmt numFmtId="172" formatCode="_(#,##0_)&quot;sf&quot;;[Red]_(\(#,##0\);_(&quot;-&quot;_);_(@_)"/>
    <numFmt numFmtId="173" formatCode="_(#,##0.00_);[Red]_(\(#,##0.00\);_(&quot;-&quot;_);_(@_)"/>
    <numFmt numFmtId="174" formatCode="0.0%;[Red]\(0.0%\);&quot;-%&quot;"/>
    <numFmt numFmtId="175" formatCode="_(#,##0&quot; sf&quot;_);[Red]_(\(#,##0\);_(&quot;-&quot;_);_(@_)"/>
    <numFmt numFmtId="176" formatCode="&quot;SYE &quot;General"/>
    <numFmt numFmtId="177" formatCode="&quot;Yr &quot;General"/>
    <numFmt numFmtId="178" formatCode="0%;[Red]\(0%\);&quot;-&quot;"/>
    <numFmt numFmtId="179" formatCode="0%;[Red]\(0%\);&quot; &quot;"/>
  </numFmts>
  <fonts count="44">
    <font>
      <sz val="10.0"/>
      <color rgb="FF000000"/>
      <name val="Arial"/>
      <scheme val="minor"/>
    </font>
    <font>
      <b/>
      <sz val="12.0"/>
      <color rgb="FF0000FF"/>
      <name val="Arial"/>
    </font>
    <font>
      <b/>
      <sz val="12.0"/>
      <color theme="1"/>
      <name val="Arial"/>
    </font>
    <font>
      <sz val="10.0"/>
      <color theme="1"/>
      <name val="Arial"/>
    </font>
    <font>
      <sz val="10.0"/>
      <color rgb="FF0000FF"/>
      <name val="Times New Roman"/>
    </font>
    <font>
      <b/>
      <sz val="10.0"/>
      <color rgb="FF0000FF"/>
      <name val="Arial"/>
    </font>
    <font>
      <sz val="10.0"/>
      <color rgb="FF000000"/>
      <name val="Times New Roman"/>
    </font>
    <font>
      <b/>
      <sz val="10.0"/>
      <color rgb="FF808080"/>
      <name val="Arial"/>
    </font>
    <font>
      <b/>
      <sz val="9.0"/>
      <color rgb="FF808080"/>
      <name val="Arial"/>
    </font>
    <font>
      <i/>
      <sz val="10.0"/>
      <color theme="1"/>
      <name val="Times New Roman"/>
    </font>
    <font>
      <sz val="10.0"/>
      <color theme="1"/>
      <name val="Times New Roman"/>
    </font>
    <font>
      <i/>
      <sz val="9.0"/>
      <color rgb="FF000000"/>
      <name val="Arial"/>
    </font>
    <font>
      <b/>
      <sz val="10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Times New Roman"/>
    </font>
    <font/>
    <font>
      <b/>
      <sz val="10.0"/>
      <color rgb="FF0000FF"/>
      <name val="Times New Roman"/>
    </font>
    <font>
      <i/>
      <sz val="10.0"/>
      <color rgb="FF000000"/>
      <name val="Times New Roman"/>
    </font>
    <font>
      <u/>
      <sz val="10.0"/>
      <color rgb="FF0000FF"/>
      <name val="Arial"/>
    </font>
    <font>
      <b/>
      <u/>
      <sz val="10.0"/>
      <color theme="1"/>
      <name val="Times New Roman"/>
    </font>
    <font>
      <b/>
      <sz val="12.0"/>
      <color rgb="FF000000"/>
      <name val="Times New Roman"/>
    </font>
    <font>
      <b/>
      <sz val="10.0"/>
      <color theme="1"/>
      <name val="Arial"/>
    </font>
    <font>
      <sz val="11.0"/>
      <color theme="1"/>
      <name val="Times New Roman"/>
    </font>
    <font>
      <b/>
      <sz val="14.0"/>
      <color theme="1"/>
      <name val="Cambria"/>
    </font>
    <font>
      <sz val="11.0"/>
      <color theme="1"/>
      <name val="Calibri"/>
    </font>
    <font>
      <sz val="11.0"/>
      <color rgb="FF000000"/>
      <name val="Times New Roman"/>
    </font>
    <font>
      <sz val="11.0"/>
      <color rgb="FF0000FF"/>
      <name val="Times New Roman"/>
    </font>
    <font>
      <i/>
      <sz val="11.0"/>
      <color rgb="FF000000"/>
      <name val="Times New Roman"/>
    </font>
    <font>
      <sz val="11.0"/>
      <color rgb="FFA5A5A5"/>
      <name val="Times New Roman"/>
    </font>
    <font>
      <b/>
      <sz val="11.0"/>
      <color theme="1"/>
      <name val="Calibri"/>
    </font>
    <font>
      <b/>
      <u/>
      <sz val="11.0"/>
      <color theme="1"/>
      <name val="Times New Roman"/>
    </font>
    <font>
      <u/>
      <sz val="10.0"/>
      <color theme="10"/>
      <name val="Arial"/>
    </font>
    <font>
      <b/>
      <sz val="14.0"/>
      <color theme="1"/>
      <name val="Arial"/>
    </font>
    <font>
      <sz val="12.0"/>
      <color rgb="FF000000"/>
      <name val="Times New Roman"/>
    </font>
    <font>
      <b/>
      <sz val="14.0"/>
      <color rgb="FF0000FF"/>
      <name val="Arial"/>
    </font>
    <font>
      <b/>
      <sz val="9.0"/>
      <color theme="1"/>
      <name val="Arial"/>
    </font>
    <font>
      <b/>
      <sz val="9.0"/>
      <color rgb="FF000000"/>
      <name val="Times New Roman"/>
    </font>
    <font>
      <b/>
      <sz val="11.0"/>
      <color rgb="FF000000"/>
      <name val="Times New Roman"/>
    </font>
    <font>
      <sz val="10.0"/>
      <color theme="1"/>
      <name val="Cambria"/>
    </font>
    <font>
      <b/>
      <sz val="9.0"/>
      <color theme="1"/>
      <name val="Cambria"/>
    </font>
    <font>
      <sz val="9.0"/>
      <color rgb="FF000000"/>
      <name val="Times New Roman"/>
    </font>
    <font>
      <sz val="9.0"/>
      <color rgb="FF0000FF"/>
      <name val="Times New Roman"/>
    </font>
    <font>
      <sz val="9.0"/>
      <color theme="1"/>
      <name val="Times New Roman"/>
    </font>
    <font>
      <i/>
      <sz val="9.0"/>
      <color rgb="FF0000FF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F0F0F0"/>
        <bgColor rgb="FFF0F0F0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</fills>
  <borders count="53">
    <border/>
    <border>
      <left/>
      <right/>
      <top/>
      <bottom/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/>
      <top style="hair">
        <color rgb="FFC0C0C0"/>
      </top>
      <bottom style="hair">
        <color rgb="FFC0C0C0"/>
      </bottom>
    </border>
    <border>
      <top style="hair">
        <color rgb="FFC0C0C0"/>
      </top>
      <bottom style="hair">
        <color rgb="FFC0C0C0"/>
      </bottom>
    </border>
    <border>
      <right/>
      <top style="hair">
        <color rgb="FFC0C0C0"/>
      </top>
      <bottom style="hair">
        <color rgb="FFC0C0C0"/>
      </bottom>
    </border>
    <border>
      <left/>
      <right/>
      <top style="thin">
        <color rgb="FF000000"/>
      </top>
      <bottom style="hair">
        <color rgb="FFC0C0C0"/>
      </bottom>
    </border>
    <border>
      <top style="thin">
        <color rgb="FF000000"/>
      </top>
    </border>
    <border>
      <left/>
      <right/>
      <top style="hair">
        <color rgb="FFC0C0C0"/>
      </top>
      <bottom style="hair">
        <color rgb="FFC0C0C0"/>
      </bottom>
    </border>
    <border>
      <left/>
      <right/>
      <top style="dotted">
        <color rgb="FFC0C0C0"/>
      </top>
      <bottom style="dotted">
        <color rgb="FFC0C0C0"/>
      </bottom>
    </border>
    <border>
      <left/>
      <right/>
      <top style="dotted">
        <color rgb="FFC0C0C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/>
      <right/>
      <top style="hair">
        <color rgb="FFC0C0C0"/>
      </top>
      <bottom style="thin">
        <color rgb="FF000000"/>
      </bottom>
    </border>
    <border>
      <top style="thin">
        <color rgb="FF000000"/>
      </top>
      <bottom style="hair">
        <color rgb="FFC0C0C0"/>
      </bottom>
    </border>
    <border>
      <left/>
      <top/>
      <bottom style="hair">
        <color rgb="FFC0C0C0"/>
      </bottom>
    </border>
    <border>
      <top/>
      <bottom style="hair">
        <color rgb="FFC0C0C0"/>
      </bottom>
    </border>
    <border>
      <right/>
      <top/>
      <bottom style="hair">
        <color rgb="FFC0C0C0"/>
      </bottom>
    </border>
    <border>
      <left/>
      <right/>
      <top style="thin">
        <color rgb="FF000000"/>
      </top>
      <bottom/>
    </border>
    <border>
      <left/>
      <right/>
      <top style="thin">
        <color rgb="FF000000"/>
      </top>
      <bottom style="dotted">
        <color rgb="FFC0C0C0"/>
      </bottom>
    </border>
    <border>
      <left/>
      <right/>
      <top/>
      <bottom style="dotted">
        <color rgb="FFC0C0C0"/>
      </bottom>
    </border>
    <border>
      <left/>
      <right/>
      <top style="dotted">
        <color rgb="FFC0C0C0"/>
      </top>
      <bottom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/>
      <top style="thin">
        <color rgb="FF000000"/>
      </top>
      <bottom style="hair">
        <color rgb="FFC0C0C0"/>
      </bottom>
    </border>
    <border>
      <right/>
      <top style="thin">
        <color rgb="FF000000"/>
      </top>
      <bottom style="hair">
        <color rgb="FFC0C0C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C0C0C0"/>
      </right>
      <bottom style="thin">
        <color rgb="FF000000"/>
      </bottom>
    </border>
    <border>
      <left style="hair">
        <color rgb="FFC0C0C0"/>
      </left>
      <right style="hair">
        <color rgb="FFC0C0C0"/>
      </right>
      <top/>
      <bottom style="thin">
        <color rgb="FF000000"/>
      </bottom>
    </border>
    <border>
      <left style="hair">
        <color rgb="FFC0C0C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hair">
        <color rgb="FFC0C0C0"/>
      </left>
      <right style="hair">
        <color rgb="FFC0C0C0"/>
      </right>
      <bottom style="thin">
        <color rgb="FF000000"/>
      </bottom>
    </border>
    <border>
      <left style="hair">
        <color rgb="FFC0C0C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C0C0C0"/>
      </left>
      <right style="hair">
        <color rgb="FFC0C0C0"/>
      </right>
      <top style="thin">
        <color rgb="FF000000"/>
      </top>
      <bottom/>
    </border>
    <border>
      <left style="hair">
        <color rgb="FFC0C0C0"/>
      </left>
      <right style="thin">
        <color rgb="FF000000"/>
      </right>
      <top style="thin">
        <color rgb="FF000000"/>
      </top>
      <bottom/>
    </border>
    <border>
      <left style="hair">
        <color rgb="FFC0C0C0"/>
      </left>
      <right style="thin">
        <color rgb="FF000000"/>
      </right>
      <top style="hair">
        <color rgb="FFC0C0C0"/>
      </top>
      <bottom style="hair">
        <color rgb="FFC0C0C0"/>
      </bottom>
    </border>
    <border>
      <left style="thin">
        <color rgb="FF000000"/>
      </left>
      <top style="hair">
        <color rgb="FFC0C0C0"/>
      </top>
      <bottom style="thin">
        <color rgb="FF00000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thin">
        <color rgb="FF000000"/>
      </bottom>
    </border>
    <border>
      <left style="hair">
        <color rgb="FFC0C0C0"/>
      </left>
      <right style="thin">
        <color rgb="FF000000"/>
      </right>
      <top style="hair">
        <color rgb="FFC0C0C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C0C0C0"/>
      </right>
      <top style="thin">
        <color rgb="FF000000"/>
      </top>
      <bottom style="hair">
        <color rgb="FFC0C0C0"/>
      </bottom>
    </border>
    <border>
      <left style="hair">
        <color rgb="FFC0C0C0"/>
      </left>
      <right style="hair">
        <color rgb="FFC0C0C0"/>
      </right>
      <top style="thin">
        <color rgb="FF000000"/>
      </top>
      <bottom style="hair">
        <color rgb="FFC0C0C0"/>
      </bottom>
    </border>
    <border>
      <left style="hair">
        <color rgb="FFC0C0C0"/>
      </left>
      <right style="thin">
        <color rgb="FF000000"/>
      </right>
      <top style="thin">
        <color rgb="FF000000"/>
      </top>
      <bottom style="hair">
        <color rgb="FFC0C0C0"/>
      </bottom>
    </border>
    <border>
      <left style="thin">
        <color rgb="FF000000"/>
      </left>
      <right style="hair">
        <color rgb="FFC0C0C0"/>
      </right>
      <top style="hair">
        <color rgb="FFC0C0C0"/>
      </top>
    </border>
    <border>
      <left style="hair">
        <color rgb="FFC0C0C0"/>
      </left>
      <right style="thin">
        <color rgb="FF000000"/>
      </right>
      <top style="hair">
        <color rgb="FFC0C0C0"/>
      </top>
      <bottom/>
    </border>
  </borders>
  <cellStyleXfs count="1">
    <xf borderId="0" fillId="0" fontId="0" numFmtId="0" applyAlignment="1" applyFont="1"/>
  </cellStyleXfs>
  <cellXfs count="21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0" fillId="0" fontId="3" numFmtId="0" xfId="0" applyFont="1"/>
    <xf borderId="2" fillId="2" fontId="4" numFmtId="0" xfId="0" applyAlignment="1" applyBorder="1" applyFont="1">
      <alignment readingOrder="0"/>
    </xf>
    <xf borderId="2" fillId="2" fontId="4" numFmtId="0" xfId="0" applyBorder="1" applyFont="1"/>
    <xf borderId="1" fillId="3" fontId="1" numFmtId="0" xfId="0" applyBorder="1" applyFill="1" applyFont="1"/>
    <xf borderId="1" fillId="3" fontId="5" numFmtId="0" xfId="0" applyBorder="1" applyFont="1"/>
    <xf borderId="0" fillId="0" fontId="6" numFmtId="0" xfId="0" applyFont="1"/>
    <xf borderId="0" fillId="0" fontId="7" numFmtId="0" xfId="0" applyFont="1"/>
    <xf borderId="1" fillId="2" fontId="4" numFmtId="0" xfId="0" applyBorder="1" applyFont="1"/>
    <xf borderId="1" fillId="2" fontId="3" numFmtId="0" xfId="0" applyBorder="1" applyFont="1"/>
    <xf borderId="0" fillId="0" fontId="8" numFmtId="0" xfId="0" applyFont="1"/>
    <xf borderId="0" fillId="0" fontId="9" numFmtId="0" xfId="0" applyFont="1"/>
    <xf borderId="0" fillId="0" fontId="10" numFmtId="164" xfId="0" applyFont="1" applyNumberFormat="1"/>
    <xf borderId="0" fillId="0" fontId="11" numFmtId="0" xfId="0" applyFont="1"/>
    <xf borderId="1" fillId="4" fontId="3" numFmtId="0" xfId="0" applyBorder="1" applyFill="1" applyFont="1"/>
    <xf borderId="1" fillId="4" fontId="12" numFmtId="0" xfId="0" applyAlignment="1" applyBorder="1" applyFont="1">
      <alignment horizontal="center"/>
    </xf>
    <xf borderId="1" fillId="3" fontId="12" numFmtId="0" xfId="0" applyBorder="1" applyFont="1"/>
    <xf borderId="1" fillId="3" fontId="3" numFmtId="0" xfId="0" applyBorder="1" applyFont="1"/>
    <xf borderId="3" fillId="0" fontId="13" numFmtId="0" xfId="0" applyBorder="1" applyFont="1"/>
    <xf borderId="3" fillId="0" fontId="3" numFmtId="164" xfId="0" applyBorder="1" applyFont="1" applyNumberFormat="1"/>
    <xf borderId="0" fillId="0" fontId="3" numFmtId="164" xfId="0" applyFont="1" applyNumberFormat="1"/>
    <xf borderId="0" fillId="0" fontId="6" numFmtId="164" xfId="0" applyFont="1" applyNumberFormat="1"/>
    <xf borderId="0" fillId="0" fontId="14" numFmtId="165" xfId="0" applyAlignment="1" applyFont="1" applyNumberFormat="1">
      <alignment horizontal="right"/>
    </xf>
    <xf borderId="4" fillId="2" fontId="3" numFmtId="0" xfId="0" applyAlignment="1" applyBorder="1" applyFont="1">
      <alignment readingOrder="0"/>
    </xf>
    <xf borderId="5" fillId="0" fontId="15" numFmtId="0" xfId="0" applyBorder="1" applyFont="1"/>
    <xf borderId="6" fillId="0" fontId="15" numFmtId="0" xfId="0" applyBorder="1" applyFont="1"/>
    <xf borderId="3" fillId="0" fontId="14" numFmtId="164" xfId="0" applyBorder="1" applyFont="1" applyNumberFormat="1"/>
    <xf borderId="3" fillId="0" fontId="14" numFmtId="166" xfId="0" applyBorder="1" applyFont="1" applyNumberFormat="1"/>
    <xf borderId="2" fillId="2" fontId="16" numFmtId="166" xfId="0" applyAlignment="1" applyBorder="1" applyFont="1" applyNumberFormat="1">
      <alignment readingOrder="0"/>
    </xf>
    <xf borderId="2" fillId="3" fontId="14" numFmtId="166" xfId="0" applyBorder="1" applyFont="1" applyNumberFormat="1"/>
    <xf borderId="4" fillId="2" fontId="3" numFmtId="0" xfId="0" applyBorder="1" applyFont="1"/>
    <xf borderId="2" fillId="4" fontId="14" numFmtId="164" xfId="0" applyBorder="1" applyFont="1" applyNumberFormat="1"/>
    <xf borderId="7" fillId="2" fontId="4" numFmtId="164" xfId="0" applyBorder="1" applyFont="1" applyNumberFormat="1"/>
    <xf borderId="7" fillId="2" fontId="4" numFmtId="164" xfId="0" applyAlignment="1" applyBorder="1" applyFont="1" applyNumberFormat="1">
      <alignment horizontal="right" readingOrder="0"/>
    </xf>
    <xf borderId="7" fillId="5" fontId="4" numFmtId="164" xfId="0" applyBorder="1" applyFill="1" applyFont="1" applyNumberFormat="1"/>
    <xf borderId="1" fillId="2" fontId="4" numFmtId="164" xfId="0" applyBorder="1" applyFont="1" applyNumberFormat="1"/>
    <xf borderId="1" fillId="2" fontId="4" numFmtId="164" xfId="0" applyAlignment="1" applyBorder="1" applyFont="1" applyNumberFormat="1">
      <alignment horizontal="right" readingOrder="0"/>
    </xf>
    <xf borderId="1" fillId="2" fontId="4" numFmtId="164" xfId="0" applyAlignment="1" applyBorder="1" applyFont="1" applyNumberFormat="1">
      <alignment readingOrder="0"/>
    </xf>
    <xf borderId="8" fillId="0" fontId="6" numFmtId="164" xfId="0" applyBorder="1" applyFont="1" applyNumberFormat="1"/>
    <xf borderId="7" fillId="2" fontId="4" numFmtId="167" xfId="0" applyBorder="1" applyFont="1" applyNumberFormat="1"/>
    <xf borderId="9" fillId="2" fontId="4" numFmtId="167" xfId="0" applyBorder="1" applyFont="1" applyNumberFormat="1"/>
    <xf borderId="9" fillId="2" fontId="4" numFmtId="164" xfId="0" applyBorder="1" applyFont="1" applyNumberFormat="1"/>
    <xf borderId="1" fillId="2" fontId="4" numFmtId="167" xfId="0" applyBorder="1" applyFont="1" applyNumberFormat="1"/>
    <xf borderId="8" fillId="0" fontId="6" numFmtId="167" xfId="0" applyBorder="1" applyFont="1" applyNumberFormat="1"/>
    <xf borderId="0" fillId="0" fontId="10" numFmtId="167" xfId="0" applyFont="1" applyNumberFormat="1"/>
    <xf quotePrefix="1" borderId="8" fillId="0" fontId="10" numFmtId="164" xfId="0" applyAlignment="1" applyBorder="1" applyFont="1" applyNumberFormat="1">
      <alignment horizontal="left"/>
    </xf>
    <xf borderId="8" fillId="0" fontId="10" numFmtId="167" xfId="0" applyBorder="1" applyFont="1" applyNumberFormat="1"/>
    <xf borderId="0" fillId="0" fontId="10" numFmtId="164" xfId="0" applyAlignment="1" applyFont="1" applyNumberFormat="1">
      <alignment horizontal="left"/>
    </xf>
    <xf quotePrefix="1" borderId="1" fillId="2" fontId="4" numFmtId="164" xfId="0" applyAlignment="1" applyBorder="1" applyFont="1" applyNumberFormat="1">
      <alignment horizontal="left"/>
    </xf>
    <xf borderId="1" fillId="2" fontId="4" numFmtId="168" xfId="0" applyAlignment="1" applyBorder="1" applyFont="1" applyNumberFormat="1">
      <alignment horizontal="right" readingOrder="0"/>
    </xf>
    <xf borderId="7" fillId="2" fontId="4" numFmtId="168" xfId="0" applyAlignment="1" applyBorder="1" applyFont="1" applyNumberFormat="1">
      <alignment readingOrder="0"/>
    </xf>
    <xf borderId="7" fillId="2" fontId="4" numFmtId="168" xfId="0" applyBorder="1" applyFont="1" applyNumberFormat="1"/>
    <xf borderId="10" fillId="2" fontId="4" numFmtId="164" xfId="0" applyAlignment="1" applyBorder="1" applyFont="1" applyNumberFormat="1">
      <alignment readingOrder="0"/>
    </xf>
    <xf borderId="2" fillId="2" fontId="4" numFmtId="164" xfId="0" applyBorder="1" applyFont="1" applyNumberFormat="1"/>
    <xf borderId="11" fillId="2" fontId="4" numFmtId="164" xfId="0" applyAlignment="1" applyBorder="1" applyFont="1" applyNumberFormat="1">
      <alignment readingOrder="0"/>
    </xf>
    <xf borderId="11" fillId="2" fontId="4" numFmtId="164" xfId="0" applyBorder="1" applyFont="1" applyNumberFormat="1"/>
    <xf borderId="0" fillId="0" fontId="6" numFmtId="167" xfId="0" applyFont="1" applyNumberFormat="1"/>
    <xf borderId="12" fillId="0" fontId="14" numFmtId="164" xfId="0" applyBorder="1" applyFont="1" applyNumberFormat="1"/>
    <xf borderId="12" fillId="0" fontId="14" numFmtId="167" xfId="0" applyBorder="1" applyFont="1" applyNumberFormat="1"/>
    <xf borderId="0" fillId="0" fontId="14" numFmtId="164" xfId="0" applyFont="1" applyNumberFormat="1"/>
    <xf borderId="0" fillId="0" fontId="10" numFmtId="0" xfId="0" applyFont="1"/>
    <xf borderId="7" fillId="2" fontId="4" numFmtId="164" xfId="0" applyAlignment="1" applyBorder="1" applyFont="1" applyNumberFormat="1">
      <alignment horizontal="left"/>
    </xf>
    <xf borderId="7" fillId="2" fontId="4" numFmtId="164" xfId="0" applyAlignment="1" applyBorder="1" applyFont="1" applyNumberFormat="1">
      <alignment horizontal="right"/>
    </xf>
    <xf borderId="9" fillId="2" fontId="4" numFmtId="164" xfId="0" applyAlignment="1" applyBorder="1" applyFont="1" applyNumberFormat="1">
      <alignment horizontal="left"/>
    </xf>
    <xf borderId="9" fillId="2" fontId="4" numFmtId="164" xfId="0" applyAlignment="1" applyBorder="1" applyFont="1" applyNumberFormat="1">
      <alignment horizontal="right"/>
    </xf>
    <xf borderId="13" fillId="2" fontId="4" numFmtId="164" xfId="0" applyAlignment="1" applyBorder="1" applyFont="1" applyNumberFormat="1">
      <alignment horizontal="left"/>
    </xf>
    <xf borderId="13" fillId="2" fontId="4" numFmtId="164" xfId="0" applyAlignment="1" applyBorder="1" applyFont="1" applyNumberFormat="1">
      <alignment horizontal="right"/>
    </xf>
    <xf borderId="13" fillId="2" fontId="4" numFmtId="164" xfId="0" applyBorder="1" applyFont="1" applyNumberFormat="1"/>
    <xf borderId="0" fillId="0" fontId="6" numFmtId="169" xfId="0" applyFont="1" applyNumberFormat="1"/>
    <xf borderId="14" fillId="0" fontId="10" numFmtId="164" xfId="0" applyBorder="1" applyFont="1" applyNumberFormat="1"/>
    <xf borderId="14" fillId="0" fontId="10" numFmtId="167" xfId="0" applyBorder="1" applyFont="1" applyNumberFormat="1"/>
    <xf borderId="0" fillId="0" fontId="14" numFmtId="170" xfId="0" applyFont="1" applyNumberFormat="1"/>
    <xf borderId="0" fillId="0" fontId="6" numFmtId="170" xfId="0" applyFont="1" applyNumberFormat="1"/>
    <xf borderId="8" fillId="0" fontId="14" numFmtId="167" xfId="0" applyBorder="1" applyFont="1" applyNumberFormat="1"/>
    <xf borderId="0" fillId="0" fontId="14" numFmtId="169" xfId="0" applyFont="1" applyNumberFormat="1"/>
    <xf borderId="0" fillId="0" fontId="14" numFmtId="167" xfId="0" applyFont="1" applyNumberFormat="1"/>
    <xf borderId="0" fillId="0" fontId="17" numFmtId="170" xfId="0" applyFont="1" applyNumberFormat="1"/>
    <xf quotePrefix="1" borderId="0" fillId="0" fontId="17" numFmtId="164" xfId="0" applyFont="1" applyNumberFormat="1"/>
    <xf borderId="0" fillId="0" fontId="18" numFmtId="0" xfId="0" applyFont="1"/>
    <xf borderId="1" fillId="2" fontId="16" numFmtId="0" xfId="0" applyBorder="1" applyFont="1"/>
    <xf borderId="0" fillId="0" fontId="19" numFmtId="164" xfId="0" applyFont="1" applyNumberFormat="1"/>
    <xf borderId="15" fillId="2" fontId="3" numFmtId="0" xfId="0" applyAlignment="1" applyBorder="1" applyFont="1">
      <alignment readingOrder="0"/>
    </xf>
    <xf borderId="16" fillId="0" fontId="15" numFmtId="0" xfId="0" applyBorder="1" applyFont="1"/>
    <xf borderId="17" fillId="0" fontId="15" numFmtId="0" xfId="0" applyBorder="1" applyFont="1"/>
    <xf borderId="1" fillId="2" fontId="4" numFmtId="164" xfId="0" applyAlignment="1" applyBorder="1" applyFont="1" applyNumberFormat="1">
      <alignment horizontal="right"/>
    </xf>
    <xf borderId="9" fillId="2" fontId="4" numFmtId="168" xfId="0" applyBorder="1" applyFont="1" applyNumberFormat="1"/>
    <xf borderId="1" fillId="2" fontId="4" numFmtId="168" xfId="0" applyBorder="1" applyFont="1" applyNumberFormat="1"/>
    <xf borderId="1" fillId="2" fontId="4" numFmtId="164" xfId="0" applyAlignment="1" applyBorder="1" applyFont="1" applyNumberFormat="1">
      <alignment horizontal="left"/>
    </xf>
    <xf borderId="1" fillId="2" fontId="4" numFmtId="168" xfId="0" applyAlignment="1" applyBorder="1" applyFont="1" applyNumberFormat="1">
      <alignment horizontal="right"/>
    </xf>
    <xf borderId="10" fillId="2" fontId="4" numFmtId="164" xfId="0" applyBorder="1" applyFont="1" applyNumberFormat="1"/>
    <xf borderId="12" fillId="0" fontId="6" numFmtId="167" xfId="0" applyBorder="1" applyFont="1" applyNumberFormat="1"/>
    <xf borderId="0" fillId="0" fontId="20" numFmtId="164" xfId="0" applyFont="1" applyNumberFormat="1"/>
    <xf borderId="0" fillId="0" fontId="14" numFmtId="164" xfId="0" applyAlignment="1" applyFont="1" applyNumberFormat="1">
      <alignment horizontal="center"/>
    </xf>
    <xf borderId="0" fillId="0" fontId="14" numFmtId="171" xfId="0" applyAlignment="1" applyFont="1" applyNumberFormat="1">
      <alignment horizontal="right"/>
    </xf>
    <xf borderId="1" fillId="3" fontId="14" numFmtId="164" xfId="0" applyAlignment="1" applyBorder="1" applyFont="1" applyNumberFormat="1">
      <alignment horizontal="right"/>
    </xf>
    <xf borderId="1" fillId="3" fontId="14" numFmtId="165" xfId="0" applyAlignment="1" applyBorder="1" applyFont="1" applyNumberFormat="1">
      <alignment horizontal="right"/>
    </xf>
    <xf borderId="3" fillId="0" fontId="12" numFmtId="166" xfId="0" applyBorder="1" applyFont="1" applyNumberFormat="1"/>
    <xf borderId="18" fillId="2" fontId="4" numFmtId="164" xfId="0" applyBorder="1" applyFont="1" applyNumberFormat="1"/>
    <xf borderId="19" fillId="2" fontId="4" numFmtId="172" xfId="0" applyBorder="1" applyFont="1" applyNumberFormat="1"/>
    <xf borderId="10" fillId="2" fontId="4" numFmtId="172" xfId="0" applyBorder="1" applyFont="1" applyNumberFormat="1"/>
    <xf borderId="0" fillId="0" fontId="6" numFmtId="173" xfId="0" applyFont="1" applyNumberFormat="1"/>
    <xf borderId="0" fillId="0" fontId="14" numFmtId="164" xfId="0" applyAlignment="1" applyFont="1" applyNumberFormat="1">
      <alignment horizontal="right"/>
    </xf>
    <xf borderId="8" fillId="0" fontId="10" numFmtId="164" xfId="0" applyBorder="1" applyFont="1" applyNumberFormat="1"/>
    <xf borderId="19" fillId="2" fontId="4" numFmtId="167" xfId="0" applyBorder="1" applyFont="1" applyNumberFormat="1"/>
    <xf borderId="5" fillId="0" fontId="10" numFmtId="164" xfId="0" applyBorder="1" applyFont="1" applyNumberFormat="1"/>
    <xf borderId="20" fillId="2" fontId="4" numFmtId="167" xfId="0" applyBorder="1" applyFont="1" applyNumberFormat="1"/>
    <xf borderId="3" fillId="0" fontId="10" numFmtId="164" xfId="0" applyBorder="1" applyFont="1" applyNumberFormat="1"/>
    <xf borderId="1" fillId="2" fontId="17" numFmtId="164" xfId="0" applyBorder="1" applyFont="1" applyNumberFormat="1"/>
    <xf borderId="0" fillId="0" fontId="3" numFmtId="167" xfId="0" applyFont="1" applyNumberFormat="1"/>
    <xf borderId="8" fillId="0" fontId="14" numFmtId="164" xfId="0" applyBorder="1" applyFont="1" applyNumberFormat="1"/>
    <xf borderId="21" fillId="2" fontId="4" numFmtId="164" xfId="0" applyBorder="1" applyFont="1" applyNumberFormat="1"/>
    <xf borderId="1" fillId="3" fontId="6" numFmtId="164" xfId="0" applyBorder="1" applyFont="1" applyNumberFormat="1"/>
    <xf borderId="1" fillId="3" fontId="6" numFmtId="169" xfId="0" applyBorder="1" applyFont="1" applyNumberFormat="1"/>
    <xf borderId="8" fillId="0" fontId="6" numFmtId="174" xfId="0" applyBorder="1" applyFont="1" applyNumberFormat="1"/>
    <xf borderId="0" fillId="0" fontId="6" numFmtId="174" xfId="0" applyFont="1" applyNumberFormat="1"/>
    <xf borderId="0" fillId="0" fontId="14" numFmtId="174" xfId="0" applyFont="1" applyNumberFormat="1"/>
    <xf borderId="8" fillId="0" fontId="6" numFmtId="170" xfId="0" applyBorder="1" applyFont="1" applyNumberFormat="1"/>
    <xf borderId="0" fillId="0" fontId="6" numFmtId="175" xfId="0" applyFont="1" applyNumberFormat="1"/>
    <xf borderId="0" fillId="0" fontId="17" numFmtId="0" xfId="0" applyFont="1"/>
    <xf borderId="1" fillId="6" fontId="2" numFmtId="0" xfId="0" applyBorder="1" applyFill="1" applyFont="1"/>
    <xf borderId="1" fillId="7" fontId="2" numFmtId="0" xfId="0" applyBorder="1" applyFill="1" applyFont="1"/>
    <xf borderId="1" fillId="7" fontId="21" numFmtId="0" xfId="0" applyBorder="1" applyFont="1"/>
    <xf borderId="0" fillId="0" fontId="22" numFmtId="0" xfId="0" applyAlignment="1" applyFont="1">
      <alignment vertical="center"/>
    </xf>
    <xf borderId="0" fillId="0" fontId="17" numFmtId="164" xfId="0" applyFont="1" applyNumberFormat="1"/>
    <xf borderId="3" fillId="0" fontId="23" numFmtId="164" xfId="0" applyBorder="1" applyFont="1" applyNumberFormat="1"/>
    <xf borderId="3" fillId="0" fontId="3" numFmtId="164" xfId="0" applyAlignment="1" applyBorder="1" applyFont="1" applyNumberFormat="1">
      <alignment horizontal="center"/>
    </xf>
    <xf borderId="3" fillId="0" fontId="22" numFmtId="0" xfId="0" applyAlignment="1" applyBorder="1" applyFont="1">
      <alignment vertical="center"/>
    </xf>
    <xf borderId="3" fillId="0" fontId="3" numFmtId="0" xfId="0" applyBorder="1" applyFont="1"/>
    <xf borderId="3" fillId="0" fontId="24" numFmtId="0" xfId="0" applyAlignment="1" applyBorder="1" applyFont="1">
      <alignment vertical="center"/>
    </xf>
    <xf borderId="5" fillId="0" fontId="25" numFmtId="0" xfId="0" applyAlignment="1" applyBorder="1" applyFont="1">
      <alignment vertical="center"/>
    </xf>
    <xf borderId="5" fillId="0" fontId="6" numFmtId="164" xfId="0" applyBorder="1" applyFont="1" applyNumberFormat="1"/>
    <xf borderId="4" fillId="2" fontId="26" numFmtId="0" xfId="0" applyAlignment="1" applyBorder="1" applyFont="1">
      <alignment vertical="center"/>
    </xf>
    <xf borderId="5" fillId="0" fontId="25" numFmtId="0" xfId="0" applyAlignment="1" applyBorder="1" applyFont="1">
      <alignment shrinkToFit="0" vertical="center" wrapText="1"/>
    </xf>
    <xf borderId="0" fillId="0" fontId="22" numFmtId="0" xfId="0" applyFont="1"/>
    <xf borderId="0" fillId="0" fontId="25" numFmtId="0" xfId="0" applyAlignment="1" applyFont="1">
      <alignment vertical="center"/>
    </xf>
    <xf borderId="0" fillId="0" fontId="27" numFmtId="0" xfId="0" applyAlignment="1" applyFont="1">
      <alignment vertical="center"/>
    </xf>
    <xf borderId="0" fillId="0" fontId="3" numFmtId="164" xfId="0" applyAlignment="1" applyFont="1" applyNumberFormat="1">
      <alignment horizontal="center"/>
    </xf>
    <xf borderId="0" fillId="0" fontId="23" numFmtId="164" xfId="0" applyFont="1" applyNumberFormat="1"/>
    <xf borderId="0" fillId="0" fontId="24" numFmtId="0" xfId="0" applyAlignment="1" applyFont="1">
      <alignment vertical="center"/>
    </xf>
    <xf borderId="22" fillId="2" fontId="4" numFmtId="164" xfId="0" applyAlignment="1" applyBorder="1" applyFont="1" applyNumberFormat="1">
      <alignment horizontal="center"/>
    </xf>
    <xf borderId="5" fillId="0" fontId="3" numFmtId="164" xfId="0" applyAlignment="1" applyBorder="1" applyFont="1" applyNumberFormat="1">
      <alignment horizontal="center"/>
    </xf>
    <xf borderId="5" fillId="0" fontId="28" numFmtId="0" xfId="0" applyAlignment="1" applyBorder="1" applyFont="1">
      <alignment vertical="center"/>
    </xf>
    <xf borderId="15" fillId="2" fontId="4" numFmtId="164" xfId="0" applyBorder="1" applyFont="1" applyNumberFormat="1"/>
    <xf borderId="0" fillId="0" fontId="28" numFmtId="0" xfId="0" applyAlignment="1" applyFont="1">
      <alignment vertical="center"/>
    </xf>
    <xf borderId="22" fillId="0" fontId="6" numFmtId="164" xfId="0" applyAlignment="1" applyBorder="1" applyFont="1" applyNumberFormat="1">
      <alignment horizontal="center"/>
    </xf>
    <xf borderId="0" fillId="0" fontId="29" numFmtId="0" xfId="0" applyAlignment="1" applyFont="1">
      <alignment vertical="center"/>
    </xf>
    <xf borderId="0" fillId="0" fontId="30" numFmtId="0" xfId="0" applyAlignment="1" applyFont="1">
      <alignment vertical="center"/>
    </xf>
    <xf borderId="23" fillId="2" fontId="4" numFmtId="164" xfId="0" applyBorder="1" applyFont="1" applyNumberFormat="1"/>
    <xf borderId="14" fillId="0" fontId="15" numFmtId="0" xfId="0" applyBorder="1" applyFont="1"/>
    <xf borderId="24" fillId="0" fontId="15" numFmtId="0" xfId="0" applyBorder="1" applyFont="1"/>
    <xf borderId="4" fillId="2" fontId="4" numFmtId="164" xfId="0" applyBorder="1" applyFont="1" applyNumberFormat="1"/>
    <xf borderId="1" fillId="2" fontId="5" numFmtId="0" xfId="0" applyBorder="1" applyFont="1"/>
    <xf borderId="4" fillId="2" fontId="26" numFmtId="14" xfId="0" applyAlignment="1" applyBorder="1" applyFont="1" applyNumberFormat="1">
      <alignment horizontal="left" vertical="center"/>
    </xf>
    <xf borderId="4" fillId="2" fontId="31" numFmtId="0" xfId="0" applyAlignment="1" applyBorder="1" applyFont="1">
      <alignment vertical="center"/>
    </xf>
    <xf borderId="1" fillId="2" fontId="4" numFmtId="164" xfId="0" applyAlignment="1" applyBorder="1" applyFont="1" applyNumberFormat="1">
      <alignment horizontal="center"/>
    </xf>
    <xf borderId="0" fillId="0" fontId="32" numFmtId="0" xfId="0" applyFont="1"/>
    <xf borderId="0" fillId="0" fontId="2" numFmtId="0" xfId="0" applyAlignment="1" applyFont="1">
      <alignment horizontal="left" vertical="center"/>
    </xf>
    <xf borderId="0" fillId="0" fontId="33" numFmtId="0" xfId="0" applyAlignment="1" applyFont="1">
      <alignment horizontal="left" vertical="center"/>
    </xf>
    <xf borderId="1" fillId="2" fontId="34" numFmtId="176" xfId="0" applyAlignment="1" applyBorder="1" applyFont="1" applyNumberFormat="1">
      <alignment horizontal="left" vertical="center"/>
    </xf>
    <xf borderId="0" fillId="0" fontId="35" numFmtId="0" xfId="0" applyAlignment="1" applyFont="1">
      <alignment horizontal="left" vertical="center"/>
    </xf>
    <xf borderId="0" fillId="0" fontId="20" numFmtId="0" xfId="0" applyAlignment="1" applyFont="1">
      <alignment horizontal="left" vertical="center"/>
    </xf>
    <xf borderId="0" fillId="0" fontId="36" numFmtId="0" xfId="0" applyAlignment="1" applyFont="1">
      <alignment horizontal="left" vertical="center"/>
    </xf>
    <xf borderId="0" fillId="0" fontId="14" numFmtId="177" xfId="0" applyAlignment="1" applyFont="1" applyNumberFormat="1">
      <alignment horizontal="center"/>
    </xf>
    <xf borderId="25" fillId="0" fontId="37" numFmtId="0" xfId="0" applyAlignment="1" applyBorder="1" applyFont="1">
      <alignment horizontal="center"/>
    </xf>
    <xf borderId="26" fillId="0" fontId="37" numFmtId="176" xfId="0" applyAlignment="1" applyBorder="1" applyFont="1" applyNumberFormat="1">
      <alignment horizontal="center" vertical="center"/>
    </xf>
    <xf borderId="26" fillId="0" fontId="37" numFmtId="176" xfId="0" applyAlignment="1" applyBorder="1" applyFont="1" applyNumberFormat="1">
      <alignment horizontal="center"/>
    </xf>
    <xf borderId="27" fillId="0" fontId="37" numFmtId="176" xfId="0" applyAlignment="1" applyBorder="1" applyFont="1" applyNumberFormat="1">
      <alignment horizontal="center"/>
    </xf>
    <xf borderId="28" fillId="0" fontId="25" numFmtId="0" xfId="0" applyAlignment="1" applyBorder="1" applyFont="1">
      <alignment horizontal="center" vertical="center"/>
    </xf>
    <xf borderId="29" fillId="2" fontId="26" numFmtId="164" xfId="0" applyAlignment="1" applyBorder="1" applyFont="1" applyNumberFormat="1">
      <alignment horizontal="center" vertical="center"/>
    </xf>
    <xf borderId="30" fillId="2" fontId="26" numFmtId="164" xfId="0" applyAlignment="1" applyBorder="1" applyFont="1" applyNumberFormat="1">
      <alignment horizontal="center" vertical="center"/>
    </xf>
    <xf borderId="0" fillId="0" fontId="38" numFmtId="0" xfId="0" applyFont="1"/>
    <xf borderId="0" fillId="0" fontId="38" numFmtId="164" xfId="0" applyFont="1" applyNumberFormat="1"/>
    <xf borderId="31" fillId="0" fontId="36" numFmtId="0" xfId="0" applyAlignment="1" applyBorder="1" applyFont="1">
      <alignment horizontal="center" shrinkToFit="0" vertical="center" wrapText="1"/>
    </xf>
    <xf borderId="32" fillId="0" fontId="36" numFmtId="0" xfId="0" applyAlignment="1" applyBorder="1" applyFont="1">
      <alignment horizontal="left" vertical="center"/>
    </xf>
    <xf borderId="33" fillId="0" fontId="36" numFmtId="0" xfId="0" applyAlignment="1" applyBorder="1" applyFont="1">
      <alignment vertical="center"/>
    </xf>
    <xf borderId="34" fillId="0" fontId="36" numFmtId="0" xfId="0" applyAlignment="1" applyBorder="1" applyFont="1">
      <alignment vertical="center"/>
    </xf>
    <xf borderId="32" fillId="0" fontId="14" numFmtId="164" xfId="0" applyBorder="1" applyFont="1" applyNumberFormat="1"/>
    <xf borderId="33" fillId="0" fontId="6" numFmtId="164" xfId="0" applyBorder="1" applyFont="1" applyNumberFormat="1"/>
    <xf borderId="35" fillId="0" fontId="38" numFmtId="164" xfId="0" applyBorder="1" applyFont="1" applyNumberFormat="1"/>
    <xf borderId="36" fillId="0" fontId="36" numFmtId="0" xfId="0" applyAlignment="1" applyBorder="1" applyFont="1">
      <alignment horizontal="center" shrinkToFit="0" vertical="center" wrapText="1"/>
    </xf>
    <xf borderId="28" fillId="0" fontId="36" numFmtId="0" xfId="0" applyAlignment="1" applyBorder="1" applyFont="1">
      <alignment horizontal="center" shrinkToFit="0" vertical="center" wrapText="1"/>
    </xf>
    <xf borderId="37" fillId="0" fontId="36" numFmtId="0" xfId="0" applyAlignment="1" applyBorder="1" applyFont="1">
      <alignment horizontal="center" shrinkToFit="0" vertical="center" wrapText="1"/>
    </xf>
    <xf borderId="38" fillId="0" fontId="36" numFmtId="0" xfId="0" applyAlignment="1" applyBorder="1" applyFont="1">
      <alignment horizontal="center" shrinkToFit="0" vertical="center" wrapText="1"/>
    </xf>
    <xf borderId="38" fillId="0" fontId="39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/>
    </xf>
    <xf borderId="39" fillId="0" fontId="40" numFmtId="166" xfId="0" applyAlignment="1" applyBorder="1" applyFont="1" applyNumberFormat="1">
      <alignment horizontal="center" vertical="center"/>
    </xf>
    <xf borderId="40" fillId="2" fontId="41" numFmtId="178" xfId="0" applyAlignment="1" applyBorder="1" applyFont="1" applyNumberFormat="1">
      <alignment horizontal="center" vertical="center"/>
    </xf>
    <xf borderId="41" fillId="2" fontId="41" numFmtId="178" xfId="0" applyAlignment="1" applyBorder="1" applyFont="1" applyNumberFormat="1">
      <alignment horizontal="center" vertical="center"/>
    </xf>
    <xf borderId="22" fillId="2" fontId="41" numFmtId="178" xfId="0" applyAlignment="1" applyBorder="1" applyFont="1" applyNumberFormat="1">
      <alignment horizontal="center" vertical="center"/>
    </xf>
    <xf borderId="42" fillId="2" fontId="41" numFmtId="178" xfId="0" applyAlignment="1" applyBorder="1" applyFont="1" applyNumberFormat="1">
      <alignment horizontal="center" vertical="center"/>
    </xf>
    <xf borderId="43" fillId="0" fontId="40" numFmtId="166" xfId="0" applyAlignment="1" applyBorder="1" applyFont="1" applyNumberFormat="1">
      <alignment horizontal="center" vertical="center"/>
    </xf>
    <xf borderId="44" fillId="2" fontId="41" numFmtId="178" xfId="0" applyAlignment="1" applyBorder="1" applyFont="1" applyNumberFormat="1">
      <alignment horizontal="center" vertical="center"/>
    </xf>
    <xf borderId="45" fillId="2" fontId="41" numFmtId="178" xfId="0" applyAlignment="1" applyBorder="1" applyFont="1" applyNumberFormat="1">
      <alignment horizontal="center" vertical="center"/>
    </xf>
    <xf borderId="25" fillId="0" fontId="14" numFmtId="0" xfId="0" applyAlignment="1" applyBorder="1" applyFont="1">
      <alignment horizontal="center"/>
    </xf>
    <xf borderId="27" fillId="0" fontId="37" numFmtId="176" xfId="0" applyAlignment="1" applyBorder="1" applyFont="1" applyNumberFormat="1">
      <alignment horizontal="center" vertical="center"/>
    </xf>
    <xf borderId="46" fillId="0" fontId="36" numFmtId="0" xfId="0" applyAlignment="1" applyBorder="1" applyFont="1">
      <alignment horizontal="center" shrinkToFit="0" vertical="center" wrapText="1"/>
    </xf>
    <xf borderId="47" fillId="0" fontId="6" numFmtId="164" xfId="0" applyBorder="1" applyFont="1" applyNumberFormat="1"/>
    <xf borderId="48" fillId="0" fontId="36" numFmtId="0" xfId="0" applyAlignment="1" applyBorder="1" applyFont="1">
      <alignment horizontal="center" shrinkToFit="0" vertical="center" wrapText="1"/>
    </xf>
    <xf borderId="49" fillId="2" fontId="41" numFmtId="164" xfId="0" applyAlignment="1" applyBorder="1" applyFont="1" applyNumberFormat="1">
      <alignment horizontal="center" vertical="center"/>
    </xf>
    <xf borderId="50" fillId="2" fontId="41" numFmtId="164" xfId="0" applyAlignment="1" applyBorder="1" applyFont="1" applyNumberFormat="1">
      <alignment horizontal="center" vertical="center"/>
    </xf>
    <xf borderId="39" fillId="0" fontId="36" numFmtId="0" xfId="0" applyAlignment="1" applyBorder="1" applyFont="1">
      <alignment horizontal="center" shrinkToFit="0" vertical="center" wrapText="1"/>
    </xf>
    <xf borderId="22" fillId="0" fontId="42" numFmtId="179" xfId="0" applyAlignment="1" applyBorder="1" applyFont="1" applyNumberFormat="1">
      <alignment horizontal="center" vertical="center"/>
    </xf>
    <xf borderId="22" fillId="2" fontId="41" numFmtId="164" xfId="0" applyAlignment="1" applyBorder="1" applyFont="1" applyNumberFormat="1">
      <alignment horizontal="center" vertical="center"/>
    </xf>
    <xf borderId="42" fillId="2" fontId="41" numFmtId="164" xfId="0" applyAlignment="1" applyBorder="1" applyFont="1" applyNumberFormat="1">
      <alignment horizontal="center" vertical="center"/>
    </xf>
    <xf borderId="42" fillId="2" fontId="43" numFmtId="179" xfId="0" applyAlignment="1" applyBorder="1" applyFont="1" applyNumberFormat="1">
      <alignment horizontal="center" vertical="center"/>
    </xf>
    <xf borderId="39" fillId="0" fontId="6" numFmtId="0" xfId="0" applyBorder="1" applyFont="1"/>
    <xf borderId="51" fillId="0" fontId="6" numFmtId="0" xfId="0" applyBorder="1" applyFont="1"/>
    <xf borderId="52" fillId="2" fontId="43" numFmtId="179" xfId="0" applyAlignment="1" applyBorder="1" applyFont="1" applyNumberFormat="1">
      <alignment horizontal="center" vertical="center"/>
    </xf>
    <xf borderId="25" fillId="0" fontId="36" numFmtId="0" xfId="0" applyAlignment="1" applyBorder="1" applyFont="1">
      <alignment horizontal="center" shrinkToFit="0" vertical="center" wrapText="1"/>
    </xf>
    <xf borderId="26" fillId="0" fontId="6" numFmtId="164" xfId="0" applyBorder="1" applyFont="1" applyNumberFormat="1"/>
    <xf borderId="27" fillId="0" fontId="6" numFmtId="164" xfId="0" applyBorder="1" applyFont="1" applyNumberFormat="1"/>
    <xf borderId="0" fillId="0" fontId="36" numFmtId="0" xfId="0" applyAlignment="1" applyFon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C0C0C0"/>
          <bgColor rgb="FFC0C0C0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5</xdr:row>
      <xdr:rowOff>76200</xdr:rowOff>
    </xdr:from>
    <xdr:ext cx="7705725" cy="9763125"/>
    <xdr:sp>
      <xdr:nvSpPr>
        <xdr:cNvPr id="3" name="Shape 3"/>
        <xdr:cNvSpPr txBox="1"/>
      </xdr:nvSpPr>
      <xdr:spPr>
        <a:xfrm>
          <a:off x="1493138" y="0"/>
          <a:ext cx="7705725" cy="756000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5</xdr:row>
      <xdr:rowOff>0</xdr:rowOff>
    </xdr:from>
    <xdr:ext cx="7705725" cy="10572750"/>
    <xdr:sp>
      <xdr:nvSpPr>
        <xdr:cNvPr id="4" name="Shape 4"/>
        <xdr:cNvSpPr txBox="1"/>
      </xdr:nvSpPr>
      <xdr:spPr>
        <a:xfrm>
          <a:off x="1497900" y="0"/>
          <a:ext cx="7696200" cy="7560000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loopnet.com/nevada/las-vegas_office-space-for-sale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s://www.loopnet.com/nevada/las-vegas_office-space-for-sale/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showGridLines="0" workbookViewId="0"/>
  </sheetViews>
  <sheetFormatPr customHeight="1" defaultColWidth="12.63" defaultRowHeight="15.0"/>
  <cols>
    <col customWidth="1" min="1" max="1" width="1.88"/>
    <col customWidth="1" min="2" max="2" width="27.5"/>
    <col customWidth="1" min="3" max="10" width="12.88"/>
    <col customWidth="1" min="11" max="11" width="2.5"/>
    <col customWidth="1" min="12" max="12" width="11.25"/>
    <col customWidth="1" min="13" max="15" width="9.13"/>
    <col customWidth="1" min="16" max="19" width="9.5"/>
    <col customWidth="1" min="20" max="26" width="9.13"/>
  </cols>
  <sheetData>
    <row r="1" ht="12.0" customHeight="1">
      <c r="A1" s="1" t="s">
        <v>0</v>
      </c>
      <c r="B1" s="2"/>
      <c r="C1" s="2"/>
      <c r="D1" s="2"/>
      <c r="E1" s="3"/>
      <c r="F1" s="4" t="s">
        <v>1</v>
      </c>
      <c r="G1" s="5"/>
      <c r="H1" s="5"/>
      <c r="I1" s="5"/>
      <c r="J1" s="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6" t="s">
        <v>2</v>
      </c>
      <c r="B2" s="7"/>
      <c r="C2" s="7"/>
      <c r="D2" s="7"/>
      <c r="E2" s="3"/>
      <c r="F2" s="8" t="s">
        <v>3</v>
      </c>
      <c r="G2" s="8"/>
      <c r="H2" s="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0" customHeight="1">
      <c r="A3" s="9" t="s">
        <v>4</v>
      </c>
      <c r="B3" s="3"/>
      <c r="C3" s="3"/>
      <c r="D3" s="3"/>
      <c r="E3" s="3"/>
      <c r="F3" s="3"/>
      <c r="G3" s="3"/>
      <c r="H3" s="3"/>
      <c r="I3" s="10" t="s">
        <v>5</v>
      </c>
      <c r="J3" s="1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12" t="s">
        <v>6</v>
      </c>
      <c r="B4" s="3"/>
      <c r="C4" s="3"/>
      <c r="D4" s="3"/>
      <c r="E4" s="3"/>
      <c r="F4" s="3"/>
      <c r="G4" s="3"/>
      <c r="H4" s="3"/>
      <c r="I4" s="13" t="s">
        <v>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12"/>
      <c r="B5" s="3"/>
      <c r="C5" s="3"/>
      <c r="D5" s="3"/>
      <c r="E5" s="3"/>
      <c r="F5" s="3"/>
      <c r="G5" s="3"/>
      <c r="H5" s="3"/>
      <c r="I5" s="1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12"/>
      <c r="B6" s="14" t="s">
        <v>8</v>
      </c>
      <c r="C6" s="3"/>
      <c r="D6" s="3"/>
      <c r="E6" s="3"/>
      <c r="F6" s="3"/>
      <c r="G6" s="3"/>
      <c r="H6" s="3"/>
      <c r="I6" s="1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customHeight="1">
      <c r="A7" s="12"/>
      <c r="B7" s="14" t="s">
        <v>9</v>
      </c>
      <c r="C7" s="3"/>
      <c r="D7" s="3"/>
      <c r="E7" s="3"/>
      <c r="F7" s="3"/>
      <c r="G7" s="3"/>
      <c r="H7" s="3"/>
      <c r="I7" s="1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0" customHeight="1">
      <c r="A8" s="12"/>
      <c r="B8" s="14" t="s">
        <v>10</v>
      </c>
      <c r="C8" s="3"/>
      <c r="D8" s="3"/>
      <c r="E8" s="3"/>
      <c r="F8" s="3"/>
      <c r="G8" s="3"/>
      <c r="H8" s="3"/>
      <c r="I8" s="1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12"/>
      <c r="B9" s="3"/>
      <c r="C9" s="3"/>
      <c r="D9" s="3"/>
      <c r="E9" s="3"/>
      <c r="F9" s="3"/>
      <c r="G9" s="3"/>
      <c r="H9" s="3"/>
      <c r="I9" s="1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15"/>
      <c r="B10" s="3"/>
      <c r="C10" s="16"/>
      <c r="D10" s="16"/>
      <c r="E10" s="17" t="s">
        <v>11</v>
      </c>
      <c r="F10" s="18" t="s">
        <v>12</v>
      </c>
      <c r="G10" s="19"/>
      <c r="H10" s="19"/>
      <c r="I10" s="19"/>
      <c r="J10" s="19"/>
      <c r="K10" s="3"/>
      <c r="L10" s="20" t="s">
        <v>13</v>
      </c>
      <c r="M10" s="21"/>
      <c r="N10" s="21"/>
      <c r="O10" s="21"/>
      <c r="P10" s="21"/>
      <c r="Q10" s="21"/>
      <c r="R10" s="21"/>
      <c r="S10" s="3"/>
      <c r="T10" s="3"/>
      <c r="U10" s="3"/>
      <c r="V10" s="3"/>
      <c r="W10" s="3"/>
      <c r="X10" s="3"/>
      <c r="Y10" s="3"/>
      <c r="Z10" s="3"/>
    </row>
    <row r="11" ht="12.0" customHeight="1">
      <c r="A11" s="22"/>
      <c r="B11" s="23"/>
      <c r="C11" s="23"/>
      <c r="D11" s="23"/>
      <c r="E11" s="3"/>
      <c r="F11" s="24">
        <v>1.0</v>
      </c>
      <c r="G11" s="24">
        <v>2.0</v>
      </c>
      <c r="H11" s="24">
        <v>3.0</v>
      </c>
      <c r="I11" s="24">
        <v>4.0</v>
      </c>
      <c r="J11" s="24">
        <v>5.0</v>
      </c>
      <c r="K11" s="24"/>
      <c r="L11" s="25" t="s">
        <v>14</v>
      </c>
      <c r="M11" s="26"/>
      <c r="N11" s="26"/>
      <c r="O11" s="26"/>
      <c r="P11" s="26"/>
      <c r="Q11" s="26"/>
      <c r="R11" s="27"/>
      <c r="S11" s="3"/>
      <c r="T11" s="3"/>
      <c r="U11" s="3"/>
      <c r="V11" s="3"/>
      <c r="W11" s="3"/>
      <c r="X11" s="3"/>
      <c r="Y11" s="3"/>
      <c r="Z11" s="3"/>
    </row>
    <row r="12" ht="12.0" customHeight="1">
      <c r="A12" s="22"/>
      <c r="B12" s="28"/>
      <c r="C12" s="29">
        <f t="shared" ref="C12:D12" si="1">+D12-1</f>
        <v>2023</v>
      </c>
      <c r="D12" s="29">
        <f t="shared" si="1"/>
        <v>2024</v>
      </c>
      <c r="E12" s="30">
        <v>2025.0</v>
      </c>
      <c r="F12" s="31">
        <f t="shared" ref="F12:J12" si="2">1+E12</f>
        <v>2026</v>
      </c>
      <c r="G12" s="31">
        <f t="shared" si="2"/>
        <v>2027</v>
      </c>
      <c r="H12" s="31">
        <f t="shared" si="2"/>
        <v>2028</v>
      </c>
      <c r="I12" s="31">
        <f t="shared" si="2"/>
        <v>2029</v>
      </c>
      <c r="J12" s="31">
        <f t="shared" si="2"/>
        <v>2030</v>
      </c>
      <c r="K12" s="8"/>
      <c r="L12" s="32"/>
      <c r="M12" s="26"/>
      <c r="N12" s="26"/>
      <c r="O12" s="26"/>
      <c r="P12" s="26"/>
      <c r="Q12" s="26"/>
      <c r="R12" s="27"/>
      <c r="S12" s="3"/>
      <c r="T12" s="3"/>
      <c r="U12" s="3"/>
      <c r="V12" s="3"/>
      <c r="W12" s="3"/>
      <c r="X12" s="3"/>
      <c r="Y12" s="3"/>
      <c r="Z12" s="3"/>
    </row>
    <row r="13" ht="12.0" customHeight="1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8"/>
      <c r="L13" s="25" t="s">
        <v>15</v>
      </c>
      <c r="M13" s="26"/>
      <c r="N13" s="26"/>
      <c r="O13" s="26"/>
      <c r="P13" s="26"/>
      <c r="Q13" s="26"/>
      <c r="R13" s="27"/>
      <c r="S13" s="3"/>
      <c r="T13" s="3"/>
      <c r="U13" s="3"/>
      <c r="V13" s="3"/>
      <c r="W13" s="3"/>
      <c r="X13" s="3"/>
      <c r="Y13" s="3"/>
      <c r="Z13" s="3"/>
    </row>
    <row r="14" ht="12.0" customHeight="1">
      <c r="A14" s="22"/>
      <c r="B14" s="33" t="s">
        <v>16</v>
      </c>
      <c r="C14" s="29"/>
      <c r="D14" s="29"/>
      <c r="E14" s="29"/>
      <c r="F14" s="29"/>
      <c r="G14" s="29"/>
      <c r="H14" s="29"/>
      <c r="I14" s="29"/>
      <c r="J14" s="29"/>
      <c r="K14" s="8"/>
      <c r="L14" s="32"/>
      <c r="M14" s="26"/>
      <c r="N14" s="26"/>
      <c r="O14" s="26"/>
      <c r="P14" s="26"/>
      <c r="Q14" s="26"/>
      <c r="R14" s="27"/>
      <c r="S14" s="3"/>
      <c r="T14" s="3"/>
      <c r="U14" s="3"/>
      <c r="V14" s="3"/>
      <c r="W14" s="3"/>
      <c r="X14" s="3"/>
      <c r="Y14" s="3"/>
      <c r="Z14" s="3"/>
    </row>
    <row r="15" ht="12.0" customHeight="1">
      <c r="A15" s="22"/>
      <c r="B15" s="34" t="s">
        <v>17</v>
      </c>
      <c r="C15" s="35">
        <v>286.0</v>
      </c>
      <c r="D15" s="35">
        <v>285.0</v>
      </c>
      <c r="E15" s="35">
        <v>285.0</v>
      </c>
      <c r="F15" s="36">
        <v>0.0</v>
      </c>
      <c r="G15" s="36">
        <v>0.0</v>
      </c>
      <c r="H15" s="36">
        <v>0.0</v>
      </c>
      <c r="I15" s="36">
        <v>0.0</v>
      </c>
      <c r="J15" s="36">
        <v>0.0</v>
      </c>
      <c r="K15" s="8"/>
      <c r="L15" s="25" t="s">
        <v>18</v>
      </c>
      <c r="M15" s="26"/>
      <c r="N15" s="26"/>
      <c r="O15" s="26"/>
      <c r="P15" s="26"/>
      <c r="Q15" s="26"/>
      <c r="R15" s="27"/>
      <c r="S15" s="3"/>
      <c r="T15" s="3"/>
      <c r="U15" s="3"/>
      <c r="V15" s="3"/>
      <c r="W15" s="3"/>
      <c r="X15" s="3"/>
      <c r="Y15" s="3"/>
      <c r="Z15" s="3"/>
    </row>
    <row r="16" ht="12.0" customHeight="1">
      <c r="A16" s="22"/>
      <c r="B16" s="37" t="s">
        <v>19</v>
      </c>
      <c r="C16" s="38">
        <v>285.0</v>
      </c>
      <c r="D16" s="38">
        <v>285.0</v>
      </c>
      <c r="E16" s="38">
        <v>285.0</v>
      </c>
      <c r="F16" s="39">
        <v>335.0</v>
      </c>
      <c r="G16" s="39">
        <v>360.0</v>
      </c>
      <c r="H16" s="39">
        <v>370.0</v>
      </c>
      <c r="I16" s="39">
        <v>370.0</v>
      </c>
      <c r="J16" s="39">
        <v>370.0</v>
      </c>
      <c r="K16" s="8"/>
      <c r="L16" s="25" t="s">
        <v>20</v>
      </c>
      <c r="M16" s="26"/>
      <c r="N16" s="26"/>
      <c r="O16" s="26"/>
      <c r="P16" s="26"/>
      <c r="Q16" s="26"/>
      <c r="R16" s="27"/>
      <c r="S16" s="3"/>
      <c r="T16" s="3"/>
      <c r="U16" s="3"/>
      <c r="V16" s="3"/>
      <c r="W16" s="3"/>
      <c r="X16" s="3"/>
      <c r="Y16" s="3"/>
      <c r="Z16" s="3"/>
    </row>
    <row r="17" ht="12.0" customHeight="1">
      <c r="A17" s="22"/>
      <c r="B17" s="40" t="s">
        <v>21</v>
      </c>
      <c r="C17" s="40">
        <f t="shared" ref="C17:J17" si="3">IF(C15&gt;0,C15-C16,0)</f>
        <v>1</v>
      </c>
      <c r="D17" s="40">
        <f t="shared" si="3"/>
        <v>0</v>
      </c>
      <c r="E17" s="40">
        <f t="shared" si="3"/>
        <v>0</v>
      </c>
      <c r="F17" s="40">
        <f t="shared" si="3"/>
        <v>0</v>
      </c>
      <c r="G17" s="40">
        <f t="shared" si="3"/>
        <v>0</v>
      </c>
      <c r="H17" s="40">
        <f t="shared" si="3"/>
        <v>0</v>
      </c>
      <c r="I17" s="40">
        <f t="shared" si="3"/>
        <v>0</v>
      </c>
      <c r="J17" s="40">
        <f t="shared" si="3"/>
        <v>0</v>
      </c>
      <c r="K17" s="8"/>
      <c r="L17" s="32"/>
      <c r="M17" s="26"/>
      <c r="N17" s="26"/>
      <c r="O17" s="26"/>
      <c r="P17" s="26"/>
      <c r="Q17" s="26"/>
      <c r="R17" s="27"/>
      <c r="S17" s="3"/>
      <c r="T17" s="3"/>
      <c r="U17" s="3"/>
      <c r="V17" s="3"/>
      <c r="W17" s="3"/>
      <c r="X17" s="3"/>
      <c r="Y17" s="3"/>
      <c r="Z17" s="3"/>
    </row>
    <row r="18" ht="12.0" customHeight="1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8"/>
      <c r="L18" s="32"/>
      <c r="M18" s="26"/>
      <c r="N18" s="26"/>
      <c r="O18" s="26"/>
      <c r="P18" s="26"/>
      <c r="Q18" s="26"/>
      <c r="R18" s="27"/>
      <c r="S18" s="3"/>
      <c r="T18" s="3"/>
      <c r="U18" s="3"/>
      <c r="V18" s="3"/>
      <c r="W18" s="3"/>
      <c r="X18" s="3"/>
      <c r="Y18" s="3"/>
      <c r="Z18" s="3"/>
    </row>
    <row r="19" ht="12.0" customHeight="1">
      <c r="A19" s="22"/>
      <c r="B19" s="33" t="s">
        <v>22</v>
      </c>
      <c r="C19" s="29"/>
      <c r="D19" s="29"/>
      <c r="E19" s="29"/>
      <c r="F19" s="29"/>
      <c r="G19" s="29"/>
      <c r="H19" s="29"/>
      <c r="I19" s="29"/>
      <c r="J19" s="29"/>
      <c r="K19" s="8"/>
      <c r="L19" s="32"/>
      <c r="M19" s="26"/>
      <c r="N19" s="26"/>
      <c r="O19" s="26"/>
      <c r="P19" s="26"/>
      <c r="Q19" s="26"/>
      <c r="R19" s="27"/>
      <c r="S19" s="3"/>
      <c r="T19" s="3"/>
      <c r="U19" s="3"/>
      <c r="V19" s="3"/>
      <c r="W19" s="3"/>
      <c r="X19" s="3"/>
      <c r="Y19" s="3"/>
      <c r="Z19" s="3"/>
    </row>
    <row r="20" ht="12.0" customHeight="1">
      <c r="A20" s="22"/>
      <c r="B20" s="41"/>
      <c r="C20" s="41">
        <v>0.0</v>
      </c>
      <c r="D20" s="41">
        <v>0.0</v>
      </c>
      <c r="E20" s="41">
        <v>0.0</v>
      </c>
      <c r="F20" s="41">
        <v>0.0</v>
      </c>
      <c r="G20" s="41">
        <v>0.0</v>
      </c>
      <c r="H20" s="41">
        <v>0.0</v>
      </c>
      <c r="I20" s="41">
        <v>0.0</v>
      </c>
      <c r="J20" s="41">
        <v>0.0</v>
      </c>
      <c r="K20" s="8"/>
      <c r="L20" s="32"/>
      <c r="M20" s="26"/>
      <c r="N20" s="26"/>
      <c r="O20" s="26"/>
      <c r="P20" s="26"/>
      <c r="Q20" s="26"/>
      <c r="R20" s="27"/>
      <c r="S20" s="3"/>
      <c r="T20" s="3"/>
      <c r="U20" s="3"/>
      <c r="V20" s="3"/>
      <c r="W20" s="3"/>
      <c r="X20" s="3"/>
      <c r="Y20" s="3"/>
      <c r="Z20" s="3"/>
    </row>
    <row r="21" ht="12.0" customHeight="1">
      <c r="A21" s="22"/>
      <c r="B21" s="42"/>
      <c r="C21" s="43">
        <v>0.0</v>
      </c>
      <c r="D21" s="43">
        <v>0.0</v>
      </c>
      <c r="E21" s="43">
        <v>0.0</v>
      </c>
      <c r="F21" s="43">
        <v>0.0</v>
      </c>
      <c r="G21" s="43">
        <v>0.0</v>
      </c>
      <c r="H21" s="43">
        <v>0.0</v>
      </c>
      <c r="I21" s="43">
        <v>0.0</v>
      </c>
      <c r="J21" s="43">
        <v>0.0</v>
      </c>
      <c r="K21" s="8"/>
      <c r="L21" s="32"/>
      <c r="M21" s="26"/>
      <c r="N21" s="26"/>
      <c r="O21" s="26"/>
      <c r="P21" s="26"/>
      <c r="Q21" s="26"/>
      <c r="R21" s="27"/>
      <c r="S21" s="3"/>
      <c r="T21" s="3"/>
      <c r="U21" s="3"/>
      <c r="V21" s="3"/>
      <c r="W21" s="3"/>
      <c r="X21" s="3"/>
      <c r="Y21" s="3"/>
      <c r="Z21" s="3"/>
    </row>
    <row r="22" ht="12.0" customHeight="1">
      <c r="A22" s="22"/>
      <c r="B22" s="44" t="s">
        <v>23</v>
      </c>
      <c r="C22" s="39">
        <v>2610995.0</v>
      </c>
      <c r="D22" s="39">
        <v>2884431.0</v>
      </c>
      <c r="E22" s="39">
        <v>2901830.0</v>
      </c>
      <c r="F22" s="39">
        <v>3410923.0</v>
      </c>
      <c r="G22" s="39">
        <v>3693343.0</v>
      </c>
      <c r="H22" s="37">
        <f t="shared" ref="H22:J22" si="4">G22*1.03</f>
        <v>3804143.29</v>
      </c>
      <c r="I22" s="37">
        <f t="shared" si="4"/>
        <v>3918267.589</v>
      </c>
      <c r="J22" s="37">
        <f t="shared" si="4"/>
        <v>4035815.616</v>
      </c>
      <c r="K22" s="8"/>
      <c r="L22" s="32"/>
      <c r="M22" s="26"/>
      <c r="N22" s="26"/>
      <c r="O22" s="26"/>
      <c r="P22" s="26"/>
      <c r="Q22" s="26"/>
      <c r="R22" s="27"/>
      <c r="S22" s="3"/>
      <c r="T22" s="3"/>
      <c r="U22" s="3"/>
      <c r="V22" s="3"/>
      <c r="W22" s="3"/>
      <c r="X22" s="3"/>
      <c r="Y22" s="3"/>
      <c r="Z22" s="3"/>
    </row>
    <row r="23" ht="12.0" customHeight="1">
      <c r="A23" s="22"/>
      <c r="B23" s="40" t="s">
        <v>23</v>
      </c>
      <c r="C23" s="45">
        <f t="shared" ref="C23:J23" si="5">SUM(C20:C22)</f>
        <v>2610995</v>
      </c>
      <c r="D23" s="45">
        <f t="shared" si="5"/>
        <v>2884431</v>
      </c>
      <c r="E23" s="45">
        <f t="shared" si="5"/>
        <v>2901830</v>
      </c>
      <c r="F23" s="45">
        <f t="shared" si="5"/>
        <v>3410923</v>
      </c>
      <c r="G23" s="45">
        <f t="shared" si="5"/>
        <v>3693343</v>
      </c>
      <c r="H23" s="45">
        <f t="shared" si="5"/>
        <v>3804143.29</v>
      </c>
      <c r="I23" s="45">
        <f t="shared" si="5"/>
        <v>3918267.589</v>
      </c>
      <c r="J23" s="45">
        <f t="shared" si="5"/>
        <v>4035815.616</v>
      </c>
      <c r="K23" s="8"/>
      <c r="L23" s="32"/>
      <c r="M23" s="26"/>
      <c r="N23" s="26"/>
      <c r="O23" s="26"/>
      <c r="P23" s="26"/>
      <c r="Q23" s="26"/>
      <c r="R23" s="27"/>
      <c r="S23" s="46"/>
      <c r="T23" s="46"/>
      <c r="U23" s="3"/>
      <c r="V23" s="3"/>
      <c r="W23" s="3"/>
      <c r="X23" s="3"/>
      <c r="Y23" s="3"/>
      <c r="Z23" s="3"/>
    </row>
    <row r="24" ht="12.0" customHeight="1">
      <c r="A24" s="22"/>
      <c r="B24" s="47" t="s">
        <v>24</v>
      </c>
      <c r="C24" s="48">
        <f t="shared" ref="C24:J24" si="6">IF(C$15&gt;0,C23/C$15,C23/C$16)</f>
        <v>9129.353147</v>
      </c>
      <c r="D24" s="48">
        <f t="shared" si="6"/>
        <v>10120.81053</v>
      </c>
      <c r="E24" s="48">
        <f t="shared" si="6"/>
        <v>10181.85965</v>
      </c>
      <c r="F24" s="48">
        <f t="shared" si="6"/>
        <v>10181.8597</v>
      </c>
      <c r="G24" s="48">
        <f t="shared" si="6"/>
        <v>10259.28611</v>
      </c>
      <c r="H24" s="48">
        <f t="shared" si="6"/>
        <v>10281.46835</v>
      </c>
      <c r="I24" s="48">
        <f t="shared" si="6"/>
        <v>10589.9124</v>
      </c>
      <c r="J24" s="48">
        <f t="shared" si="6"/>
        <v>10907.60977</v>
      </c>
      <c r="K24" s="8"/>
      <c r="L24" s="32"/>
      <c r="M24" s="26"/>
      <c r="N24" s="26"/>
      <c r="O24" s="26"/>
      <c r="P24" s="26"/>
      <c r="Q24" s="26"/>
      <c r="R24" s="27"/>
      <c r="S24" s="3"/>
      <c r="T24" s="3"/>
      <c r="U24" s="3"/>
      <c r="V24" s="3"/>
      <c r="W24" s="3"/>
      <c r="X24" s="3"/>
      <c r="Y24" s="3"/>
      <c r="Z24" s="3"/>
    </row>
    <row r="25" ht="12.0" customHeight="1">
      <c r="A25" s="22"/>
      <c r="B25" s="49"/>
      <c r="C25" s="46"/>
      <c r="D25" s="46"/>
      <c r="E25" s="46"/>
      <c r="F25" s="46"/>
      <c r="G25" s="46"/>
      <c r="H25" s="46"/>
      <c r="I25" s="46"/>
      <c r="J25" s="46"/>
      <c r="K25" s="8"/>
      <c r="L25" s="32"/>
      <c r="M25" s="26"/>
      <c r="N25" s="26"/>
      <c r="O25" s="26"/>
      <c r="P25" s="26"/>
      <c r="Q25" s="26"/>
      <c r="R25" s="27"/>
      <c r="S25" s="3"/>
      <c r="T25" s="3"/>
      <c r="U25" s="3"/>
      <c r="V25" s="3"/>
      <c r="W25" s="3"/>
      <c r="X25" s="3"/>
      <c r="Y25" s="3"/>
      <c r="Z25" s="3"/>
    </row>
    <row r="26" ht="12.0" customHeight="1">
      <c r="A26" s="22"/>
      <c r="B26" s="33" t="s">
        <v>25</v>
      </c>
      <c r="C26" s="29"/>
      <c r="D26" s="29"/>
      <c r="E26" s="29"/>
      <c r="F26" s="29"/>
      <c r="G26" s="29"/>
      <c r="H26" s="29"/>
      <c r="I26" s="29"/>
      <c r="J26" s="29"/>
      <c r="K26" s="8"/>
      <c r="L26" s="32"/>
      <c r="M26" s="26"/>
      <c r="N26" s="26"/>
      <c r="O26" s="26"/>
      <c r="P26" s="26"/>
      <c r="Q26" s="26"/>
      <c r="R26" s="27"/>
      <c r="S26" s="3"/>
      <c r="T26" s="3"/>
      <c r="U26" s="3"/>
      <c r="V26" s="3"/>
      <c r="W26" s="3"/>
      <c r="X26" s="3"/>
      <c r="Y26" s="3"/>
      <c r="Z26" s="3"/>
    </row>
    <row r="27" ht="12.0" customHeight="1">
      <c r="A27" s="22"/>
      <c r="B27" s="50" t="s">
        <v>26</v>
      </c>
      <c r="C27" s="51">
        <v>1601937.0</v>
      </c>
      <c r="D27" s="51">
        <v>1769600.0</v>
      </c>
      <c r="E27" s="52">
        <v>1785222.0</v>
      </c>
      <c r="F27" s="53">
        <f>(E27+338845)*1.03</f>
        <v>2187789.01</v>
      </c>
      <c r="G27" s="53">
        <f t="shared" ref="G27:J27" si="7">F27*1.03</f>
        <v>2253422.68</v>
      </c>
      <c r="H27" s="53">
        <f t="shared" si="7"/>
        <v>2321025.361</v>
      </c>
      <c r="I27" s="53">
        <f t="shared" si="7"/>
        <v>2390656.122</v>
      </c>
      <c r="J27" s="53">
        <f t="shared" si="7"/>
        <v>2462375.805</v>
      </c>
      <c r="K27" s="8"/>
      <c r="L27" s="32"/>
      <c r="M27" s="26"/>
      <c r="N27" s="26"/>
      <c r="O27" s="26"/>
      <c r="P27" s="26"/>
      <c r="Q27" s="26"/>
      <c r="R27" s="27"/>
      <c r="S27" s="22"/>
      <c r="T27" s="3"/>
      <c r="U27" s="3"/>
      <c r="V27" s="3"/>
      <c r="W27" s="3"/>
      <c r="X27" s="3"/>
      <c r="Y27" s="3"/>
      <c r="Z27" s="3"/>
    </row>
    <row r="28" ht="12.0" customHeight="1">
      <c r="A28" s="22"/>
      <c r="B28" s="43" t="s">
        <v>27</v>
      </c>
      <c r="C28" s="54">
        <v>1018544.0</v>
      </c>
      <c r="D28" s="54">
        <v>1076904.0</v>
      </c>
      <c r="E28" s="54">
        <v>1094168.0</v>
      </c>
      <c r="F28" s="54">
        <f t="shared" ref="F28:J28" si="8">E28*1.03</f>
        <v>1126993.04</v>
      </c>
      <c r="G28" s="54">
        <f t="shared" si="8"/>
        <v>1160802.831</v>
      </c>
      <c r="H28" s="54">
        <f t="shared" si="8"/>
        <v>1195626.916</v>
      </c>
      <c r="I28" s="54">
        <f t="shared" si="8"/>
        <v>1231495.724</v>
      </c>
      <c r="J28" s="54">
        <f t="shared" si="8"/>
        <v>1268440.595</v>
      </c>
      <c r="K28" s="8"/>
      <c r="L28" s="32"/>
      <c r="M28" s="26"/>
      <c r="N28" s="26"/>
      <c r="O28" s="26"/>
      <c r="P28" s="26"/>
      <c r="Q28" s="26"/>
      <c r="R28" s="27"/>
      <c r="S28" s="22"/>
      <c r="T28" s="22"/>
      <c r="U28" s="3"/>
      <c r="V28" s="3"/>
      <c r="W28" s="3"/>
      <c r="X28" s="3"/>
      <c r="Y28" s="3"/>
      <c r="Z28" s="3"/>
    </row>
    <row r="29" ht="12.0" customHeight="1">
      <c r="A29" s="22"/>
      <c r="B29" s="55" t="s">
        <v>28</v>
      </c>
      <c r="C29" s="56">
        <v>0.0</v>
      </c>
      <c r="D29" s="56" t="s">
        <v>29</v>
      </c>
      <c r="E29" s="56"/>
      <c r="F29" s="56"/>
      <c r="G29" s="57"/>
      <c r="H29" s="57"/>
      <c r="I29" s="57"/>
      <c r="J29" s="57"/>
      <c r="K29" s="8"/>
      <c r="L29" s="32"/>
      <c r="M29" s="26"/>
      <c r="N29" s="26"/>
      <c r="O29" s="26"/>
      <c r="P29" s="26"/>
      <c r="Q29" s="26"/>
      <c r="R29" s="27"/>
      <c r="S29" s="22"/>
      <c r="T29" s="22"/>
      <c r="U29" s="3"/>
      <c r="V29" s="3"/>
      <c r="W29" s="3"/>
      <c r="X29" s="3"/>
      <c r="Y29" s="3"/>
      <c r="Z29" s="3"/>
    </row>
    <row r="30" ht="12.0" customHeight="1">
      <c r="A30" s="22"/>
      <c r="B30" s="23" t="s">
        <v>30</v>
      </c>
      <c r="C30" s="58">
        <f t="shared" ref="C30:J30" si="9">SUM(C27:C29)</f>
        <v>2620481</v>
      </c>
      <c r="D30" s="58">
        <f t="shared" si="9"/>
        <v>2846504</v>
      </c>
      <c r="E30" s="58">
        <f t="shared" si="9"/>
        <v>2879390</v>
      </c>
      <c r="F30" s="58">
        <f t="shared" si="9"/>
        <v>3314782.05</v>
      </c>
      <c r="G30" s="58">
        <f t="shared" si="9"/>
        <v>3414225.512</v>
      </c>
      <c r="H30" s="58">
        <f t="shared" si="9"/>
        <v>3516652.277</v>
      </c>
      <c r="I30" s="58">
        <f t="shared" si="9"/>
        <v>3622151.845</v>
      </c>
      <c r="J30" s="58">
        <f t="shared" si="9"/>
        <v>3730816.401</v>
      </c>
      <c r="K30" s="8"/>
      <c r="L30" s="32"/>
      <c r="M30" s="26"/>
      <c r="N30" s="26"/>
      <c r="O30" s="26"/>
      <c r="P30" s="26"/>
      <c r="Q30" s="26"/>
      <c r="R30" s="27"/>
      <c r="S30" s="3"/>
      <c r="T30" s="3"/>
      <c r="U30" s="3"/>
      <c r="V30" s="3"/>
      <c r="W30" s="3"/>
      <c r="X30" s="3"/>
      <c r="Y30" s="3"/>
      <c r="Z30" s="3"/>
    </row>
    <row r="31" ht="12.0" customHeight="1">
      <c r="A31" s="22"/>
      <c r="B31" s="47" t="s">
        <v>31</v>
      </c>
      <c r="C31" s="48">
        <f t="shared" ref="C31:J31" si="10">IF(C$15&gt;0,C30/C$15,C30/C$16)</f>
        <v>9162.520979</v>
      </c>
      <c r="D31" s="48">
        <f t="shared" si="10"/>
        <v>9987.733333</v>
      </c>
      <c r="E31" s="48">
        <f t="shared" si="10"/>
        <v>10103.12281</v>
      </c>
      <c r="F31" s="48">
        <f t="shared" si="10"/>
        <v>9894.871791</v>
      </c>
      <c r="G31" s="48">
        <f t="shared" si="10"/>
        <v>9483.959754</v>
      </c>
      <c r="H31" s="48">
        <f t="shared" si="10"/>
        <v>9504.465613</v>
      </c>
      <c r="I31" s="48">
        <f t="shared" si="10"/>
        <v>9789.599581</v>
      </c>
      <c r="J31" s="48">
        <f t="shared" si="10"/>
        <v>10083.28757</v>
      </c>
      <c r="K31" s="8"/>
      <c r="L31" s="32"/>
      <c r="M31" s="26"/>
      <c r="N31" s="26"/>
      <c r="O31" s="26"/>
      <c r="P31" s="26"/>
      <c r="Q31" s="26"/>
      <c r="R31" s="27"/>
      <c r="S31" s="3"/>
      <c r="T31" s="3"/>
      <c r="U31" s="3"/>
      <c r="V31" s="3"/>
      <c r="W31" s="3"/>
      <c r="X31" s="3"/>
      <c r="Y31" s="3"/>
      <c r="Z31" s="3"/>
    </row>
    <row r="32" ht="12.0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8"/>
      <c r="L32" s="32"/>
      <c r="M32" s="26"/>
      <c r="N32" s="26"/>
      <c r="O32" s="26"/>
      <c r="P32" s="26"/>
      <c r="Q32" s="26"/>
      <c r="R32" s="27"/>
      <c r="S32" s="3"/>
      <c r="T32" s="3"/>
      <c r="U32" s="3"/>
      <c r="V32" s="3"/>
      <c r="W32" s="3"/>
      <c r="X32" s="3"/>
      <c r="Y32" s="3"/>
      <c r="Z32" s="3"/>
    </row>
    <row r="33" ht="12.0" customHeight="1">
      <c r="A33" s="22"/>
      <c r="B33" s="59" t="s">
        <v>32</v>
      </c>
      <c r="C33" s="60">
        <f>SUM(C23)-C30</f>
        <v>-9486</v>
      </c>
      <c r="D33" s="60">
        <f t="shared" ref="D33:J33" si="11">SUM(D20:D22)-D30</f>
        <v>37927</v>
      </c>
      <c r="E33" s="60">
        <f t="shared" si="11"/>
        <v>22440</v>
      </c>
      <c r="F33" s="60">
        <f t="shared" si="11"/>
        <v>96140.95</v>
      </c>
      <c r="G33" s="60">
        <f t="shared" si="11"/>
        <v>279117.4885</v>
      </c>
      <c r="H33" s="60">
        <f t="shared" si="11"/>
        <v>287491.0132</v>
      </c>
      <c r="I33" s="60">
        <f t="shared" si="11"/>
        <v>296115.7435</v>
      </c>
      <c r="J33" s="60">
        <f t="shared" si="11"/>
        <v>304999.2159</v>
      </c>
      <c r="K33" s="8"/>
      <c r="L33" s="32"/>
      <c r="M33" s="26"/>
      <c r="N33" s="26"/>
      <c r="O33" s="26"/>
      <c r="P33" s="26"/>
      <c r="Q33" s="26"/>
      <c r="R33" s="27"/>
      <c r="S33" s="3"/>
      <c r="T33" s="3"/>
      <c r="U33" s="3"/>
      <c r="V33" s="3"/>
      <c r="W33" s="3"/>
      <c r="X33" s="3"/>
      <c r="Y33" s="3"/>
      <c r="Z33" s="3"/>
    </row>
    <row r="34" ht="12.0" customHeight="1">
      <c r="A34" s="22"/>
      <c r="B34" s="61" t="s">
        <v>33</v>
      </c>
      <c r="C34" s="23"/>
      <c r="D34" s="23"/>
      <c r="E34" s="23"/>
      <c r="F34" s="58">
        <f t="shared" ref="F34:J34" si="12">+F33+E34</f>
        <v>96140.95</v>
      </c>
      <c r="G34" s="58">
        <f t="shared" si="12"/>
        <v>375258.4385</v>
      </c>
      <c r="H34" s="58">
        <f t="shared" si="12"/>
        <v>662749.4517</v>
      </c>
      <c r="I34" s="58">
        <f t="shared" si="12"/>
        <v>958865.1952</v>
      </c>
      <c r="J34" s="58">
        <f t="shared" si="12"/>
        <v>1263864.411</v>
      </c>
      <c r="K34" s="8"/>
      <c r="L34" s="32"/>
      <c r="M34" s="26"/>
      <c r="N34" s="26"/>
      <c r="O34" s="26"/>
      <c r="P34" s="26"/>
      <c r="Q34" s="26"/>
      <c r="R34" s="27"/>
      <c r="S34" s="3"/>
      <c r="T34" s="3"/>
      <c r="U34" s="3"/>
      <c r="V34" s="3"/>
      <c r="W34" s="3"/>
      <c r="X34" s="3"/>
      <c r="Y34" s="3"/>
      <c r="Z34" s="3"/>
    </row>
    <row r="35" ht="12.0" customHeight="1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8"/>
      <c r="L35" s="62"/>
      <c r="M35" s="22"/>
      <c r="N35" s="22"/>
      <c r="O35" s="22"/>
      <c r="P35" s="22"/>
      <c r="Q35" s="22"/>
      <c r="R35" s="22"/>
      <c r="S35" s="3"/>
      <c r="T35" s="3"/>
      <c r="U35" s="3"/>
      <c r="V35" s="3"/>
      <c r="W35" s="3"/>
      <c r="X35" s="3"/>
      <c r="Y35" s="3"/>
      <c r="Z35" s="3"/>
    </row>
    <row r="36" ht="12.0" hidden="1" customHeight="1">
      <c r="A36" s="22"/>
      <c r="B36" s="28" t="s">
        <v>34</v>
      </c>
      <c r="C36" s="29"/>
      <c r="D36" s="29"/>
      <c r="E36" s="29"/>
      <c r="F36" s="29"/>
      <c r="G36" s="29"/>
      <c r="H36" s="29"/>
      <c r="I36" s="29"/>
      <c r="J36" s="29"/>
      <c r="K36" s="8"/>
      <c r="L36" s="3"/>
      <c r="M36" s="22"/>
      <c r="N36" s="22"/>
      <c r="O36" s="22"/>
      <c r="P36" s="22"/>
      <c r="Q36" s="22"/>
      <c r="R36" s="22"/>
      <c r="S36" s="3"/>
      <c r="T36" s="3"/>
      <c r="U36" s="3"/>
      <c r="V36" s="3"/>
      <c r="W36" s="3"/>
      <c r="X36" s="3"/>
      <c r="Y36" s="3"/>
      <c r="Z36" s="3"/>
    </row>
    <row r="37" ht="12.0" hidden="1" customHeight="1">
      <c r="A37" s="22"/>
      <c r="B37" s="63" t="str">
        <f>+#REF!</f>
        <v>#REF!</v>
      </c>
      <c r="C37" s="64">
        <v>0.0</v>
      </c>
      <c r="D37" s="64">
        <v>0.0</v>
      </c>
      <c r="E37" s="64">
        <v>0.0</v>
      </c>
      <c r="F37" s="34">
        <v>300000.0</v>
      </c>
      <c r="G37" s="34">
        <v>310000.0</v>
      </c>
      <c r="H37" s="34">
        <v>320000.0</v>
      </c>
      <c r="I37" s="34">
        <v>330000.0</v>
      </c>
      <c r="J37" s="34">
        <v>340000.0</v>
      </c>
      <c r="K37" s="8"/>
      <c r="L37" s="3"/>
      <c r="M37" s="22"/>
      <c r="N37" s="22"/>
      <c r="O37" s="22"/>
      <c r="P37" s="22"/>
      <c r="Q37" s="22"/>
      <c r="R37" s="22"/>
      <c r="S37" s="3"/>
      <c r="T37" s="3"/>
      <c r="U37" s="3"/>
      <c r="V37" s="3"/>
      <c r="W37" s="3"/>
      <c r="X37" s="3"/>
      <c r="Y37" s="3"/>
      <c r="Z37" s="3"/>
    </row>
    <row r="38" ht="12.0" hidden="1" customHeight="1">
      <c r="A38" s="22"/>
      <c r="B38" s="65"/>
      <c r="C38" s="66">
        <v>0.0</v>
      </c>
      <c r="D38" s="66">
        <v>0.0</v>
      </c>
      <c r="E38" s="66">
        <v>0.0</v>
      </c>
      <c r="F38" s="43">
        <v>0.0</v>
      </c>
      <c r="G38" s="43">
        <v>0.0</v>
      </c>
      <c r="H38" s="43">
        <v>0.0</v>
      </c>
      <c r="I38" s="43">
        <v>0.0</v>
      </c>
      <c r="J38" s="43">
        <v>0.0</v>
      </c>
      <c r="K38" s="8"/>
      <c r="L38" s="3"/>
      <c r="M38" s="22"/>
      <c r="N38" s="22"/>
      <c r="O38" s="22"/>
      <c r="P38" s="22"/>
      <c r="Q38" s="22"/>
      <c r="R38" s="22"/>
      <c r="S38" s="3"/>
      <c r="T38" s="3"/>
      <c r="U38" s="3"/>
      <c r="V38" s="3"/>
      <c r="W38" s="3"/>
      <c r="X38" s="3"/>
      <c r="Y38" s="3"/>
      <c r="Z38" s="3"/>
    </row>
    <row r="39" ht="12.0" hidden="1" customHeight="1">
      <c r="A39" s="22"/>
      <c r="B39" s="65"/>
      <c r="C39" s="66">
        <v>0.0</v>
      </c>
      <c r="D39" s="66">
        <v>0.0</v>
      </c>
      <c r="E39" s="66">
        <v>0.0</v>
      </c>
      <c r="F39" s="43">
        <v>0.0</v>
      </c>
      <c r="G39" s="43">
        <v>0.0</v>
      </c>
      <c r="H39" s="43">
        <v>0.0</v>
      </c>
      <c r="I39" s="43">
        <v>0.0</v>
      </c>
      <c r="J39" s="43">
        <v>0.0</v>
      </c>
      <c r="K39" s="8"/>
      <c r="L39" s="3"/>
      <c r="M39" s="22"/>
      <c r="N39" s="22"/>
      <c r="O39" s="22"/>
      <c r="P39" s="22"/>
      <c r="Q39" s="22"/>
      <c r="R39" s="22"/>
      <c r="S39" s="3"/>
      <c r="T39" s="3"/>
      <c r="U39" s="3"/>
      <c r="V39" s="3"/>
      <c r="W39" s="3"/>
      <c r="X39" s="3"/>
      <c r="Y39" s="3"/>
      <c r="Z39" s="3"/>
    </row>
    <row r="40" ht="12.0" hidden="1" customHeight="1">
      <c r="A40" s="22"/>
      <c r="B40" s="65"/>
      <c r="C40" s="66">
        <v>0.0</v>
      </c>
      <c r="D40" s="66">
        <v>0.0</v>
      </c>
      <c r="E40" s="66">
        <v>0.0</v>
      </c>
      <c r="F40" s="43">
        <v>0.0</v>
      </c>
      <c r="G40" s="43">
        <v>0.0</v>
      </c>
      <c r="H40" s="43">
        <v>0.0</v>
      </c>
      <c r="I40" s="43">
        <v>0.0</v>
      </c>
      <c r="J40" s="43">
        <v>0.0</v>
      </c>
      <c r="K40" s="8"/>
      <c r="L40" s="3"/>
      <c r="M40" s="22"/>
      <c r="N40" s="22"/>
      <c r="O40" s="22"/>
      <c r="P40" s="22"/>
      <c r="Q40" s="22"/>
      <c r="R40" s="22"/>
      <c r="S40" s="3"/>
      <c r="T40" s="3"/>
      <c r="U40" s="3"/>
      <c r="V40" s="3"/>
      <c r="W40" s="3"/>
      <c r="X40" s="3"/>
      <c r="Y40" s="3"/>
      <c r="Z40" s="3"/>
    </row>
    <row r="41" ht="12.0" hidden="1" customHeight="1">
      <c r="A41" s="22"/>
      <c r="B41" s="67" t="str">
        <f>+#REF!</f>
        <v>#REF!</v>
      </c>
      <c r="C41" s="68">
        <v>0.0</v>
      </c>
      <c r="D41" s="68">
        <v>0.0</v>
      </c>
      <c r="E41" s="68">
        <v>0.0</v>
      </c>
      <c r="F41" s="69"/>
      <c r="G41" s="69"/>
      <c r="H41" s="69"/>
      <c r="I41" s="69"/>
      <c r="J41" s="69"/>
      <c r="K41" s="8"/>
      <c r="L41" s="3"/>
      <c r="M41" s="22"/>
      <c r="N41" s="22"/>
      <c r="O41" s="22"/>
      <c r="P41" s="22"/>
      <c r="Q41" s="22"/>
      <c r="R41" s="22"/>
      <c r="S41" s="3"/>
      <c r="T41" s="3"/>
      <c r="U41" s="3"/>
      <c r="V41" s="3"/>
      <c r="W41" s="3"/>
      <c r="X41" s="3"/>
      <c r="Y41" s="3"/>
      <c r="Z41" s="3"/>
    </row>
    <row r="42" ht="12.0" hidden="1" customHeight="1">
      <c r="A42" s="22"/>
      <c r="B42" s="23" t="s">
        <v>35</v>
      </c>
      <c r="C42" s="58">
        <f t="shared" ref="C42:J42" si="13">SUM(C37:C41)</f>
        <v>0</v>
      </c>
      <c r="D42" s="58">
        <f t="shared" si="13"/>
        <v>0</v>
      </c>
      <c r="E42" s="58">
        <f t="shared" si="13"/>
        <v>0</v>
      </c>
      <c r="F42" s="58">
        <f t="shared" si="13"/>
        <v>300000</v>
      </c>
      <c r="G42" s="58">
        <f t="shared" si="13"/>
        <v>310000</v>
      </c>
      <c r="H42" s="58">
        <f t="shared" si="13"/>
        <v>320000</v>
      </c>
      <c r="I42" s="58">
        <f t="shared" si="13"/>
        <v>330000</v>
      </c>
      <c r="J42" s="58">
        <f t="shared" si="13"/>
        <v>340000</v>
      </c>
      <c r="K42" s="8"/>
      <c r="L42" s="3"/>
      <c r="M42" s="22"/>
      <c r="N42" s="22"/>
      <c r="O42" s="22"/>
      <c r="P42" s="22"/>
      <c r="Q42" s="22"/>
      <c r="R42" s="22"/>
      <c r="S42" s="3"/>
      <c r="T42" s="3"/>
      <c r="U42" s="3"/>
      <c r="V42" s="3"/>
      <c r="W42" s="3"/>
      <c r="X42" s="3"/>
      <c r="Y42" s="3"/>
      <c r="Z42" s="3"/>
    </row>
    <row r="43" ht="12.0" hidden="1" customHeight="1">
      <c r="A43" s="22"/>
      <c r="B43" s="23" t="s">
        <v>36</v>
      </c>
      <c r="C43" s="70" t="str">
        <f t="shared" ref="C43:J43" si="14">IF(#REF!&gt;0,C42/#REF!/12,0)</f>
        <v>#REF!</v>
      </c>
      <c r="D43" s="70" t="str">
        <f t="shared" si="14"/>
        <v>#REF!</v>
      </c>
      <c r="E43" s="70" t="str">
        <f t="shared" si="14"/>
        <v>#REF!</v>
      </c>
      <c r="F43" s="70" t="str">
        <f t="shared" si="14"/>
        <v>#REF!</v>
      </c>
      <c r="G43" s="70" t="str">
        <f t="shared" si="14"/>
        <v>#REF!</v>
      </c>
      <c r="H43" s="70" t="str">
        <f t="shared" si="14"/>
        <v>#REF!</v>
      </c>
      <c r="I43" s="70" t="str">
        <f t="shared" si="14"/>
        <v>#REF!</v>
      </c>
      <c r="J43" s="70" t="str">
        <f t="shared" si="14"/>
        <v>#REF!</v>
      </c>
      <c r="K43" s="8"/>
      <c r="L43" s="3"/>
      <c r="M43" s="22"/>
      <c r="N43" s="22"/>
      <c r="O43" s="22"/>
      <c r="P43" s="22"/>
      <c r="Q43" s="22"/>
      <c r="R43" s="22"/>
      <c r="S43" s="3"/>
      <c r="T43" s="3"/>
      <c r="U43" s="3"/>
      <c r="V43" s="3"/>
      <c r="W43" s="3"/>
      <c r="X43" s="3"/>
      <c r="Y43" s="3"/>
      <c r="Z43" s="3"/>
    </row>
    <row r="44" ht="12.0" hidden="1" customHeight="1">
      <c r="A44" s="22"/>
      <c r="B44" s="23"/>
      <c r="C44" s="58"/>
      <c r="D44" s="58"/>
      <c r="E44" s="58"/>
      <c r="F44" s="58"/>
      <c r="G44" s="58"/>
      <c r="H44" s="58"/>
      <c r="I44" s="58"/>
      <c r="J44" s="58"/>
      <c r="K44" s="8"/>
      <c r="L44" s="3"/>
      <c r="M44" s="22"/>
      <c r="N44" s="22"/>
      <c r="O44" s="22"/>
      <c r="P44" s="22"/>
      <c r="Q44" s="22"/>
      <c r="R44" s="22"/>
      <c r="S44" s="3"/>
      <c r="T44" s="3"/>
      <c r="U44" s="3"/>
      <c r="V44" s="3"/>
      <c r="W44" s="3"/>
      <c r="X44" s="3"/>
      <c r="Y44" s="3"/>
      <c r="Z44" s="3"/>
    </row>
    <row r="45" ht="12.0" hidden="1" customHeight="1">
      <c r="A45" s="22"/>
      <c r="B45" s="28" t="s">
        <v>37</v>
      </c>
      <c r="C45" s="29"/>
      <c r="D45" s="29"/>
      <c r="E45" s="29"/>
      <c r="F45" s="29"/>
      <c r="G45" s="29"/>
      <c r="H45" s="29"/>
      <c r="I45" s="29"/>
      <c r="J45" s="29"/>
      <c r="K45" s="8"/>
      <c r="L45" s="3"/>
      <c r="M45" s="22"/>
      <c r="N45" s="22"/>
      <c r="O45" s="22"/>
      <c r="P45" s="22"/>
      <c r="Q45" s="22"/>
      <c r="R45" s="22"/>
      <c r="S45" s="3"/>
      <c r="T45" s="3"/>
      <c r="U45" s="3"/>
      <c r="V45" s="3"/>
      <c r="W45" s="3"/>
      <c r="X45" s="3"/>
      <c r="Y45" s="3"/>
      <c r="Z45" s="3"/>
    </row>
    <row r="46" ht="12.0" hidden="1" customHeight="1">
      <c r="A46" s="22"/>
      <c r="B46" s="71" t="s">
        <v>38</v>
      </c>
      <c r="C46" s="72" t="str">
        <f t="shared" ref="C46:J46" si="15">+#REF!*C23</f>
        <v>#REF!</v>
      </c>
      <c r="D46" s="72" t="str">
        <f t="shared" si="15"/>
        <v>#REF!</v>
      </c>
      <c r="E46" s="72" t="str">
        <f t="shared" si="15"/>
        <v>#REF!</v>
      </c>
      <c r="F46" s="72" t="str">
        <f t="shared" si="15"/>
        <v>#REF!</v>
      </c>
      <c r="G46" s="72" t="str">
        <f t="shared" si="15"/>
        <v>#REF!</v>
      </c>
      <c r="H46" s="72" t="str">
        <f t="shared" si="15"/>
        <v>#REF!</v>
      </c>
      <c r="I46" s="72" t="str">
        <f t="shared" si="15"/>
        <v>#REF!</v>
      </c>
      <c r="J46" s="72" t="str">
        <f t="shared" si="15"/>
        <v>#REF!</v>
      </c>
      <c r="K46" s="8"/>
      <c r="L46" s="3"/>
      <c r="M46" s="22"/>
      <c r="N46" s="22"/>
      <c r="O46" s="22"/>
      <c r="P46" s="22"/>
      <c r="Q46" s="22"/>
      <c r="R46" s="22"/>
      <c r="S46" s="3"/>
      <c r="T46" s="3"/>
      <c r="U46" s="3"/>
      <c r="V46" s="3"/>
      <c r="W46" s="3"/>
      <c r="X46" s="3"/>
      <c r="Y46" s="3"/>
      <c r="Z46" s="3"/>
    </row>
    <row r="47" ht="12.0" hidden="1" customHeight="1">
      <c r="A47" s="3"/>
      <c r="B47" s="61" t="s">
        <v>39</v>
      </c>
      <c r="C47" s="61"/>
      <c r="D47" s="61"/>
      <c r="E47" s="73">
        <f t="shared" ref="E47:J47" si="16">IFERROR(E42/E23,0)</f>
        <v>0</v>
      </c>
      <c r="F47" s="73">
        <f t="shared" si="16"/>
        <v>0.08795273303</v>
      </c>
      <c r="G47" s="73">
        <f t="shared" si="16"/>
        <v>0.08393479837</v>
      </c>
      <c r="H47" s="73">
        <f t="shared" si="16"/>
        <v>0.08411880826</v>
      </c>
      <c r="I47" s="73">
        <f t="shared" si="16"/>
        <v>0.08422089419</v>
      </c>
      <c r="J47" s="73">
        <f t="shared" si="16"/>
        <v>0.08424567233</v>
      </c>
      <c r="K47" s="8"/>
      <c r="L47" s="3"/>
      <c r="M47" s="22"/>
      <c r="N47" s="22"/>
      <c r="O47" s="22"/>
      <c r="P47" s="22"/>
      <c r="Q47" s="22"/>
      <c r="R47" s="22"/>
      <c r="S47" s="3"/>
      <c r="T47" s="3"/>
      <c r="U47" s="3"/>
      <c r="V47" s="3"/>
      <c r="W47" s="3"/>
      <c r="X47" s="3"/>
      <c r="Y47" s="3"/>
      <c r="Z47" s="3"/>
    </row>
    <row r="48" ht="12.0" hidden="1" customHeight="1">
      <c r="A48" s="22"/>
      <c r="B48" s="23" t="s">
        <v>40</v>
      </c>
      <c r="C48" s="74"/>
      <c r="D48" s="74">
        <f t="shared" ref="D48:J48" si="17">IFERROR(D42/C42-1,0)</f>
        <v>0</v>
      </c>
      <c r="E48" s="74">
        <f t="shared" si="17"/>
        <v>0</v>
      </c>
      <c r="F48" s="74">
        <f t="shared" si="17"/>
        <v>0</v>
      </c>
      <c r="G48" s="74">
        <f t="shared" si="17"/>
        <v>0.03333333333</v>
      </c>
      <c r="H48" s="74">
        <f t="shared" si="17"/>
        <v>0.03225806452</v>
      </c>
      <c r="I48" s="74">
        <f t="shared" si="17"/>
        <v>0.03125</v>
      </c>
      <c r="J48" s="74">
        <f t="shared" si="17"/>
        <v>0.0303030303</v>
      </c>
      <c r="K48" s="8"/>
      <c r="L48" s="3"/>
      <c r="M48" s="22"/>
      <c r="N48" s="22"/>
      <c r="O48" s="22"/>
      <c r="P48" s="22"/>
      <c r="Q48" s="22"/>
      <c r="R48" s="22"/>
      <c r="S48" s="3"/>
      <c r="T48" s="3"/>
      <c r="U48" s="3"/>
      <c r="V48" s="3"/>
      <c r="W48" s="3"/>
      <c r="X48" s="3"/>
      <c r="Y48" s="3"/>
      <c r="Z48" s="3"/>
    </row>
    <row r="49" ht="12.0" hidden="1" customHeight="1">
      <c r="A49" s="22"/>
      <c r="B49" s="3"/>
      <c r="C49" s="3"/>
      <c r="D49" s="3"/>
      <c r="E49" s="3"/>
      <c r="F49" s="3"/>
      <c r="G49" s="3"/>
      <c r="H49" s="3"/>
      <c r="I49" s="3"/>
      <c r="J49" s="3"/>
      <c r="K49" s="8"/>
      <c r="L49" s="3"/>
      <c r="M49" s="22"/>
      <c r="N49" s="22"/>
      <c r="O49" s="22"/>
      <c r="P49" s="22"/>
      <c r="Q49" s="22"/>
      <c r="R49" s="22"/>
      <c r="S49" s="3"/>
      <c r="T49" s="3"/>
      <c r="U49" s="3"/>
      <c r="V49" s="3"/>
      <c r="W49" s="3"/>
      <c r="X49" s="3"/>
      <c r="Y49" s="3"/>
      <c r="Z49" s="3"/>
    </row>
    <row r="50" ht="12.0" hidden="1" customHeight="1">
      <c r="A50" s="22"/>
      <c r="B50" s="23" t="str">
        <f t="shared" ref="B50:J50" si="18">+#REF!</f>
        <v>#REF!</v>
      </c>
      <c r="C50" s="58" t="str">
        <f t="shared" si="18"/>
        <v>#REF!</v>
      </c>
      <c r="D50" s="58" t="str">
        <f t="shared" si="18"/>
        <v>#REF!</v>
      </c>
      <c r="E50" s="58" t="str">
        <f t="shared" si="18"/>
        <v>#REF!</v>
      </c>
      <c r="F50" s="58" t="str">
        <f t="shared" si="18"/>
        <v>#REF!</v>
      </c>
      <c r="G50" s="58" t="str">
        <f t="shared" si="18"/>
        <v>#REF!</v>
      </c>
      <c r="H50" s="58" t="str">
        <f t="shared" si="18"/>
        <v>#REF!</v>
      </c>
      <c r="I50" s="58" t="str">
        <f t="shared" si="18"/>
        <v>#REF!</v>
      </c>
      <c r="J50" s="58" t="str">
        <f t="shared" si="18"/>
        <v>#REF!</v>
      </c>
      <c r="K50" s="8"/>
      <c r="L50" s="3"/>
      <c r="M50" s="22"/>
      <c r="N50" s="22"/>
      <c r="O50" s="22"/>
      <c r="P50" s="22"/>
      <c r="Q50" s="22"/>
      <c r="R50" s="22"/>
      <c r="S50" s="3"/>
      <c r="T50" s="3"/>
      <c r="U50" s="3"/>
      <c r="V50" s="3"/>
      <c r="W50" s="3"/>
      <c r="X50" s="3"/>
      <c r="Y50" s="3"/>
      <c r="Z50" s="3"/>
    </row>
    <row r="51" ht="12.0" hidden="1" customHeight="1">
      <c r="A51" s="22"/>
      <c r="B51" s="23" t="str">
        <f t="shared" ref="B51:J51" si="19">+B42</f>
        <v>Total Acquisition Payments</v>
      </c>
      <c r="C51" s="23">
        <f t="shared" si="19"/>
        <v>0</v>
      </c>
      <c r="D51" s="23">
        <f t="shared" si="19"/>
        <v>0</v>
      </c>
      <c r="E51" s="23">
        <f t="shared" si="19"/>
        <v>0</v>
      </c>
      <c r="F51" s="23">
        <f t="shared" si="19"/>
        <v>300000</v>
      </c>
      <c r="G51" s="23">
        <f t="shared" si="19"/>
        <v>310000</v>
      </c>
      <c r="H51" s="23">
        <f t="shared" si="19"/>
        <v>320000</v>
      </c>
      <c r="I51" s="23">
        <f t="shared" si="19"/>
        <v>330000</v>
      </c>
      <c r="J51" s="23">
        <f t="shared" si="19"/>
        <v>340000</v>
      </c>
      <c r="K51" s="8"/>
      <c r="L51" s="3"/>
      <c r="M51" s="22"/>
      <c r="N51" s="22"/>
      <c r="O51" s="22"/>
      <c r="P51" s="22"/>
      <c r="Q51" s="22"/>
      <c r="R51" s="22"/>
      <c r="S51" s="3"/>
      <c r="T51" s="3"/>
      <c r="U51" s="3"/>
      <c r="V51" s="3"/>
      <c r="W51" s="3"/>
      <c r="X51" s="3"/>
      <c r="Y51" s="3"/>
      <c r="Z51" s="3"/>
    </row>
    <row r="52" ht="12.0" hidden="1" customHeight="1">
      <c r="A52" s="22"/>
      <c r="B52" s="40" t="s">
        <v>41</v>
      </c>
      <c r="C52" s="75">
        <f t="shared" ref="C52:J52" si="20">IF(C51&gt;0,C50-C51,0)</f>
        <v>0</v>
      </c>
      <c r="D52" s="75">
        <f t="shared" si="20"/>
        <v>0</v>
      </c>
      <c r="E52" s="75">
        <f t="shared" si="20"/>
        <v>0</v>
      </c>
      <c r="F52" s="75" t="str">
        <f t="shared" si="20"/>
        <v>#REF!</v>
      </c>
      <c r="G52" s="75" t="str">
        <f t="shared" si="20"/>
        <v>#REF!</v>
      </c>
      <c r="H52" s="75" t="str">
        <f t="shared" si="20"/>
        <v>#REF!</v>
      </c>
      <c r="I52" s="75" t="str">
        <f t="shared" si="20"/>
        <v>#REF!</v>
      </c>
      <c r="J52" s="75" t="str">
        <f t="shared" si="20"/>
        <v>#REF!</v>
      </c>
      <c r="K52" s="8"/>
      <c r="L52" s="3"/>
      <c r="M52" s="22"/>
      <c r="N52" s="22"/>
      <c r="O52" s="22"/>
      <c r="P52" s="22"/>
      <c r="Q52" s="22"/>
      <c r="R52" s="22"/>
      <c r="S52" s="3"/>
      <c r="T52" s="3"/>
      <c r="U52" s="3"/>
      <c r="V52" s="3"/>
      <c r="W52" s="3"/>
      <c r="X52" s="3"/>
      <c r="Y52" s="3"/>
      <c r="Z52" s="3"/>
    </row>
    <row r="53" ht="12.0" hidden="1" customHeight="1">
      <c r="A53" s="22"/>
      <c r="B53" s="23"/>
      <c r="C53" s="76"/>
      <c r="D53" s="76"/>
      <c r="E53" s="76"/>
      <c r="F53" s="77"/>
      <c r="G53" s="76"/>
      <c r="H53" s="76"/>
      <c r="I53" s="76"/>
      <c r="J53" s="76"/>
      <c r="K53" s="8"/>
      <c r="L53" s="3"/>
      <c r="M53" s="22"/>
      <c r="N53" s="22"/>
      <c r="O53" s="22"/>
      <c r="P53" s="22"/>
      <c r="Q53" s="22"/>
      <c r="R53" s="22"/>
      <c r="S53" s="3"/>
      <c r="T53" s="3"/>
      <c r="U53" s="3"/>
      <c r="V53" s="3"/>
      <c r="W53" s="3"/>
      <c r="X53" s="3"/>
      <c r="Y53" s="3"/>
      <c r="Z53" s="3"/>
    </row>
    <row r="54" ht="12.0" hidden="1" customHeight="1">
      <c r="A54" s="22"/>
      <c r="B54" s="23" t="s">
        <v>42</v>
      </c>
      <c r="C54" s="23"/>
      <c r="D54" s="23"/>
      <c r="E54" s="58" t="str">
        <f t="shared" ref="E54:J54" si="21">+E33-#REF!</f>
        <v>#REF!</v>
      </c>
      <c r="F54" s="58" t="str">
        <f t="shared" si="21"/>
        <v>#REF!</v>
      </c>
      <c r="G54" s="58" t="str">
        <f t="shared" si="21"/>
        <v>#REF!</v>
      </c>
      <c r="H54" s="58" t="str">
        <f t="shared" si="21"/>
        <v>#REF!</v>
      </c>
      <c r="I54" s="58" t="str">
        <f t="shared" si="21"/>
        <v>#REF!</v>
      </c>
      <c r="J54" s="58" t="str">
        <f t="shared" si="21"/>
        <v>#REF!</v>
      </c>
      <c r="K54" s="8"/>
      <c r="L54" s="3"/>
      <c r="M54" s="22"/>
      <c r="N54" s="22"/>
      <c r="O54" s="22"/>
      <c r="P54" s="22"/>
      <c r="Q54" s="22"/>
      <c r="R54" s="22"/>
      <c r="S54" s="3"/>
      <c r="T54" s="3"/>
      <c r="U54" s="3"/>
      <c r="V54" s="3"/>
      <c r="W54" s="3"/>
      <c r="X54" s="3"/>
      <c r="Y54" s="3"/>
      <c r="Z54" s="3"/>
    </row>
    <row r="55" ht="12.0" hidden="1" customHeight="1">
      <c r="A55" s="22"/>
      <c r="B55" s="23" t="s">
        <v>43</v>
      </c>
      <c r="C55" s="23"/>
      <c r="D55" s="23"/>
      <c r="E55" s="23">
        <f t="shared" ref="E55:J55" si="22">+E33-E42</f>
        <v>22440</v>
      </c>
      <c r="F55" s="23">
        <f t="shared" si="22"/>
        <v>-203859.05</v>
      </c>
      <c r="G55" s="23">
        <f t="shared" si="22"/>
        <v>-30882.5115</v>
      </c>
      <c r="H55" s="23">
        <f t="shared" si="22"/>
        <v>-32508.98685</v>
      </c>
      <c r="I55" s="23">
        <f t="shared" si="22"/>
        <v>-33884.25645</v>
      </c>
      <c r="J55" s="23">
        <f t="shared" si="22"/>
        <v>-35000.78414</v>
      </c>
      <c r="K55" s="8"/>
      <c r="L55" s="3"/>
      <c r="M55" s="22"/>
      <c r="N55" s="22"/>
      <c r="O55" s="22"/>
      <c r="P55" s="22"/>
      <c r="Q55" s="22"/>
      <c r="R55" s="22"/>
      <c r="S55" s="3"/>
      <c r="T55" s="3"/>
      <c r="U55" s="3"/>
      <c r="V55" s="3"/>
      <c r="W55" s="3"/>
      <c r="X55" s="3"/>
      <c r="Y55" s="3"/>
      <c r="Z55" s="3"/>
    </row>
    <row r="56" ht="12.0" hidden="1" customHeight="1">
      <c r="A56" s="22"/>
      <c r="B56" s="40" t="s">
        <v>44</v>
      </c>
      <c r="C56" s="40"/>
      <c r="D56" s="40"/>
      <c r="E56" s="45" t="str">
        <f t="shared" ref="E56:J56" si="23">+E55-E54</f>
        <v>#REF!</v>
      </c>
      <c r="F56" s="45" t="str">
        <f t="shared" si="23"/>
        <v>#REF!</v>
      </c>
      <c r="G56" s="45" t="str">
        <f t="shared" si="23"/>
        <v>#REF!</v>
      </c>
      <c r="H56" s="45" t="str">
        <f t="shared" si="23"/>
        <v>#REF!</v>
      </c>
      <c r="I56" s="45" t="str">
        <f t="shared" si="23"/>
        <v>#REF!</v>
      </c>
      <c r="J56" s="45" t="str">
        <f t="shared" si="23"/>
        <v>#REF!</v>
      </c>
      <c r="K56" s="8"/>
      <c r="L56" s="3"/>
      <c r="M56" s="22"/>
      <c r="N56" s="22"/>
      <c r="O56" s="22"/>
      <c r="P56" s="22"/>
      <c r="Q56" s="22"/>
      <c r="R56" s="22"/>
      <c r="S56" s="3"/>
      <c r="T56" s="3"/>
      <c r="U56" s="3"/>
      <c r="V56" s="3"/>
      <c r="W56" s="3"/>
      <c r="X56" s="3"/>
      <c r="Y56" s="3"/>
      <c r="Z56" s="3"/>
    </row>
    <row r="57" ht="12.0" hidden="1" customHeight="1">
      <c r="A57" s="22"/>
      <c r="B57" s="61" t="s">
        <v>45</v>
      </c>
      <c r="C57" s="78">
        <f t="shared" ref="C57:J57" si="24">IFERROR(C56/#REF!,0)</f>
        <v>0</v>
      </c>
      <c r="D57" s="78">
        <f t="shared" si="24"/>
        <v>0</v>
      </c>
      <c r="E57" s="78">
        <f t="shared" si="24"/>
        <v>0</v>
      </c>
      <c r="F57" s="78">
        <f t="shared" si="24"/>
        <v>0</v>
      </c>
      <c r="G57" s="78">
        <f t="shared" si="24"/>
        <v>0</v>
      </c>
      <c r="H57" s="78">
        <f t="shared" si="24"/>
        <v>0</v>
      </c>
      <c r="I57" s="78">
        <f t="shared" si="24"/>
        <v>0</v>
      </c>
      <c r="J57" s="78">
        <f t="shared" si="24"/>
        <v>0</v>
      </c>
      <c r="K57" s="23"/>
      <c r="L57" s="22"/>
      <c r="M57" s="22"/>
      <c r="N57" s="22"/>
      <c r="O57" s="22"/>
      <c r="P57" s="22"/>
      <c r="Q57" s="22"/>
      <c r="R57" s="22"/>
      <c r="S57" s="3"/>
      <c r="T57" s="3"/>
      <c r="U57" s="3"/>
      <c r="V57" s="3"/>
      <c r="W57" s="3"/>
      <c r="X57" s="3"/>
      <c r="Y57" s="3"/>
      <c r="Z57" s="3"/>
    </row>
    <row r="58" ht="12.0" hidden="1" customHeight="1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2"/>
      <c r="M58" s="22"/>
      <c r="N58" s="22"/>
      <c r="O58" s="22"/>
      <c r="P58" s="22"/>
      <c r="Q58" s="22"/>
      <c r="R58" s="22"/>
      <c r="S58" s="3"/>
      <c r="T58" s="3"/>
      <c r="U58" s="3"/>
      <c r="V58" s="3"/>
      <c r="W58" s="3"/>
      <c r="X58" s="3"/>
      <c r="Y58" s="3"/>
      <c r="Z58" s="3"/>
    </row>
    <row r="59" ht="12.0" hidden="1" customHeight="1">
      <c r="A59" s="22"/>
      <c r="B59" s="23" t="s">
        <v>42</v>
      </c>
      <c r="C59" s="23"/>
      <c r="D59" s="23"/>
      <c r="E59" s="58" t="str">
        <f t="shared" ref="E59:J59" si="25">+E54</f>
        <v>#REF!</v>
      </c>
      <c r="F59" s="58" t="str">
        <f t="shared" si="25"/>
        <v>#REF!</v>
      </c>
      <c r="G59" s="58" t="str">
        <f t="shared" si="25"/>
        <v>#REF!</v>
      </c>
      <c r="H59" s="58" t="str">
        <f t="shared" si="25"/>
        <v>#REF!</v>
      </c>
      <c r="I59" s="58" t="str">
        <f t="shared" si="25"/>
        <v>#REF!</v>
      </c>
      <c r="J59" s="58" t="str">
        <f t="shared" si="25"/>
        <v>#REF!</v>
      </c>
      <c r="K59" s="23"/>
      <c r="L59" s="22"/>
      <c r="M59" s="22"/>
      <c r="N59" s="22"/>
      <c r="O59" s="22"/>
      <c r="P59" s="22"/>
      <c r="Q59" s="22"/>
      <c r="R59" s="22"/>
      <c r="S59" s="3"/>
      <c r="T59" s="3"/>
      <c r="U59" s="3"/>
      <c r="V59" s="3"/>
      <c r="W59" s="3"/>
      <c r="X59" s="3"/>
      <c r="Y59" s="3"/>
      <c r="Z59" s="3"/>
    </row>
    <row r="60" ht="12.0" hidden="1" customHeight="1">
      <c r="A60" s="22"/>
      <c r="B60" s="23" t="s">
        <v>46</v>
      </c>
      <c r="C60" s="23"/>
      <c r="D60" s="23"/>
      <c r="E60" s="23" t="str">
        <f t="shared" ref="E60:J60" si="26">+E33-E42-E46</f>
        <v>#REF!</v>
      </c>
      <c r="F60" s="23" t="str">
        <f t="shared" si="26"/>
        <v>#REF!</v>
      </c>
      <c r="G60" s="23" t="str">
        <f t="shared" si="26"/>
        <v>#REF!</v>
      </c>
      <c r="H60" s="23" t="str">
        <f t="shared" si="26"/>
        <v>#REF!</v>
      </c>
      <c r="I60" s="23" t="str">
        <f t="shared" si="26"/>
        <v>#REF!</v>
      </c>
      <c r="J60" s="23" t="str">
        <f t="shared" si="26"/>
        <v>#REF!</v>
      </c>
      <c r="K60" s="22"/>
      <c r="L60" s="22"/>
      <c r="M60" s="22"/>
      <c r="N60" s="22"/>
      <c r="O60" s="22"/>
      <c r="P60" s="22"/>
      <c r="Q60" s="22"/>
      <c r="R60" s="22"/>
      <c r="S60" s="3"/>
      <c r="T60" s="3"/>
      <c r="U60" s="3"/>
      <c r="V60" s="3"/>
      <c r="W60" s="3"/>
      <c r="X60" s="3"/>
      <c r="Y60" s="3"/>
      <c r="Z60" s="3"/>
    </row>
    <row r="61" ht="12.0" hidden="1" customHeight="1">
      <c r="A61" s="22"/>
      <c r="B61" s="40" t="s">
        <v>44</v>
      </c>
      <c r="C61" s="40"/>
      <c r="D61" s="40"/>
      <c r="E61" s="45" t="str">
        <f t="shared" ref="E61:J61" si="27">+E60-E59</f>
        <v>#REF!</v>
      </c>
      <c r="F61" s="45" t="str">
        <f t="shared" si="27"/>
        <v>#REF!</v>
      </c>
      <c r="G61" s="45" t="str">
        <f t="shared" si="27"/>
        <v>#REF!</v>
      </c>
      <c r="H61" s="45" t="str">
        <f t="shared" si="27"/>
        <v>#REF!</v>
      </c>
      <c r="I61" s="45" t="str">
        <f t="shared" si="27"/>
        <v>#REF!</v>
      </c>
      <c r="J61" s="45" t="str">
        <f t="shared" si="27"/>
        <v>#REF!</v>
      </c>
      <c r="K61" s="22"/>
      <c r="L61" s="22"/>
      <c r="M61" s="22"/>
      <c r="N61" s="22"/>
      <c r="O61" s="22"/>
      <c r="P61" s="22"/>
      <c r="Q61" s="22"/>
      <c r="R61" s="22"/>
      <c r="S61" s="3"/>
      <c r="T61" s="3"/>
      <c r="U61" s="3"/>
      <c r="V61" s="3"/>
      <c r="W61" s="3"/>
      <c r="X61" s="3"/>
      <c r="Y61" s="3"/>
      <c r="Z61" s="3"/>
    </row>
    <row r="62" ht="12.0" hidden="1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3"/>
      <c r="T62" s="3"/>
      <c r="U62" s="3"/>
      <c r="V62" s="3"/>
      <c r="W62" s="3"/>
      <c r="X62" s="3"/>
      <c r="Y62" s="3"/>
      <c r="Z62" s="3"/>
    </row>
    <row r="63" ht="12.0" hidden="1" customHeight="1">
      <c r="A63" s="22"/>
      <c r="B63" s="79" t="s">
        <v>47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3"/>
      <c r="T63" s="3"/>
      <c r="U63" s="3"/>
      <c r="V63" s="3"/>
      <c r="W63" s="3"/>
      <c r="X63" s="3"/>
      <c r="Y63" s="3"/>
      <c r="Z63" s="3"/>
    </row>
    <row r="64" ht="12.0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3"/>
      <c r="T64" s="3"/>
      <c r="U64" s="3"/>
      <c r="V64" s="3"/>
      <c r="W64" s="3"/>
      <c r="X64" s="3"/>
      <c r="Y64" s="3"/>
      <c r="Z64" s="3"/>
    </row>
    <row r="65" ht="12.0" customHeight="1">
      <c r="A65" s="22"/>
      <c r="B65" s="3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3"/>
      <c r="T65" s="3"/>
      <c r="U65" s="3"/>
      <c r="V65" s="3"/>
      <c r="W65" s="3"/>
      <c r="X65" s="3"/>
      <c r="Y65" s="3"/>
      <c r="Z65" s="3"/>
    </row>
    <row r="66" ht="12.0" customHeight="1">
      <c r="A66" s="22"/>
      <c r="B66" s="3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3"/>
      <c r="T66" s="3"/>
      <c r="U66" s="3"/>
      <c r="V66" s="3"/>
      <c r="W66" s="3"/>
      <c r="X66" s="3"/>
      <c r="Y66" s="3"/>
      <c r="Z66" s="3"/>
    </row>
    <row r="67" ht="12.0" customHeight="1">
      <c r="A67" s="22"/>
      <c r="B67" s="14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3"/>
      <c r="T67" s="3"/>
      <c r="U67" s="3"/>
      <c r="V67" s="3"/>
      <c r="W67" s="3"/>
      <c r="X67" s="3"/>
      <c r="Y67" s="3"/>
      <c r="Z67" s="3"/>
    </row>
    <row r="68" ht="12.0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3"/>
      <c r="T68" s="3"/>
      <c r="U68" s="3"/>
      <c r="V68" s="3"/>
      <c r="W68" s="3"/>
      <c r="X68" s="3"/>
      <c r="Y68" s="3"/>
      <c r="Z68" s="3"/>
    </row>
    <row r="69" ht="12.0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3"/>
      <c r="T69" s="3"/>
      <c r="U69" s="3"/>
      <c r="V69" s="3"/>
      <c r="W69" s="3"/>
      <c r="X69" s="3"/>
      <c r="Y69" s="3"/>
      <c r="Z69" s="3"/>
    </row>
    <row r="70" ht="12.0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3"/>
      <c r="T70" s="3"/>
      <c r="U70" s="3"/>
      <c r="V70" s="3"/>
      <c r="W70" s="3"/>
      <c r="X70" s="3"/>
      <c r="Y70" s="3"/>
      <c r="Z70" s="3"/>
    </row>
    <row r="71" ht="12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3"/>
      <c r="B75" s="3"/>
      <c r="C75" s="3"/>
      <c r="D75" s="3"/>
      <c r="E75" s="80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4">
    <mergeCell ref="L11:R11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  <mergeCell ref="L21:R21"/>
    <mergeCell ref="L22:R22"/>
    <mergeCell ref="L23:R23"/>
    <mergeCell ref="L24:R24"/>
    <mergeCell ref="L32:R32"/>
    <mergeCell ref="L33:R33"/>
    <mergeCell ref="L34:R34"/>
    <mergeCell ref="L25:R25"/>
    <mergeCell ref="L26:R26"/>
    <mergeCell ref="L27:R27"/>
    <mergeCell ref="L28:R28"/>
    <mergeCell ref="L29:R29"/>
    <mergeCell ref="L30:R30"/>
    <mergeCell ref="L31:R31"/>
  </mergeCells>
  <hyperlinks>
    <hyperlink r:id="rId2" ref="E75"/>
  </hyperlinks>
  <printOptions/>
  <pageMargins bottom="0.5" footer="0.0" header="0.0" left="0.35" right="0.25" top="0.32"/>
  <pageSetup scale="79" orientation="portrait"/>
  <headerFooter>
    <oddFooter>&amp;L&amp;D  at &amp;T Mike 702.486.8879&amp;CPage &amp;P of &amp;R&amp;F  &amp;A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showGridLines="0" workbookViewId="0"/>
  </sheetViews>
  <sheetFormatPr customHeight="1" defaultColWidth="12.63" defaultRowHeight="15.0"/>
  <cols>
    <col customWidth="1" min="1" max="1" width="1.88"/>
    <col customWidth="1" min="2" max="2" width="23.75"/>
    <col customWidth="1" hidden="1" min="3" max="3" width="11.0"/>
    <col customWidth="1" min="4" max="10" width="11.0"/>
    <col customWidth="1" min="11" max="11" width="1.75"/>
    <col customWidth="1" min="12" max="12" width="9.13"/>
    <col customWidth="1" min="13" max="13" width="9.88"/>
    <col customWidth="1" min="14" max="14" width="9.13"/>
    <col customWidth="1" min="15" max="17" width="10.25"/>
    <col customWidth="1" min="18" max="26" width="9.13"/>
  </cols>
  <sheetData>
    <row r="1" ht="12.0" customHeight="1">
      <c r="A1" s="1" t="s">
        <v>48</v>
      </c>
      <c r="B1" s="2"/>
      <c r="C1" s="2"/>
      <c r="D1" s="2"/>
      <c r="E1" s="2"/>
      <c r="F1" s="5"/>
      <c r="G1" s="5"/>
      <c r="H1" s="5"/>
      <c r="I1" s="5"/>
      <c r="J1" s="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6"/>
      <c r="B2" s="7"/>
      <c r="C2" s="7"/>
      <c r="D2" s="7"/>
      <c r="E2" s="7"/>
      <c r="F2" s="8" t="s">
        <v>3</v>
      </c>
      <c r="G2" s="8"/>
      <c r="H2" s="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0" customHeight="1">
      <c r="A3" s="9" t="s">
        <v>4</v>
      </c>
      <c r="B3" s="3"/>
      <c r="C3" s="3"/>
      <c r="D3" s="3"/>
      <c r="E3" s="3"/>
      <c r="F3" s="3"/>
      <c r="G3" s="3"/>
      <c r="H3" s="3"/>
      <c r="I3" s="81" t="s">
        <v>5</v>
      </c>
      <c r="J3" s="1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12" t="s">
        <v>6</v>
      </c>
      <c r="B4" s="3"/>
      <c r="C4" s="3"/>
      <c r="D4" s="3"/>
      <c r="E4" s="3"/>
      <c r="F4" s="3"/>
      <c r="G4" s="3"/>
      <c r="H4" s="3"/>
      <c r="I4" s="13" t="s">
        <v>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12"/>
      <c r="B5" s="3"/>
      <c r="C5" s="3"/>
      <c r="D5" s="3"/>
      <c r="E5" s="3"/>
      <c r="F5" s="3"/>
      <c r="G5" s="3"/>
      <c r="H5" s="3"/>
      <c r="I5" s="1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12"/>
      <c r="B6" s="14" t="s">
        <v>49</v>
      </c>
      <c r="C6" s="3"/>
      <c r="D6" s="3"/>
      <c r="E6" s="3"/>
      <c r="F6" s="3"/>
      <c r="G6" s="3"/>
      <c r="H6" s="3"/>
      <c r="I6" s="1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customHeight="1">
      <c r="A7" s="12"/>
      <c r="B7" s="14" t="s">
        <v>50</v>
      </c>
      <c r="C7" s="3"/>
      <c r="D7" s="3"/>
      <c r="E7" s="3"/>
      <c r="F7" s="3"/>
      <c r="G7" s="3"/>
      <c r="H7" s="3"/>
      <c r="I7" s="1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0" customHeight="1">
      <c r="A8" s="12"/>
      <c r="B8" s="82" t="s">
        <v>51</v>
      </c>
      <c r="C8" s="3"/>
      <c r="D8" s="3"/>
      <c r="E8" s="3"/>
      <c r="F8" s="3"/>
      <c r="G8" s="3"/>
      <c r="H8" s="3"/>
      <c r="I8" s="1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12"/>
      <c r="B9" s="82"/>
      <c r="C9" s="3"/>
      <c r="D9" s="3"/>
      <c r="E9" s="3"/>
      <c r="F9" s="3"/>
      <c r="G9" s="3"/>
      <c r="H9" s="3"/>
      <c r="I9" s="1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12"/>
      <c r="B10" s="3"/>
      <c r="C10" s="3"/>
      <c r="D10" s="3"/>
      <c r="E10" s="3"/>
      <c r="F10" s="3"/>
      <c r="G10" s="3"/>
      <c r="H10" s="3"/>
      <c r="I10" s="1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0" customHeight="1">
      <c r="A11" s="15"/>
      <c r="B11" s="3"/>
      <c r="C11" s="16"/>
      <c r="D11" s="16"/>
      <c r="E11" s="17" t="s">
        <v>11</v>
      </c>
      <c r="F11" s="18" t="s">
        <v>12</v>
      </c>
      <c r="G11" s="19"/>
      <c r="H11" s="19"/>
      <c r="I11" s="19"/>
      <c r="J11" s="19"/>
      <c r="K11" s="3"/>
      <c r="L11" s="20" t="s">
        <v>13</v>
      </c>
      <c r="M11" s="21"/>
      <c r="N11" s="21"/>
      <c r="O11" s="21"/>
      <c r="P11" s="21"/>
      <c r="Q11" s="21"/>
      <c r="R11" s="21"/>
      <c r="S11" s="3"/>
      <c r="T11" s="3"/>
      <c r="U11" s="3"/>
      <c r="V11" s="3"/>
      <c r="W11" s="3"/>
      <c r="X11" s="3"/>
      <c r="Y11" s="3"/>
      <c r="Z11" s="3"/>
    </row>
    <row r="12" ht="12.0" customHeight="1">
      <c r="A12" s="22"/>
      <c r="B12" s="23"/>
      <c r="C12" s="23"/>
      <c r="D12" s="23"/>
      <c r="E12" s="3"/>
      <c r="F12" s="24">
        <v>1.0</v>
      </c>
      <c r="G12" s="24">
        <v>2.0</v>
      </c>
      <c r="H12" s="24">
        <v>3.0</v>
      </c>
      <c r="I12" s="24">
        <v>4.0</v>
      </c>
      <c r="J12" s="24">
        <v>5.0</v>
      </c>
      <c r="K12" s="24"/>
      <c r="L12" s="83" t="s">
        <v>52</v>
      </c>
      <c r="M12" s="84"/>
      <c r="N12" s="84"/>
      <c r="O12" s="84"/>
      <c r="P12" s="84"/>
      <c r="Q12" s="84"/>
      <c r="R12" s="85"/>
      <c r="S12" s="3"/>
      <c r="T12" s="3"/>
      <c r="U12" s="3"/>
      <c r="V12" s="3"/>
      <c r="W12" s="3"/>
      <c r="X12" s="3"/>
      <c r="Y12" s="3"/>
      <c r="Z12" s="3"/>
    </row>
    <row r="13" ht="12.0" customHeight="1">
      <c r="A13" s="22"/>
      <c r="B13" s="28"/>
      <c r="C13" s="29">
        <f t="shared" ref="C13:D13" si="1">+D13-1</f>
        <v>2023</v>
      </c>
      <c r="D13" s="29">
        <f t="shared" si="1"/>
        <v>2024</v>
      </c>
      <c r="E13" s="30">
        <v>2025.0</v>
      </c>
      <c r="F13" s="31">
        <f t="shared" ref="F13:J13" si="2">1+E13</f>
        <v>2026</v>
      </c>
      <c r="G13" s="31">
        <f t="shared" si="2"/>
        <v>2027</v>
      </c>
      <c r="H13" s="31">
        <f t="shared" si="2"/>
        <v>2028</v>
      </c>
      <c r="I13" s="31">
        <f t="shared" si="2"/>
        <v>2029</v>
      </c>
      <c r="J13" s="31">
        <f t="shared" si="2"/>
        <v>2030</v>
      </c>
      <c r="K13" s="8"/>
      <c r="L13" s="25" t="s">
        <v>53</v>
      </c>
      <c r="M13" s="26"/>
      <c r="N13" s="26"/>
      <c r="O13" s="26"/>
      <c r="P13" s="26"/>
      <c r="Q13" s="26"/>
      <c r="R13" s="27"/>
      <c r="S13" s="3"/>
      <c r="T13" s="3"/>
      <c r="U13" s="3"/>
      <c r="V13" s="3"/>
      <c r="W13" s="3"/>
      <c r="X13" s="3"/>
      <c r="Y13" s="3"/>
      <c r="Z13" s="3"/>
    </row>
    <row r="14" ht="12.0" customHeight="1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8"/>
      <c r="L14" s="32"/>
      <c r="M14" s="26"/>
      <c r="N14" s="26"/>
      <c r="O14" s="26"/>
      <c r="P14" s="26"/>
      <c r="Q14" s="26"/>
      <c r="R14" s="27"/>
      <c r="S14" s="3"/>
      <c r="T14" s="3"/>
      <c r="U14" s="3"/>
      <c r="V14" s="3"/>
      <c r="W14" s="3"/>
      <c r="X14" s="3"/>
      <c r="Y14" s="3"/>
      <c r="Z14" s="3"/>
    </row>
    <row r="15" ht="12.0" customHeight="1">
      <c r="A15" s="22"/>
      <c r="B15" s="33" t="s">
        <v>54</v>
      </c>
      <c r="C15" s="29"/>
      <c r="D15" s="29"/>
      <c r="E15" s="29"/>
      <c r="F15" s="29"/>
      <c r="G15" s="29"/>
      <c r="H15" s="29"/>
      <c r="I15" s="29"/>
      <c r="J15" s="29"/>
      <c r="K15" s="3"/>
      <c r="L15" s="32"/>
      <c r="M15" s="26"/>
      <c r="N15" s="26"/>
      <c r="O15" s="26"/>
      <c r="P15" s="26"/>
      <c r="Q15" s="26"/>
      <c r="R15" s="27"/>
      <c r="S15" s="3"/>
      <c r="T15" s="3"/>
      <c r="U15" s="3"/>
      <c r="V15" s="3"/>
      <c r="W15" s="3"/>
      <c r="X15" s="3"/>
      <c r="Y15" s="3"/>
      <c r="Z15" s="3"/>
    </row>
    <row r="16" ht="12.0" customHeight="1">
      <c r="A16" s="22"/>
      <c r="B16" s="34" t="s">
        <v>17</v>
      </c>
      <c r="C16" s="64">
        <v>198.0</v>
      </c>
      <c r="D16" s="64">
        <v>200.0</v>
      </c>
      <c r="E16" s="64">
        <v>200.0</v>
      </c>
      <c r="F16" s="36">
        <v>0.0</v>
      </c>
      <c r="G16" s="36">
        <v>0.0</v>
      </c>
      <c r="H16" s="36">
        <v>0.0</v>
      </c>
      <c r="I16" s="36">
        <v>0.0</v>
      </c>
      <c r="J16" s="36">
        <v>0.0</v>
      </c>
      <c r="K16" s="8"/>
      <c r="L16" s="32"/>
      <c r="M16" s="26"/>
      <c r="N16" s="26"/>
      <c r="O16" s="26"/>
      <c r="P16" s="26"/>
      <c r="Q16" s="26"/>
      <c r="R16" s="27"/>
      <c r="S16" s="3"/>
      <c r="T16" s="3"/>
      <c r="U16" s="3"/>
      <c r="V16" s="3"/>
      <c r="W16" s="3"/>
      <c r="X16" s="3"/>
      <c r="Y16" s="3"/>
      <c r="Z16" s="3"/>
    </row>
    <row r="17" ht="12.0" customHeight="1">
      <c r="A17" s="22"/>
      <c r="B17" s="37" t="s">
        <v>19</v>
      </c>
      <c r="C17" s="86">
        <v>198.0</v>
      </c>
      <c r="D17" s="86">
        <v>200.0</v>
      </c>
      <c r="E17" s="86">
        <v>200.0</v>
      </c>
      <c r="F17" s="37">
        <v>400.0</v>
      </c>
      <c r="G17" s="37">
        <v>400.0</v>
      </c>
      <c r="H17" s="37">
        <v>400.0</v>
      </c>
      <c r="I17" s="37">
        <v>400.0</v>
      </c>
      <c r="J17" s="37">
        <v>400.0</v>
      </c>
      <c r="K17" s="8"/>
      <c r="L17" s="32"/>
      <c r="M17" s="26"/>
      <c r="N17" s="26"/>
      <c r="O17" s="26"/>
      <c r="P17" s="26"/>
      <c r="Q17" s="26"/>
      <c r="R17" s="27"/>
      <c r="S17" s="3"/>
      <c r="T17" s="3"/>
      <c r="U17" s="3"/>
      <c r="V17" s="3"/>
      <c r="W17" s="3"/>
      <c r="X17" s="3"/>
      <c r="Y17" s="3"/>
      <c r="Z17" s="3"/>
    </row>
    <row r="18" ht="12.0" customHeight="1">
      <c r="A18" s="22"/>
      <c r="B18" s="40"/>
      <c r="C18" s="40">
        <f t="shared" ref="C18:J18" si="3">IF(C16&gt;0,C16-C17,0)</f>
        <v>0</v>
      </c>
      <c r="D18" s="40">
        <f t="shared" si="3"/>
        <v>0</v>
      </c>
      <c r="E18" s="40">
        <f t="shared" si="3"/>
        <v>0</v>
      </c>
      <c r="F18" s="40">
        <f t="shared" si="3"/>
        <v>0</v>
      </c>
      <c r="G18" s="40">
        <f t="shared" si="3"/>
        <v>0</v>
      </c>
      <c r="H18" s="40">
        <f t="shared" si="3"/>
        <v>0</v>
      </c>
      <c r="I18" s="40">
        <f t="shared" si="3"/>
        <v>0</v>
      </c>
      <c r="J18" s="40">
        <f t="shared" si="3"/>
        <v>0</v>
      </c>
      <c r="K18" s="8"/>
      <c r="L18" s="32"/>
      <c r="M18" s="26"/>
      <c r="N18" s="26"/>
      <c r="O18" s="26"/>
      <c r="P18" s="26"/>
      <c r="Q18" s="26"/>
      <c r="R18" s="27"/>
      <c r="S18" s="3"/>
      <c r="T18" s="3"/>
      <c r="U18" s="3"/>
      <c r="V18" s="3"/>
      <c r="W18" s="3"/>
      <c r="X18" s="3"/>
      <c r="Y18" s="3"/>
      <c r="Z18" s="3"/>
    </row>
    <row r="19" ht="12.0" customHeight="1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8"/>
      <c r="L19" s="32"/>
      <c r="M19" s="26"/>
      <c r="N19" s="26"/>
      <c r="O19" s="26"/>
      <c r="P19" s="26"/>
      <c r="Q19" s="26"/>
      <c r="R19" s="27"/>
      <c r="S19" s="3"/>
      <c r="T19" s="3"/>
      <c r="U19" s="3"/>
      <c r="V19" s="3"/>
      <c r="W19" s="3"/>
      <c r="X19" s="3"/>
      <c r="Y19" s="3"/>
      <c r="Z19" s="3"/>
    </row>
    <row r="20" ht="12.0" customHeight="1">
      <c r="A20" s="22"/>
      <c r="B20" s="33" t="s">
        <v>55</v>
      </c>
      <c r="C20" s="29"/>
      <c r="D20" s="29"/>
      <c r="E20" s="29"/>
      <c r="F20" s="29"/>
      <c r="G20" s="29"/>
      <c r="H20" s="29"/>
      <c r="I20" s="29"/>
      <c r="J20" s="29"/>
      <c r="K20" s="8"/>
      <c r="L20" s="32"/>
      <c r="M20" s="26"/>
      <c r="N20" s="26"/>
      <c r="O20" s="26"/>
      <c r="P20" s="26"/>
      <c r="Q20" s="26"/>
      <c r="R20" s="27"/>
      <c r="S20" s="3"/>
      <c r="T20" s="3"/>
      <c r="U20" s="3"/>
      <c r="V20" s="3"/>
      <c r="W20" s="3"/>
      <c r="X20" s="3"/>
      <c r="Y20" s="3"/>
      <c r="Z20" s="3"/>
    </row>
    <row r="21" ht="12.0" customHeight="1">
      <c r="A21" s="22"/>
      <c r="B21" s="41"/>
      <c r="C21" s="53"/>
      <c r="D21" s="53"/>
      <c r="E21" s="53"/>
      <c r="F21" s="53"/>
      <c r="G21" s="53"/>
      <c r="H21" s="53"/>
      <c r="I21" s="53"/>
      <c r="J21" s="53"/>
      <c r="K21" s="8"/>
      <c r="L21" s="32"/>
      <c r="M21" s="26"/>
      <c r="N21" s="26"/>
      <c r="O21" s="26"/>
      <c r="P21" s="26"/>
      <c r="Q21" s="26"/>
      <c r="R21" s="27"/>
      <c r="S21" s="3"/>
      <c r="T21" s="3"/>
      <c r="U21" s="3"/>
      <c r="V21" s="3"/>
      <c r="W21" s="3"/>
      <c r="X21" s="3"/>
      <c r="Y21" s="3"/>
      <c r="Z21" s="3"/>
    </row>
    <row r="22" ht="12.0" customHeight="1">
      <c r="A22" s="22"/>
      <c r="B22" s="42"/>
      <c r="C22" s="87"/>
      <c r="D22" s="87"/>
      <c r="E22" s="87"/>
      <c r="F22" s="87"/>
      <c r="G22" s="87"/>
      <c r="H22" s="87"/>
      <c r="I22" s="87"/>
      <c r="J22" s="87"/>
      <c r="K22" s="8"/>
      <c r="L22" s="32"/>
      <c r="M22" s="26"/>
      <c r="N22" s="26"/>
      <c r="O22" s="26"/>
      <c r="P22" s="26"/>
      <c r="Q22" s="26"/>
      <c r="R22" s="27"/>
      <c r="S22" s="3"/>
      <c r="T22" s="3"/>
      <c r="U22" s="3"/>
      <c r="V22" s="3"/>
      <c r="W22" s="3"/>
      <c r="X22" s="3"/>
      <c r="Y22" s="3"/>
      <c r="Z22" s="3"/>
    </row>
    <row r="23" ht="12.0" customHeight="1">
      <c r="A23" s="22"/>
      <c r="B23" s="44" t="s">
        <v>56</v>
      </c>
      <c r="C23" s="88">
        <f>General!C22</f>
        <v>2610995</v>
      </c>
      <c r="D23" s="88">
        <v>2461504.0</v>
      </c>
      <c r="E23" s="88">
        <v>2292937.0</v>
      </c>
      <c r="F23" s="88">
        <v>2341293.0</v>
      </c>
      <c r="G23" s="88">
        <v>4124838.0</v>
      </c>
      <c r="H23" s="88">
        <v>4269207.0</v>
      </c>
      <c r="I23" s="88">
        <v>4418630.0</v>
      </c>
      <c r="J23" s="88">
        <v>4573282.0</v>
      </c>
      <c r="K23" s="8"/>
      <c r="L23" s="32"/>
      <c r="M23" s="26"/>
      <c r="N23" s="26"/>
      <c r="O23" s="26"/>
      <c r="P23" s="26"/>
      <c r="Q23" s="26"/>
      <c r="R23" s="27"/>
      <c r="S23" s="3"/>
      <c r="T23" s="3"/>
      <c r="U23" s="3"/>
      <c r="V23" s="3"/>
      <c r="W23" s="3"/>
      <c r="X23" s="3"/>
      <c r="Y23" s="3"/>
      <c r="Z23" s="3"/>
    </row>
    <row r="24" ht="12.0" customHeight="1">
      <c r="A24" s="22"/>
      <c r="B24" s="40" t="s">
        <v>23</v>
      </c>
      <c r="C24" s="40">
        <f t="shared" ref="C24:J24" si="4">SUM(C21:C23)</f>
        <v>2610995</v>
      </c>
      <c r="D24" s="40">
        <f t="shared" si="4"/>
        <v>2461504</v>
      </c>
      <c r="E24" s="40">
        <f t="shared" si="4"/>
        <v>2292937</v>
      </c>
      <c r="F24" s="40">
        <f t="shared" si="4"/>
        <v>2341293</v>
      </c>
      <c r="G24" s="40">
        <f t="shared" si="4"/>
        <v>4124838</v>
      </c>
      <c r="H24" s="40">
        <f t="shared" si="4"/>
        <v>4269207</v>
      </c>
      <c r="I24" s="40">
        <f t="shared" si="4"/>
        <v>4418630</v>
      </c>
      <c r="J24" s="40">
        <f t="shared" si="4"/>
        <v>4573282</v>
      </c>
      <c r="K24" s="8"/>
      <c r="L24" s="32"/>
      <c r="M24" s="26"/>
      <c r="N24" s="26"/>
      <c r="O24" s="26"/>
      <c r="P24" s="26"/>
      <c r="Q24" s="26"/>
      <c r="R24" s="27"/>
      <c r="S24" s="3"/>
      <c r="T24" s="3"/>
      <c r="U24" s="3"/>
      <c r="V24" s="3"/>
      <c r="W24" s="3"/>
      <c r="X24" s="3"/>
      <c r="Y24" s="3"/>
      <c r="Z24" s="3"/>
    </row>
    <row r="25" ht="12.0" customHeight="1">
      <c r="A25" s="22"/>
      <c r="B25" s="47" t="s">
        <v>24</v>
      </c>
      <c r="C25" s="48">
        <f t="shared" ref="C25:J25" si="5">IF(C$16&gt;0,C24/C$16,C24/C$17)</f>
        <v>13186.84343</v>
      </c>
      <c r="D25" s="48">
        <f t="shared" si="5"/>
        <v>12307.52</v>
      </c>
      <c r="E25" s="48">
        <f t="shared" si="5"/>
        <v>11464.685</v>
      </c>
      <c r="F25" s="48">
        <f t="shared" si="5"/>
        <v>5853.2325</v>
      </c>
      <c r="G25" s="48">
        <f t="shared" si="5"/>
        <v>10312.095</v>
      </c>
      <c r="H25" s="48">
        <f t="shared" si="5"/>
        <v>10673.0175</v>
      </c>
      <c r="I25" s="48">
        <f t="shared" si="5"/>
        <v>11046.575</v>
      </c>
      <c r="J25" s="48">
        <f t="shared" si="5"/>
        <v>11433.205</v>
      </c>
      <c r="K25" s="8"/>
      <c r="L25" s="32"/>
      <c r="M25" s="26"/>
      <c r="N25" s="26"/>
      <c r="O25" s="26"/>
      <c r="P25" s="26"/>
      <c r="Q25" s="26"/>
      <c r="R25" s="27"/>
      <c r="S25" s="3"/>
      <c r="T25" s="3"/>
      <c r="U25" s="3"/>
      <c r="V25" s="3"/>
      <c r="W25" s="3"/>
      <c r="X25" s="3"/>
      <c r="Y25" s="3"/>
      <c r="Z25" s="3"/>
    </row>
    <row r="26" ht="12.0" customHeight="1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8"/>
      <c r="L26" s="32"/>
      <c r="M26" s="26"/>
      <c r="N26" s="26"/>
      <c r="O26" s="26"/>
      <c r="P26" s="26"/>
      <c r="Q26" s="26"/>
      <c r="R26" s="27"/>
      <c r="S26" s="3"/>
      <c r="T26" s="3"/>
      <c r="U26" s="3"/>
      <c r="V26" s="3"/>
      <c r="W26" s="3"/>
      <c r="X26" s="3"/>
      <c r="Y26" s="3"/>
      <c r="Z26" s="3"/>
    </row>
    <row r="27" ht="12.0" customHeight="1">
      <c r="A27" s="22"/>
      <c r="B27" s="33" t="s">
        <v>57</v>
      </c>
      <c r="C27" s="29"/>
      <c r="D27" s="29"/>
      <c r="E27" s="29"/>
      <c r="F27" s="29"/>
      <c r="G27" s="29"/>
      <c r="H27" s="29"/>
      <c r="I27" s="29"/>
      <c r="J27" s="29"/>
      <c r="K27" s="8"/>
      <c r="L27" s="32"/>
      <c r="M27" s="26"/>
      <c r="N27" s="26"/>
      <c r="O27" s="26"/>
      <c r="P27" s="26"/>
      <c r="Q27" s="26"/>
      <c r="R27" s="27"/>
      <c r="S27" s="3"/>
      <c r="T27" s="3"/>
      <c r="U27" s="3"/>
      <c r="V27" s="3"/>
      <c r="W27" s="3"/>
      <c r="X27" s="3"/>
      <c r="Y27" s="3"/>
      <c r="Z27" s="3"/>
    </row>
    <row r="28" ht="12.0" customHeight="1">
      <c r="A28" s="22"/>
      <c r="B28" s="89"/>
      <c r="C28" s="90">
        <f>General!C27</f>
        <v>1601937</v>
      </c>
      <c r="D28" s="90"/>
      <c r="E28" s="53"/>
      <c r="F28" s="53"/>
      <c r="G28" s="53"/>
      <c r="H28" s="53"/>
      <c r="I28" s="53"/>
      <c r="J28" s="53"/>
      <c r="K28" s="8"/>
      <c r="L28" s="32"/>
      <c r="M28" s="26"/>
      <c r="N28" s="26"/>
      <c r="O28" s="26"/>
      <c r="P28" s="26"/>
      <c r="Q28" s="26"/>
      <c r="R28" s="27"/>
      <c r="S28" s="3"/>
      <c r="T28" s="3"/>
      <c r="U28" s="3"/>
      <c r="V28" s="3"/>
      <c r="W28" s="3"/>
      <c r="X28" s="3"/>
      <c r="Y28" s="3"/>
      <c r="Z28" s="3"/>
    </row>
    <row r="29" ht="12.0" customHeight="1">
      <c r="A29" s="22"/>
      <c r="B29" s="43"/>
      <c r="C29" s="91">
        <f>General!C28</f>
        <v>1018544</v>
      </c>
      <c r="D29" s="91"/>
      <c r="E29" s="91"/>
      <c r="F29" s="91"/>
      <c r="G29" s="91"/>
      <c r="H29" s="91"/>
      <c r="I29" s="91"/>
      <c r="J29" s="91"/>
      <c r="K29" s="8"/>
      <c r="L29" s="32"/>
      <c r="M29" s="26"/>
      <c r="N29" s="26"/>
      <c r="O29" s="26"/>
      <c r="P29" s="26"/>
      <c r="Q29" s="26"/>
      <c r="R29" s="27"/>
      <c r="S29" s="3"/>
      <c r="T29" s="3"/>
      <c r="U29" s="3"/>
      <c r="V29" s="3"/>
      <c r="W29" s="3"/>
      <c r="X29" s="3"/>
      <c r="Y29" s="3"/>
      <c r="Z29" s="3"/>
    </row>
    <row r="30" ht="12.0" customHeight="1">
      <c r="A30" s="22"/>
      <c r="B30" s="55" t="s">
        <v>58</v>
      </c>
      <c r="C30" s="57">
        <f>General!C29</f>
        <v>0</v>
      </c>
      <c r="D30" s="57">
        <v>2215353.6</v>
      </c>
      <c r="E30" s="57">
        <v>2063643.3</v>
      </c>
      <c r="F30" s="57">
        <v>2107163.7</v>
      </c>
      <c r="G30" s="57">
        <v>3712354.2</v>
      </c>
      <c r="H30" s="57">
        <v>3842286.3000000003</v>
      </c>
      <c r="I30" s="57">
        <v>3976767.0</v>
      </c>
      <c r="J30" s="57">
        <v>4115953.8000000003</v>
      </c>
      <c r="K30" s="8"/>
      <c r="L30" s="32"/>
      <c r="M30" s="26"/>
      <c r="N30" s="26"/>
      <c r="O30" s="26"/>
      <c r="P30" s="26"/>
      <c r="Q30" s="26"/>
      <c r="R30" s="27"/>
      <c r="S30" s="3"/>
      <c r="T30" s="3"/>
      <c r="U30" s="3"/>
      <c r="V30" s="3"/>
      <c r="W30" s="3"/>
      <c r="X30" s="3"/>
      <c r="Y30" s="3"/>
      <c r="Z30" s="3"/>
    </row>
    <row r="31" ht="12.0" customHeight="1">
      <c r="A31" s="22"/>
      <c r="B31" s="23" t="s">
        <v>30</v>
      </c>
      <c r="C31" s="58">
        <f t="shared" ref="C31:J31" si="6">SUM(C28:C30)</f>
        <v>2620481</v>
      </c>
      <c r="D31" s="58">
        <f t="shared" si="6"/>
        <v>2215353.6</v>
      </c>
      <c r="E31" s="58">
        <f t="shared" si="6"/>
        <v>2063643.3</v>
      </c>
      <c r="F31" s="58">
        <f t="shared" si="6"/>
        <v>2107163.7</v>
      </c>
      <c r="G31" s="58">
        <f t="shared" si="6"/>
        <v>3712354.2</v>
      </c>
      <c r="H31" s="58">
        <f t="shared" si="6"/>
        <v>3842286.3</v>
      </c>
      <c r="I31" s="58">
        <f t="shared" si="6"/>
        <v>3976767</v>
      </c>
      <c r="J31" s="58">
        <f t="shared" si="6"/>
        <v>4115953.8</v>
      </c>
      <c r="K31" s="8"/>
      <c r="L31" s="32"/>
      <c r="M31" s="26"/>
      <c r="N31" s="26"/>
      <c r="O31" s="26"/>
      <c r="P31" s="26"/>
      <c r="Q31" s="26"/>
      <c r="R31" s="27"/>
      <c r="S31" s="3"/>
      <c r="T31" s="3"/>
      <c r="U31" s="3"/>
      <c r="V31" s="3"/>
      <c r="W31" s="3"/>
      <c r="X31" s="3"/>
      <c r="Y31" s="3"/>
      <c r="Z31" s="3"/>
    </row>
    <row r="32" ht="12.0" customHeight="1">
      <c r="A32" s="22"/>
      <c r="B32" s="47" t="s">
        <v>31</v>
      </c>
      <c r="C32" s="48">
        <f t="shared" ref="C32:J32" si="7">IF(C$16&gt;0,C31/C$16,C31/C$17)</f>
        <v>13234.75253</v>
      </c>
      <c r="D32" s="48">
        <f t="shared" si="7"/>
        <v>11076.768</v>
      </c>
      <c r="E32" s="48">
        <f t="shared" si="7"/>
        <v>10318.2165</v>
      </c>
      <c r="F32" s="48">
        <f t="shared" si="7"/>
        <v>5267.90925</v>
      </c>
      <c r="G32" s="48">
        <f t="shared" si="7"/>
        <v>9280.8855</v>
      </c>
      <c r="H32" s="48">
        <f t="shared" si="7"/>
        <v>9605.71575</v>
      </c>
      <c r="I32" s="48">
        <f t="shared" si="7"/>
        <v>9941.9175</v>
      </c>
      <c r="J32" s="48">
        <f t="shared" si="7"/>
        <v>10289.8845</v>
      </c>
      <c r="K32" s="8"/>
      <c r="L32" s="32"/>
      <c r="M32" s="26"/>
      <c r="N32" s="26"/>
      <c r="O32" s="26"/>
      <c r="P32" s="26"/>
      <c r="Q32" s="26"/>
      <c r="R32" s="27"/>
      <c r="S32" s="3"/>
      <c r="T32" s="3"/>
      <c r="U32" s="3"/>
      <c r="V32" s="3"/>
      <c r="W32" s="3"/>
      <c r="X32" s="3"/>
      <c r="Y32" s="3"/>
      <c r="Z32" s="3"/>
    </row>
    <row r="33" ht="12.0" customHeight="1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8"/>
      <c r="L33" s="32"/>
      <c r="M33" s="26"/>
      <c r="N33" s="26"/>
      <c r="O33" s="26"/>
      <c r="P33" s="26"/>
      <c r="Q33" s="26"/>
      <c r="R33" s="27"/>
      <c r="S33" s="3"/>
      <c r="T33" s="3"/>
      <c r="U33" s="3"/>
      <c r="V33" s="3"/>
      <c r="W33" s="3"/>
      <c r="X33" s="3"/>
      <c r="Y33" s="3"/>
      <c r="Z33" s="3"/>
    </row>
    <row r="34" ht="12.0" customHeight="1">
      <c r="A34" s="22"/>
      <c r="B34" s="59" t="s">
        <v>32</v>
      </c>
      <c r="C34" s="92">
        <f t="shared" ref="C34:J34" si="8">SUM(C21:C23)-C31</f>
        <v>-9486</v>
      </c>
      <c r="D34" s="92">
        <f t="shared" si="8"/>
        <v>246150.4</v>
      </c>
      <c r="E34" s="92">
        <f t="shared" si="8"/>
        <v>229293.7</v>
      </c>
      <c r="F34" s="92">
        <f t="shared" si="8"/>
        <v>234129.3</v>
      </c>
      <c r="G34" s="92">
        <f t="shared" si="8"/>
        <v>412483.8</v>
      </c>
      <c r="H34" s="92">
        <f t="shared" si="8"/>
        <v>426920.7</v>
      </c>
      <c r="I34" s="92">
        <f t="shared" si="8"/>
        <v>441863</v>
      </c>
      <c r="J34" s="92">
        <f t="shared" si="8"/>
        <v>457328.2</v>
      </c>
      <c r="K34" s="8"/>
      <c r="L34" s="32"/>
      <c r="M34" s="26"/>
      <c r="N34" s="26"/>
      <c r="O34" s="26"/>
      <c r="P34" s="26"/>
      <c r="Q34" s="26"/>
      <c r="R34" s="27"/>
      <c r="S34" s="3"/>
      <c r="T34" s="3"/>
      <c r="U34" s="3"/>
      <c r="V34" s="3"/>
      <c r="W34" s="3"/>
      <c r="X34" s="3"/>
      <c r="Y34" s="3"/>
      <c r="Z34" s="3"/>
    </row>
    <row r="35" ht="12.0" customHeight="1">
      <c r="A35" s="22"/>
      <c r="B35" s="61" t="s">
        <v>33</v>
      </c>
      <c r="C35" s="23"/>
      <c r="D35" s="23"/>
      <c r="E35" s="23"/>
      <c r="F35" s="58">
        <f t="shared" ref="F35:J35" si="9">+F34+E35</f>
        <v>234129.3</v>
      </c>
      <c r="G35" s="58">
        <f t="shared" si="9"/>
        <v>646613.1</v>
      </c>
      <c r="H35" s="58">
        <f t="shared" si="9"/>
        <v>1073533.8</v>
      </c>
      <c r="I35" s="58">
        <f t="shared" si="9"/>
        <v>1515396.8</v>
      </c>
      <c r="J35" s="58">
        <f t="shared" si="9"/>
        <v>1972725</v>
      </c>
      <c r="K35" s="8"/>
      <c r="L35" s="32"/>
      <c r="M35" s="26"/>
      <c r="N35" s="26"/>
      <c r="O35" s="26"/>
      <c r="P35" s="26"/>
      <c r="Q35" s="26"/>
      <c r="R35" s="27"/>
      <c r="S35" s="3"/>
      <c r="T35" s="3"/>
      <c r="U35" s="3"/>
      <c r="V35" s="3"/>
      <c r="W35" s="3"/>
      <c r="X35" s="3"/>
      <c r="Y35" s="3"/>
      <c r="Z35" s="3"/>
    </row>
    <row r="36" ht="12.0" customHeight="1">
      <c r="A36" s="22"/>
      <c r="B36" s="61"/>
      <c r="C36" s="23"/>
      <c r="D36" s="23"/>
      <c r="E36" s="23"/>
      <c r="F36" s="23"/>
      <c r="G36" s="23"/>
      <c r="H36" s="23"/>
      <c r="I36" s="23"/>
      <c r="J36" s="23"/>
      <c r="K36" s="8"/>
      <c r="L36" s="32"/>
      <c r="M36" s="26"/>
      <c r="N36" s="26"/>
      <c r="O36" s="26"/>
      <c r="P36" s="26"/>
      <c r="Q36" s="26"/>
      <c r="R36" s="27"/>
      <c r="S36" s="3"/>
      <c r="T36" s="3"/>
      <c r="U36" s="3"/>
      <c r="V36" s="3"/>
      <c r="W36" s="3"/>
      <c r="X36" s="3"/>
      <c r="Y36" s="3"/>
      <c r="Z36" s="3"/>
    </row>
    <row r="37" ht="12.0" customHeight="1">
      <c r="A37" s="22"/>
      <c r="B37" s="93" t="s">
        <v>59</v>
      </c>
      <c r="C37" s="23"/>
      <c r="D37" s="23"/>
      <c r="E37" s="23"/>
      <c r="F37" s="94" t="s">
        <v>60</v>
      </c>
      <c r="G37" s="23"/>
      <c r="H37" s="23"/>
      <c r="I37" s="23"/>
      <c r="J37" s="23"/>
      <c r="K37" s="8"/>
      <c r="L37" s="32"/>
      <c r="M37" s="26"/>
      <c r="N37" s="26"/>
      <c r="O37" s="26"/>
      <c r="P37" s="26"/>
      <c r="Q37" s="26"/>
      <c r="R37" s="27"/>
      <c r="S37" s="3"/>
      <c r="T37" s="3"/>
      <c r="U37" s="3"/>
      <c r="V37" s="3"/>
      <c r="W37" s="3"/>
      <c r="X37" s="3"/>
      <c r="Y37" s="3"/>
      <c r="Z37" s="3"/>
    </row>
    <row r="38" ht="12.0" customHeight="1">
      <c r="A38" s="22"/>
      <c r="B38" s="23"/>
      <c r="C38" s="95"/>
      <c r="D38" s="95"/>
      <c r="E38" s="95"/>
      <c r="F38" s="96" t="s">
        <v>61</v>
      </c>
      <c r="G38" s="97">
        <v>2.0</v>
      </c>
      <c r="H38" s="97">
        <v>3.0</v>
      </c>
      <c r="I38" s="97">
        <v>4.0</v>
      </c>
      <c r="J38" s="97">
        <v>5.0</v>
      </c>
      <c r="K38" s="8"/>
      <c r="L38" s="32"/>
      <c r="M38" s="26"/>
      <c r="N38" s="26"/>
      <c r="O38" s="26"/>
      <c r="P38" s="26"/>
      <c r="Q38" s="26"/>
      <c r="R38" s="27"/>
      <c r="S38" s="3"/>
      <c r="T38" s="3"/>
      <c r="U38" s="3"/>
      <c r="V38" s="3"/>
      <c r="W38" s="3"/>
      <c r="X38" s="3"/>
      <c r="Y38" s="3"/>
      <c r="Z38" s="3"/>
    </row>
    <row r="39" ht="12.0" customHeight="1">
      <c r="A39" s="22"/>
      <c r="B39" s="33" t="s">
        <v>62</v>
      </c>
      <c r="C39" s="29">
        <f t="shared" ref="C39:E39" si="10">+D39-1</f>
        <v>2023</v>
      </c>
      <c r="D39" s="29">
        <f t="shared" si="10"/>
        <v>2024</v>
      </c>
      <c r="E39" s="29">
        <f t="shared" si="10"/>
        <v>2025</v>
      </c>
      <c r="F39" s="98">
        <f>+F13</f>
        <v>2026</v>
      </c>
      <c r="G39" s="29">
        <f t="shared" ref="G39:J39" si="11">1+F39</f>
        <v>2027</v>
      </c>
      <c r="H39" s="29">
        <f t="shared" si="11"/>
        <v>2028</v>
      </c>
      <c r="I39" s="29">
        <f t="shared" si="11"/>
        <v>2029</v>
      </c>
      <c r="J39" s="29">
        <f t="shared" si="11"/>
        <v>2030</v>
      </c>
      <c r="K39" s="8"/>
      <c r="L39" s="32"/>
      <c r="M39" s="26"/>
      <c r="N39" s="26"/>
      <c r="O39" s="26"/>
      <c r="P39" s="26"/>
      <c r="Q39" s="26"/>
      <c r="R39" s="27"/>
      <c r="S39" s="3"/>
      <c r="T39" s="3"/>
      <c r="U39" s="3"/>
      <c r="V39" s="3"/>
      <c r="W39" s="3"/>
      <c r="X39" s="3"/>
      <c r="Y39" s="3"/>
      <c r="Z39" s="3"/>
    </row>
    <row r="40" ht="12.0" customHeight="1">
      <c r="A40" s="22"/>
      <c r="B40" s="99" t="s">
        <v>63</v>
      </c>
      <c r="C40" s="100">
        <v>11000.0</v>
      </c>
      <c r="D40" s="100">
        <v>10000.0</v>
      </c>
      <c r="E40" s="100">
        <f t="shared" ref="E40:J40" si="12">+D40</f>
        <v>10000</v>
      </c>
      <c r="F40" s="100">
        <f t="shared" si="12"/>
        <v>10000</v>
      </c>
      <c r="G40" s="100">
        <f t="shared" si="12"/>
        <v>10000</v>
      </c>
      <c r="H40" s="100">
        <f t="shared" si="12"/>
        <v>10000</v>
      </c>
      <c r="I40" s="100">
        <f t="shared" si="12"/>
        <v>10000</v>
      </c>
      <c r="J40" s="100">
        <f t="shared" si="12"/>
        <v>10000</v>
      </c>
      <c r="K40" s="8"/>
      <c r="L40" s="32"/>
      <c r="M40" s="26"/>
      <c r="N40" s="26"/>
      <c r="O40" s="26"/>
      <c r="P40" s="26"/>
      <c r="Q40" s="26"/>
      <c r="R40" s="27"/>
      <c r="S40" s="3"/>
      <c r="T40" s="3"/>
      <c r="U40" s="3"/>
      <c r="V40" s="3"/>
      <c r="W40" s="3"/>
      <c r="X40" s="3"/>
      <c r="Y40" s="3"/>
      <c r="Z40" s="3"/>
    </row>
    <row r="41" ht="12.0" customHeight="1">
      <c r="A41" s="22"/>
      <c r="B41" s="43" t="s">
        <v>64</v>
      </c>
      <c r="C41" s="101"/>
      <c r="D41" s="101"/>
      <c r="E41" s="101"/>
      <c r="F41" s="101">
        <v>20000.0</v>
      </c>
      <c r="G41" s="101">
        <f t="shared" ref="G41:J41" si="13">+F41</f>
        <v>20000</v>
      </c>
      <c r="H41" s="101">
        <f t="shared" si="13"/>
        <v>20000</v>
      </c>
      <c r="I41" s="101">
        <f t="shared" si="13"/>
        <v>20000</v>
      </c>
      <c r="J41" s="101">
        <f t="shared" si="13"/>
        <v>20000</v>
      </c>
      <c r="K41" s="8"/>
      <c r="L41" s="32"/>
      <c r="M41" s="26"/>
      <c r="N41" s="26"/>
      <c r="O41" s="26"/>
      <c r="P41" s="26"/>
      <c r="Q41" s="26"/>
      <c r="R41" s="27"/>
      <c r="S41" s="3"/>
      <c r="T41" s="3"/>
      <c r="U41" s="3"/>
      <c r="V41" s="3"/>
      <c r="W41" s="3"/>
      <c r="X41" s="3"/>
      <c r="Y41" s="3"/>
      <c r="Z41" s="3"/>
    </row>
    <row r="42" ht="12.0" customHeight="1">
      <c r="A42" s="22"/>
      <c r="B42" s="55"/>
      <c r="C42" s="57">
        <v>0.0</v>
      </c>
      <c r="D42" s="57">
        <v>0.0</v>
      </c>
      <c r="E42" s="57">
        <v>0.0</v>
      </c>
      <c r="F42" s="57">
        <v>0.0</v>
      </c>
      <c r="G42" s="57">
        <v>0.0</v>
      </c>
      <c r="H42" s="57">
        <v>0.0</v>
      </c>
      <c r="I42" s="57">
        <v>0.0</v>
      </c>
      <c r="J42" s="57">
        <v>0.0</v>
      </c>
      <c r="K42" s="8"/>
      <c r="L42" s="32"/>
      <c r="M42" s="26"/>
      <c r="N42" s="26"/>
      <c r="O42" s="26"/>
      <c r="P42" s="26"/>
      <c r="Q42" s="26"/>
      <c r="R42" s="27"/>
      <c r="S42" s="3"/>
      <c r="T42" s="3"/>
      <c r="U42" s="3"/>
      <c r="V42" s="3"/>
      <c r="W42" s="3"/>
      <c r="X42" s="3"/>
      <c r="Y42" s="3"/>
      <c r="Z42" s="3"/>
    </row>
    <row r="43" ht="12.0" customHeight="1">
      <c r="A43" s="22"/>
      <c r="B43" s="23" t="s">
        <v>65</v>
      </c>
      <c r="C43" s="58"/>
      <c r="D43" s="58"/>
      <c r="E43" s="58"/>
      <c r="F43" s="23">
        <f t="shared" ref="F43:J43" si="14">+F41-F40</f>
        <v>10000</v>
      </c>
      <c r="G43" s="23">
        <f t="shared" si="14"/>
        <v>10000</v>
      </c>
      <c r="H43" s="23">
        <f t="shared" si="14"/>
        <v>10000</v>
      </c>
      <c r="I43" s="23">
        <f t="shared" si="14"/>
        <v>10000</v>
      </c>
      <c r="J43" s="23">
        <f t="shared" si="14"/>
        <v>10000</v>
      </c>
      <c r="K43" s="8"/>
      <c r="L43" s="32"/>
      <c r="M43" s="26"/>
      <c r="N43" s="26"/>
      <c r="O43" s="26"/>
      <c r="P43" s="26"/>
      <c r="Q43" s="26"/>
      <c r="R43" s="27"/>
      <c r="S43" s="3"/>
      <c r="T43" s="3"/>
      <c r="U43" s="3"/>
      <c r="V43" s="3"/>
      <c r="W43" s="3"/>
      <c r="X43" s="3"/>
      <c r="Y43" s="3"/>
      <c r="Z43" s="3"/>
    </row>
    <row r="44" ht="12.0" customHeight="1">
      <c r="A44" s="22"/>
      <c r="B44" s="23" t="s">
        <v>66</v>
      </c>
      <c r="C44" s="58"/>
      <c r="D44" s="58"/>
      <c r="E44" s="58"/>
      <c r="F44" s="102">
        <f t="shared" ref="F44:J44" si="15">+F41/F40</f>
        <v>2</v>
      </c>
      <c r="G44" s="102">
        <f t="shared" si="15"/>
        <v>2</v>
      </c>
      <c r="H44" s="102">
        <f t="shared" si="15"/>
        <v>2</v>
      </c>
      <c r="I44" s="102">
        <f t="shared" si="15"/>
        <v>2</v>
      </c>
      <c r="J44" s="102">
        <f t="shared" si="15"/>
        <v>2</v>
      </c>
      <c r="K44" s="8"/>
      <c r="L44" s="32"/>
      <c r="M44" s="26"/>
      <c r="N44" s="26"/>
      <c r="O44" s="26"/>
      <c r="P44" s="26"/>
      <c r="Q44" s="26"/>
      <c r="R44" s="27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22"/>
      <c r="B45" s="93"/>
      <c r="C45" s="95"/>
      <c r="D45" s="95"/>
      <c r="E45" s="95"/>
      <c r="F45" s="103" t="s">
        <v>67</v>
      </c>
      <c r="G45" s="24">
        <v>2.0</v>
      </c>
      <c r="H45" s="24">
        <v>3.0</v>
      </c>
      <c r="I45" s="24">
        <v>4.0</v>
      </c>
      <c r="J45" s="24">
        <v>5.0</v>
      </c>
      <c r="K45" s="8"/>
      <c r="L45" s="32"/>
      <c r="M45" s="26"/>
      <c r="N45" s="26"/>
      <c r="O45" s="26"/>
      <c r="P45" s="26"/>
      <c r="Q45" s="26"/>
      <c r="R45" s="27"/>
      <c r="S45" s="3"/>
      <c r="T45" s="3"/>
      <c r="U45" s="3"/>
      <c r="V45" s="3"/>
      <c r="W45" s="3"/>
      <c r="X45" s="3"/>
      <c r="Y45" s="3"/>
      <c r="Z45" s="3"/>
    </row>
    <row r="46" ht="12.0" customHeight="1">
      <c r="A46" s="22"/>
      <c r="B46" s="33" t="s">
        <v>68</v>
      </c>
      <c r="C46" s="29">
        <f t="shared" ref="C46:E46" si="16">+D46-1</f>
        <v>2023</v>
      </c>
      <c r="D46" s="29">
        <f t="shared" si="16"/>
        <v>2024</v>
      </c>
      <c r="E46" s="29">
        <f t="shared" si="16"/>
        <v>2025</v>
      </c>
      <c r="F46" s="98">
        <f>+F$13</f>
        <v>2026</v>
      </c>
      <c r="G46" s="29">
        <f t="shared" ref="G46:J46" si="17">1+F46</f>
        <v>2027</v>
      </c>
      <c r="H46" s="29">
        <f t="shared" si="17"/>
        <v>2028</v>
      </c>
      <c r="I46" s="29">
        <f t="shared" si="17"/>
        <v>2029</v>
      </c>
      <c r="J46" s="29">
        <f t="shared" si="17"/>
        <v>2030</v>
      </c>
      <c r="K46" s="8"/>
      <c r="L46" s="32"/>
      <c r="M46" s="26"/>
      <c r="N46" s="26"/>
      <c r="O46" s="26"/>
      <c r="P46" s="26"/>
      <c r="Q46" s="26"/>
      <c r="R46" s="27"/>
      <c r="S46" s="3"/>
      <c r="T46" s="3"/>
      <c r="U46" s="3"/>
      <c r="V46" s="3"/>
      <c r="W46" s="3"/>
      <c r="X46" s="3"/>
      <c r="Y46" s="3"/>
      <c r="Z46" s="3"/>
    </row>
    <row r="47" ht="12.0" customHeight="1">
      <c r="A47" s="22"/>
      <c r="B47" s="104" t="str">
        <f t="shared" ref="B47:B48" si="19">+B40</f>
        <v>Current facility leased</v>
      </c>
      <c r="C47" s="105">
        <v>123827.0</v>
      </c>
      <c r="D47" s="105">
        <v>200000.0</v>
      </c>
      <c r="E47" s="105">
        <f t="shared" ref="E47:J47" si="18">+D47*1.03</f>
        <v>206000</v>
      </c>
      <c r="F47" s="105">
        <f t="shared" si="18"/>
        <v>212180</v>
      </c>
      <c r="G47" s="105">
        <f t="shared" si="18"/>
        <v>218545.4</v>
      </c>
      <c r="H47" s="105">
        <f t="shared" si="18"/>
        <v>225101.762</v>
      </c>
      <c r="I47" s="105">
        <f t="shared" si="18"/>
        <v>231854.8149</v>
      </c>
      <c r="J47" s="105">
        <f t="shared" si="18"/>
        <v>238810.4593</v>
      </c>
      <c r="K47" s="8"/>
      <c r="L47" s="32"/>
      <c r="M47" s="26"/>
      <c r="N47" s="26"/>
      <c r="O47" s="26"/>
      <c r="P47" s="26"/>
      <c r="Q47" s="26"/>
      <c r="R47" s="27"/>
      <c r="S47" s="3"/>
      <c r="T47" s="3"/>
      <c r="U47" s="3"/>
      <c r="V47" s="3"/>
      <c r="W47" s="3"/>
      <c r="X47" s="3"/>
      <c r="Y47" s="3"/>
      <c r="Z47" s="3"/>
    </row>
    <row r="48" ht="12.0" customHeight="1">
      <c r="A48" s="22"/>
      <c r="B48" s="106" t="str">
        <f t="shared" si="19"/>
        <v>Proposed facility to acquire</v>
      </c>
      <c r="C48" s="91">
        <v>0.0</v>
      </c>
      <c r="D48" s="91">
        <v>0.0</v>
      </c>
      <c r="E48" s="91">
        <v>0.0</v>
      </c>
      <c r="F48" s="107">
        <v>200000.0</v>
      </c>
      <c r="G48" s="107">
        <f t="shared" ref="G48:J48" si="20">+F48</f>
        <v>200000</v>
      </c>
      <c r="H48" s="107">
        <f t="shared" si="20"/>
        <v>200000</v>
      </c>
      <c r="I48" s="107">
        <f t="shared" si="20"/>
        <v>200000</v>
      </c>
      <c r="J48" s="107">
        <f t="shared" si="20"/>
        <v>200000</v>
      </c>
      <c r="K48" s="8"/>
      <c r="L48" s="32"/>
      <c r="M48" s="26"/>
      <c r="N48" s="26"/>
      <c r="O48" s="26"/>
      <c r="P48" s="26"/>
      <c r="Q48" s="26"/>
      <c r="R48" s="27"/>
      <c r="S48" s="3"/>
      <c r="T48" s="3"/>
      <c r="U48" s="3"/>
      <c r="V48" s="3"/>
      <c r="W48" s="3"/>
      <c r="X48" s="3"/>
      <c r="Y48" s="3"/>
      <c r="Z48" s="3"/>
    </row>
    <row r="49" ht="12.0" customHeight="1">
      <c r="A49" s="22"/>
      <c r="B49" s="108"/>
      <c r="C49" s="57">
        <v>0.0</v>
      </c>
      <c r="D49" s="57">
        <v>0.0</v>
      </c>
      <c r="E49" s="57">
        <v>0.0</v>
      </c>
      <c r="F49" s="57">
        <v>0.0</v>
      </c>
      <c r="G49" s="57">
        <v>0.0</v>
      </c>
      <c r="H49" s="57">
        <v>0.0</v>
      </c>
      <c r="I49" s="57">
        <v>0.0</v>
      </c>
      <c r="J49" s="57">
        <v>0.0</v>
      </c>
      <c r="K49" s="8"/>
      <c r="L49" s="32"/>
      <c r="M49" s="26"/>
      <c r="N49" s="26"/>
      <c r="O49" s="26"/>
      <c r="P49" s="26"/>
      <c r="Q49" s="26"/>
      <c r="R49" s="27"/>
      <c r="S49" s="3"/>
      <c r="T49" s="3"/>
      <c r="U49" s="3"/>
      <c r="V49" s="3"/>
      <c r="W49" s="3"/>
      <c r="X49" s="3"/>
      <c r="Y49" s="3"/>
      <c r="Z49" s="3"/>
    </row>
    <row r="50" ht="12.0" customHeight="1">
      <c r="A50" s="22"/>
      <c r="B50" s="61" t="s">
        <v>69</v>
      </c>
      <c r="C50" s="77">
        <f t="shared" ref="C50:J50" si="21">IF(C48&gt;0,C47-C48,0)</f>
        <v>0</v>
      </c>
      <c r="D50" s="77">
        <f t="shared" si="21"/>
        <v>0</v>
      </c>
      <c r="E50" s="77">
        <f t="shared" si="21"/>
        <v>0</v>
      </c>
      <c r="F50" s="77">
        <f t="shared" si="21"/>
        <v>12180</v>
      </c>
      <c r="G50" s="77">
        <f t="shared" si="21"/>
        <v>18545.4</v>
      </c>
      <c r="H50" s="77">
        <f t="shared" si="21"/>
        <v>25101.762</v>
      </c>
      <c r="I50" s="77">
        <f t="shared" si="21"/>
        <v>31854.81486</v>
      </c>
      <c r="J50" s="77">
        <f t="shared" si="21"/>
        <v>38810.45931</v>
      </c>
      <c r="K50" s="8"/>
      <c r="L50" s="32"/>
      <c r="M50" s="26"/>
      <c r="N50" s="26"/>
      <c r="O50" s="26"/>
      <c r="P50" s="26"/>
      <c r="Q50" s="26"/>
      <c r="R50" s="27"/>
      <c r="S50" s="3"/>
      <c r="T50" s="3"/>
      <c r="U50" s="3"/>
      <c r="V50" s="3"/>
      <c r="W50" s="3"/>
      <c r="X50" s="3"/>
      <c r="Y50" s="3"/>
      <c r="Z50" s="3"/>
    </row>
    <row r="51" ht="12.0" customHeight="1">
      <c r="A51" s="22"/>
      <c r="B51" s="61" t="s">
        <v>70</v>
      </c>
      <c r="C51" s="77"/>
      <c r="D51" s="77"/>
      <c r="E51" s="77"/>
      <c r="F51" s="77">
        <f t="shared" ref="F51:J51" si="22">+E51+F50</f>
        <v>12180</v>
      </c>
      <c r="G51" s="77">
        <f t="shared" si="22"/>
        <v>30725.4</v>
      </c>
      <c r="H51" s="77">
        <f t="shared" si="22"/>
        <v>55827.162</v>
      </c>
      <c r="I51" s="77">
        <f t="shared" si="22"/>
        <v>87681.97686</v>
      </c>
      <c r="J51" s="77">
        <f t="shared" si="22"/>
        <v>126492.4362</v>
      </c>
      <c r="K51" s="8"/>
      <c r="L51" s="32"/>
      <c r="M51" s="26"/>
      <c r="N51" s="26"/>
      <c r="O51" s="26"/>
      <c r="P51" s="26"/>
      <c r="Q51" s="26"/>
      <c r="R51" s="27"/>
      <c r="S51" s="3"/>
      <c r="T51" s="3"/>
      <c r="U51" s="3"/>
      <c r="V51" s="3"/>
      <c r="W51" s="3"/>
      <c r="X51" s="3"/>
      <c r="Y51" s="3"/>
      <c r="Z51" s="3"/>
    </row>
    <row r="52" ht="12.0" customHeight="1">
      <c r="A52" s="22"/>
      <c r="B52" s="109" t="s">
        <v>71</v>
      </c>
      <c r="C52" s="58"/>
      <c r="D52" s="58"/>
      <c r="E52" s="58"/>
      <c r="F52" s="58"/>
      <c r="G52" s="58"/>
      <c r="H52" s="58"/>
      <c r="I52" s="58"/>
      <c r="J52" s="58"/>
      <c r="K52" s="8"/>
      <c r="L52" s="32"/>
      <c r="M52" s="26"/>
      <c r="N52" s="26"/>
      <c r="O52" s="26"/>
      <c r="P52" s="26"/>
      <c r="Q52" s="26"/>
      <c r="R52" s="27"/>
      <c r="S52" s="3"/>
      <c r="T52" s="3"/>
      <c r="U52" s="3"/>
      <c r="V52" s="3"/>
      <c r="W52" s="3"/>
      <c r="X52" s="3"/>
      <c r="Y52" s="3"/>
      <c r="Z52" s="3"/>
    </row>
    <row r="53" ht="12.0" customHeight="1">
      <c r="A53" s="22"/>
      <c r="B53" s="93"/>
      <c r="C53" s="95"/>
      <c r="D53" s="95"/>
      <c r="E53" s="95"/>
      <c r="F53" s="103" t="s">
        <v>67</v>
      </c>
      <c r="G53" s="24">
        <v>2.0</v>
      </c>
      <c r="H53" s="24">
        <v>3.0</v>
      </c>
      <c r="I53" s="24">
        <v>4.0</v>
      </c>
      <c r="J53" s="24">
        <v>5.0</v>
      </c>
      <c r="K53" s="8"/>
      <c r="L53" s="32"/>
      <c r="M53" s="26"/>
      <c r="N53" s="26"/>
      <c r="O53" s="26"/>
      <c r="P53" s="26"/>
      <c r="Q53" s="26"/>
      <c r="R53" s="27"/>
      <c r="S53" s="3"/>
      <c r="T53" s="3"/>
      <c r="U53" s="3"/>
      <c r="V53" s="3"/>
      <c r="W53" s="3"/>
      <c r="X53" s="3"/>
      <c r="Y53" s="3"/>
      <c r="Z53" s="3"/>
    </row>
    <row r="54" ht="12.0" customHeight="1">
      <c r="A54" s="22"/>
      <c r="B54" s="33" t="s">
        <v>72</v>
      </c>
      <c r="C54" s="29">
        <f t="shared" ref="C54:E54" si="23">+D54-1</f>
        <v>2023</v>
      </c>
      <c r="D54" s="29">
        <f t="shared" si="23"/>
        <v>2024</v>
      </c>
      <c r="E54" s="29">
        <f t="shared" si="23"/>
        <v>2025</v>
      </c>
      <c r="F54" s="98">
        <f>+F$13</f>
        <v>2026</v>
      </c>
      <c r="G54" s="29">
        <f t="shared" ref="G54:J54" si="24">1+F54</f>
        <v>2027</v>
      </c>
      <c r="H54" s="29">
        <f t="shared" si="24"/>
        <v>2028</v>
      </c>
      <c r="I54" s="29">
        <f t="shared" si="24"/>
        <v>2029</v>
      </c>
      <c r="J54" s="29">
        <f t="shared" si="24"/>
        <v>2030</v>
      </c>
      <c r="K54" s="8"/>
      <c r="L54" s="32"/>
      <c r="M54" s="26"/>
      <c r="N54" s="26"/>
      <c r="O54" s="26"/>
      <c r="P54" s="26"/>
      <c r="Q54" s="26"/>
      <c r="R54" s="27"/>
      <c r="S54" s="3"/>
      <c r="T54" s="3"/>
      <c r="U54" s="3"/>
      <c r="V54" s="3"/>
      <c r="W54" s="3"/>
      <c r="X54" s="3"/>
      <c r="Y54" s="3"/>
      <c r="Z54" s="3"/>
    </row>
    <row r="55" ht="12.0" customHeight="1">
      <c r="A55" s="22"/>
      <c r="B55" s="104" t="str">
        <f t="shared" ref="B55:B56" si="25">+B47</f>
        <v>Current facility leased</v>
      </c>
      <c r="C55" s="105">
        <f>24+35269+1375+3163+5920</f>
        <v>45751</v>
      </c>
      <c r="D55" s="105">
        <v>16257.599999999999</v>
      </c>
      <c r="E55" s="105">
        <v>20749.8</v>
      </c>
      <c r="F55" s="105">
        <v>21408.6</v>
      </c>
      <c r="G55" s="105">
        <v>21706.2</v>
      </c>
      <c r="H55" s="105">
        <v>22140.6</v>
      </c>
      <c r="I55" s="105">
        <v>22804.8</v>
      </c>
      <c r="J55" s="105">
        <v>23488.8</v>
      </c>
      <c r="K55" s="8"/>
      <c r="L55" s="32"/>
      <c r="M55" s="26"/>
      <c r="N55" s="26"/>
      <c r="O55" s="26"/>
      <c r="P55" s="26"/>
      <c r="Q55" s="26"/>
      <c r="R55" s="27"/>
      <c r="S55" s="110"/>
      <c r="T55" s="110"/>
      <c r="U55" s="3"/>
      <c r="V55" s="3"/>
      <c r="W55" s="3"/>
      <c r="X55" s="3"/>
      <c r="Y55" s="3"/>
      <c r="Z55" s="3"/>
    </row>
    <row r="56" ht="12.0" customHeight="1">
      <c r="A56" s="22"/>
      <c r="B56" s="106" t="str">
        <f t="shared" si="25"/>
        <v>Proposed facility to acquire</v>
      </c>
      <c r="C56" s="91">
        <v>0.0</v>
      </c>
      <c r="D56" s="91">
        <v>0.0</v>
      </c>
      <c r="E56" s="91">
        <v>0.0</v>
      </c>
      <c r="F56" s="107">
        <v>13200.0</v>
      </c>
      <c r="G56" s="107">
        <f t="shared" ref="G56:J56" si="26">+F56*1.03</f>
        <v>13596</v>
      </c>
      <c r="H56" s="107">
        <f t="shared" si="26"/>
        <v>14003.88</v>
      </c>
      <c r="I56" s="107">
        <f t="shared" si="26"/>
        <v>14423.9964</v>
      </c>
      <c r="J56" s="107">
        <f t="shared" si="26"/>
        <v>14856.71629</v>
      </c>
      <c r="K56" s="8"/>
      <c r="L56" s="32"/>
      <c r="M56" s="26"/>
      <c r="N56" s="26"/>
      <c r="O56" s="26"/>
      <c r="P56" s="26"/>
      <c r="Q56" s="26"/>
      <c r="R56" s="27"/>
      <c r="S56" s="110"/>
      <c r="T56" s="110"/>
      <c r="U56" s="3"/>
      <c r="V56" s="3"/>
      <c r="W56" s="3"/>
      <c r="X56" s="3"/>
      <c r="Y56" s="3"/>
      <c r="Z56" s="3"/>
    </row>
    <row r="57" ht="12.0" customHeight="1">
      <c r="A57" s="22"/>
      <c r="B57" s="108" t="s">
        <v>73</v>
      </c>
      <c r="C57" s="57">
        <v>0.0</v>
      </c>
      <c r="D57" s="57">
        <v>0.0</v>
      </c>
      <c r="E57" s="57">
        <v>0.0</v>
      </c>
      <c r="F57" s="57">
        <v>360.0</v>
      </c>
      <c r="G57" s="57">
        <v>370.8</v>
      </c>
      <c r="H57" s="57">
        <v>381.924</v>
      </c>
      <c r="I57" s="57">
        <v>393.38172000000003</v>
      </c>
      <c r="J57" s="57">
        <v>405.1831716</v>
      </c>
      <c r="K57" s="8"/>
      <c r="L57" s="32"/>
      <c r="M57" s="26"/>
      <c r="N57" s="26"/>
      <c r="O57" s="26"/>
      <c r="P57" s="26"/>
      <c r="Q57" s="26"/>
      <c r="R57" s="27"/>
      <c r="S57" s="110"/>
      <c r="T57" s="110"/>
      <c r="U57" s="3"/>
      <c r="V57" s="3"/>
      <c r="W57" s="3"/>
      <c r="X57" s="3"/>
      <c r="Y57" s="3"/>
      <c r="Z57" s="3"/>
    </row>
    <row r="58" ht="12.0" customHeight="1">
      <c r="A58" s="22"/>
      <c r="B58" s="61" t="s">
        <v>74</v>
      </c>
      <c r="C58" s="77">
        <f t="shared" ref="C58:J58" si="27">IF(C56&gt;0,C55-(C56+C57),0)</f>
        <v>0</v>
      </c>
      <c r="D58" s="77">
        <f t="shared" si="27"/>
        <v>0</v>
      </c>
      <c r="E58" s="77">
        <f t="shared" si="27"/>
        <v>0</v>
      </c>
      <c r="F58" s="77">
        <f t="shared" si="27"/>
        <v>7848.6</v>
      </c>
      <c r="G58" s="77">
        <f t="shared" si="27"/>
        <v>7739.4</v>
      </c>
      <c r="H58" s="77">
        <f t="shared" si="27"/>
        <v>7754.796</v>
      </c>
      <c r="I58" s="77">
        <f t="shared" si="27"/>
        <v>7987.42188</v>
      </c>
      <c r="J58" s="77">
        <f t="shared" si="27"/>
        <v>8226.900536</v>
      </c>
      <c r="K58" s="8"/>
      <c r="L58" s="32"/>
      <c r="M58" s="26"/>
      <c r="N58" s="26"/>
      <c r="O58" s="26"/>
      <c r="P58" s="26"/>
      <c r="Q58" s="26"/>
      <c r="R58" s="27"/>
      <c r="S58" s="3"/>
      <c r="T58" s="3"/>
      <c r="U58" s="3"/>
      <c r="V58" s="3"/>
      <c r="W58" s="3"/>
      <c r="X58" s="3"/>
      <c r="Y58" s="3"/>
      <c r="Z58" s="3"/>
    </row>
    <row r="59" ht="12.0" customHeight="1">
      <c r="A59" s="22"/>
      <c r="B59" s="23"/>
      <c r="C59" s="58"/>
      <c r="D59" s="58"/>
      <c r="E59" s="58"/>
      <c r="F59" s="58"/>
      <c r="G59" s="58"/>
      <c r="H59" s="58"/>
      <c r="I59" s="58"/>
      <c r="J59" s="58"/>
      <c r="K59" s="8"/>
      <c r="L59" s="32"/>
      <c r="M59" s="26"/>
      <c r="N59" s="26"/>
      <c r="O59" s="26"/>
      <c r="P59" s="26"/>
      <c r="Q59" s="26"/>
      <c r="R59" s="27"/>
      <c r="S59" s="3"/>
      <c r="T59" s="3"/>
      <c r="U59" s="3"/>
      <c r="V59" s="3"/>
      <c r="W59" s="3"/>
      <c r="X59" s="3"/>
      <c r="Y59" s="3"/>
      <c r="Z59" s="3"/>
    </row>
    <row r="60" ht="12.0" customHeight="1">
      <c r="A60" s="22"/>
      <c r="B60" s="111" t="s">
        <v>75</v>
      </c>
      <c r="C60" s="75">
        <f t="shared" ref="C60:J60" si="28">+C50+C58</f>
        <v>0</v>
      </c>
      <c r="D60" s="75">
        <f t="shared" si="28"/>
        <v>0</v>
      </c>
      <c r="E60" s="75">
        <f t="shared" si="28"/>
        <v>0</v>
      </c>
      <c r="F60" s="75">
        <f t="shared" si="28"/>
        <v>20028.6</v>
      </c>
      <c r="G60" s="75">
        <f t="shared" si="28"/>
        <v>26284.8</v>
      </c>
      <c r="H60" s="75">
        <f t="shared" si="28"/>
        <v>32856.558</v>
      </c>
      <c r="I60" s="75">
        <f t="shared" si="28"/>
        <v>39842.23674</v>
      </c>
      <c r="J60" s="75">
        <f t="shared" si="28"/>
        <v>47037.35984</v>
      </c>
      <c r="K60" s="8"/>
      <c r="L60" s="32"/>
      <c r="M60" s="26"/>
      <c r="N60" s="26"/>
      <c r="O60" s="26"/>
      <c r="P60" s="26"/>
      <c r="Q60" s="26"/>
      <c r="R60" s="27"/>
      <c r="S60" s="3"/>
      <c r="T60" s="3"/>
      <c r="U60" s="3"/>
      <c r="V60" s="3"/>
      <c r="W60" s="3"/>
      <c r="X60" s="3"/>
      <c r="Y60" s="3"/>
      <c r="Z60" s="3"/>
    </row>
    <row r="61" ht="12.0" customHeight="1">
      <c r="A61" s="22"/>
      <c r="B61" s="59" t="s">
        <v>70</v>
      </c>
      <c r="C61" s="60"/>
      <c r="D61" s="60"/>
      <c r="E61" s="60"/>
      <c r="F61" s="60">
        <f t="shared" ref="F61:J61" si="29">+E61+F60</f>
        <v>20028.6</v>
      </c>
      <c r="G61" s="60">
        <f t="shared" si="29"/>
        <v>46313.4</v>
      </c>
      <c r="H61" s="60">
        <f t="shared" si="29"/>
        <v>79169.958</v>
      </c>
      <c r="I61" s="60">
        <f t="shared" si="29"/>
        <v>119012.1947</v>
      </c>
      <c r="J61" s="60">
        <f t="shared" si="29"/>
        <v>166049.5546</v>
      </c>
      <c r="K61" s="8"/>
      <c r="L61" s="32"/>
      <c r="M61" s="26"/>
      <c r="N61" s="26"/>
      <c r="O61" s="26"/>
      <c r="P61" s="26"/>
      <c r="Q61" s="26"/>
      <c r="R61" s="27"/>
      <c r="S61" s="3"/>
      <c r="T61" s="3"/>
      <c r="U61" s="3"/>
      <c r="V61" s="3"/>
      <c r="W61" s="3"/>
      <c r="X61" s="3"/>
      <c r="Y61" s="3"/>
      <c r="Z61" s="3"/>
    </row>
    <row r="62" ht="12.0" customHeight="1">
      <c r="A62" s="22"/>
      <c r="B62" s="23"/>
      <c r="C62" s="58"/>
      <c r="D62" s="58"/>
      <c r="E62" s="58"/>
      <c r="F62" s="58"/>
      <c r="G62" s="58"/>
      <c r="H62" s="58"/>
      <c r="I62" s="58"/>
      <c r="J62" s="58"/>
      <c r="K62" s="8"/>
      <c r="L62" s="32"/>
      <c r="M62" s="26"/>
      <c r="N62" s="26"/>
      <c r="O62" s="26"/>
      <c r="P62" s="26"/>
      <c r="Q62" s="26"/>
      <c r="R62" s="27"/>
      <c r="S62" s="3"/>
      <c r="T62" s="3"/>
      <c r="U62" s="3"/>
      <c r="V62" s="3"/>
      <c r="W62" s="3"/>
      <c r="X62" s="3"/>
      <c r="Y62" s="3"/>
      <c r="Z62" s="3"/>
    </row>
    <row r="63" ht="12.0" customHeight="1">
      <c r="A63" s="22"/>
      <c r="B63" s="93"/>
      <c r="C63" s="95"/>
      <c r="D63" s="95"/>
      <c r="E63" s="95"/>
      <c r="F63" s="103" t="s">
        <v>67</v>
      </c>
      <c r="G63" s="24">
        <v>2.0</v>
      </c>
      <c r="H63" s="24">
        <v>3.0</v>
      </c>
      <c r="I63" s="24">
        <v>4.0</v>
      </c>
      <c r="J63" s="24">
        <v>5.0</v>
      </c>
      <c r="K63" s="8"/>
      <c r="L63" s="32"/>
      <c r="M63" s="26"/>
      <c r="N63" s="26"/>
      <c r="O63" s="26"/>
      <c r="P63" s="26"/>
      <c r="Q63" s="26"/>
      <c r="R63" s="27"/>
      <c r="S63" s="3"/>
      <c r="T63" s="3"/>
      <c r="U63" s="3"/>
      <c r="V63" s="3"/>
      <c r="W63" s="3"/>
      <c r="X63" s="3"/>
      <c r="Y63" s="3"/>
      <c r="Z63" s="3"/>
    </row>
    <row r="64" ht="12.0" customHeight="1">
      <c r="A64" s="22"/>
      <c r="B64" s="33" t="s">
        <v>76</v>
      </c>
      <c r="C64" s="29">
        <f t="shared" ref="C64:E64" si="30">+D64-1</f>
        <v>2023</v>
      </c>
      <c r="D64" s="29">
        <f t="shared" si="30"/>
        <v>2024</v>
      </c>
      <c r="E64" s="29">
        <f t="shared" si="30"/>
        <v>2025</v>
      </c>
      <c r="F64" s="98">
        <f>+F$13</f>
        <v>2026</v>
      </c>
      <c r="G64" s="29">
        <f t="shared" ref="G64:J64" si="31">1+F64</f>
        <v>2027</v>
      </c>
      <c r="H64" s="29">
        <f t="shared" si="31"/>
        <v>2028</v>
      </c>
      <c r="I64" s="29">
        <f t="shared" si="31"/>
        <v>2029</v>
      </c>
      <c r="J64" s="29">
        <f t="shared" si="31"/>
        <v>2030</v>
      </c>
      <c r="K64" s="8"/>
      <c r="L64" s="32"/>
      <c r="M64" s="26"/>
      <c r="N64" s="26"/>
      <c r="O64" s="26"/>
      <c r="P64" s="26"/>
      <c r="Q64" s="26"/>
      <c r="R64" s="27"/>
      <c r="S64" s="3"/>
      <c r="T64" s="3"/>
      <c r="U64" s="3"/>
      <c r="V64" s="3"/>
      <c r="W64" s="3"/>
      <c r="X64" s="3"/>
      <c r="Y64" s="3"/>
      <c r="Z64" s="3"/>
    </row>
    <row r="65" ht="12.0" customHeight="1">
      <c r="A65" s="22"/>
      <c r="B65" s="104" t="s">
        <v>77</v>
      </c>
      <c r="C65" s="105"/>
      <c r="D65" s="105"/>
      <c r="E65" s="105"/>
      <c r="F65" s="105"/>
      <c r="G65" s="105"/>
      <c r="H65" s="105"/>
      <c r="I65" s="105"/>
      <c r="J65" s="105"/>
      <c r="K65" s="8"/>
      <c r="L65" s="32"/>
      <c r="M65" s="26"/>
      <c r="N65" s="26"/>
      <c r="O65" s="26"/>
      <c r="P65" s="26"/>
      <c r="Q65" s="26"/>
      <c r="R65" s="27"/>
      <c r="S65" s="3"/>
      <c r="T65" s="3"/>
      <c r="U65" s="3"/>
      <c r="V65" s="3"/>
      <c r="W65" s="3"/>
      <c r="X65" s="3"/>
      <c r="Y65" s="3"/>
      <c r="Z65" s="3"/>
    </row>
    <row r="66" ht="12.0" customHeight="1">
      <c r="A66" s="22"/>
      <c r="B66" s="106" t="s">
        <v>78</v>
      </c>
      <c r="C66" s="91"/>
      <c r="D66" s="91"/>
      <c r="E66" s="91"/>
      <c r="F66" s="107"/>
      <c r="G66" s="107"/>
      <c r="H66" s="107"/>
      <c r="I66" s="107"/>
      <c r="J66" s="107"/>
      <c r="K66" s="8"/>
      <c r="L66" s="32"/>
      <c r="M66" s="26"/>
      <c r="N66" s="26"/>
      <c r="O66" s="26"/>
      <c r="P66" s="26"/>
      <c r="Q66" s="26"/>
      <c r="R66" s="27"/>
      <c r="S66" s="3"/>
      <c r="T66" s="3"/>
      <c r="U66" s="3"/>
      <c r="V66" s="3"/>
      <c r="W66" s="3"/>
      <c r="X66" s="3"/>
      <c r="Y66" s="3"/>
      <c r="Z66" s="3"/>
    </row>
    <row r="67" ht="12.0" customHeight="1">
      <c r="A67" s="22"/>
      <c r="B67" s="106" t="s">
        <v>79</v>
      </c>
      <c r="C67" s="112"/>
      <c r="D67" s="112"/>
      <c r="E67" s="112"/>
      <c r="F67" s="44"/>
      <c r="G67" s="44"/>
      <c r="H67" s="44"/>
      <c r="I67" s="44"/>
      <c r="J67" s="44"/>
      <c r="K67" s="8"/>
      <c r="L67" s="32"/>
      <c r="M67" s="26"/>
      <c r="N67" s="26"/>
      <c r="O67" s="26"/>
      <c r="P67" s="26"/>
      <c r="Q67" s="26"/>
      <c r="R67" s="27"/>
      <c r="S67" s="3"/>
      <c r="T67" s="3"/>
      <c r="U67" s="3"/>
      <c r="V67" s="3"/>
      <c r="W67" s="3"/>
      <c r="X67" s="3"/>
      <c r="Y67" s="3"/>
      <c r="Z67" s="3"/>
    </row>
    <row r="68" ht="12.0" customHeight="1">
      <c r="A68" s="22"/>
      <c r="B68" s="108" t="s">
        <v>80</v>
      </c>
      <c r="C68" s="57"/>
      <c r="D68" s="57"/>
      <c r="E68" s="57"/>
      <c r="F68" s="57">
        <v>0.0</v>
      </c>
      <c r="G68" s="57">
        <v>0.0</v>
      </c>
      <c r="H68" s="57">
        <v>0.0</v>
      </c>
      <c r="I68" s="57">
        <v>0.0</v>
      </c>
      <c r="J68" s="57">
        <v>0.0</v>
      </c>
      <c r="K68" s="8"/>
      <c r="L68" s="32"/>
      <c r="M68" s="26"/>
      <c r="N68" s="26"/>
      <c r="O68" s="26"/>
      <c r="P68" s="26"/>
      <c r="Q68" s="26"/>
      <c r="R68" s="27"/>
      <c r="S68" s="3"/>
      <c r="T68" s="3"/>
      <c r="U68" s="3"/>
      <c r="V68" s="3"/>
      <c r="W68" s="3"/>
      <c r="X68" s="3"/>
      <c r="Y68" s="3"/>
      <c r="Z68" s="3"/>
    </row>
    <row r="69" ht="12.0" customHeight="1">
      <c r="A69" s="22"/>
      <c r="B69" s="61" t="s">
        <v>81</v>
      </c>
      <c r="C69" s="77">
        <f t="shared" ref="C69:J69" si="32">+C65-C66-C67-C68</f>
        <v>0</v>
      </c>
      <c r="D69" s="77">
        <f t="shared" si="32"/>
        <v>0</v>
      </c>
      <c r="E69" s="77">
        <f t="shared" si="32"/>
        <v>0</v>
      </c>
      <c r="F69" s="77">
        <f t="shared" si="32"/>
        <v>0</v>
      </c>
      <c r="G69" s="77">
        <f t="shared" si="32"/>
        <v>0</v>
      </c>
      <c r="H69" s="77">
        <f t="shared" si="32"/>
        <v>0</v>
      </c>
      <c r="I69" s="77">
        <f t="shared" si="32"/>
        <v>0</v>
      </c>
      <c r="J69" s="77">
        <f t="shared" si="32"/>
        <v>0</v>
      </c>
      <c r="K69" s="8"/>
      <c r="L69" s="32"/>
      <c r="M69" s="26"/>
      <c r="N69" s="26"/>
      <c r="O69" s="26"/>
      <c r="P69" s="26"/>
      <c r="Q69" s="26"/>
      <c r="R69" s="27"/>
      <c r="S69" s="3"/>
      <c r="T69" s="3"/>
      <c r="U69" s="3"/>
      <c r="V69" s="3"/>
      <c r="W69" s="3"/>
      <c r="X69" s="3"/>
      <c r="Y69" s="3"/>
      <c r="Z69" s="3"/>
    </row>
    <row r="70" ht="12.0" customHeight="1">
      <c r="A70" s="22"/>
      <c r="B70" s="61"/>
      <c r="C70" s="77"/>
      <c r="D70" s="77"/>
      <c r="E70" s="77"/>
      <c r="F70" s="77"/>
      <c r="G70" s="77"/>
      <c r="H70" s="77"/>
      <c r="I70" s="77"/>
      <c r="J70" s="77"/>
      <c r="K70" s="8"/>
      <c r="L70" s="32"/>
      <c r="M70" s="26"/>
      <c r="N70" s="26"/>
      <c r="O70" s="26"/>
      <c r="P70" s="26"/>
      <c r="Q70" s="26"/>
      <c r="R70" s="27"/>
      <c r="S70" s="3"/>
      <c r="T70" s="3"/>
      <c r="U70" s="3"/>
      <c r="V70" s="3"/>
      <c r="W70" s="3"/>
      <c r="X70" s="3"/>
      <c r="Y70" s="3"/>
      <c r="Z70" s="3"/>
    </row>
    <row r="71" ht="12.0" customHeight="1">
      <c r="A71" s="22"/>
      <c r="B71" s="23"/>
      <c r="C71" s="95"/>
      <c r="D71" s="95"/>
      <c r="E71" s="95"/>
      <c r="F71" s="96" t="s">
        <v>61</v>
      </c>
      <c r="G71" s="97">
        <v>2.0</v>
      </c>
      <c r="H71" s="97">
        <v>3.0</v>
      </c>
      <c r="I71" s="97">
        <v>4.0</v>
      </c>
      <c r="J71" s="97">
        <v>5.0</v>
      </c>
      <c r="K71" s="8"/>
      <c r="L71" s="32"/>
      <c r="M71" s="26"/>
      <c r="N71" s="26"/>
      <c r="O71" s="26"/>
      <c r="P71" s="26"/>
      <c r="Q71" s="26"/>
      <c r="R71" s="27"/>
      <c r="S71" s="3"/>
      <c r="T71" s="3"/>
      <c r="U71" s="3"/>
      <c r="V71" s="3"/>
      <c r="W71" s="3"/>
      <c r="X71" s="3"/>
      <c r="Y71" s="3"/>
      <c r="Z71" s="3"/>
    </row>
    <row r="72" ht="12.0" customHeight="1">
      <c r="A72" s="22"/>
      <c r="B72" s="28" t="s">
        <v>82</v>
      </c>
      <c r="C72" s="29">
        <f t="shared" ref="C72:E72" si="33">+D72-1</f>
        <v>2023</v>
      </c>
      <c r="D72" s="29">
        <f t="shared" si="33"/>
        <v>2024</v>
      </c>
      <c r="E72" s="29">
        <f t="shared" si="33"/>
        <v>2025</v>
      </c>
      <c r="F72" s="98">
        <f>+F$13</f>
        <v>2026</v>
      </c>
      <c r="G72" s="29">
        <f t="shared" ref="G72:J72" si="34">1+F72</f>
        <v>2027</v>
      </c>
      <c r="H72" s="29">
        <f t="shared" si="34"/>
        <v>2028</v>
      </c>
      <c r="I72" s="29">
        <f t="shared" si="34"/>
        <v>2029</v>
      </c>
      <c r="J72" s="29">
        <f t="shared" si="34"/>
        <v>2030</v>
      </c>
      <c r="K72" s="8"/>
      <c r="L72" s="32"/>
      <c r="M72" s="26"/>
      <c r="N72" s="26"/>
      <c r="O72" s="26"/>
      <c r="P72" s="26"/>
      <c r="Q72" s="26"/>
      <c r="R72" s="27"/>
      <c r="S72" s="3"/>
      <c r="T72" s="3"/>
      <c r="U72" s="3"/>
      <c r="V72" s="3"/>
      <c r="W72" s="3"/>
      <c r="X72" s="3"/>
      <c r="Y72" s="3"/>
      <c r="Z72" s="3"/>
    </row>
    <row r="73" ht="12.0" customHeight="1">
      <c r="A73" s="22"/>
      <c r="B73" s="113" t="s">
        <v>83</v>
      </c>
      <c r="C73" s="114">
        <f t="shared" ref="C73:J73" si="35">IFERROR(C47/C$40/12,0)</f>
        <v>0.9380833333</v>
      </c>
      <c r="D73" s="114">
        <f t="shared" si="35"/>
        <v>1.666666667</v>
      </c>
      <c r="E73" s="114">
        <f t="shared" si="35"/>
        <v>1.716666667</v>
      </c>
      <c r="F73" s="114">
        <f t="shared" si="35"/>
        <v>1.768166667</v>
      </c>
      <c r="G73" s="114">
        <f t="shared" si="35"/>
        <v>1.821211667</v>
      </c>
      <c r="H73" s="114">
        <f t="shared" si="35"/>
        <v>1.875848017</v>
      </c>
      <c r="I73" s="114">
        <f t="shared" si="35"/>
        <v>1.932123457</v>
      </c>
      <c r="J73" s="114">
        <f t="shared" si="35"/>
        <v>1.990087161</v>
      </c>
      <c r="K73" s="8"/>
      <c r="L73" s="32"/>
      <c r="M73" s="26"/>
      <c r="N73" s="26"/>
      <c r="O73" s="26"/>
      <c r="P73" s="26"/>
      <c r="Q73" s="26"/>
      <c r="R73" s="27"/>
      <c r="S73" s="3"/>
      <c r="T73" s="3"/>
      <c r="U73" s="3"/>
      <c r="V73" s="3"/>
      <c r="W73" s="3"/>
      <c r="X73" s="3"/>
      <c r="Y73" s="3"/>
      <c r="Z73" s="3"/>
    </row>
    <row r="74" ht="12.0" customHeight="1">
      <c r="A74" s="22"/>
      <c r="B74" s="113" t="s">
        <v>84</v>
      </c>
      <c r="C74" s="114">
        <f t="shared" ref="C74:J74" si="36">IFERROR(C48/C41/12,0)</f>
        <v>0</v>
      </c>
      <c r="D74" s="114">
        <f t="shared" si="36"/>
        <v>0</v>
      </c>
      <c r="E74" s="114">
        <f t="shared" si="36"/>
        <v>0</v>
      </c>
      <c r="F74" s="114">
        <f t="shared" si="36"/>
        <v>0.8333333333</v>
      </c>
      <c r="G74" s="114">
        <f t="shared" si="36"/>
        <v>0.8333333333</v>
      </c>
      <c r="H74" s="114">
        <f t="shared" si="36"/>
        <v>0.8333333333</v>
      </c>
      <c r="I74" s="114">
        <f t="shared" si="36"/>
        <v>0.8333333333</v>
      </c>
      <c r="J74" s="114">
        <f t="shared" si="36"/>
        <v>0.8333333333</v>
      </c>
      <c r="K74" s="8"/>
      <c r="L74" s="32"/>
      <c r="M74" s="26"/>
      <c r="N74" s="26"/>
      <c r="O74" s="26"/>
      <c r="P74" s="26"/>
      <c r="Q74" s="26"/>
      <c r="R74" s="27"/>
      <c r="S74" s="3"/>
      <c r="T74" s="3"/>
      <c r="U74" s="3"/>
      <c r="V74" s="3"/>
      <c r="W74" s="3"/>
      <c r="X74" s="3"/>
      <c r="Y74" s="3"/>
      <c r="Z74" s="3"/>
    </row>
    <row r="75" ht="12.0" customHeight="1">
      <c r="A75" s="22"/>
      <c r="B75" s="23" t="s">
        <v>85</v>
      </c>
      <c r="C75" s="70">
        <f t="shared" ref="C75:J75" si="37">+C73*12</f>
        <v>11.257</v>
      </c>
      <c r="D75" s="70">
        <f t="shared" si="37"/>
        <v>20</v>
      </c>
      <c r="E75" s="70">
        <f t="shared" si="37"/>
        <v>20.6</v>
      </c>
      <c r="F75" s="70">
        <f t="shared" si="37"/>
        <v>21.218</v>
      </c>
      <c r="G75" s="70">
        <f t="shared" si="37"/>
        <v>21.85454</v>
      </c>
      <c r="H75" s="70">
        <f t="shared" si="37"/>
        <v>22.5101762</v>
      </c>
      <c r="I75" s="70">
        <f t="shared" si="37"/>
        <v>23.18548149</v>
      </c>
      <c r="J75" s="70">
        <f t="shared" si="37"/>
        <v>23.88104593</v>
      </c>
      <c r="K75" s="8"/>
      <c r="L75" s="32"/>
      <c r="M75" s="26"/>
      <c r="N75" s="26"/>
      <c r="O75" s="26"/>
      <c r="P75" s="26"/>
      <c r="Q75" s="26"/>
      <c r="R75" s="27"/>
      <c r="S75" s="3"/>
      <c r="T75" s="3"/>
      <c r="U75" s="3"/>
      <c r="V75" s="3"/>
      <c r="W75" s="3"/>
      <c r="X75" s="3"/>
      <c r="Y75" s="3"/>
      <c r="Z75" s="3"/>
    </row>
    <row r="76" ht="12.0" customHeight="1">
      <c r="A76" s="22"/>
      <c r="B76" s="23" t="s">
        <v>86</v>
      </c>
      <c r="C76" s="70">
        <f t="shared" ref="C76:J76" si="38">+C74*12</f>
        <v>0</v>
      </c>
      <c r="D76" s="70">
        <f t="shared" si="38"/>
        <v>0</v>
      </c>
      <c r="E76" s="70">
        <f t="shared" si="38"/>
        <v>0</v>
      </c>
      <c r="F76" s="70">
        <f t="shared" si="38"/>
        <v>10</v>
      </c>
      <c r="G76" s="70">
        <f t="shared" si="38"/>
        <v>10</v>
      </c>
      <c r="H76" s="70">
        <f t="shared" si="38"/>
        <v>10</v>
      </c>
      <c r="I76" s="70">
        <f t="shared" si="38"/>
        <v>10</v>
      </c>
      <c r="J76" s="70">
        <f t="shared" si="38"/>
        <v>10</v>
      </c>
      <c r="K76" s="8"/>
      <c r="L76" s="32"/>
      <c r="M76" s="26"/>
      <c r="N76" s="26"/>
      <c r="O76" s="26"/>
      <c r="P76" s="26"/>
      <c r="Q76" s="26"/>
      <c r="R76" s="27"/>
      <c r="S76" s="3"/>
      <c r="T76" s="3"/>
      <c r="U76" s="3"/>
      <c r="V76" s="3"/>
      <c r="W76" s="3"/>
      <c r="X76" s="3"/>
      <c r="Y76" s="3"/>
      <c r="Z76" s="3"/>
    </row>
    <row r="77" ht="12.0" customHeight="1">
      <c r="A77" s="22"/>
      <c r="B77" s="23"/>
      <c r="C77" s="70"/>
      <c r="D77" s="70"/>
      <c r="E77" s="70"/>
      <c r="F77" s="70"/>
      <c r="G77" s="70"/>
      <c r="H77" s="70"/>
      <c r="I77" s="70"/>
      <c r="J77" s="70"/>
      <c r="K77" s="8"/>
      <c r="L77" s="32"/>
      <c r="M77" s="26"/>
      <c r="N77" s="26"/>
      <c r="O77" s="26"/>
      <c r="P77" s="26"/>
      <c r="Q77" s="26"/>
      <c r="R77" s="27"/>
      <c r="S77" s="3"/>
      <c r="T77" s="3"/>
      <c r="U77" s="3"/>
      <c r="V77" s="3"/>
      <c r="W77" s="3"/>
      <c r="X77" s="3"/>
      <c r="Y77" s="3"/>
      <c r="Z77" s="3"/>
    </row>
    <row r="78" ht="12.0" customHeight="1">
      <c r="A78" s="22"/>
      <c r="B78" s="40" t="s">
        <v>87</v>
      </c>
      <c r="C78" s="115">
        <f t="shared" ref="C78:J78" si="39">IFERROR(C47/C$24,0)</f>
        <v>0.04742521529</v>
      </c>
      <c r="D78" s="115">
        <f t="shared" si="39"/>
        <v>0.08125113752</v>
      </c>
      <c r="E78" s="115">
        <f t="shared" si="39"/>
        <v>0.08984110771</v>
      </c>
      <c r="F78" s="115">
        <f t="shared" si="39"/>
        <v>0.09062513748</v>
      </c>
      <c r="G78" s="115">
        <f t="shared" si="39"/>
        <v>0.05298278381</v>
      </c>
      <c r="H78" s="115">
        <f t="shared" si="39"/>
        <v>0.05272683241</v>
      </c>
      <c r="I78" s="115">
        <f t="shared" si="39"/>
        <v>0.05247210444</v>
      </c>
      <c r="J78" s="115">
        <f t="shared" si="39"/>
        <v>0.05221861659</v>
      </c>
      <c r="K78" s="8"/>
      <c r="L78" s="32"/>
      <c r="M78" s="26"/>
      <c r="N78" s="26"/>
      <c r="O78" s="26"/>
      <c r="P78" s="26"/>
      <c r="Q78" s="26"/>
      <c r="R78" s="27"/>
      <c r="S78" s="3"/>
      <c r="T78" s="3"/>
      <c r="U78" s="3"/>
      <c r="V78" s="3"/>
      <c r="W78" s="3"/>
      <c r="X78" s="3"/>
      <c r="Y78" s="3"/>
      <c r="Z78" s="3"/>
    </row>
    <row r="79" ht="12.0" customHeight="1">
      <c r="A79" s="22"/>
      <c r="B79" s="23" t="s">
        <v>88</v>
      </c>
      <c r="C79" s="116">
        <f t="shared" ref="C79:J79" si="40">IFERROR(C48/C$24,0)</f>
        <v>0</v>
      </c>
      <c r="D79" s="116">
        <f t="shared" si="40"/>
        <v>0</v>
      </c>
      <c r="E79" s="116">
        <f t="shared" si="40"/>
        <v>0</v>
      </c>
      <c r="F79" s="116">
        <f t="shared" si="40"/>
        <v>0.08542288385</v>
      </c>
      <c r="G79" s="116">
        <f t="shared" si="40"/>
        <v>0.04848675269</v>
      </c>
      <c r="H79" s="116">
        <f t="shared" si="40"/>
        <v>0.04684710767</v>
      </c>
      <c r="I79" s="116">
        <f t="shared" si="40"/>
        <v>0.04526289823</v>
      </c>
      <c r="J79" s="116">
        <f t="shared" si="40"/>
        <v>0.0437322693</v>
      </c>
      <c r="K79" s="8"/>
      <c r="L79" s="32"/>
      <c r="M79" s="26"/>
      <c r="N79" s="26"/>
      <c r="O79" s="26"/>
      <c r="P79" s="26"/>
      <c r="Q79" s="26"/>
      <c r="R79" s="27"/>
      <c r="S79" s="3"/>
      <c r="T79" s="3"/>
      <c r="U79" s="3"/>
      <c r="V79" s="3"/>
      <c r="W79" s="3"/>
      <c r="X79" s="3"/>
      <c r="Y79" s="3"/>
      <c r="Z79" s="3"/>
    </row>
    <row r="80" ht="12.0" customHeight="1">
      <c r="A80" s="22"/>
      <c r="B80" s="61"/>
      <c r="C80" s="117"/>
      <c r="D80" s="117"/>
      <c r="E80" s="117"/>
      <c r="F80" s="117"/>
      <c r="G80" s="117"/>
      <c r="H80" s="117"/>
      <c r="I80" s="117"/>
      <c r="J80" s="117"/>
      <c r="K80" s="8"/>
      <c r="L80" s="32"/>
      <c r="M80" s="26"/>
      <c r="N80" s="26"/>
      <c r="O80" s="26"/>
      <c r="P80" s="26"/>
      <c r="Q80" s="26"/>
      <c r="R80" s="27"/>
      <c r="S80" s="3"/>
      <c r="T80" s="3"/>
      <c r="U80" s="3"/>
      <c r="V80" s="3"/>
      <c r="W80" s="3"/>
      <c r="X80" s="3"/>
      <c r="Y80" s="3"/>
      <c r="Z80" s="3"/>
    </row>
    <row r="81" ht="12.0" customHeight="1">
      <c r="A81" s="22"/>
      <c r="B81" s="40" t="s">
        <v>89</v>
      </c>
      <c r="C81" s="118">
        <f t="shared" ref="C81:C82" si="42">IFERROR(C47/#REF!-1,0)</f>
        <v>0</v>
      </c>
      <c r="D81" s="118">
        <f t="shared" ref="D81:J81" si="41">IFERROR(D47/C47-1,0)</f>
        <v>0.6151566298</v>
      </c>
      <c r="E81" s="118">
        <f t="shared" si="41"/>
        <v>0.03</v>
      </c>
      <c r="F81" s="118">
        <f t="shared" si="41"/>
        <v>0.03</v>
      </c>
      <c r="G81" s="118">
        <f t="shared" si="41"/>
        <v>0.03</v>
      </c>
      <c r="H81" s="118">
        <f t="shared" si="41"/>
        <v>0.03</v>
      </c>
      <c r="I81" s="118">
        <f t="shared" si="41"/>
        <v>0.03</v>
      </c>
      <c r="J81" s="118">
        <f t="shared" si="41"/>
        <v>0.03</v>
      </c>
      <c r="K81" s="8"/>
      <c r="L81" s="32"/>
      <c r="M81" s="26"/>
      <c r="N81" s="26"/>
      <c r="O81" s="26"/>
      <c r="P81" s="26"/>
      <c r="Q81" s="26"/>
      <c r="R81" s="27"/>
      <c r="S81" s="3"/>
      <c r="T81" s="3"/>
      <c r="U81" s="3"/>
      <c r="V81" s="3"/>
      <c r="W81" s="3"/>
      <c r="X81" s="3"/>
      <c r="Y81" s="3"/>
      <c r="Z81" s="3"/>
    </row>
    <row r="82" ht="12.0" customHeight="1">
      <c r="A82" s="22"/>
      <c r="B82" s="23" t="s">
        <v>40</v>
      </c>
      <c r="C82" s="74">
        <f t="shared" si="42"/>
        <v>0</v>
      </c>
      <c r="D82" s="74">
        <f t="shared" ref="D82:J82" si="43">IFERROR(D48/C48-1,0)</f>
        <v>0</v>
      </c>
      <c r="E82" s="74">
        <f t="shared" si="43"/>
        <v>0</v>
      </c>
      <c r="F82" s="74">
        <f t="shared" si="43"/>
        <v>0</v>
      </c>
      <c r="G82" s="74">
        <f t="shared" si="43"/>
        <v>0</v>
      </c>
      <c r="H82" s="74">
        <f t="shared" si="43"/>
        <v>0</v>
      </c>
      <c r="I82" s="74">
        <f t="shared" si="43"/>
        <v>0</v>
      </c>
      <c r="J82" s="74">
        <f t="shared" si="43"/>
        <v>0</v>
      </c>
      <c r="K82" s="8"/>
      <c r="L82" s="32"/>
      <c r="M82" s="26"/>
      <c r="N82" s="26"/>
      <c r="O82" s="26"/>
      <c r="P82" s="26"/>
      <c r="Q82" s="26"/>
      <c r="R82" s="27"/>
      <c r="S82" s="3"/>
      <c r="T82" s="3"/>
      <c r="U82" s="3"/>
      <c r="V82" s="3"/>
      <c r="W82" s="3"/>
      <c r="X82" s="3"/>
      <c r="Y82" s="3"/>
      <c r="Z82" s="3"/>
    </row>
    <row r="83" ht="12.0" customHeight="1">
      <c r="A83" s="22"/>
      <c r="B83" s="23"/>
      <c r="C83" s="74"/>
      <c r="D83" s="74"/>
      <c r="E83" s="74"/>
      <c r="F83" s="74"/>
      <c r="G83" s="74"/>
      <c r="H83" s="74"/>
      <c r="I83" s="74"/>
      <c r="J83" s="74"/>
      <c r="K83" s="8"/>
      <c r="L83" s="32"/>
      <c r="M83" s="26"/>
      <c r="N83" s="26"/>
      <c r="O83" s="26"/>
      <c r="P83" s="26"/>
      <c r="Q83" s="26"/>
      <c r="R83" s="27"/>
      <c r="S83" s="3"/>
      <c r="T83" s="3"/>
      <c r="U83" s="3"/>
      <c r="V83" s="3"/>
      <c r="W83" s="3"/>
      <c r="X83" s="3"/>
      <c r="Y83" s="3"/>
      <c r="Z83" s="3"/>
    </row>
    <row r="84" ht="12.0" customHeight="1">
      <c r="A84" s="22"/>
      <c r="B84" s="23" t="s">
        <v>90</v>
      </c>
      <c r="C84" s="119">
        <f t="shared" ref="C84:J84" si="44">IF(C16&gt;0,C40/C16,C41/C17)</f>
        <v>55.55555556</v>
      </c>
      <c r="D84" s="119">
        <f t="shared" si="44"/>
        <v>50</v>
      </c>
      <c r="E84" s="119">
        <f t="shared" si="44"/>
        <v>50</v>
      </c>
      <c r="F84" s="119">
        <f t="shared" si="44"/>
        <v>50</v>
      </c>
      <c r="G84" s="119">
        <f t="shared" si="44"/>
        <v>50</v>
      </c>
      <c r="H84" s="119">
        <f t="shared" si="44"/>
        <v>50</v>
      </c>
      <c r="I84" s="119">
        <f t="shared" si="44"/>
        <v>50</v>
      </c>
      <c r="J84" s="119">
        <f t="shared" si="44"/>
        <v>50</v>
      </c>
      <c r="K84" s="8"/>
      <c r="L84" s="32"/>
      <c r="M84" s="26"/>
      <c r="N84" s="26"/>
      <c r="O84" s="26"/>
      <c r="P84" s="26"/>
      <c r="Q84" s="26"/>
      <c r="R84" s="27"/>
      <c r="S84" s="3"/>
      <c r="T84" s="3"/>
      <c r="U84" s="3"/>
      <c r="V84" s="3"/>
      <c r="W84" s="3"/>
      <c r="X84" s="3"/>
      <c r="Y84" s="3"/>
      <c r="Z84" s="3"/>
    </row>
    <row r="85" ht="12.0" customHeight="1">
      <c r="A85" s="22"/>
      <c r="B85" s="23"/>
      <c r="C85" s="74"/>
      <c r="D85" s="74"/>
      <c r="E85" s="74"/>
      <c r="F85" s="74"/>
      <c r="G85" s="74"/>
      <c r="H85" s="74"/>
      <c r="I85" s="74"/>
      <c r="J85" s="74"/>
      <c r="K85" s="8"/>
      <c r="L85" s="32"/>
      <c r="M85" s="26"/>
      <c r="N85" s="26"/>
      <c r="O85" s="26"/>
      <c r="P85" s="26"/>
      <c r="Q85" s="26"/>
      <c r="R85" s="27"/>
      <c r="S85" s="3"/>
      <c r="T85" s="3"/>
      <c r="U85" s="3"/>
      <c r="V85" s="3"/>
      <c r="W85" s="3"/>
      <c r="X85" s="3"/>
      <c r="Y85" s="3"/>
      <c r="Z85" s="3"/>
    </row>
    <row r="86" ht="12.0" customHeight="1">
      <c r="A86" s="22"/>
      <c r="B86" s="120" t="s">
        <v>91</v>
      </c>
      <c r="C86" s="74"/>
      <c r="D86" s="74"/>
      <c r="E86" s="74"/>
      <c r="F86" s="74"/>
      <c r="G86" s="74"/>
      <c r="H86" s="74"/>
      <c r="I86" s="74"/>
      <c r="J86" s="74"/>
      <c r="K86" s="8"/>
      <c r="L86" s="32"/>
      <c r="M86" s="26"/>
      <c r="N86" s="26"/>
      <c r="O86" s="26"/>
      <c r="P86" s="26"/>
      <c r="Q86" s="26"/>
      <c r="R86" s="27"/>
      <c r="S86" s="3"/>
      <c r="T86" s="3"/>
      <c r="U86" s="3"/>
      <c r="V86" s="3"/>
      <c r="W86" s="3"/>
      <c r="X86" s="3"/>
      <c r="Y86" s="3"/>
      <c r="Z86" s="3"/>
    </row>
    <row r="87" ht="12.0" customHeight="1">
      <c r="A87" s="22"/>
      <c r="B87" s="120" t="s">
        <v>92</v>
      </c>
      <c r="C87" s="74"/>
      <c r="D87" s="74"/>
      <c r="E87" s="74"/>
      <c r="F87" s="74"/>
      <c r="G87" s="74"/>
      <c r="H87" s="74"/>
      <c r="I87" s="74"/>
      <c r="J87" s="74"/>
      <c r="K87" s="8"/>
      <c r="L87" s="32"/>
      <c r="M87" s="26"/>
      <c r="N87" s="26"/>
      <c r="O87" s="26"/>
      <c r="P87" s="26"/>
      <c r="Q87" s="26"/>
      <c r="R87" s="27"/>
      <c r="S87" s="3"/>
      <c r="T87" s="3"/>
      <c r="U87" s="3"/>
      <c r="V87" s="3"/>
      <c r="W87" s="3"/>
      <c r="X87" s="3"/>
      <c r="Y87" s="3"/>
      <c r="Z87" s="3"/>
    </row>
    <row r="88" ht="12.0" customHeight="1">
      <c r="A88" s="22"/>
      <c r="B88" s="23"/>
      <c r="C88" s="74"/>
      <c r="D88" s="74"/>
      <c r="E88" s="74"/>
      <c r="F88" s="74"/>
      <c r="G88" s="74"/>
      <c r="H88" s="74"/>
      <c r="I88" s="74"/>
      <c r="J88" s="74"/>
      <c r="K88" s="8"/>
      <c r="L88" s="32"/>
      <c r="M88" s="26"/>
      <c r="N88" s="26"/>
      <c r="O88" s="26"/>
      <c r="P88" s="26"/>
      <c r="Q88" s="26"/>
      <c r="R88" s="27"/>
      <c r="S88" s="3"/>
      <c r="T88" s="3"/>
      <c r="U88" s="3"/>
      <c r="V88" s="3"/>
      <c r="W88" s="3"/>
      <c r="X88" s="3"/>
      <c r="Y88" s="3"/>
      <c r="Z88" s="3"/>
    </row>
    <row r="89" ht="12.0" customHeight="1">
      <c r="A89" s="22"/>
      <c r="B89" s="3"/>
      <c r="C89" s="74"/>
      <c r="D89" s="74"/>
      <c r="E89" s="74"/>
      <c r="F89" s="74"/>
      <c r="G89" s="74"/>
      <c r="H89" s="74"/>
      <c r="I89" s="74"/>
      <c r="J89" s="74"/>
      <c r="K89" s="8"/>
      <c r="L89" s="32"/>
      <c r="M89" s="26"/>
      <c r="N89" s="26"/>
      <c r="O89" s="26"/>
      <c r="P89" s="26"/>
      <c r="Q89" s="26"/>
      <c r="R89" s="27"/>
      <c r="S89" s="3"/>
      <c r="T89" s="3"/>
      <c r="U89" s="3"/>
      <c r="V89" s="3"/>
      <c r="W89" s="3"/>
      <c r="X89" s="3"/>
      <c r="Y89" s="3"/>
      <c r="Z89" s="3"/>
    </row>
    <row r="90" ht="12.0" customHeight="1">
      <c r="A90" s="22"/>
      <c r="B90" s="3"/>
      <c r="C90" s="74"/>
      <c r="D90" s="74"/>
      <c r="E90" s="74"/>
      <c r="F90" s="74"/>
      <c r="G90" s="74"/>
      <c r="H90" s="74"/>
      <c r="I90" s="74"/>
      <c r="J90" s="74"/>
      <c r="K90" s="8"/>
      <c r="L90" s="32"/>
      <c r="M90" s="26"/>
      <c r="N90" s="26"/>
      <c r="O90" s="26"/>
      <c r="P90" s="26"/>
      <c r="Q90" s="26"/>
      <c r="R90" s="27"/>
      <c r="S90" s="3"/>
      <c r="T90" s="3"/>
      <c r="U90" s="3"/>
      <c r="V90" s="3"/>
      <c r="W90" s="3"/>
      <c r="X90" s="3"/>
      <c r="Y90" s="3"/>
      <c r="Z90" s="3"/>
    </row>
    <row r="91" ht="12.0" customHeight="1">
      <c r="A91" s="22"/>
      <c r="B91" s="14"/>
      <c r="C91" s="74"/>
      <c r="D91" s="74"/>
      <c r="E91" s="74"/>
      <c r="F91" s="74"/>
      <c r="G91" s="74"/>
      <c r="H91" s="74"/>
      <c r="I91" s="74"/>
      <c r="J91" s="74"/>
      <c r="K91" s="8"/>
      <c r="L91" s="3"/>
      <c r="M91" s="22"/>
      <c r="N91" s="22"/>
      <c r="O91" s="22"/>
      <c r="P91" s="22"/>
      <c r="Q91" s="22"/>
      <c r="R91" s="22"/>
      <c r="S91" s="3"/>
      <c r="T91" s="3"/>
      <c r="U91" s="3"/>
      <c r="V91" s="3"/>
      <c r="W91" s="3"/>
      <c r="X91" s="3"/>
      <c r="Y91" s="3"/>
      <c r="Z91" s="3"/>
    </row>
    <row r="92" ht="12.0" customHeight="1">
      <c r="A92" s="22"/>
      <c r="B92" s="23"/>
      <c r="C92" s="74"/>
      <c r="D92" s="74"/>
      <c r="E92" s="74"/>
      <c r="F92" s="74"/>
      <c r="G92" s="74"/>
      <c r="H92" s="74"/>
      <c r="I92" s="74"/>
      <c r="J92" s="74"/>
      <c r="K92" s="8"/>
      <c r="L92" s="3"/>
      <c r="M92" s="22"/>
      <c r="N92" s="22"/>
      <c r="O92" s="22"/>
      <c r="P92" s="22"/>
      <c r="Q92" s="22"/>
      <c r="R92" s="22"/>
      <c r="S92" s="3"/>
      <c r="T92" s="3"/>
      <c r="U92" s="3"/>
      <c r="V92" s="3"/>
      <c r="W92" s="3"/>
      <c r="X92" s="3"/>
      <c r="Y92" s="3"/>
      <c r="Z92" s="3"/>
    </row>
    <row r="93" ht="12.0" customHeight="1">
      <c r="A93" s="22"/>
      <c r="B93" s="23"/>
      <c r="C93" s="74"/>
      <c r="D93" s="74"/>
      <c r="E93" s="74"/>
      <c r="F93" s="74"/>
      <c r="G93" s="74"/>
      <c r="H93" s="74"/>
      <c r="I93" s="74"/>
      <c r="J93" s="74"/>
      <c r="K93" s="8"/>
      <c r="L93" s="3"/>
      <c r="M93" s="22"/>
      <c r="N93" s="22"/>
      <c r="O93" s="22"/>
      <c r="P93" s="22"/>
      <c r="Q93" s="22"/>
      <c r="R93" s="22"/>
      <c r="S93" s="3"/>
      <c r="T93" s="3"/>
      <c r="U93" s="3"/>
      <c r="V93" s="3"/>
      <c r="W93" s="3"/>
      <c r="X93" s="3"/>
      <c r="Y93" s="3"/>
      <c r="Z93" s="3"/>
    </row>
    <row r="94" ht="12.0" customHeight="1">
      <c r="A94" s="22"/>
      <c r="B94" s="23"/>
      <c r="C94" s="74"/>
      <c r="D94" s="74"/>
      <c r="E94" s="74"/>
      <c r="F94" s="74"/>
      <c r="G94" s="74"/>
      <c r="H94" s="74"/>
      <c r="I94" s="74"/>
      <c r="J94" s="74"/>
      <c r="K94" s="8"/>
      <c r="L94" s="3"/>
      <c r="M94" s="22"/>
      <c r="N94" s="22"/>
      <c r="O94" s="22"/>
      <c r="P94" s="22"/>
      <c r="Q94" s="22"/>
      <c r="R94" s="22"/>
      <c r="S94" s="3"/>
      <c r="T94" s="3"/>
      <c r="U94" s="3"/>
      <c r="V94" s="3"/>
      <c r="W94" s="3"/>
      <c r="X94" s="3"/>
      <c r="Y94" s="3"/>
      <c r="Z94" s="3"/>
    </row>
    <row r="95" ht="12.0" customHeight="1">
      <c r="A95" s="22"/>
      <c r="B95" s="23"/>
      <c r="C95" s="74"/>
      <c r="D95" s="74"/>
      <c r="E95" s="74"/>
      <c r="F95" s="74"/>
      <c r="G95" s="74"/>
      <c r="H95" s="74"/>
      <c r="I95" s="74"/>
      <c r="J95" s="74"/>
      <c r="K95" s="8"/>
      <c r="L95" s="3"/>
      <c r="M95" s="22"/>
      <c r="N95" s="22"/>
      <c r="O95" s="22"/>
      <c r="P95" s="22"/>
      <c r="Q95" s="22"/>
      <c r="R95" s="22"/>
      <c r="S95" s="3"/>
      <c r="T95" s="3"/>
      <c r="U95" s="3"/>
      <c r="V95" s="3"/>
      <c r="W95" s="3"/>
      <c r="X95" s="3"/>
      <c r="Y95" s="3"/>
      <c r="Z95" s="3"/>
    </row>
    <row r="96" ht="12.0" customHeight="1">
      <c r="A96" s="22"/>
      <c r="B96" s="23"/>
      <c r="C96" s="74"/>
      <c r="D96" s="74"/>
      <c r="E96" s="74"/>
      <c r="F96" s="74"/>
      <c r="G96" s="74"/>
      <c r="H96" s="74"/>
      <c r="I96" s="74"/>
      <c r="J96" s="74"/>
      <c r="K96" s="8"/>
      <c r="L96" s="3"/>
      <c r="M96" s="22"/>
      <c r="N96" s="22"/>
      <c r="O96" s="22"/>
      <c r="P96" s="22"/>
      <c r="Q96" s="22"/>
      <c r="R96" s="22"/>
      <c r="S96" s="3"/>
      <c r="T96" s="3"/>
      <c r="U96" s="3"/>
      <c r="V96" s="3"/>
      <c r="W96" s="3"/>
      <c r="X96" s="3"/>
      <c r="Y96" s="3"/>
      <c r="Z96" s="3"/>
    </row>
    <row r="97" ht="12.0" customHeight="1">
      <c r="A97" s="22"/>
      <c r="B97" s="23"/>
      <c r="C97" s="74"/>
      <c r="D97" s="74"/>
      <c r="E97" s="74"/>
      <c r="F97" s="74"/>
      <c r="G97" s="74"/>
      <c r="H97" s="74"/>
      <c r="I97" s="74"/>
      <c r="J97" s="74"/>
      <c r="K97" s="8"/>
      <c r="L97" s="3"/>
      <c r="M97" s="22"/>
      <c r="N97" s="22"/>
      <c r="O97" s="22"/>
      <c r="P97" s="22"/>
      <c r="Q97" s="22"/>
      <c r="R97" s="22"/>
      <c r="S97" s="3"/>
      <c r="T97" s="3"/>
      <c r="U97" s="3"/>
      <c r="V97" s="3"/>
      <c r="W97" s="3"/>
      <c r="X97" s="3"/>
      <c r="Y97" s="3"/>
      <c r="Z97" s="3"/>
    </row>
    <row r="98" ht="12.0" customHeight="1">
      <c r="A98" s="22"/>
      <c r="B98" s="23"/>
      <c r="C98" s="74"/>
      <c r="D98" s="74"/>
      <c r="E98" s="74"/>
      <c r="F98" s="74"/>
      <c r="G98" s="74"/>
      <c r="H98" s="74"/>
      <c r="I98" s="74"/>
      <c r="J98" s="74"/>
      <c r="K98" s="8"/>
      <c r="L98" s="3"/>
      <c r="M98" s="22"/>
      <c r="N98" s="22"/>
      <c r="O98" s="22"/>
      <c r="P98" s="22"/>
      <c r="Q98" s="22"/>
      <c r="R98" s="22"/>
      <c r="S98" s="3"/>
      <c r="T98" s="3"/>
      <c r="U98" s="3"/>
      <c r="V98" s="3"/>
      <c r="W98" s="3"/>
      <c r="X98" s="3"/>
      <c r="Y98" s="3"/>
      <c r="Z98" s="3"/>
    </row>
    <row r="99" ht="12.0" customHeight="1">
      <c r="A99" s="22"/>
      <c r="B99" s="23"/>
      <c r="C99" s="74"/>
      <c r="D99" s="74"/>
      <c r="E99" s="74"/>
      <c r="F99" s="74"/>
      <c r="G99" s="74"/>
      <c r="H99" s="74"/>
      <c r="I99" s="74"/>
      <c r="J99" s="74"/>
      <c r="K99" s="8"/>
      <c r="L99" s="3"/>
      <c r="M99" s="22"/>
      <c r="N99" s="22"/>
      <c r="O99" s="22"/>
      <c r="P99" s="22"/>
      <c r="Q99" s="22"/>
      <c r="R99" s="22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22"/>
      <c r="B100" s="23"/>
      <c r="C100" s="74"/>
      <c r="D100" s="74"/>
      <c r="E100" s="74"/>
      <c r="F100" s="74"/>
      <c r="G100" s="74"/>
      <c r="H100" s="74"/>
      <c r="I100" s="74"/>
      <c r="J100" s="74"/>
      <c r="K100" s="8"/>
      <c r="L100" s="3"/>
      <c r="M100" s="22"/>
      <c r="N100" s="22"/>
      <c r="O100" s="22"/>
      <c r="P100" s="22"/>
      <c r="Q100" s="22"/>
      <c r="R100" s="22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22"/>
      <c r="B101" s="23"/>
      <c r="C101" s="74"/>
      <c r="D101" s="74"/>
      <c r="E101" s="74"/>
      <c r="F101" s="74"/>
      <c r="G101" s="74"/>
      <c r="H101" s="74"/>
      <c r="I101" s="74"/>
      <c r="J101" s="74"/>
      <c r="K101" s="8"/>
      <c r="L101" s="3"/>
      <c r="M101" s="22"/>
      <c r="N101" s="22"/>
      <c r="O101" s="22"/>
      <c r="P101" s="22"/>
      <c r="Q101" s="22"/>
      <c r="R101" s="22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22"/>
      <c r="B102" s="23"/>
      <c r="C102" s="74"/>
      <c r="D102" s="74"/>
      <c r="E102" s="74"/>
      <c r="F102" s="74"/>
      <c r="G102" s="74"/>
      <c r="H102" s="74"/>
      <c r="I102" s="74"/>
      <c r="J102" s="74"/>
      <c r="K102" s="8"/>
      <c r="L102" s="3"/>
      <c r="M102" s="22"/>
      <c r="N102" s="22"/>
      <c r="O102" s="22"/>
      <c r="P102" s="22"/>
      <c r="Q102" s="22"/>
      <c r="R102" s="22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22"/>
      <c r="B103" s="23"/>
      <c r="C103" s="74"/>
      <c r="D103" s="74"/>
      <c r="E103" s="74"/>
      <c r="F103" s="74"/>
      <c r="G103" s="74"/>
      <c r="H103" s="74"/>
      <c r="I103" s="74"/>
      <c r="J103" s="74"/>
      <c r="K103" s="8"/>
      <c r="L103" s="3"/>
      <c r="M103" s="22"/>
      <c r="N103" s="22"/>
      <c r="O103" s="22"/>
      <c r="P103" s="22"/>
      <c r="Q103" s="22"/>
      <c r="R103" s="22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22"/>
      <c r="B104" s="23"/>
      <c r="C104" s="74"/>
      <c r="D104" s="74"/>
      <c r="E104" s="74"/>
      <c r="F104" s="74"/>
      <c r="G104" s="74"/>
      <c r="H104" s="74"/>
      <c r="I104" s="74"/>
      <c r="J104" s="74"/>
      <c r="K104" s="8"/>
      <c r="L104" s="3"/>
      <c r="M104" s="22"/>
      <c r="N104" s="22"/>
      <c r="O104" s="22"/>
      <c r="P104" s="22"/>
      <c r="Q104" s="22"/>
      <c r="R104" s="22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22"/>
      <c r="B105" s="23"/>
      <c r="C105" s="74"/>
      <c r="D105" s="74"/>
      <c r="E105" s="74"/>
      <c r="F105" s="74"/>
      <c r="G105" s="74"/>
      <c r="H105" s="74"/>
      <c r="I105" s="74"/>
      <c r="J105" s="74"/>
      <c r="K105" s="8"/>
      <c r="L105" s="3"/>
      <c r="M105" s="22"/>
      <c r="N105" s="22"/>
      <c r="O105" s="22"/>
      <c r="P105" s="22"/>
      <c r="Q105" s="22"/>
      <c r="R105" s="22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22"/>
      <c r="B106" s="23"/>
      <c r="C106" s="74"/>
      <c r="D106" s="74"/>
      <c r="E106" s="74"/>
      <c r="F106" s="74"/>
      <c r="G106" s="74"/>
      <c r="H106" s="74"/>
      <c r="I106" s="74"/>
      <c r="J106" s="74"/>
      <c r="K106" s="8"/>
      <c r="L106" s="3"/>
      <c r="M106" s="22"/>
      <c r="N106" s="22"/>
      <c r="O106" s="22"/>
      <c r="P106" s="22"/>
      <c r="Q106" s="22"/>
      <c r="R106" s="22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22"/>
      <c r="B107" s="23"/>
      <c r="C107" s="74"/>
      <c r="D107" s="74"/>
      <c r="E107" s="74"/>
      <c r="F107" s="74"/>
      <c r="G107" s="74"/>
      <c r="H107" s="74"/>
      <c r="I107" s="74"/>
      <c r="J107" s="74"/>
      <c r="K107" s="8"/>
      <c r="L107" s="3"/>
      <c r="M107" s="22"/>
      <c r="N107" s="22"/>
      <c r="O107" s="22"/>
      <c r="P107" s="22"/>
      <c r="Q107" s="22"/>
      <c r="R107" s="22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22"/>
      <c r="B108" s="23"/>
      <c r="C108" s="74"/>
      <c r="D108" s="74"/>
      <c r="E108" s="74"/>
      <c r="F108" s="74"/>
      <c r="G108" s="74"/>
      <c r="H108" s="74"/>
      <c r="I108" s="74"/>
      <c r="J108" s="74"/>
      <c r="K108" s="8"/>
      <c r="L108" s="3"/>
      <c r="M108" s="22"/>
      <c r="N108" s="22"/>
      <c r="O108" s="22"/>
      <c r="P108" s="22"/>
      <c r="Q108" s="22"/>
      <c r="R108" s="22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22"/>
      <c r="B109" s="23"/>
      <c r="C109" s="74"/>
      <c r="D109" s="74"/>
      <c r="E109" s="74"/>
      <c r="F109" s="74"/>
      <c r="G109" s="74"/>
      <c r="H109" s="74"/>
      <c r="I109" s="74"/>
      <c r="J109" s="74"/>
      <c r="K109" s="8"/>
      <c r="L109" s="3"/>
      <c r="M109" s="22"/>
      <c r="N109" s="22"/>
      <c r="O109" s="22"/>
      <c r="P109" s="22"/>
      <c r="Q109" s="22"/>
      <c r="R109" s="22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22"/>
      <c r="B110" s="23"/>
      <c r="C110" s="74"/>
      <c r="D110" s="74"/>
      <c r="E110" s="74"/>
      <c r="F110" s="74"/>
      <c r="G110" s="74"/>
      <c r="H110" s="74"/>
      <c r="I110" s="74"/>
      <c r="J110" s="74"/>
      <c r="K110" s="8"/>
      <c r="L110" s="3"/>
      <c r="M110" s="22"/>
      <c r="N110" s="22"/>
      <c r="O110" s="22"/>
      <c r="P110" s="22"/>
      <c r="Q110" s="22"/>
      <c r="R110" s="22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22"/>
      <c r="B111" s="23"/>
      <c r="C111" s="74"/>
      <c r="D111" s="74"/>
      <c r="E111" s="74"/>
      <c r="F111" s="74"/>
      <c r="G111" s="74"/>
      <c r="H111" s="74"/>
      <c r="I111" s="74"/>
      <c r="J111" s="74"/>
      <c r="K111" s="8"/>
      <c r="L111" s="3"/>
      <c r="M111" s="22"/>
      <c r="N111" s="22"/>
      <c r="O111" s="22"/>
      <c r="P111" s="22"/>
      <c r="Q111" s="22"/>
      <c r="R111" s="22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22"/>
      <c r="B112" s="23"/>
      <c r="C112" s="74"/>
      <c r="D112" s="74"/>
      <c r="E112" s="74"/>
      <c r="F112" s="74"/>
      <c r="G112" s="74"/>
      <c r="H112" s="74"/>
      <c r="I112" s="74"/>
      <c r="J112" s="74"/>
      <c r="K112" s="8"/>
      <c r="L112" s="3"/>
      <c r="M112" s="22"/>
      <c r="N112" s="22"/>
      <c r="O112" s="22"/>
      <c r="P112" s="22"/>
      <c r="Q112" s="22"/>
      <c r="R112" s="22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22"/>
      <c r="B113" s="23"/>
      <c r="C113" s="23"/>
      <c r="D113" s="23"/>
      <c r="E113" s="23"/>
      <c r="F113" s="23"/>
      <c r="G113" s="23"/>
      <c r="H113" s="23"/>
      <c r="I113" s="23"/>
      <c r="J113" s="23"/>
      <c r="K113" s="8"/>
      <c r="L113" s="3"/>
      <c r="M113" s="22"/>
      <c r="N113" s="22"/>
      <c r="O113" s="22"/>
      <c r="P113" s="22"/>
      <c r="Q113" s="22"/>
      <c r="R113" s="22"/>
      <c r="S113" s="3"/>
      <c r="T113" s="3"/>
      <c r="U113" s="3"/>
      <c r="V113" s="3"/>
      <c r="W113" s="3"/>
      <c r="X113" s="3"/>
      <c r="Y113" s="3"/>
      <c r="Z113" s="3"/>
    </row>
    <row r="114" ht="12.0" hidden="1" customHeight="1">
      <c r="A114" s="22"/>
      <c r="B114" s="28" t="s">
        <v>34</v>
      </c>
      <c r="C114" s="29"/>
      <c r="D114" s="29"/>
      <c r="E114" s="29"/>
      <c r="F114" s="29"/>
      <c r="G114" s="29"/>
      <c r="H114" s="29"/>
      <c r="I114" s="29"/>
      <c r="J114" s="29"/>
      <c r="K114" s="8"/>
      <c r="L114" s="3"/>
      <c r="M114" s="22"/>
      <c r="N114" s="22"/>
      <c r="O114" s="22"/>
      <c r="P114" s="22"/>
      <c r="Q114" s="22"/>
      <c r="R114" s="22"/>
      <c r="S114" s="3"/>
      <c r="T114" s="3"/>
      <c r="U114" s="3"/>
      <c r="V114" s="3"/>
      <c r="W114" s="3"/>
      <c r="X114" s="3"/>
      <c r="Y114" s="3"/>
      <c r="Z114" s="3"/>
    </row>
    <row r="115" ht="12.0" hidden="1" customHeight="1">
      <c r="A115" s="22"/>
      <c r="B115" s="63" t="str">
        <f>+B41</f>
        <v>Proposed facility to acquire</v>
      </c>
      <c r="C115" s="64">
        <v>0.0</v>
      </c>
      <c r="D115" s="64">
        <v>0.0</v>
      </c>
      <c r="E115" s="64">
        <v>0.0</v>
      </c>
      <c r="F115" s="34">
        <v>300000.0</v>
      </c>
      <c r="G115" s="34">
        <v>310000.0</v>
      </c>
      <c r="H115" s="34">
        <v>320000.0</v>
      </c>
      <c r="I115" s="34">
        <v>330000.0</v>
      </c>
      <c r="J115" s="34">
        <v>340000.0</v>
      </c>
      <c r="K115" s="8"/>
      <c r="L115" s="3"/>
      <c r="M115" s="22"/>
      <c r="N115" s="22"/>
      <c r="O115" s="22"/>
      <c r="P115" s="22"/>
      <c r="Q115" s="22"/>
      <c r="R115" s="22"/>
      <c r="S115" s="3"/>
      <c r="T115" s="3"/>
      <c r="U115" s="3"/>
      <c r="V115" s="3"/>
      <c r="W115" s="3"/>
      <c r="X115" s="3"/>
      <c r="Y115" s="3"/>
      <c r="Z115" s="3"/>
    </row>
    <row r="116" ht="12.0" hidden="1" customHeight="1">
      <c r="A116" s="22"/>
      <c r="B116" s="65"/>
      <c r="C116" s="66">
        <v>0.0</v>
      </c>
      <c r="D116" s="66">
        <v>0.0</v>
      </c>
      <c r="E116" s="66">
        <v>0.0</v>
      </c>
      <c r="F116" s="43">
        <v>0.0</v>
      </c>
      <c r="G116" s="43">
        <v>0.0</v>
      </c>
      <c r="H116" s="43">
        <v>0.0</v>
      </c>
      <c r="I116" s="43">
        <v>0.0</v>
      </c>
      <c r="J116" s="43">
        <v>0.0</v>
      </c>
      <c r="K116" s="8"/>
      <c r="L116" s="3"/>
      <c r="M116" s="22"/>
      <c r="N116" s="22"/>
      <c r="O116" s="22"/>
      <c r="P116" s="22"/>
      <c r="Q116" s="22"/>
      <c r="R116" s="22"/>
      <c r="S116" s="3"/>
      <c r="T116" s="3"/>
      <c r="U116" s="3"/>
      <c r="V116" s="3"/>
      <c r="W116" s="3"/>
      <c r="X116" s="3"/>
      <c r="Y116" s="3"/>
      <c r="Z116" s="3"/>
    </row>
    <row r="117" ht="12.0" hidden="1" customHeight="1">
      <c r="A117" s="22"/>
      <c r="B117" s="65"/>
      <c r="C117" s="66">
        <v>0.0</v>
      </c>
      <c r="D117" s="66">
        <v>0.0</v>
      </c>
      <c r="E117" s="66">
        <v>0.0</v>
      </c>
      <c r="F117" s="43">
        <v>0.0</v>
      </c>
      <c r="G117" s="43">
        <v>0.0</v>
      </c>
      <c r="H117" s="43">
        <v>0.0</v>
      </c>
      <c r="I117" s="43">
        <v>0.0</v>
      </c>
      <c r="J117" s="43">
        <v>0.0</v>
      </c>
      <c r="K117" s="8"/>
      <c r="L117" s="3"/>
      <c r="M117" s="22"/>
      <c r="N117" s="22"/>
      <c r="O117" s="22"/>
      <c r="P117" s="22"/>
      <c r="Q117" s="22"/>
      <c r="R117" s="22"/>
      <c r="S117" s="3"/>
      <c r="T117" s="3"/>
      <c r="U117" s="3"/>
      <c r="V117" s="3"/>
      <c r="W117" s="3"/>
      <c r="X117" s="3"/>
      <c r="Y117" s="3"/>
      <c r="Z117" s="3"/>
    </row>
    <row r="118" ht="12.0" hidden="1" customHeight="1">
      <c r="A118" s="22"/>
      <c r="B118" s="65"/>
      <c r="C118" s="66">
        <v>0.0</v>
      </c>
      <c r="D118" s="66">
        <v>0.0</v>
      </c>
      <c r="E118" s="66">
        <v>0.0</v>
      </c>
      <c r="F118" s="43">
        <v>0.0</v>
      </c>
      <c r="G118" s="43">
        <v>0.0</v>
      </c>
      <c r="H118" s="43">
        <v>0.0</v>
      </c>
      <c r="I118" s="43">
        <v>0.0</v>
      </c>
      <c r="J118" s="43">
        <v>0.0</v>
      </c>
      <c r="K118" s="8"/>
      <c r="L118" s="3"/>
      <c r="M118" s="22"/>
      <c r="N118" s="22"/>
      <c r="O118" s="22"/>
      <c r="P118" s="22"/>
      <c r="Q118" s="22"/>
      <c r="R118" s="22"/>
      <c r="S118" s="3"/>
      <c r="T118" s="3"/>
      <c r="U118" s="3"/>
      <c r="V118" s="3"/>
      <c r="W118" s="3"/>
      <c r="X118" s="3"/>
      <c r="Y118" s="3"/>
      <c r="Z118" s="3"/>
    </row>
    <row r="119" ht="12.0" hidden="1" customHeight="1">
      <c r="A119" s="22"/>
      <c r="B119" s="67" t="str">
        <f>+B49</f>
        <v/>
      </c>
      <c r="C119" s="68">
        <v>0.0</v>
      </c>
      <c r="D119" s="68">
        <v>0.0</v>
      </c>
      <c r="E119" s="68">
        <v>0.0</v>
      </c>
      <c r="F119" s="69"/>
      <c r="G119" s="69"/>
      <c r="H119" s="69"/>
      <c r="I119" s="69"/>
      <c r="J119" s="69"/>
      <c r="K119" s="8"/>
      <c r="L119" s="3"/>
      <c r="M119" s="22"/>
      <c r="N119" s="22"/>
      <c r="O119" s="22"/>
      <c r="P119" s="22"/>
      <c r="Q119" s="22"/>
      <c r="R119" s="22"/>
      <c r="S119" s="3"/>
      <c r="T119" s="3"/>
      <c r="U119" s="3"/>
      <c r="V119" s="3"/>
      <c r="W119" s="3"/>
      <c r="X119" s="3"/>
      <c r="Y119" s="3"/>
      <c r="Z119" s="3"/>
    </row>
    <row r="120" ht="12.0" hidden="1" customHeight="1">
      <c r="A120" s="22"/>
      <c r="B120" s="23" t="s">
        <v>35</v>
      </c>
      <c r="C120" s="58">
        <f t="shared" ref="C120:J120" si="45">SUM(C115:C119)</f>
        <v>0</v>
      </c>
      <c r="D120" s="58">
        <f t="shared" si="45"/>
        <v>0</v>
      </c>
      <c r="E120" s="58">
        <f t="shared" si="45"/>
        <v>0</v>
      </c>
      <c r="F120" s="58">
        <f t="shared" si="45"/>
        <v>300000</v>
      </c>
      <c r="G120" s="58">
        <f t="shared" si="45"/>
        <v>310000</v>
      </c>
      <c r="H120" s="58">
        <f t="shared" si="45"/>
        <v>320000</v>
      </c>
      <c r="I120" s="58">
        <f t="shared" si="45"/>
        <v>330000</v>
      </c>
      <c r="J120" s="58">
        <f t="shared" si="45"/>
        <v>340000</v>
      </c>
      <c r="K120" s="8"/>
      <c r="L120" s="3"/>
      <c r="M120" s="22"/>
      <c r="N120" s="22"/>
      <c r="O120" s="22"/>
      <c r="P120" s="22"/>
      <c r="Q120" s="22"/>
      <c r="R120" s="22"/>
      <c r="S120" s="3"/>
      <c r="T120" s="3"/>
      <c r="U120" s="3"/>
      <c r="V120" s="3"/>
      <c r="W120" s="3"/>
      <c r="X120" s="3"/>
      <c r="Y120" s="3"/>
      <c r="Z120" s="3"/>
    </row>
    <row r="121" ht="12.0" hidden="1" customHeight="1">
      <c r="A121" s="22"/>
      <c r="B121" s="23" t="s">
        <v>36</v>
      </c>
      <c r="C121" s="70">
        <f t="shared" ref="C121:J121" si="46">IF(C41&gt;0,C120/C41/12,0)</f>
        <v>0</v>
      </c>
      <c r="D121" s="70">
        <f t="shared" si="46"/>
        <v>0</v>
      </c>
      <c r="E121" s="70">
        <f t="shared" si="46"/>
        <v>0</v>
      </c>
      <c r="F121" s="70">
        <f t="shared" si="46"/>
        <v>1.25</v>
      </c>
      <c r="G121" s="70">
        <f t="shared" si="46"/>
        <v>1.291666667</v>
      </c>
      <c r="H121" s="70">
        <f t="shared" si="46"/>
        <v>1.333333333</v>
      </c>
      <c r="I121" s="70">
        <f t="shared" si="46"/>
        <v>1.375</v>
      </c>
      <c r="J121" s="70">
        <f t="shared" si="46"/>
        <v>1.416666667</v>
      </c>
      <c r="K121" s="8"/>
      <c r="L121" s="3"/>
      <c r="M121" s="22"/>
      <c r="N121" s="22"/>
      <c r="O121" s="22"/>
      <c r="P121" s="22"/>
      <c r="Q121" s="22"/>
      <c r="R121" s="22"/>
      <c r="S121" s="3"/>
      <c r="T121" s="3"/>
      <c r="U121" s="3"/>
      <c r="V121" s="3"/>
      <c r="W121" s="3"/>
      <c r="X121" s="3"/>
      <c r="Y121" s="3"/>
      <c r="Z121" s="3"/>
    </row>
    <row r="122" ht="12.0" hidden="1" customHeight="1">
      <c r="A122" s="22"/>
      <c r="B122" s="23"/>
      <c r="C122" s="58"/>
      <c r="D122" s="58"/>
      <c r="E122" s="58"/>
      <c r="F122" s="58"/>
      <c r="G122" s="58"/>
      <c r="H122" s="58"/>
      <c r="I122" s="58"/>
      <c r="J122" s="58"/>
      <c r="K122" s="8"/>
      <c r="L122" s="3"/>
      <c r="M122" s="22"/>
      <c r="N122" s="22"/>
      <c r="O122" s="22"/>
      <c r="P122" s="22"/>
      <c r="Q122" s="22"/>
      <c r="R122" s="22"/>
      <c r="S122" s="3"/>
      <c r="T122" s="3"/>
      <c r="U122" s="3"/>
      <c r="V122" s="3"/>
      <c r="W122" s="3"/>
      <c r="X122" s="3"/>
      <c r="Y122" s="3"/>
      <c r="Z122" s="3"/>
    </row>
    <row r="123" ht="12.0" hidden="1" customHeight="1">
      <c r="A123" s="22"/>
      <c r="B123" s="28" t="s">
        <v>37</v>
      </c>
      <c r="C123" s="29"/>
      <c r="D123" s="29"/>
      <c r="E123" s="29"/>
      <c r="F123" s="29"/>
      <c r="G123" s="29"/>
      <c r="H123" s="29"/>
      <c r="I123" s="29"/>
      <c r="J123" s="29"/>
      <c r="K123" s="8"/>
      <c r="L123" s="3"/>
      <c r="M123" s="22"/>
      <c r="N123" s="22"/>
      <c r="O123" s="22"/>
      <c r="P123" s="22"/>
      <c r="Q123" s="22"/>
      <c r="R123" s="22"/>
      <c r="S123" s="3"/>
      <c r="T123" s="3"/>
      <c r="U123" s="3"/>
      <c r="V123" s="3"/>
      <c r="W123" s="3"/>
      <c r="X123" s="3"/>
      <c r="Y123" s="3"/>
      <c r="Z123" s="3"/>
    </row>
    <row r="124" ht="12.0" hidden="1" customHeight="1">
      <c r="A124" s="22"/>
      <c r="B124" s="71" t="s">
        <v>38</v>
      </c>
      <c r="C124" s="72" t="str">
        <f t="shared" ref="C124:J124" si="47">+#REF!*C24</f>
        <v>#REF!</v>
      </c>
      <c r="D124" s="72" t="str">
        <f t="shared" si="47"/>
        <v>#REF!</v>
      </c>
      <c r="E124" s="72" t="str">
        <f t="shared" si="47"/>
        <v>#REF!</v>
      </c>
      <c r="F124" s="72" t="str">
        <f t="shared" si="47"/>
        <v>#REF!</v>
      </c>
      <c r="G124" s="72" t="str">
        <f t="shared" si="47"/>
        <v>#REF!</v>
      </c>
      <c r="H124" s="72" t="str">
        <f t="shared" si="47"/>
        <v>#REF!</v>
      </c>
      <c r="I124" s="72" t="str">
        <f t="shared" si="47"/>
        <v>#REF!</v>
      </c>
      <c r="J124" s="72" t="str">
        <f t="shared" si="47"/>
        <v>#REF!</v>
      </c>
      <c r="K124" s="8"/>
      <c r="L124" s="3"/>
      <c r="M124" s="22"/>
      <c r="N124" s="22"/>
      <c r="O124" s="22"/>
      <c r="P124" s="22"/>
      <c r="Q124" s="22"/>
      <c r="R124" s="22"/>
      <c r="S124" s="3"/>
      <c r="T124" s="3"/>
      <c r="U124" s="3"/>
      <c r="V124" s="3"/>
      <c r="W124" s="3"/>
      <c r="X124" s="3"/>
      <c r="Y124" s="3"/>
      <c r="Z124" s="3"/>
    </row>
    <row r="125" ht="12.0" hidden="1" customHeight="1">
      <c r="A125" s="3"/>
      <c r="B125" s="61" t="s">
        <v>39</v>
      </c>
      <c r="C125" s="61"/>
      <c r="D125" s="61"/>
      <c r="E125" s="73">
        <f t="shared" ref="E125:J125" si="48">IFERROR(E120/E24,0)</f>
        <v>0</v>
      </c>
      <c r="F125" s="73">
        <f t="shared" si="48"/>
        <v>0.1281343258</v>
      </c>
      <c r="G125" s="73">
        <f t="shared" si="48"/>
        <v>0.07515446667</v>
      </c>
      <c r="H125" s="73">
        <f t="shared" si="48"/>
        <v>0.07495537227</v>
      </c>
      <c r="I125" s="73">
        <f t="shared" si="48"/>
        <v>0.07468378208</v>
      </c>
      <c r="J125" s="73">
        <f t="shared" si="48"/>
        <v>0.07434485781</v>
      </c>
      <c r="K125" s="8"/>
      <c r="L125" s="3"/>
      <c r="M125" s="22"/>
      <c r="N125" s="22"/>
      <c r="O125" s="22"/>
      <c r="P125" s="22"/>
      <c r="Q125" s="22"/>
      <c r="R125" s="22"/>
      <c r="S125" s="3"/>
      <c r="T125" s="3"/>
      <c r="U125" s="3"/>
      <c r="V125" s="3"/>
      <c r="W125" s="3"/>
      <c r="X125" s="3"/>
      <c r="Y125" s="3"/>
      <c r="Z125" s="3"/>
    </row>
    <row r="126" ht="12.0" hidden="1" customHeight="1">
      <c r="A126" s="22"/>
      <c r="B126" s="23" t="s">
        <v>40</v>
      </c>
      <c r="C126" s="74"/>
      <c r="D126" s="74">
        <f t="shared" ref="D126:J126" si="49">IFERROR(D120/C120-1,0)</f>
        <v>0</v>
      </c>
      <c r="E126" s="74">
        <f t="shared" si="49"/>
        <v>0</v>
      </c>
      <c r="F126" s="74">
        <f t="shared" si="49"/>
        <v>0</v>
      </c>
      <c r="G126" s="74">
        <f t="shared" si="49"/>
        <v>0.03333333333</v>
      </c>
      <c r="H126" s="74">
        <f t="shared" si="49"/>
        <v>0.03225806452</v>
      </c>
      <c r="I126" s="74">
        <f t="shared" si="49"/>
        <v>0.03125</v>
      </c>
      <c r="J126" s="74">
        <f t="shared" si="49"/>
        <v>0.0303030303</v>
      </c>
      <c r="K126" s="8"/>
      <c r="L126" s="3"/>
      <c r="M126" s="22"/>
      <c r="N126" s="22"/>
      <c r="O126" s="22"/>
      <c r="P126" s="22"/>
      <c r="Q126" s="22"/>
      <c r="R126" s="22"/>
      <c r="S126" s="3"/>
      <c r="T126" s="3"/>
      <c r="U126" s="3"/>
      <c r="V126" s="3"/>
      <c r="W126" s="3"/>
      <c r="X126" s="3"/>
      <c r="Y126" s="3"/>
      <c r="Z126" s="3"/>
    </row>
    <row r="127" ht="12.0" hidden="1" customHeight="1">
      <c r="A127" s="22"/>
      <c r="B127" s="3"/>
      <c r="C127" s="3"/>
      <c r="D127" s="3"/>
      <c r="E127" s="3"/>
      <c r="F127" s="3"/>
      <c r="G127" s="3"/>
      <c r="H127" s="3"/>
      <c r="I127" s="3"/>
      <c r="J127" s="3"/>
      <c r="K127" s="8"/>
      <c r="L127" s="3"/>
      <c r="M127" s="22"/>
      <c r="N127" s="22"/>
      <c r="O127" s="22"/>
      <c r="P127" s="22"/>
      <c r="Q127" s="22"/>
      <c r="R127" s="22"/>
      <c r="S127" s="3"/>
      <c r="T127" s="3"/>
      <c r="U127" s="3"/>
      <c r="V127" s="3"/>
      <c r="W127" s="3"/>
      <c r="X127" s="3"/>
      <c r="Y127" s="3"/>
      <c r="Z127" s="3"/>
    </row>
    <row r="128" ht="12.0" hidden="1" customHeight="1">
      <c r="A128" s="22"/>
      <c r="B128" s="23" t="str">
        <f t="shared" ref="B128:J128" si="50">+B50</f>
        <v>Savings (Cost increase)/yr</v>
      </c>
      <c r="C128" s="58">
        <f t="shared" si="50"/>
        <v>0</v>
      </c>
      <c r="D128" s="58">
        <f t="shared" si="50"/>
        <v>0</v>
      </c>
      <c r="E128" s="58">
        <f t="shared" si="50"/>
        <v>0</v>
      </c>
      <c r="F128" s="58">
        <f t="shared" si="50"/>
        <v>12180</v>
      </c>
      <c r="G128" s="58">
        <f t="shared" si="50"/>
        <v>18545.4</v>
      </c>
      <c r="H128" s="58">
        <f t="shared" si="50"/>
        <v>25101.762</v>
      </c>
      <c r="I128" s="58">
        <f t="shared" si="50"/>
        <v>31854.81486</v>
      </c>
      <c r="J128" s="58">
        <f t="shared" si="50"/>
        <v>38810.45931</v>
      </c>
      <c r="K128" s="8"/>
      <c r="L128" s="3"/>
      <c r="M128" s="22"/>
      <c r="N128" s="22"/>
      <c r="O128" s="22"/>
      <c r="P128" s="22"/>
      <c r="Q128" s="22"/>
      <c r="R128" s="22"/>
      <c r="S128" s="3"/>
      <c r="T128" s="3"/>
      <c r="U128" s="3"/>
      <c r="V128" s="3"/>
      <c r="W128" s="3"/>
      <c r="X128" s="3"/>
      <c r="Y128" s="3"/>
      <c r="Z128" s="3"/>
    </row>
    <row r="129" ht="12.0" hidden="1" customHeight="1">
      <c r="A129" s="22"/>
      <c r="B129" s="23" t="str">
        <f t="shared" ref="B129:J129" si="51">+B120</f>
        <v>Total Acquisition Payments</v>
      </c>
      <c r="C129" s="23">
        <f t="shared" si="51"/>
        <v>0</v>
      </c>
      <c r="D129" s="23">
        <f t="shared" si="51"/>
        <v>0</v>
      </c>
      <c r="E129" s="23">
        <f t="shared" si="51"/>
        <v>0</v>
      </c>
      <c r="F129" s="23">
        <f t="shared" si="51"/>
        <v>300000</v>
      </c>
      <c r="G129" s="23">
        <f t="shared" si="51"/>
        <v>310000</v>
      </c>
      <c r="H129" s="23">
        <f t="shared" si="51"/>
        <v>320000</v>
      </c>
      <c r="I129" s="23">
        <f t="shared" si="51"/>
        <v>330000</v>
      </c>
      <c r="J129" s="23">
        <f t="shared" si="51"/>
        <v>340000</v>
      </c>
      <c r="K129" s="8"/>
      <c r="L129" s="3"/>
      <c r="M129" s="22"/>
      <c r="N129" s="22"/>
      <c r="O129" s="22"/>
      <c r="P129" s="22"/>
      <c r="Q129" s="22"/>
      <c r="R129" s="22"/>
      <c r="S129" s="3"/>
      <c r="T129" s="3"/>
      <c r="U129" s="3"/>
      <c r="V129" s="3"/>
      <c r="W129" s="3"/>
      <c r="X129" s="3"/>
      <c r="Y129" s="3"/>
      <c r="Z129" s="3"/>
    </row>
    <row r="130" ht="12.0" hidden="1" customHeight="1">
      <c r="A130" s="22"/>
      <c r="B130" s="40" t="s">
        <v>41</v>
      </c>
      <c r="C130" s="75">
        <f t="shared" ref="C130:J130" si="52">IF(C129&gt;0,C128-C129,0)</f>
        <v>0</v>
      </c>
      <c r="D130" s="75">
        <f t="shared" si="52"/>
        <v>0</v>
      </c>
      <c r="E130" s="75">
        <f t="shared" si="52"/>
        <v>0</v>
      </c>
      <c r="F130" s="75">
        <f t="shared" si="52"/>
        <v>-287820</v>
      </c>
      <c r="G130" s="75">
        <f t="shared" si="52"/>
        <v>-291454.6</v>
      </c>
      <c r="H130" s="75">
        <f t="shared" si="52"/>
        <v>-294898.238</v>
      </c>
      <c r="I130" s="75">
        <f t="shared" si="52"/>
        <v>-298145.1851</v>
      </c>
      <c r="J130" s="75">
        <f t="shared" si="52"/>
        <v>-301189.5407</v>
      </c>
      <c r="K130" s="8"/>
      <c r="L130" s="3"/>
      <c r="M130" s="22"/>
      <c r="N130" s="22"/>
      <c r="O130" s="22"/>
      <c r="P130" s="22"/>
      <c r="Q130" s="22"/>
      <c r="R130" s="22"/>
      <c r="S130" s="3"/>
      <c r="T130" s="3"/>
      <c r="U130" s="3"/>
      <c r="V130" s="3"/>
      <c r="W130" s="3"/>
      <c r="X130" s="3"/>
      <c r="Y130" s="3"/>
      <c r="Z130" s="3"/>
    </row>
    <row r="131" ht="12.0" hidden="1" customHeight="1">
      <c r="A131" s="22"/>
      <c r="B131" s="23"/>
      <c r="C131" s="76"/>
      <c r="D131" s="76"/>
      <c r="E131" s="76"/>
      <c r="F131" s="77"/>
      <c r="G131" s="76"/>
      <c r="H131" s="76"/>
      <c r="I131" s="76"/>
      <c r="J131" s="76"/>
      <c r="K131" s="8"/>
      <c r="L131" s="3"/>
      <c r="M131" s="22"/>
      <c r="N131" s="22"/>
      <c r="O131" s="22"/>
      <c r="P131" s="22"/>
      <c r="Q131" s="22"/>
      <c r="R131" s="22"/>
      <c r="S131" s="3"/>
      <c r="T131" s="3"/>
      <c r="U131" s="3"/>
      <c r="V131" s="3"/>
      <c r="W131" s="3"/>
      <c r="X131" s="3"/>
      <c r="Y131" s="3"/>
      <c r="Z131" s="3"/>
    </row>
    <row r="132" ht="12.0" hidden="1" customHeight="1">
      <c r="A132" s="22"/>
      <c r="B132" s="23" t="s">
        <v>42</v>
      </c>
      <c r="C132" s="23"/>
      <c r="D132" s="23"/>
      <c r="E132" s="58">
        <f t="shared" ref="E132:J132" si="53">+E34-E50</f>
        <v>229293.7</v>
      </c>
      <c r="F132" s="58">
        <f t="shared" si="53"/>
        <v>221949.3</v>
      </c>
      <c r="G132" s="58">
        <f t="shared" si="53"/>
        <v>393938.4</v>
      </c>
      <c r="H132" s="58">
        <f t="shared" si="53"/>
        <v>401818.938</v>
      </c>
      <c r="I132" s="58">
        <f t="shared" si="53"/>
        <v>410008.1851</v>
      </c>
      <c r="J132" s="58">
        <f t="shared" si="53"/>
        <v>418517.7407</v>
      </c>
      <c r="K132" s="8"/>
      <c r="L132" s="3"/>
      <c r="M132" s="22"/>
      <c r="N132" s="22"/>
      <c r="O132" s="22"/>
      <c r="P132" s="22"/>
      <c r="Q132" s="22"/>
      <c r="R132" s="22"/>
      <c r="S132" s="3"/>
      <c r="T132" s="3"/>
      <c r="U132" s="3"/>
      <c r="V132" s="3"/>
      <c r="W132" s="3"/>
      <c r="X132" s="3"/>
      <c r="Y132" s="3"/>
      <c r="Z132" s="3"/>
    </row>
    <row r="133" ht="12.0" hidden="1" customHeight="1">
      <c r="A133" s="22"/>
      <c r="B133" s="23" t="s">
        <v>43</v>
      </c>
      <c r="C133" s="23"/>
      <c r="D133" s="23"/>
      <c r="E133" s="23">
        <f t="shared" ref="E133:J133" si="54">+E34-E120</f>
        <v>229293.7</v>
      </c>
      <c r="F133" s="23">
        <f t="shared" si="54"/>
        <v>-65870.7</v>
      </c>
      <c r="G133" s="23">
        <f t="shared" si="54"/>
        <v>102483.8</v>
      </c>
      <c r="H133" s="23">
        <f t="shared" si="54"/>
        <v>106920.7</v>
      </c>
      <c r="I133" s="23">
        <f t="shared" si="54"/>
        <v>111863</v>
      </c>
      <c r="J133" s="23">
        <f t="shared" si="54"/>
        <v>117328.2</v>
      </c>
      <c r="K133" s="8"/>
      <c r="L133" s="3"/>
      <c r="M133" s="22"/>
      <c r="N133" s="22"/>
      <c r="O133" s="22"/>
      <c r="P133" s="22"/>
      <c r="Q133" s="22"/>
      <c r="R133" s="22"/>
      <c r="S133" s="3"/>
      <c r="T133" s="3"/>
      <c r="U133" s="3"/>
      <c r="V133" s="3"/>
      <c r="W133" s="3"/>
      <c r="X133" s="3"/>
      <c r="Y133" s="3"/>
      <c r="Z133" s="3"/>
    </row>
    <row r="134" ht="12.0" hidden="1" customHeight="1">
      <c r="A134" s="22"/>
      <c r="B134" s="40" t="s">
        <v>44</v>
      </c>
      <c r="C134" s="40"/>
      <c r="D134" s="40"/>
      <c r="E134" s="45">
        <f t="shared" ref="E134:J134" si="55">+E133-E132</f>
        <v>0</v>
      </c>
      <c r="F134" s="45">
        <f t="shared" si="55"/>
        <v>-287820</v>
      </c>
      <c r="G134" s="45">
        <f t="shared" si="55"/>
        <v>-291454.6</v>
      </c>
      <c r="H134" s="45">
        <f t="shared" si="55"/>
        <v>-294898.238</v>
      </c>
      <c r="I134" s="45">
        <f t="shared" si="55"/>
        <v>-298145.1851</v>
      </c>
      <c r="J134" s="45">
        <f t="shared" si="55"/>
        <v>-301189.5407</v>
      </c>
      <c r="K134" s="8"/>
      <c r="L134" s="3"/>
      <c r="M134" s="22"/>
      <c r="N134" s="22"/>
      <c r="O134" s="22"/>
      <c r="P134" s="22"/>
      <c r="Q134" s="22"/>
      <c r="R134" s="22"/>
      <c r="S134" s="3"/>
      <c r="T134" s="3"/>
      <c r="U134" s="3"/>
      <c r="V134" s="3"/>
      <c r="W134" s="3"/>
      <c r="X134" s="3"/>
      <c r="Y134" s="3"/>
      <c r="Z134" s="3"/>
    </row>
    <row r="135" ht="12.0" hidden="1" customHeight="1">
      <c r="A135" s="22"/>
      <c r="B135" s="61" t="s">
        <v>45</v>
      </c>
      <c r="C135" s="78">
        <f t="shared" ref="C135:J135" si="56">IFERROR(C134/C47,0)</f>
        <v>0</v>
      </c>
      <c r="D135" s="78">
        <f t="shared" si="56"/>
        <v>0</v>
      </c>
      <c r="E135" s="78">
        <f t="shared" si="56"/>
        <v>0</v>
      </c>
      <c r="F135" s="78">
        <f t="shared" si="56"/>
        <v>-1.356489773</v>
      </c>
      <c r="G135" s="78">
        <f t="shared" si="56"/>
        <v>-1.333611231</v>
      </c>
      <c r="H135" s="78">
        <f t="shared" si="56"/>
        <v>-1.310066325</v>
      </c>
      <c r="I135" s="78">
        <f t="shared" si="56"/>
        <v>-1.285913279</v>
      </c>
      <c r="J135" s="78">
        <f t="shared" si="56"/>
        <v>-1.261207493</v>
      </c>
      <c r="K135" s="23"/>
      <c r="L135" s="22"/>
      <c r="M135" s="22"/>
      <c r="N135" s="22"/>
      <c r="O135" s="22"/>
      <c r="P135" s="22"/>
      <c r="Q135" s="22"/>
      <c r="R135" s="22"/>
      <c r="S135" s="3"/>
      <c r="T135" s="3"/>
      <c r="U135" s="3"/>
      <c r="V135" s="3"/>
      <c r="W135" s="3"/>
      <c r="X135" s="3"/>
      <c r="Y135" s="3"/>
      <c r="Z135" s="3"/>
    </row>
    <row r="136" ht="12.0" hidden="1" customHeight="1">
      <c r="A136" s="22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2"/>
      <c r="M136" s="22"/>
      <c r="N136" s="22"/>
      <c r="O136" s="22"/>
      <c r="P136" s="22"/>
      <c r="Q136" s="22"/>
      <c r="R136" s="22"/>
      <c r="S136" s="3"/>
      <c r="T136" s="3"/>
      <c r="U136" s="3"/>
      <c r="V136" s="3"/>
      <c r="W136" s="3"/>
      <c r="X136" s="3"/>
      <c r="Y136" s="3"/>
      <c r="Z136" s="3"/>
    </row>
    <row r="137" ht="12.0" hidden="1" customHeight="1">
      <c r="A137" s="22"/>
      <c r="B137" s="23" t="s">
        <v>42</v>
      </c>
      <c r="C137" s="23"/>
      <c r="D137" s="23"/>
      <c r="E137" s="58">
        <f t="shared" ref="E137:J137" si="57">+E132</f>
        <v>229293.7</v>
      </c>
      <c r="F137" s="58">
        <f t="shared" si="57"/>
        <v>221949.3</v>
      </c>
      <c r="G137" s="58">
        <f t="shared" si="57"/>
        <v>393938.4</v>
      </c>
      <c r="H137" s="58">
        <f t="shared" si="57"/>
        <v>401818.938</v>
      </c>
      <c r="I137" s="58">
        <f t="shared" si="57"/>
        <v>410008.1851</v>
      </c>
      <c r="J137" s="58">
        <f t="shared" si="57"/>
        <v>418517.7407</v>
      </c>
      <c r="K137" s="23"/>
      <c r="L137" s="22"/>
      <c r="M137" s="22"/>
      <c r="N137" s="22"/>
      <c r="O137" s="22"/>
      <c r="P137" s="22"/>
      <c r="Q137" s="22"/>
      <c r="R137" s="22"/>
      <c r="S137" s="3"/>
      <c r="T137" s="3"/>
      <c r="U137" s="3"/>
      <c r="V137" s="3"/>
      <c r="W137" s="3"/>
      <c r="X137" s="3"/>
      <c r="Y137" s="3"/>
      <c r="Z137" s="3"/>
    </row>
    <row r="138" ht="12.0" hidden="1" customHeight="1">
      <c r="A138" s="22"/>
      <c r="B138" s="23" t="s">
        <v>93</v>
      </c>
      <c r="C138" s="23"/>
      <c r="D138" s="23"/>
      <c r="E138" s="23" t="str">
        <f t="shared" ref="E138:J138" si="58">+E34-E120-E124</f>
        <v>#REF!</v>
      </c>
      <c r="F138" s="23" t="str">
        <f t="shared" si="58"/>
        <v>#REF!</v>
      </c>
      <c r="G138" s="23" t="str">
        <f t="shared" si="58"/>
        <v>#REF!</v>
      </c>
      <c r="H138" s="23" t="str">
        <f t="shared" si="58"/>
        <v>#REF!</v>
      </c>
      <c r="I138" s="23" t="str">
        <f t="shared" si="58"/>
        <v>#REF!</v>
      </c>
      <c r="J138" s="23" t="str">
        <f t="shared" si="58"/>
        <v>#REF!</v>
      </c>
      <c r="K138" s="22"/>
      <c r="L138" s="22"/>
      <c r="M138" s="22"/>
      <c r="N138" s="22"/>
      <c r="O138" s="22"/>
      <c r="P138" s="22"/>
      <c r="Q138" s="22"/>
      <c r="R138" s="22"/>
      <c r="S138" s="3"/>
      <c r="T138" s="3"/>
      <c r="U138" s="3"/>
      <c r="V138" s="3"/>
      <c r="W138" s="3"/>
      <c r="X138" s="3"/>
      <c r="Y138" s="3"/>
      <c r="Z138" s="3"/>
    </row>
    <row r="139" ht="12.0" hidden="1" customHeight="1">
      <c r="A139" s="22"/>
      <c r="B139" s="40" t="s">
        <v>44</v>
      </c>
      <c r="C139" s="40"/>
      <c r="D139" s="40"/>
      <c r="E139" s="45" t="str">
        <f t="shared" ref="E139:J139" si="59">+E138-E137</f>
        <v>#REF!</v>
      </c>
      <c r="F139" s="45" t="str">
        <f t="shared" si="59"/>
        <v>#REF!</v>
      </c>
      <c r="G139" s="45" t="str">
        <f t="shared" si="59"/>
        <v>#REF!</v>
      </c>
      <c r="H139" s="45" t="str">
        <f t="shared" si="59"/>
        <v>#REF!</v>
      </c>
      <c r="I139" s="45" t="str">
        <f t="shared" si="59"/>
        <v>#REF!</v>
      </c>
      <c r="J139" s="45" t="str">
        <f t="shared" si="59"/>
        <v>#REF!</v>
      </c>
      <c r="K139" s="22"/>
      <c r="L139" s="22"/>
      <c r="M139" s="22"/>
      <c r="N139" s="22"/>
      <c r="O139" s="22"/>
      <c r="P139" s="22"/>
      <c r="Q139" s="22"/>
      <c r="R139" s="22"/>
      <c r="S139" s="3"/>
      <c r="T139" s="3"/>
      <c r="U139" s="3"/>
      <c r="V139" s="3"/>
      <c r="W139" s="3"/>
      <c r="X139" s="3"/>
      <c r="Y139" s="3"/>
      <c r="Z139" s="3"/>
    </row>
    <row r="140" ht="12.0" hidden="1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3"/>
      <c r="T140" s="3"/>
      <c r="U140" s="3"/>
      <c r="V140" s="3"/>
      <c r="W140" s="3"/>
      <c r="X140" s="3"/>
      <c r="Y140" s="3"/>
      <c r="Z140" s="3"/>
    </row>
    <row r="141" ht="12.0" hidden="1" customHeight="1">
      <c r="A141" s="22"/>
      <c r="B141" s="79" t="s">
        <v>47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3"/>
      <c r="D153" s="3"/>
      <c r="E153" s="80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9">
    <mergeCell ref="L61:R61"/>
    <mergeCell ref="L62:R62"/>
    <mergeCell ref="L63:R63"/>
    <mergeCell ref="L64:R64"/>
    <mergeCell ref="L65:R65"/>
    <mergeCell ref="L66:R66"/>
    <mergeCell ref="L67:R67"/>
    <mergeCell ref="L68:R68"/>
    <mergeCell ref="L69:R69"/>
    <mergeCell ref="L70:R70"/>
    <mergeCell ref="L71:R71"/>
    <mergeCell ref="L72:R72"/>
    <mergeCell ref="L73:R73"/>
    <mergeCell ref="L74:R74"/>
    <mergeCell ref="L75:R75"/>
    <mergeCell ref="L76:R76"/>
    <mergeCell ref="L77:R77"/>
    <mergeCell ref="L78:R78"/>
    <mergeCell ref="L79:R79"/>
    <mergeCell ref="L80:R80"/>
    <mergeCell ref="L81:R81"/>
    <mergeCell ref="L89:R89"/>
    <mergeCell ref="L90:R90"/>
    <mergeCell ref="L82:R82"/>
    <mergeCell ref="L83:R83"/>
    <mergeCell ref="L84:R84"/>
    <mergeCell ref="L85:R85"/>
    <mergeCell ref="L86:R86"/>
    <mergeCell ref="L87:R87"/>
    <mergeCell ref="L88:R88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  <mergeCell ref="L21:R21"/>
    <mergeCell ref="L22:R22"/>
    <mergeCell ref="L23:R23"/>
    <mergeCell ref="L24:R24"/>
    <mergeCell ref="L25:R25"/>
    <mergeCell ref="L26:R26"/>
    <mergeCell ref="L27:R27"/>
    <mergeCell ref="L28:R28"/>
    <mergeCell ref="L29:R29"/>
    <mergeCell ref="L30:R30"/>
    <mergeCell ref="L31:R31"/>
    <mergeCell ref="L32:R32"/>
    <mergeCell ref="L33:R33"/>
    <mergeCell ref="L34:R34"/>
    <mergeCell ref="L35:R35"/>
    <mergeCell ref="L36:R36"/>
    <mergeCell ref="L37:R37"/>
    <mergeCell ref="L38:R38"/>
    <mergeCell ref="L39:R39"/>
    <mergeCell ref="L40:R40"/>
    <mergeCell ref="L41:R41"/>
    <mergeCell ref="L42:R42"/>
    <mergeCell ref="L43:R43"/>
    <mergeCell ref="L44:R44"/>
    <mergeCell ref="L45:R45"/>
    <mergeCell ref="L46:R46"/>
    <mergeCell ref="L47:R47"/>
    <mergeCell ref="L48:R48"/>
    <mergeCell ref="L49:R49"/>
    <mergeCell ref="L50:R50"/>
    <mergeCell ref="L51:R51"/>
    <mergeCell ref="L52:R52"/>
    <mergeCell ref="L53:R53"/>
    <mergeCell ref="L54:R54"/>
    <mergeCell ref="L55:R55"/>
    <mergeCell ref="L56:R56"/>
    <mergeCell ref="L57:R57"/>
    <mergeCell ref="L58:R58"/>
    <mergeCell ref="L59:R59"/>
    <mergeCell ref="L60:R60"/>
  </mergeCells>
  <hyperlinks>
    <hyperlink r:id="rId2" ref="E153"/>
  </hyperlinks>
  <printOptions/>
  <pageMargins bottom="0.5" footer="0.0" header="0.0" left="0.35" right="0.25" top="0.32"/>
  <pageSetup orientation="portrait"/>
  <headerFooter>
    <oddFooter>&amp;L&amp;D  at &amp;T Mike 702.486.8879&amp;CPage &amp;P of &amp;R&amp;F  &amp;A</oddFooter>
  </headerFooter>
  <rowBreaks count="1" manualBreakCount="1">
    <brk id="70" man="1"/>
  </row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0"/>
    <col customWidth="1" min="2" max="3" width="4.13"/>
    <col customWidth="1" min="4" max="4" width="4.5"/>
    <col customWidth="1" min="5" max="5" width="9.13"/>
    <col customWidth="1" min="6" max="7" width="10.25"/>
    <col customWidth="1" min="8" max="14" width="9.13"/>
    <col customWidth="1" min="15" max="15" width="2.5"/>
    <col customWidth="1" hidden="1" min="16" max="18" width="8.63"/>
    <col customWidth="1" min="19" max="26" width="8.63"/>
  </cols>
  <sheetData>
    <row r="1" ht="12.0" customHeight="1">
      <c r="A1" s="121" t="s">
        <v>94</v>
      </c>
      <c r="B1" s="121"/>
      <c r="C1" s="121"/>
      <c r="D1" s="121"/>
      <c r="E1" s="121"/>
      <c r="F1" s="121"/>
      <c r="G1" s="12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122" t="s">
        <v>95</v>
      </c>
      <c r="B2" s="123"/>
      <c r="C2" s="123"/>
      <c r="D2" s="123"/>
      <c r="E2" s="123"/>
      <c r="F2" s="123"/>
      <c r="G2" s="12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0" customHeight="1">
      <c r="A3" s="9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12" t="s">
        <v>6</v>
      </c>
      <c r="B4" s="3"/>
      <c r="C4" s="3"/>
      <c r="D4" s="3"/>
      <c r="E4" s="3"/>
      <c r="F4" s="12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15" t="str">
        <f>CELL("filename")</f>
        <v>#N/A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23"/>
      <c r="B6" s="23"/>
      <c r="C6" s="23"/>
      <c r="D6" s="23"/>
      <c r="E6" s="23"/>
      <c r="F6" s="8"/>
      <c r="G6" s="23"/>
      <c r="H6" s="23"/>
      <c r="I6" s="23"/>
      <c r="J6" s="23"/>
      <c r="K6" s="23"/>
      <c r="L6" s="23"/>
      <c r="M6" s="23"/>
      <c r="N6" s="23"/>
      <c r="O6" s="22"/>
      <c r="P6" s="22"/>
      <c r="Q6" s="22"/>
      <c r="R6" s="22"/>
      <c r="S6" s="3"/>
      <c r="T6" s="3"/>
      <c r="U6" s="3"/>
      <c r="V6" s="3"/>
      <c r="W6" s="3"/>
      <c r="X6" s="3"/>
      <c r="Y6" s="3"/>
      <c r="Z6" s="3"/>
    </row>
    <row r="7" ht="12.0" customHeight="1">
      <c r="A7" s="23"/>
      <c r="B7" s="125" t="s">
        <v>96</v>
      </c>
      <c r="C7" s="23"/>
      <c r="D7" s="23"/>
      <c r="E7" s="23"/>
      <c r="F7" s="8"/>
      <c r="G7" s="23"/>
      <c r="H7" s="23"/>
      <c r="I7" s="23"/>
      <c r="J7" s="23"/>
      <c r="K7" s="23"/>
      <c r="L7" s="23"/>
      <c r="M7" s="23"/>
      <c r="N7" s="23"/>
      <c r="O7" s="22"/>
      <c r="P7" s="22"/>
      <c r="Q7" s="22"/>
      <c r="R7" s="22"/>
      <c r="S7" s="3"/>
      <c r="T7" s="3"/>
      <c r="U7" s="3"/>
      <c r="V7" s="3"/>
      <c r="W7" s="3"/>
      <c r="X7" s="3"/>
      <c r="Y7" s="3"/>
      <c r="Z7" s="3"/>
    </row>
    <row r="8" ht="12.0" customHeight="1">
      <c r="A8" s="23"/>
      <c r="B8" s="125" t="s">
        <v>97</v>
      </c>
      <c r="C8" s="23"/>
      <c r="D8" s="23"/>
      <c r="E8" s="23"/>
      <c r="F8" s="8"/>
      <c r="G8" s="23"/>
      <c r="H8" s="23"/>
      <c r="I8" s="23"/>
      <c r="J8" s="23"/>
      <c r="K8" s="23"/>
      <c r="L8" s="23"/>
      <c r="M8" s="23"/>
      <c r="N8" s="23"/>
      <c r="O8" s="22"/>
      <c r="P8" s="22"/>
      <c r="Q8" s="22"/>
      <c r="R8" s="22"/>
      <c r="S8" s="3"/>
      <c r="T8" s="3"/>
      <c r="U8" s="3"/>
      <c r="V8" s="3"/>
      <c r="W8" s="3"/>
      <c r="X8" s="3"/>
      <c r="Y8" s="3"/>
      <c r="Z8" s="3"/>
    </row>
    <row r="9" ht="12.0" customHeight="1">
      <c r="A9" s="23"/>
      <c r="B9" s="79" t="s">
        <v>98</v>
      </c>
      <c r="C9" s="23"/>
      <c r="D9" s="23"/>
      <c r="E9" s="23"/>
      <c r="F9" s="8"/>
      <c r="G9" s="23"/>
      <c r="H9" s="23"/>
      <c r="I9" s="23"/>
      <c r="J9" s="23"/>
      <c r="K9" s="23"/>
      <c r="L9" s="23"/>
      <c r="M9" s="23"/>
      <c r="N9" s="23"/>
      <c r="O9" s="22"/>
      <c r="P9" s="22"/>
      <c r="Q9" s="22"/>
      <c r="R9" s="22"/>
      <c r="S9" s="3"/>
      <c r="T9" s="3"/>
      <c r="U9" s="3"/>
      <c r="V9" s="3"/>
      <c r="W9" s="3"/>
      <c r="X9" s="3"/>
      <c r="Y9" s="3"/>
      <c r="Z9" s="3"/>
    </row>
    <row r="10" ht="12.0" customHeight="1">
      <c r="A10" s="23"/>
      <c r="B10" s="23"/>
      <c r="C10" s="23"/>
      <c r="D10" s="23"/>
      <c r="E10" s="23"/>
      <c r="F10" s="8"/>
      <c r="G10" s="23"/>
      <c r="H10" s="23"/>
      <c r="I10" s="23"/>
      <c r="J10" s="23"/>
      <c r="K10" s="23"/>
      <c r="L10" s="23"/>
      <c r="M10" s="23"/>
      <c r="N10" s="23"/>
      <c r="O10" s="22"/>
      <c r="P10" s="22"/>
      <c r="Q10" s="22"/>
      <c r="R10" s="22"/>
      <c r="S10" s="3"/>
      <c r="T10" s="3"/>
      <c r="U10" s="3"/>
      <c r="V10" s="3"/>
      <c r="W10" s="3"/>
      <c r="X10" s="3"/>
      <c r="Y10" s="3"/>
      <c r="Z10" s="3"/>
    </row>
    <row r="11" ht="12.0" customHeight="1">
      <c r="A11" s="23"/>
      <c r="B11" s="126" t="s">
        <v>99</v>
      </c>
      <c r="C11" s="127"/>
      <c r="D11" s="128"/>
      <c r="E11" s="129"/>
      <c r="F11" s="129"/>
      <c r="G11" s="130"/>
      <c r="H11" s="129"/>
      <c r="I11" s="21"/>
      <c r="J11" s="21"/>
      <c r="K11" s="21"/>
      <c r="L11" s="21"/>
      <c r="M11" s="21"/>
      <c r="N11" s="21"/>
      <c r="O11" s="22"/>
      <c r="P11" s="22"/>
      <c r="Q11" s="22"/>
      <c r="R11" s="22"/>
      <c r="S11" s="3"/>
      <c r="T11" s="3"/>
      <c r="U11" s="3"/>
      <c r="V11" s="3"/>
      <c r="W11" s="3"/>
      <c r="X11" s="3"/>
      <c r="Y11" s="3"/>
      <c r="Z11" s="3"/>
    </row>
    <row r="12" ht="12.0" customHeight="1">
      <c r="A12" s="23"/>
      <c r="B12" s="131" t="s">
        <v>100</v>
      </c>
      <c r="C12" s="132"/>
      <c r="D12" s="132"/>
      <c r="E12" s="132"/>
      <c r="F12" s="133"/>
      <c r="G12" s="26"/>
      <c r="H12" s="26"/>
      <c r="I12" s="26"/>
      <c r="J12" s="26"/>
      <c r="K12" s="27"/>
      <c r="L12" s="23"/>
      <c r="M12" s="23"/>
      <c r="N12" s="23"/>
      <c r="O12" s="22"/>
      <c r="P12" s="22"/>
      <c r="Q12" s="22"/>
      <c r="R12" s="22"/>
      <c r="S12" s="3"/>
      <c r="T12" s="3"/>
      <c r="U12" s="3"/>
      <c r="V12" s="3"/>
      <c r="W12" s="3"/>
      <c r="X12" s="3"/>
      <c r="Y12" s="3"/>
      <c r="Z12" s="3"/>
    </row>
    <row r="13" ht="12.0" customHeight="1">
      <c r="A13" s="23"/>
      <c r="B13" s="131" t="s">
        <v>101</v>
      </c>
      <c r="C13" s="132"/>
      <c r="D13" s="132"/>
      <c r="E13" s="132"/>
      <c r="F13" s="133"/>
      <c r="G13" s="26"/>
      <c r="H13" s="26"/>
      <c r="I13" s="26"/>
      <c r="J13" s="26"/>
      <c r="K13" s="27"/>
      <c r="L13" s="23"/>
      <c r="M13" s="23"/>
      <c r="N13" s="23"/>
      <c r="O13" s="22"/>
      <c r="P13" s="22"/>
      <c r="Q13" s="22"/>
      <c r="R13" s="22"/>
      <c r="S13" s="3"/>
      <c r="T13" s="3"/>
      <c r="U13" s="3"/>
      <c r="V13" s="3"/>
      <c r="W13" s="3"/>
      <c r="X13" s="3"/>
      <c r="Y13" s="3"/>
      <c r="Z13" s="3"/>
    </row>
    <row r="14" ht="34.5" customHeight="1">
      <c r="A14" s="23"/>
      <c r="B14" s="134" t="s">
        <v>102</v>
      </c>
      <c r="C14" s="26"/>
      <c r="D14" s="26"/>
      <c r="E14" s="26"/>
      <c r="F14" s="133"/>
      <c r="G14" s="26"/>
      <c r="H14" s="26"/>
      <c r="I14" s="26"/>
      <c r="J14" s="26"/>
      <c r="K14" s="27"/>
      <c r="L14" s="23"/>
      <c r="M14" s="23"/>
      <c r="N14" s="23"/>
      <c r="O14" s="22"/>
      <c r="P14" s="22"/>
      <c r="Q14" s="22"/>
      <c r="R14" s="22"/>
      <c r="S14" s="3"/>
      <c r="T14" s="3"/>
      <c r="U14" s="3"/>
      <c r="V14" s="3"/>
      <c r="W14" s="3"/>
      <c r="X14" s="3"/>
      <c r="Y14" s="3"/>
      <c r="Z14" s="3"/>
    </row>
    <row r="15" ht="31.5" customHeight="1">
      <c r="A15" s="23"/>
      <c r="B15" s="134" t="s">
        <v>103</v>
      </c>
      <c r="C15" s="26"/>
      <c r="D15" s="26"/>
      <c r="E15" s="26"/>
      <c r="F15" s="133"/>
      <c r="G15" s="26"/>
      <c r="H15" s="26"/>
      <c r="I15" s="26"/>
      <c r="J15" s="26"/>
      <c r="K15" s="27"/>
      <c r="L15" s="23"/>
      <c r="M15" s="23"/>
      <c r="N15" s="23"/>
      <c r="O15" s="22"/>
      <c r="P15" s="22"/>
      <c r="Q15" s="22"/>
      <c r="R15" s="22"/>
      <c r="S15" s="3"/>
      <c r="T15" s="3"/>
      <c r="U15" s="3"/>
      <c r="V15" s="3"/>
      <c r="W15" s="3"/>
      <c r="X15" s="3"/>
      <c r="Y15" s="3"/>
      <c r="Z15" s="3"/>
    </row>
    <row r="16" ht="12.0" customHeight="1">
      <c r="A16" s="23"/>
      <c r="B16" s="131" t="s">
        <v>104</v>
      </c>
      <c r="C16" s="132"/>
      <c r="D16" s="132"/>
      <c r="E16" s="132"/>
      <c r="F16" s="133"/>
      <c r="G16" s="26"/>
      <c r="H16" s="26"/>
      <c r="I16" s="26"/>
      <c r="J16" s="26"/>
      <c r="K16" s="27"/>
      <c r="L16" s="23"/>
      <c r="M16" s="23"/>
      <c r="N16" s="23"/>
      <c r="O16" s="22"/>
      <c r="P16" s="22"/>
      <c r="Q16" s="22"/>
      <c r="R16" s="22"/>
      <c r="S16" s="3"/>
      <c r="T16" s="3"/>
      <c r="U16" s="3"/>
      <c r="V16" s="3"/>
      <c r="W16" s="3"/>
      <c r="X16" s="3"/>
      <c r="Y16" s="3"/>
      <c r="Z16" s="3"/>
    </row>
    <row r="17" ht="12.0" customHeight="1">
      <c r="A17" s="23"/>
      <c r="B17" s="131" t="s">
        <v>105</v>
      </c>
      <c r="C17" s="132"/>
      <c r="D17" s="132"/>
      <c r="E17" s="132"/>
      <c r="F17" s="133"/>
      <c r="G17" s="26"/>
      <c r="H17" s="26"/>
      <c r="I17" s="26"/>
      <c r="J17" s="26"/>
      <c r="K17" s="27"/>
      <c r="L17" s="23"/>
      <c r="M17" s="23"/>
      <c r="N17" s="23"/>
      <c r="O17" s="22"/>
      <c r="P17" s="22"/>
      <c r="Q17" s="22"/>
      <c r="R17" s="22"/>
      <c r="S17" s="3"/>
      <c r="T17" s="3"/>
      <c r="U17" s="3"/>
      <c r="V17" s="3"/>
      <c r="W17" s="3"/>
      <c r="X17" s="3"/>
      <c r="Y17" s="3"/>
      <c r="Z17" s="3"/>
    </row>
    <row r="18" ht="12.0" customHeight="1">
      <c r="A18" s="23"/>
      <c r="B18" s="131" t="s">
        <v>106</v>
      </c>
      <c r="C18" s="132"/>
      <c r="D18" s="132"/>
      <c r="E18" s="132"/>
      <c r="F18" s="133"/>
      <c r="G18" s="26"/>
      <c r="H18" s="26"/>
      <c r="I18" s="26"/>
      <c r="J18" s="26"/>
      <c r="K18" s="27"/>
      <c r="L18" s="23"/>
      <c r="M18" s="23"/>
      <c r="N18" s="23"/>
      <c r="O18" s="22"/>
      <c r="P18" s="22"/>
      <c r="Q18" s="22"/>
      <c r="R18" s="22"/>
      <c r="S18" s="3"/>
      <c r="T18" s="3"/>
      <c r="U18" s="3"/>
      <c r="V18" s="3"/>
      <c r="W18" s="3"/>
      <c r="X18" s="3"/>
      <c r="Y18" s="3"/>
      <c r="Z18" s="3"/>
    </row>
    <row r="19" ht="28.5" customHeight="1">
      <c r="A19" s="23"/>
      <c r="B19" s="134" t="s">
        <v>107</v>
      </c>
      <c r="C19" s="26"/>
      <c r="D19" s="26"/>
      <c r="E19" s="26"/>
      <c r="F19" s="133"/>
      <c r="G19" s="26"/>
      <c r="H19" s="26"/>
      <c r="I19" s="26"/>
      <c r="J19" s="26"/>
      <c r="K19" s="27"/>
      <c r="L19" s="23"/>
      <c r="M19" s="23"/>
      <c r="N19" s="23"/>
      <c r="O19" s="22"/>
      <c r="P19" s="22"/>
      <c r="Q19" s="22"/>
      <c r="R19" s="22"/>
      <c r="S19" s="3"/>
      <c r="T19" s="3"/>
      <c r="U19" s="3"/>
      <c r="V19" s="3"/>
      <c r="W19" s="3"/>
      <c r="X19" s="3"/>
      <c r="Y19" s="3"/>
      <c r="Z19" s="3"/>
    </row>
    <row r="20" ht="35.25" customHeight="1">
      <c r="A20" s="23"/>
      <c r="B20" s="134" t="s">
        <v>108</v>
      </c>
      <c r="C20" s="26"/>
      <c r="D20" s="26"/>
      <c r="E20" s="26"/>
      <c r="F20" s="133"/>
      <c r="G20" s="26"/>
      <c r="H20" s="26"/>
      <c r="I20" s="26"/>
      <c r="J20" s="26"/>
      <c r="K20" s="27"/>
      <c r="L20" s="23"/>
      <c r="M20" s="135"/>
      <c r="N20" s="23"/>
      <c r="O20" s="22"/>
      <c r="P20" s="22"/>
      <c r="Q20" s="22"/>
      <c r="R20" s="22"/>
      <c r="S20" s="3"/>
      <c r="T20" s="3"/>
      <c r="U20" s="3"/>
      <c r="V20" s="3"/>
      <c r="W20" s="3"/>
      <c r="X20" s="3"/>
      <c r="Y20" s="3"/>
      <c r="Z20" s="3"/>
    </row>
    <row r="21" ht="12.0" customHeight="1">
      <c r="A21" s="23"/>
      <c r="B21" s="23"/>
      <c r="C21" s="23"/>
      <c r="D21" s="3"/>
      <c r="E21" s="8"/>
      <c r="F21" s="8"/>
      <c r="G21" s="136"/>
      <c r="H21" s="8"/>
      <c r="I21" s="23"/>
      <c r="J21" s="23"/>
      <c r="K21" s="23"/>
      <c r="L21" s="23"/>
      <c r="M21" s="23"/>
      <c r="N21" s="23"/>
      <c r="O21" s="22"/>
      <c r="P21" s="22"/>
      <c r="Q21" s="22"/>
      <c r="R21" s="22"/>
      <c r="S21" s="3"/>
      <c r="T21" s="3"/>
      <c r="U21" s="3"/>
      <c r="V21" s="3"/>
      <c r="W21" s="3"/>
      <c r="X21" s="3"/>
      <c r="Y21" s="3"/>
      <c r="Z21" s="3"/>
    </row>
    <row r="22" ht="12.0" customHeight="1">
      <c r="A22" s="22"/>
      <c r="B22" s="126" t="s">
        <v>109</v>
      </c>
      <c r="C22" s="127"/>
      <c r="D22" s="128"/>
      <c r="E22" s="129"/>
      <c r="F22" s="129"/>
      <c r="G22" s="130"/>
      <c r="H22" s="129"/>
      <c r="I22" s="21"/>
      <c r="J22" s="21"/>
      <c r="K22" s="21"/>
      <c r="L22" s="21"/>
      <c r="M22" s="21"/>
      <c r="N22" s="21"/>
      <c r="O22" s="22"/>
      <c r="P22" s="22"/>
      <c r="Q22" s="22"/>
      <c r="R22" s="22"/>
      <c r="S22" s="3"/>
      <c r="T22" s="3"/>
      <c r="U22" s="3"/>
      <c r="V22" s="3"/>
      <c r="W22" s="3"/>
      <c r="X22" s="3"/>
      <c r="Y22" s="3"/>
      <c r="Z22" s="3"/>
    </row>
    <row r="23" ht="12.0" customHeight="1">
      <c r="A23" s="22"/>
      <c r="B23" s="137" t="s">
        <v>110</v>
      </c>
      <c r="C23" s="138"/>
      <c r="D23" s="124"/>
      <c r="E23" s="139"/>
      <c r="F23" s="3"/>
      <c r="G23" s="140"/>
      <c r="H23" s="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3"/>
      <c r="T23" s="3"/>
      <c r="U23" s="3"/>
      <c r="V23" s="3"/>
      <c r="W23" s="3"/>
      <c r="X23" s="3"/>
      <c r="Y23" s="3"/>
      <c r="Z23" s="3"/>
    </row>
    <row r="24" ht="12.0" customHeight="1">
      <c r="A24" s="22"/>
      <c r="B24" s="141"/>
      <c r="C24" s="142"/>
      <c r="D24" s="143">
        <v>1.0</v>
      </c>
      <c r="E24" s="124" t="s">
        <v>111</v>
      </c>
      <c r="F24" s="3"/>
      <c r="G24" s="140"/>
      <c r="H24" s="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3"/>
      <c r="T24" s="3"/>
      <c r="U24" s="3"/>
      <c r="V24" s="3"/>
      <c r="W24" s="3"/>
      <c r="X24" s="3"/>
      <c r="Y24" s="3"/>
      <c r="Z24" s="3"/>
    </row>
    <row r="25" ht="12.0" customHeight="1">
      <c r="A25" s="22"/>
      <c r="B25" s="141"/>
      <c r="C25" s="142"/>
      <c r="D25" s="143">
        <v>2.0</v>
      </c>
      <c r="E25" s="124" t="s">
        <v>112</v>
      </c>
      <c r="F25" s="3"/>
      <c r="G25" s="140"/>
      <c r="H25" s="3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3"/>
      <c r="T25" s="3"/>
      <c r="U25" s="3"/>
      <c r="V25" s="3"/>
      <c r="W25" s="3"/>
      <c r="X25" s="3"/>
      <c r="Y25" s="3"/>
      <c r="Z25" s="3"/>
    </row>
    <row r="26" ht="12.0" customHeight="1">
      <c r="A26" s="22"/>
      <c r="B26" s="141"/>
      <c r="C26" s="142"/>
      <c r="D26" s="143">
        <v>3.0</v>
      </c>
      <c r="E26" s="124" t="s">
        <v>113</v>
      </c>
      <c r="F26" s="3"/>
      <c r="G26" s="140"/>
      <c r="H26" s="3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3"/>
      <c r="T26" s="3"/>
      <c r="U26" s="3"/>
      <c r="V26" s="3"/>
      <c r="W26" s="3"/>
      <c r="X26" s="3"/>
      <c r="Y26" s="3"/>
      <c r="Z26" s="3"/>
    </row>
    <row r="27" ht="12.0" customHeight="1">
      <c r="A27" s="22"/>
      <c r="B27" s="141"/>
      <c r="C27" s="142"/>
      <c r="D27" s="143">
        <v>4.0</v>
      </c>
      <c r="E27" s="124" t="s">
        <v>114</v>
      </c>
      <c r="F27" s="3"/>
      <c r="G27" s="140"/>
      <c r="H27" s="3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3"/>
      <c r="T27" s="3"/>
      <c r="U27" s="3"/>
      <c r="V27" s="3"/>
      <c r="W27" s="3"/>
      <c r="X27" s="3"/>
      <c r="Y27" s="3"/>
      <c r="Z27" s="3"/>
    </row>
    <row r="28" ht="12.0" customHeight="1">
      <c r="A28" s="22"/>
      <c r="B28" s="141"/>
      <c r="C28" s="142"/>
      <c r="D28" s="143">
        <v>5.0</v>
      </c>
      <c r="E28" s="124" t="s">
        <v>115</v>
      </c>
      <c r="F28" s="3"/>
      <c r="G28" s="140"/>
      <c r="H28" s="3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"/>
      <c r="T28" s="3"/>
      <c r="U28" s="3"/>
      <c r="V28" s="3"/>
      <c r="W28" s="3"/>
      <c r="X28" s="3"/>
      <c r="Y28" s="3"/>
      <c r="Z28" s="3"/>
    </row>
    <row r="29" ht="12.0" customHeight="1">
      <c r="A29" s="22"/>
      <c r="B29" s="141"/>
      <c r="C29" s="142"/>
      <c r="D29" s="143">
        <v>6.0</v>
      </c>
      <c r="E29" s="124" t="s">
        <v>116</v>
      </c>
      <c r="F29" s="3"/>
      <c r="G29" s="140"/>
      <c r="H29" s="3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3"/>
      <c r="T29" s="3"/>
      <c r="U29" s="3"/>
      <c r="V29" s="3"/>
      <c r="W29" s="3"/>
      <c r="X29" s="3"/>
      <c r="Y29" s="3"/>
      <c r="Z29" s="3"/>
    </row>
    <row r="30" ht="12.0" customHeight="1">
      <c r="A30" s="22"/>
      <c r="B30" s="141" t="s">
        <v>117</v>
      </c>
      <c r="C30" s="142"/>
      <c r="D30" s="143">
        <v>7.0</v>
      </c>
      <c r="E30" s="124" t="s">
        <v>118</v>
      </c>
      <c r="F30" s="3"/>
      <c r="G30" s="140"/>
      <c r="H30" s="3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3"/>
      <c r="T30" s="3"/>
      <c r="U30" s="3"/>
      <c r="V30" s="3"/>
      <c r="W30" s="3"/>
      <c r="X30" s="3"/>
      <c r="Y30" s="3"/>
      <c r="Z30" s="3"/>
    </row>
    <row r="31" ht="12.0" customHeight="1">
      <c r="A31" s="22"/>
      <c r="B31" s="141"/>
      <c r="C31" s="142"/>
      <c r="D31" s="143">
        <v>8.0</v>
      </c>
      <c r="E31" s="124" t="s">
        <v>119</v>
      </c>
      <c r="F31" s="3"/>
      <c r="G31" s="140"/>
      <c r="H31" s="3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3"/>
      <c r="T31" s="3"/>
      <c r="U31" s="3"/>
      <c r="V31" s="3"/>
      <c r="W31" s="3"/>
      <c r="X31" s="3"/>
      <c r="Y31" s="3"/>
      <c r="Z31" s="3"/>
    </row>
    <row r="32" ht="12.0" customHeight="1">
      <c r="A32" s="22"/>
      <c r="B32" s="141"/>
      <c r="C32" s="142"/>
      <c r="D32" s="143">
        <v>9.0</v>
      </c>
      <c r="E32" s="124" t="s">
        <v>120</v>
      </c>
      <c r="F32" s="3"/>
      <c r="G32" s="140"/>
      <c r="H32" s="3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3"/>
      <c r="T32" s="3"/>
      <c r="U32" s="3"/>
      <c r="V32" s="3"/>
      <c r="W32" s="3"/>
      <c r="X32" s="3"/>
      <c r="Y32" s="3"/>
      <c r="Z32" s="3"/>
    </row>
    <row r="33" ht="12.0" customHeight="1">
      <c r="A33" s="22"/>
      <c r="B33" s="141"/>
      <c r="C33" s="142"/>
      <c r="D33" s="143">
        <v>10.0</v>
      </c>
      <c r="E33" s="124" t="s">
        <v>121</v>
      </c>
      <c r="F33" s="3"/>
      <c r="G33" s="140"/>
      <c r="H33" s="3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3"/>
      <c r="T33" s="3"/>
      <c r="U33" s="3"/>
      <c r="V33" s="3"/>
      <c r="W33" s="3"/>
      <c r="X33" s="3"/>
      <c r="Y33" s="3"/>
      <c r="Z33" s="3"/>
    </row>
    <row r="34" ht="12.0" customHeight="1">
      <c r="A34" s="22"/>
      <c r="B34" s="141"/>
      <c r="C34" s="142"/>
      <c r="D34" s="143">
        <v>11.0</v>
      </c>
      <c r="E34" s="124" t="s">
        <v>122</v>
      </c>
      <c r="F34" s="3"/>
      <c r="G34" s="140"/>
      <c r="H34" s="3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3"/>
      <c r="T34" s="3"/>
      <c r="U34" s="3"/>
      <c r="V34" s="3"/>
      <c r="W34" s="3"/>
      <c r="X34" s="3"/>
      <c r="Y34" s="3"/>
      <c r="Z34" s="3"/>
    </row>
    <row r="35" ht="12.0" customHeight="1">
      <c r="A35" s="22"/>
      <c r="B35" s="141"/>
      <c r="C35" s="142"/>
      <c r="D35" s="143">
        <v>12.0</v>
      </c>
      <c r="E35" s="124" t="s">
        <v>123</v>
      </c>
      <c r="F35" s="3"/>
      <c r="G35" s="140"/>
      <c r="H35" s="3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3"/>
      <c r="T35" s="3"/>
      <c r="U35" s="3"/>
      <c r="V35" s="3"/>
      <c r="W35" s="3"/>
      <c r="X35" s="3"/>
      <c r="Y35" s="3"/>
      <c r="Z35" s="3"/>
    </row>
    <row r="36" ht="12.0" customHeight="1">
      <c r="A36" s="22"/>
      <c r="B36" s="141"/>
      <c r="C36" s="142"/>
      <c r="D36" s="143">
        <v>13.0</v>
      </c>
      <c r="E36" s="124" t="s">
        <v>124</v>
      </c>
      <c r="F36" s="3"/>
      <c r="G36" s="144"/>
      <c r="H36" s="84"/>
      <c r="I36" s="84"/>
      <c r="J36" s="84"/>
      <c r="K36" s="84"/>
      <c r="L36" s="84"/>
      <c r="M36" s="84"/>
      <c r="N36" s="85"/>
      <c r="O36" s="22"/>
      <c r="P36" s="22"/>
      <c r="Q36" s="22"/>
      <c r="R36" s="22"/>
      <c r="S36" s="3"/>
      <c r="T36" s="3"/>
      <c r="U36" s="3"/>
      <c r="V36" s="3"/>
      <c r="W36" s="3"/>
      <c r="X36" s="3"/>
      <c r="Y36" s="3"/>
      <c r="Z36" s="3"/>
    </row>
    <row r="37" ht="12.0" customHeight="1">
      <c r="A37" s="22"/>
      <c r="B37" s="138"/>
      <c r="C37" s="138"/>
      <c r="D37" s="22"/>
      <c r="E37" s="22"/>
      <c r="F37" s="140"/>
      <c r="G37" s="140"/>
      <c r="H37" s="3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3"/>
      <c r="T37" s="3"/>
      <c r="U37" s="3"/>
      <c r="V37" s="3"/>
      <c r="W37" s="3"/>
      <c r="X37" s="3"/>
      <c r="Y37" s="3"/>
      <c r="Z37" s="3"/>
    </row>
    <row r="38" ht="12.0" customHeight="1">
      <c r="A38" s="22"/>
      <c r="B38" s="126" t="s">
        <v>125</v>
      </c>
      <c r="C38" s="130"/>
      <c r="D38" s="130"/>
      <c r="E38" s="129"/>
      <c r="F38" s="21"/>
      <c r="G38" s="21"/>
      <c r="H38" s="21"/>
      <c r="I38" s="129"/>
      <c r="J38" s="129"/>
      <c r="K38" s="129"/>
      <c r="L38" s="21"/>
      <c r="M38" s="21"/>
      <c r="N38" s="21"/>
      <c r="O38" s="22"/>
      <c r="P38" s="22"/>
      <c r="Q38" s="22"/>
      <c r="R38" s="22"/>
      <c r="S38" s="3"/>
      <c r="T38" s="3"/>
      <c r="U38" s="3"/>
      <c r="V38" s="3"/>
      <c r="W38" s="3"/>
      <c r="X38" s="3"/>
      <c r="Y38" s="3"/>
      <c r="Z38" s="3"/>
    </row>
    <row r="39" ht="12.0" customHeight="1">
      <c r="A39" s="22"/>
      <c r="B39" s="137" t="s">
        <v>126</v>
      </c>
      <c r="C39" s="138"/>
      <c r="D39" s="3"/>
      <c r="E39" s="3"/>
      <c r="F39" s="140"/>
      <c r="G39" s="140"/>
      <c r="H39" s="3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3"/>
      <c r="T39" s="3"/>
      <c r="U39" s="3"/>
      <c r="V39" s="3"/>
      <c r="W39" s="3"/>
      <c r="X39" s="3"/>
      <c r="Y39" s="3"/>
      <c r="Z39" s="3"/>
    </row>
    <row r="40" ht="12.0" customHeight="1">
      <c r="A40" s="22"/>
      <c r="B40" s="137" t="s">
        <v>127</v>
      </c>
      <c r="C40" s="138"/>
      <c r="D40" s="145"/>
      <c r="E40" s="124"/>
      <c r="F40" s="140"/>
      <c r="G40" s="140"/>
      <c r="H40" s="3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3"/>
      <c r="T40" s="3"/>
      <c r="U40" s="3"/>
      <c r="V40" s="3"/>
      <c r="W40" s="3"/>
      <c r="X40" s="3"/>
      <c r="Y40" s="3"/>
      <c r="Z40" s="3"/>
    </row>
    <row r="41" ht="12.0" customHeight="1">
      <c r="A41" s="22"/>
      <c r="B41" s="137" t="s">
        <v>128</v>
      </c>
      <c r="C41" s="138"/>
      <c r="D41" s="145"/>
      <c r="E41" s="124"/>
      <c r="F41" s="140"/>
      <c r="G41" s="140"/>
      <c r="H41" s="3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3"/>
      <c r="T41" s="3"/>
      <c r="U41" s="3"/>
      <c r="V41" s="3"/>
      <c r="W41" s="3"/>
      <c r="X41" s="3"/>
      <c r="Y41" s="3"/>
      <c r="Z41" s="3"/>
    </row>
    <row r="42" ht="12.0" customHeight="1">
      <c r="A42" s="22"/>
      <c r="B42" s="137"/>
      <c r="C42" s="138"/>
      <c r="D42" s="145"/>
      <c r="E42" s="124"/>
      <c r="F42" s="140"/>
      <c r="G42" s="140"/>
      <c r="H42" s="3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3"/>
      <c r="T42" s="3"/>
      <c r="U42" s="3"/>
      <c r="V42" s="3"/>
      <c r="W42" s="3"/>
      <c r="X42" s="3"/>
      <c r="Y42" s="3"/>
      <c r="Z42" s="3"/>
    </row>
    <row r="43" ht="12.0" customHeight="1">
      <c r="A43" s="22"/>
      <c r="B43" s="141" t="s">
        <v>117</v>
      </c>
      <c r="C43" s="146" t="str">
        <f t="shared" ref="C43:C65" si="1">IF(B43="x"," ","nc")</f>
        <v> </v>
      </c>
      <c r="D43" s="143">
        <v>0.0</v>
      </c>
      <c r="E43" s="124" t="s">
        <v>129</v>
      </c>
      <c r="F43" s="140"/>
      <c r="G43" s="140"/>
      <c r="H43" s="3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"/>
      <c r="T43" s="3"/>
      <c r="U43" s="3"/>
      <c r="V43" s="3"/>
      <c r="W43" s="3"/>
      <c r="X43" s="3"/>
      <c r="Y43" s="3"/>
      <c r="Z43" s="3"/>
    </row>
    <row r="44" ht="12.0" customHeight="1">
      <c r="A44" s="22"/>
      <c r="B44" s="141" t="s">
        <v>117</v>
      </c>
      <c r="C44" s="146" t="str">
        <f t="shared" si="1"/>
        <v> </v>
      </c>
      <c r="D44" s="143">
        <v>1.0</v>
      </c>
      <c r="E44" s="124" t="s">
        <v>130</v>
      </c>
      <c r="F44" s="140"/>
      <c r="G44" s="140"/>
      <c r="H44" s="3"/>
      <c r="I44" s="14" t="s">
        <v>131</v>
      </c>
      <c r="J44" s="22"/>
      <c r="K44" s="22"/>
      <c r="L44" s="22"/>
      <c r="M44" s="22"/>
      <c r="N44" s="22"/>
      <c r="O44" s="22"/>
      <c r="P44" s="22"/>
      <c r="Q44" s="22"/>
      <c r="R44" s="22"/>
      <c r="S44" s="3"/>
      <c r="T44" s="3"/>
      <c r="U44" s="3"/>
      <c r="V44" s="3"/>
      <c r="W44" s="3"/>
      <c r="X44" s="3"/>
      <c r="Y44" s="3"/>
      <c r="Z44" s="3"/>
    </row>
    <row r="45" ht="12.0" customHeight="1">
      <c r="A45" s="22"/>
      <c r="B45" s="141"/>
      <c r="C45" s="146" t="str">
        <f t="shared" si="1"/>
        <v>nc</v>
      </c>
      <c r="D45" s="143">
        <v>2.0</v>
      </c>
      <c r="E45" s="124" t="s">
        <v>132</v>
      </c>
      <c r="F45" s="140"/>
      <c r="G45" s="140"/>
      <c r="H45" s="3"/>
      <c r="I45" s="14" t="s">
        <v>133</v>
      </c>
      <c r="J45" s="22"/>
      <c r="K45" s="22"/>
      <c r="L45" s="22"/>
      <c r="M45" s="22"/>
      <c r="N45" s="22"/>
      <c r="O45" s="22"/>
      <c r="P45" s="22"/>
      <c r="Q45" s="22"/>
      <c r="R45" s="22"/>
      <c r="S45" s="3"/>
      <c r="T45" s="3"/>
      <c r="U45" s="3"/>
      <c r="V45" s="3"/>
      <c r="W45" s="3"/>
      <c r="X45" s="3"/>
      <c r="Y45" s="3"/>
      <c r="Z45" s="3"/>
    </row>
    <row r="46" ht="12.0" customHeight="1">
      <c r="A46" s="22"/>
      <c r="B46" s="141"/>
      <c r="C46" s="146" t="str">
        <f t="shared" si="1"/>
        <v>nc</v>
      </c>
      <c r="D46" s="143">
        <v>3.0</v>
      </c>
      <c r="E46" s="124" t="s">
        <v>134</v>
      </c>
      <c r="F46" s="140"/>
      <c r="G46" s="140"/>
      <c r="H46" s="3"/>
      <c r="I46" s="14" t="s">
        <v>135</v>
      </c>
      <c r="J46" s="22"/>
      <c r="K46" s="22"/>
      <c r="L46" s="22"/>
      <c r="M46" s="22"/>
      <c r="N46" s="22"/>
      <c r="O46" s="22"/>
      <c r="P46" s="22"/>
      <c r="Q46" s="22"/>
      <c r="R46" s="22"/>
      <c r="S46" s="3"/>
      <c r="T46" s="3"/>
      <c r="U46" s="3"/>
      <c r="V46" s="3"/>
      <c r="W46" s="3"/>
      <c r="X46" s="3"/>
      <c r="Y46" s="3"/>
      <c r="Z46" s="3"/>
    </row>
    <row r="47" ht="12.0" customHeight="1">
      <c r="A47" s="22"/>
      <c r="B47" s="141" t="s">
        <v>117</v>
      </c>
      <c r="C47" s="146" t="str">
        <f t="shared" si="1"/>
        <v> </v>
      </c>
      <c r="D47" s="143">
        <v>4.0</v>
      </c>
      <c r="E47" s="124" t="s">
        <v>136</v>
      </c>
      <c r="F47" s="140"/>
      <c r="G47" s="140"/>
      <c r="H47" s="3"/>
      <c r="I47" s="14" t="s">
        <v>137</v>
      </c>
      <c r="J47" s="22"/>
      <c r="K47" s="22"/>
      <c r="L47" s="22"/>
      <c r="M47" s="22"/>
      <c r="N47" s="22"/>
      <c r="O47" s="22"/>
      <c r="P47" s="22"/>
      <c r="Q47" s="22"/>
      <c r="R47" s="22"/>
      <c r="S47" s="3"/>
      <c r="T47" s="3"/>
      <c r="U47" s="3"/>
      <c r="V47" s="3"/>
      <c r="W47" s="3"/>
      <c r="X47" s="3"/>
      <c r="Y47" s="3"/>
      <c r="Z47" s="3"/>
    </row>
    <row r="48" ht="12.0" customHeight="1">
      <c r="A48" s="22"/>
      <c r="B48" s="141" t="s">
        <v>117</v>
      </c>
      <c r="C48" s="146" t="str">
        <f t="shared" si="1"/>
        <v> </v>
      </c>
      <c r="D48" s="143">
        <v>5.0</v>
      </c>
      <c r="E48" s="124" t="s">
        <v>138</v>
      </c>
      <c r="F48" s="140"/>
      <c r="G48" s="140"/>
      <c r="H48" s="3"/>
      <c r="I48" s="14" t="s">
        <v>139</v>
      </c>
      <c r="J48" s="22"/>
      <c r="K48" s="22"/>
      <c r="L48" s="22"/>
      <c r="M48" s="22"/>
      <c r="N48" s="22"/>
      <c r="O48" s="22"/>
      <c r="P48" s="22"/>
      <c r="Q48" s="22"/>
      <c r="R48" s="22"/>
      <c r="S48" s="3"/>
      <c r="T48" s="3"/>
      <c r="U48" s="3"/>
      <c r="V48" s="3"/>
      <c r="W48" s="3"/>
      <c r="X48" s="3"/>
      <c r="Y48" s="3"/>
      <c r="Z48" s="3"/>
    </row>
    <row r="49" ht="12.0" customHeight="1">
      <c r="A49" s="22"/>
      <c r="B49" s="141"/>
      <c r="C49" s="146" t="str">
        <f t="shared" si="1"/>
        <v>nc</v>
      </c>
      <c r="D49" s="143">
        <v>6.0</v>
      </c>
      <c r="E49" s="124" t="s">
        <v>140</v>
      </c>
      <c r="F49" s="140"/>
      <c r="G49" s="3"/>
      <c r="H49" s="140"/>
      <c r="I49" s="14" t="s">
        <v>141</v>
      </c>
      <c r="J49" s="22"/>
      <c r="K49" s="22"/>
      <c r="L49" s="22"/>
      <c r="M49" s="22"/>
      <c r="N49" s="22"/>
      <c r="O49" s="22"/>
      <c r="P49" s="22"/>
      <c r="Q49" s="22"/>
      <c r="R49" s="22"/>
      <c r="S49" s="3"/>
      <c r="T49" s="3"/>
      <c r="U49" s="3"/>
      <c r="V49" s="3"/>
      <c r="W49" s="3"/>
      <c r="X49" s="3"/>
      <c r="Y49" s="3"/>
      <c r="Z49" s="3"/>
    </row>
    <row r="50" ht="12.0" customHeight="1">
      <c r="A50" s="22"/>
      <c r="B50" s="141"/>
      <c r="C50" s="146" t="str">
        <f t="shared" si="1"/>
        <v>nc</v>
      </c>
      <c r="D50" s="143">
        <v>7.0</v>
      </c>
      <c r="E50" s="124" t="s">
        <v>142</v>
      </c>
      <c r="F50" s="140"/>
      <c r="G50" s="3"/>
      <c r="H50" s="140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3"/>
      <c r="T50" s="3"/>
      <c r="U50" s="3"/>
      <c r="V50" s="3"/>
      <c r="W50" s="3"/>
      <c r="X50" s="3"/>
      <c r="Y50" s="3"/>
      <c r="Z50" s="3"/>
    </row>
    <row r="51" ht="12.0" customHeight="1">
      <c r="A51" s="22"/>
      <c r="B51" s="141"/>
      <c r="C51" s="146" t="str">
        <f t="shared" si="1"/>
        <v>nc</v>
      </c>
      <c r="D51" s="143">
        <v>8.0</v>
      </c>
      <c r="E51" s="124" t="s">
        <v>143</v>
      </c>
      <c r="F51" s="140"/>
      <c r="G51" s="3"/>
      <c r="H51" s="140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3"/>
      <c r="T51" s="3"/>
      <c r="U51" s="3"/>
      <c r="V51" s="3"/>
      <c r="W51" s="3"/>
      <c r="X51" s="3"/>
      <c r="Y51" s="3"/>
      <c r="Z51" s="3"/>
    </row>
    <row r="52" ht="12.0" customHeight="1">
      <c r="A52" s="22"/>
      <c r="B52" s="141"/>
      <c r="C52" s="146" t="str">
        <f t="shared" si="1"/>
        <v>nc</v>
      </c>
      <c r="D52" s="143">
        <v>9.0</v>
      </c>
      <c r="E52" s="124" t="s">
        <v>144</v>
      </c>
      <c r="F52" s="140"/>
      <c r="G52" s="3"/>
      <c r="H52" s="140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3"/>
      <c r="T52" s="3"/>
      <c r="U52" s="3"/>
      <c r="V52" s="3"/>
      <c r="W52" s="3"/>
      <c r="X52" s="3"/>
      <c r="Y52" s="3"/>
      <c r="Z52" s="3"/>
    </row>
    <row r="53" ht="12.0" customHeight="1">
      <c r="A53" s="22"/>
      <c r="B53" s="141"/>
      <c r="C53" s="146" t="str">
        <f t="shared" si="1"/>
        <v>nc</v>
      </c>
      <c r="D53" s="143">
        <v>10.0</v>
      </c>
      <c r="E53" s="124" t="s">
        <v>145</v>
      </c>
      <c r="F53" s="140"/>
      <c r="G53" s="3"/>
      <c r="H53" s="140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3"/>
      <c r="T53" s="3"/>
      <c r="U53" s="3"/>
      <c r="V53" s="3"/>
      <c r="W53" s="3"/>
      <c r="X53" s="3"/>
      <c r="Y53" s="3"/>
      <c r="Z53" s="3"/>
    </row>
    <row r="54" ht="12.0" customHeight="1">
      <c r="A54" s="22"/>
      <c r="B54" s="141"/>
      <c r="C54" s="146" t="str">
        <f t="shared" si="1"/>
        <v>nc</v>
      </c>
      <c r="D54" s="143">
        <v>11.0</v>
      </c>
      <c r="E54" s="124" t="s">
        <v>146</v>
      </c>
      <c r="F54" s="140"/>
      <c r="G54" s="3"/>
      <c r="H54" s="140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3"/>
      <c r="T54" s="3"/>
      <c r="U54" s="3"/>
      <c r="V54" s="3"/>
      <c r="W54" s="3"/>
      <c r="X54" s="3"/>
      <c r="Y54" s="3"/>
      <c r="Z54" s="3"/>
    </row>
    <row r="55" ht="12.0" customHeight="1">
      <c r="A55" s="22"/>
      <c r="B55" s="141"/>
      <c r="C55" s="146" t="str">
        <f t="shared" si="1"/>
        <v>nc</v>
      </c>
      <c r="D55" s="143">
        <v>12.0</v>
      </c>
      <c r="E55" s="124" t="s">
        <v>147</v>
      </c>
      <c r="F55" s="140"/>
      <c r="G55" s="3"/>
      <c r="H55" s="140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3"/>
      <c r="T55" s="3"/>
      <c r="U55" s="3"/>
      <c r="V55" s="3"/>
      <c r="W55" s="3"/>
      <c r="X55" s="3"/>
      <c r="Y55" s="3"/>
      <c r="Z55" s="3"/>
    </row>
    <row r="56" ht="12.0" customHeight="1">
      <c r="A56" s="22"/>
      <c r="B56" s="141"/>
      <c r="C56" s="146" t="str">
        <f t="shared" si="1"/>
        <v>nc</v>
      </c>
      <c r="D56" s="143">
        <v>13.0</v>
      </c>
      <c r="E56" s="124" t="s">
        <v>148</v>
      </c>
      <c r="F56" s="147"/>
      <c r="G56" s="3"/>
      <c r="H56" s="140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3"/>
      <c r="T56" s="3"/>
      <c r="U56" s="3"/>
      <c r="V56" s="3"/>
      <c r="W56" s="3"/>
      <c r="X56" s="3"/>
      <c r="Y56" s="3"/>
      <c r="Z56" s="3"/>
    </row>
    <row r="57" ht="12.0" customHeight="1">
      <c r="A57" s="22"/>
      <c r="B57" s="141"/>
      <c r="C57" s="146" t="str">
        <f t="shared" si="1"/>
        <v>nc</v>
      </c>
      <c r="D57" s="143">
        <v>14.0</v>
      </c>
      <c r="E57" s="124" t="s">
        <v>149</v>
      </c>
      <c r="F57" s="140"/>
      <c r="G57" s="3"/>
      <c r="H57" s="140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3"/>
      <c r="T57" s="3"/>
      <c r="U57" s="3"/>
      <c r="V57" s="3"/>
      <c r="W57" s="3"/>
      <c r="X57" s="3"/>
      <c r="Y57" s="3"/>
      <c r="Z57" s="3"/>
    </row>
    <row r="58" ht="12.0" customHeight="1">
      <c r="A58" s="22"/>
      <c r="B58" s="141"/>
      <c r="C58" s="146" t="str">
        <f t="shared" si="1"/>
        <v>nc</v>
      </c>
      <c r="D58" s="143">
        <v>15.0</v>
      </c>
      <c r="E58" s="148" t="s">
        <v>150</v>
      </c>
      <c r="F58" s="140"/>
      <c r="G58" s="3"/>
      <c r="H58" s="140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3"/>
      <c r="T58" s="3"/>
      <c r="U58" s="3"/>
      <c r="V58" s="3"/>
      <c r="W58" s="3"/>
      <c r="X58" s="3"/>
      <c r="Y58" s="3"/>
      <c r="Z58" s="3"/>
    </row>
    <row r="59" ht="12.0" customHeight="1">
      <c r="A59" s="22"/>
      <c r="B59" s="141"/>
      <c r="C59" s="146" t="str">
        <f t="shared" si="1"/>
        <v>nc</v>
      </c>
      <c r="D59" s="143">
        <v>16.0</v>
      </c>
      <c r="E59" s="124" t="s">
        <v>151</v>
      </c>
      <c r="F59" s="140"/>
      <c r="G59" s="3"/>
      <c r="H59" s="140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3"/>
      <c r="T59" s="3"/>
      <c r="U59" s="3"/>
      <c r="V59" s="3"/>
      <c r="W59" s="3"/>
      <c r="X59" s="3"/>
      <c r="Y59" s="3"/>
      <c r="Z59" s="3"/>
    </row>
    <row r="60" ht="12.0" customHeight="1">
      <c r="A60" s="22"/>
      <c r="B60" s="141"/>
      <c r="C60" s="146" t="str">
        <f t="shared" si="1"/>
        <v>nc</v>
      </c>
      <c r="D60" s="143">
        <v>17.0</v>
      </c>
      <c r="E60" s="124" t="s">
        <v>152</v>
      </c>
      <c r="F60" s="140"/>
      <c r="G60" s="3"/>
      <c r="H60" s="140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3"/>
      <c r="T60" s="3"/>
      <c r="U60" s="3"/>
      <c r="V60" s="3"/>
      <c r="W60" s="3"/>
      <c r="X60" s="3"/>
      <c r="Y60" s="3"/>
      <c r="Z60" s="3"/>
    </row>
    <row r="61" ht="12.0" customHeight="1">
      <c r="A61" s="22"/>
      <c r="B61" s="141"/>
      <c r="C61" s="146" t="str">
        <f t="shared" si="1"/>
        <v>nc</v>
      </c>
      <c r="D61" s="143">
        <v>18.0</v>
      </c>
      <c r="E61" s="124" t="s">
        <v>153</v>
      </c>
      <c r="F61" s="140"/>
      <c r="G61" s="3"/>
      <c r="H61" s="3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3"/>
      <c r="T61" s="3"/>
      <c r="U61" s="3"/>
      <c r="V61" s="3"/>
      <c r="W61" s="3"/>
      <c r="X61" s="3"/>
      <c r="Y61" s="3"/>
      <c r="Z61" s="3"/>
    </row>
    <row r="62" ht="12.0" customHeight="1">
      <c r="A62" s="22"/>
      <c r="B62" s="141"/>
      <c r="C62" s="146" t="str">
        <f t="shared" si="1"/>
        <v>nc</v>
      </c>
      <c r="D62" s="143">
        <v>19.0</v>
      </c>
      <c r="E62" s="124" t="s">
        <v>154</v>
      </c>
      <c r="F62" s="140"/>
      <c r="G62" s="3"/>
      <c r="H62" s="140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3"/>
      <c r="T62" s="3"/>
      <c r="U62" s="3"/>
      <c r="V62" s="3"/>
      <c r="W62" s="3"/>
      <c r="X62" s="3"/>
      <c r="Y62" s="3"/>
      <c r="Z62" s="3"/>
    </row>
    <row r="63" ht="12.0" customHeight="1">
      <c r="A63" s="22"/>
      <c r="B63" s="141"/>
      <c r="C63" s="146" t="str">
        <f t="shared" si="1"/>
        <v>nc</v>
      </c>
      <c r="D63" s="143">
        <v>20.0</v>
      </c>
      <c r="E63" s="124" t="s">
        <v>155</v>
      </c>
      <c r="F63" s="140"/>
      <c r="G63" s="3"/>
      <c r="H63" s="140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3"/>
      <c r="T63" s="3"/>
      <c r="U63" s="3"/>
      <c r="V63" s="3"/>
      <c r="W63" s="3"/>
      <c r="X63" s="3"/>
      <c r="Y63" s="3"/>
      <c r="Z63" s="3"/>
    </row>
    <row r="64" ht="12.0" customHeight="1">
      <c r="A64" s="22"/>
      <c r="B64" s="141"/>
      <c r="C64" s="146" t="str">
        <f t="shared" si="1"/>
        <v>nc</v>
      </c>
      <c r="D64" s="143">
        <v>21.0</v>
      </c>
      <c r="E64" s="124" t="s">
        <v>156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3"/>
      <c r="T64" s="3"/>
      <c r="U64" s="3"/>
      <c r="V64" s="3"/>
      <c r="W64" s="3"/>
      <c r="X64" s="3"/>
      <c r="Y64" s="3"/>
      <c r="Z64" s="3"/>
    </row>
    <row r="65" ht="12.0" customHeight="1">
      <c r="A65" s="22"/>
      <c r="B65" s="141"/>
      <c r="C65" s="146" t="str">
        <f t="shared" si="1"/>
        <v>nc</v>
      </c>
      <c r="D65" s="143">
        <v>22.0</v>
      </c>
      <c r="E65" s="124" t="s">
        <v>157</v>
      </c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3"/>
      <c r="T65" s="3"/>
      <c r="U65" s="3"/>
      <c r="V65" s="3"/>
      <c r="W65" s="3"/>
      <c r="X65" s="3"/>
      <c r="Y65" s="3"/>
      <c r="Z65" s="3"/>
    </row>
    <row r="66" ht="12.0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3"/>
      <c r="T66" s="3"/>
      <c r="U66" s="3"/>
      <c r="V66" s="3"/>
      <c r="W66" s="3"/>
      <c r="X66" s="3"/>
      <c r="Y66" s="3"/>
      <c r="Z66" s="3"/>
    </row>
    <row r="67" ht="12.0" customHeight="1">
      <c r="A67" s="22"/>
      <c r="B67" s="126" t="s">
        <v>158</v>
      </c>
      <c r="C67" s="130"/>
      <c r="D67" s="130"/>
      <c r="E67" s="129"/>
      <c r="F67" s="21"/>
      <c r="G67" s="21"/>
      <c r="H67" s="21"/>
      <c r="I67" s="129"/>
      <c r="J67" s="129"/>
      <c r="K67" s="129"/>
      <c r="L67" s="21"/>
      <c r="M67" s="21"/>
      <c r="N67" s="21"/>
      <c r="O67" s="22"/>
      <c r="P67" s="22"/>
      <c r="Q67" s="22"/>
      <c r="R67" s="22"/>
      <c r="S67" s="3"/>
      <c r="T67" s="3"/>
      <c r="U67" s="3"/>
      <c r="V67" s="3"/>
      <c r="W67" s="3"/>
      <c r="X67" s="3"/>
      <c r="Y67" s="3"/>
      <c r="Z67" s="3"/>
    </row>
    <row r="68" ht="12.0" customHeight="1">
      <c r="A68" s="22"/>
      <c r="B68" s="149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1"/>
      <c r="O68" s="22"/>
      <c r="P68" s="22"/>
      <c r="Q68" s="22"/>
      <c r="R68" s="22"/>
      <c r="S68" s="3"/>
      <c r="T68" s="3"/>
      <c r="U68" s="3"/>
      <c r="V68" s="3"/>
      <c r="W68" s="3"/>
      <c r="X68" s="3"/>
      <c r="Y68" s="3"/>
      <c r="Z68" s="3"/>
    </row>
    <row r="69" ht="12.0" customHeight="1">
      <c r="A69" s="22"/>
      <c r="B69" s="152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7"/>
      <c r="O69" s="22"/>
      <c r="P69" s="22"/>
      <c r="Q69" s="22"/>
      <c r="R69" s="22"/>
      <c r="S69" s="3"/>
      <c r="T69" s="3"/>
      <c r="U69" s="3"/>
      <c r="V69" s="3"/>
      <c r="W69" s="3"/>
      <c r="X69" s="3"/>
      <c r="Y69" s="3"/>
      <c r="Z69" s="3"/>
    </row>
    <row r="70" ht="12.0" customHeight="1">
      <c r="A70" s="22"/>
      <c r="B70" s="152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7"/>
      <c r="O70" s="22"/>
      <c r="P70" s="22"/>
      <c r="Q70" s="22"/>
      <c r="R70" s="22"/>
      <c r="S70" s="3"/>
      <c r="T70" s="3"/>
      <c r="U70" s="3"/>
      <c r="V70" s="3"/>
      <c r="W70" s="3"/>
      <c r="X70" s="3"/>
      <c r="Y70" s="3"/>
      <c r="Z70" s="3"/>
    </row>
    <row r="71" ht="12.0" customHeight="1">
      <c r="A71" s="22"/>
      <c r="B71" s="152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7"/>
      <c r="O71" s="22"/>
      <c r="P71" s="22"/>
      <c r="Q71" s="22"/>
      <c r="R71" s="22"/>
      <c r="S71" s="3"/>
      <c r="T71" s="3"/>
      <c r="U71" s="3"/>
      <c r="V71" s="3"/>
      <c r="W71" s="3"/>
      <c r="X71" s="3"/>
      <c r="Y71" s="3"/>
      <c r="Z71" s="3"/>
    </row>
    <row r="72" ht="12.0" customHeight="1">
      <c r="A72" s="22"/>
      <c r="B72" s="152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7"/>
      <c r="O72" s="22"/>
      <c r="P72" s="22"/>
      <c r="Q72" s="22"/>
      <c r="R72" s="22"/>
      <c r="S72" s="3"/>
      <c r="T72" s="3"/>
      <c r="U72" s="3"/>
      <c r="V72" s="3"/>
      <c r="W72" s="3"/>
      <c r="X72" s="3"/>
      <c r="Y72" s="3"/>
      <c r="Z72" s="3"/>
    </row>
    <row r="73" ht="12.0" customHeight="1">
      <c r="A73" s="22"/>
      <c r="B73" s="152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7"/>
      <c r="O73" s="22"/>
      <c r="P73" s="22"/>
      <c r="Q73" s="22"/>
      <c r="R73" s="22"/>
      <c r="S73" s="3"/>
      <c r="T73" s="3"/>
      <c r="U73" s="3"/>
      <c r="V73" s="3"/>
      <c r="W73" s="3"/>
      <c r="X73" s="3"/>
      <c r="Y73" s="3"/>
      <c r="Z73" s="3"/>
    </row>
    <row r="74" ht="12.0" customHeight="1">
      <c r="A74" s="22"/>
      <c r="B74" s="126" t="s">
        <v>159</v>
      </c>
      <c r="C74" s="130"/>
      <c r="D74" s="130"/>
      <c r="E74" s="129"/>
      <c r="F74" s="21"/>
      <c r="G74" s="21"/>
      <c r="H74" s="21"/>
      <c r="I74" s="129"/>
      <c r="J74" s="129"/>
      <c r="K74" s="129"/>
      <c r="L74" s="21"/>
      <c r="M74" s="21"/>
      <c r="N74" s="21"/>
      <c r="O74" s="22"/>
      <c r="P74" s="22"/>
      <c r="Q74" s="22"/>
      <c r="R74" s="22"/>
      <c r="S74" s="3"/>
      <c r="T74" s="3"/>
      <c r="U74" s="3"/>
      <c r="V74" s="3"/>
      <c r="W74" s="3"/>
      <c r="X74" s="3"/>
      <c r="Y74" s="3"/>
      <c r="Z74" s="3"/>
    </row>
    <row r="75" ht="12.0" customHeight="1">
      <c r="A75" s="22"/>
      <c r="B75" s="152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7"/>
      <c r="O75" s="22"/>
      <c r="P75" s="22"/>
      <c r="Q75" s="22"/>
      <c r="R75" s="22"/>
      <c r="S75" s="3"/>
      <c r="T75" s="3"/>
      <c r="U75" s="3"/>
      <c r="V75" s="3"/>
      <c r="W75" s="3"/>
      <c r="X75" s="3"/>
      <c r="Y75" s="3"/>
      <c r="Z75" s="3"/>
    </row>
    <row r="76" ht="12.0" customHeight="1">
      <c r="A76" s="22"/>
      <c r="B76" s="152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7"/>
      <c r="O76" s="22"/>
      <c r="P76" s="22"/>
      <c r="Q76" s="22"/>
      <c r="R76" s="22"/>
      <c r="S76" s="3"/>
      <c r="T76" s="3"/>
      <c r="U76" s="3"/>
      <c r="V76" s="3"/>
      <c r="W76" s="3"/>
      <c r="X76" s="3"/>
      <c r="Y76" s="3"/>
      <c r="Z76" s="3"/>
    </row>
    <row r="77" ht="12.0" customHeight="1">
      <c r="A77" s="22"/>
      <c r="B77" s="152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7"/>
      <c r="O77" s="22"/>
      <c r="P77" s="22"/>
      <c r="Q77" s="22"/>
      <c r="R77" s="22"/>
      <c r="S77" s="3"/>
      <c r="T77" s="3"/>
      <c r="U77" s="3"/>
      <c r="V77" s="3"/>
      <c r="W77" s="3"/>
      <c r="X77" s="3"/>
      <c r="Y77" s="3"/>
      <c r="Z77" s="3"/>
    </row>
    <row r="78" ht="12.0" customHeight="1">
      <c r="A78" s="22"/>
      <c r="B78" s="152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7"/>
      <c r="O78" s="22"/>
      <c r="P78" s="22"/>
      <c r="Q78" s="22"/>
      <c r="R78" s="22"/>
      <c r="S78" s="3"/>
      <c r="T78" s="3"/>
      <c r="U78" s="3"/>
      <c r="V78" s="3"/>
      <c r="W78" s="3"/>
      <c r="X78" s="3"/>
      <c r="Y78" s="3"/>
      <c r="Z78" s="3"/>
    </row>
    <row r="79" ht="12.0" customHeight="1">
      <c r="A79" s="22"/>
      <c r="B79" s="152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7"/>
      <c r="O79" s="22"/>
      <c r="P79" s="22"/>
      <c r="Q79" s="22"/>
      <c r="R79" s="22"/>
      <c r="S79" s="3"/>
      <c r="T79" s="3"/>
      <c r="U79" s="3"/>
      <c r="V79" s="3"/>
      <c r="W79" s="3"/>
      <c r="X79" s="3"/>
      <c r="Y79" s="3"/>
      <c r="Z79" s="3"/>
    </row>
    <row r="80" ht="12.0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3"/>
      <c r="T80" s="3"/>
      <c r="U80" s="3"/>
      <c r="V80" s="3"/>
      <c r="W80" s="3"/>
      <c r="X80" s="3"/>
      <c r="Y80" s="3"/>
      <c r="Z80" s="3"/>
    </row>
    <row r="81" ht="12.0" hidden="1" customHeight="1">
      <c r="A81" s="22"/>
      <c r="B81" s="22"/>
      <c r="C81" s="22"/>
      <c r="D81" s="22"/>
      <c r="E81" s="3"/>
      <c r="F81" s="3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3"/>
      <c r="T81" s="3"/>
      <c r="U81" s="3"/>
      <c r="V81" s="3"/>
      <c r="W81" s="3"/>
      <c r="X81" s="3"/>
      <c r="Y81" s="3"/>
      <c r="Z81" s="3"/>
    </row>
    <row r="82" ht="12.0" hidden="1" customHeight="1">
      <c r="A82" s="22"/>
      <c r="B82" s="22"/>
      <c r="C82" s="22"/>
      <c r="D82" s="22"/>
      <c r="E82" s="3"/>
      <c r="F82" s="3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3"/>
      <c r="T82" s="3"/>
      <c r="U82" s="3"/>
      <c r="V82" s="3"/>
      <c r="W82" s="3"/>
      <c r="X82" s="3"/>
      <c r="Y82" s="3"/>
      <c r="Z82" s="3"/>
    </row>
    <row r="83" ht="12.0" hidden="1" customHeight="1">
      <c r="A83" s="22"/>
      <c r="B83" s="22"/>
      <c r="C83" s="22"/>
      <c r="D83" s="22"/>
      <c r="E83" s="3"/>
      <c r="F83" s="3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3"/>
      <c r="T83" s="3"/>
      <c r="U83" s="3"/>
      <c r="V83" s="3"/>
      <c r="W83" s="3"/>
      <c r="X83" s="3"/>
      <c r="Y83" s="3"/>
      <c r="Z83" s="3"/>
    </row>
    <row r="84" ht="12.0" hidden="1" customHeight="1">
      <c r="A84" s="22"/>
      <c r="B84" s="22"/>
      <c r="C84" s="22"/>
      <c r="D84" s="22"/>
      <c r="E84" s="3"/>
      <c r="F84" s="3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3"/>
      <c r="T84" s="3"/>
      <c r="U84" s="3"/>
      <c r="V84" s="3"/>
      <c r="W84" s="3"/>
      <c r="X84" s="3"/>
      <c r="Y84" s="3"/>
      <c r="Z84" s="3"/>
    </row>
    <row r="85" ht="12.0" hidden="1" customHeight="1">
      <c r="A85" s="22"/>
      <c r="B85" s="22"/>
      <c r="C85" s="22"/>
      <c r="D85" s="22"/>
      <c r="E85" s="3"/>
      <c r="F85" s="3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3"/>
      <c r="T85" s="3"/>
      <c r="U85" s="3"/>
      <c r="V85" s="3"/>
      <c r="W85" s="3"/>
      <c r="X85" s="3"/>
      <c r="Y85" s="3"/>
      <c r="Z85" s="3"/>
    </row>
    <row r="86" ht="12.0" hidden="1" customHeight="1">
      <c r="A86" s="22"/>
      <c r="B86" s="22"/>
      <c r="C86" s="22"/>
      <c r="D86" s="22"/>
      <c r="E86" s="3"/>
      <c r="F86" s="3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3"/>
      <c r="T86" s="3"/>
      <c r="U86" s="3"/>
      <c r="V86" s="3"/>
      <c r="W86" s="3"/>
      <c r="X86" s="3"/>
      <c r="Y86" s="3"/>
      <c r="Z86" s="3"/>
    </row>
    <row r="87" ht="12.0" hidden="1" customHeight="1">
      <c r="A87" s="22"/>
      <c r="B87" s="22"/>
      <c r="C87" s="22"/>
      <c r="D87" s="22"/>
      <c r="E87" s="3"/>
      <c r="F87" s="3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3"/>
      <c r="T87" s="3"/>
      <c r="U87" s="3"/>
      <c r="V87" s="3"/>
      <c r="W87" s="3"/>
      <c r="X87" s="3"/>
      <c r="Y87" s="3"/>
      <c r="Z87" s="3"/>
    </row>
    <row r="88" ht="12.0" hidden="1" customHeight="1">
      <c r="A88" s="22"/>
      <c r="B88" s="22"/>
      <c r="C88" s="22"/>
      <c r="D88" s="22"/>
      <c r="E88" s="3"/>
      <c r="F88" s="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3"/>
      <c r="T88" s="3"/>
      <c r="U88" s="3"/>
      <c r="V88" s="3"/>
      <c r="W88" s="3"/>
      <c r="X88" s="3"/>
      <c r="Y88" s="3"/>
      <c r="Z88" s="3"/>
    </row>
    <row r="89" ht="12.0" hidden="1" customHeight="1">
      <c r="A89" s="22"/>
      <c r="B89" s="22"/>
      <c r="C89" s="22"/>
      <c r="D89" s="22"/>
      <c r="E89" s="3"/>
      <c r="F89" s="3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3"/>
      <c r="T89" s="3"/>
      <c r="U89" s="3"/>
      <c r="V89" s="3"/>
      <c r="W89" s="3"/>
      <c r="X89" s="3"/>
      <c r="Y89" s="3"/>
      <c r="Z89" s="3"/>
    </row>
    <row r="90" ht="12.0" hidden="1" customHeight="1">
      <c r="A90" s="22"/>
      <c r="B90" s="22"/>
      <c r="C90" s="22"/>
      <c r="D90" s="22"/>
      <c r="E90" s="3"/>
      <c r="F90" s="3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3"/>
      <c r="T90" s="3"/>
      <c r="U90" s="3"/>
      <c r="V90" s="3"/>
      <c r="W90" s="3"/>
      <c r="X90" s="3"/>
      <c r="Y90" s="3"/>
      <c r="Z90" s="3"/>
    </row>
    <row r="91" ht="12.0" hidden="1" customHeight="1">
      <c r="A91" s="22"/>
      <c r="B91" s="22"/>
      <c r="C91" s="22"/>
      <c r="D91" s="22"/>
      <c r="E91" s="3"/>
      <c r="F91" s="3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3"/>
      <c r="T91" s="3"/>
      <c r="U91" s="3"/>
      <c r="V91" s="3"/>
      <c r="W91" s="3"/>
      <c r="X91" s="3"/>
      <c r="Y91" s="3"/>
      <c r="Z91" s="3"/>
    </row>
    <row r="92" ht="12.0" hidden="1" customHeight="1">
      <c r="A92" s="22"/>
      <c r="B92" s="22"/>
      <c r="C92" s="22"/>
      <c r="D92" s="22"/>
      <c r="E92" s="124"/>
      <c r="F92" s="3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3"/>
      <c r="T92" s="3"/>
      <c r="U92" s="3"/>
      <c r="V92" s="3"/>
      <c r="W92" s="3"/>
      <c r="X92" s="3"/>
      <c r="Y92" s="3"/>
      <c r="Z92" s="3"/>
    </row>
    <row r="93" ht="12.0" hidden="1" customHeight="1">
      <c r="A93" s="22"/>
      <c r="B93" s="22"/>
      <c r="C93" s="22"/>
      <c r="D93" s="22"/>
      <c r="E93" s="3"/>
      <c r="F93" s="3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3"/>
      <c r="T93" s="3"/>
      <c r="U93" s="3"/>
      <c r="V93" s="3"/>
      <c r="W93" s="3"/>
      <c r="X93" s="3"/>
      <c r="Y93" s="3"/>
      <c r="Z93" s="3"/>
    </row>
    <row r="94" ht="12.0" hidden="1" customHeight="1">
      <c r="A94" s="22"/>
      <c r="B94" s="22"/>
      <c r="C94" s="22"/>
      <c r="D94" s="22"/>
      <c r="E94" s="3"/>
      <c r="F94" s="3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3"/>
      <c r="T94" s="3"/>
      <c r="U94" s="3"/>
      <c r="V94" s="3"/>
      <c r="W94" s="3"/>
      <c r="X94" s="3"/>
      <c r="Y94" s="3"/>
      <c r="Z94" s="3"/>
    </row>
    <row r="95" ht="12.0" hidden="1" customHeight="1">
      <c r="A95" s="22"/>
      <c r="B95" s="22"/>
      <c r="C95" s="22"/>
      <c r="D95" s="22"/>
      <c r="E95" s="3"/>
      <c r="F95" s="3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3"/>
      <c r="T95" s="3"/>
      <c r="U95" s="3"/>
      <c r="V95" s="3"/>
      <c r="W95" s="3"/>
      <c r="X95" s="3"/>
      <c r="Y95" s="3"/>
      <c r="Z95" s="3"/>
    </row>
    <row r="96" ht="12.0" hidden="1" customHeight="1">
      <c r="A96" s="22"/>
      <c r="B96" s="22"/>
      <c r="C96" s="22"/>
      <c r="D96" s="22"/>
      <c r="E96" s="3"/>
      <c r="F96" s="3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3"/>
      <c r="T96" s="3"/>
      <c r="U96" s="3"/>
      <c r="V96" s="3"/>
      <c r="W96" s="3"/>
      <c r="X96" s="3"/>
      <c r="Y96" s="3"/>
      <c r="Z96" s="3"/>
    </row>
    <row r="97" ht="12.0" hidden="1" customHeight="1">
      <c r="A97" s="22"/>
      <c r="B97" s="22"/>
      <c r="C97" s="22"/>
      <c r="D97" s="22"/>
      <c r="E97" s="3"/>
      <c r="F97" s="3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3"/>
      <c r="T97" s="3"/>
      <c r="U97" s="3"/>
      <c r="V97" s="3"/>
      <c r="W97" s="3"/>
      <c r="X97" s="3"/>
      <c r="Y97" s="3"/>
      <c r="Z97" s="3"/>
    </row>
    <row r="98" ht="12.0" hidden="1" customHeight="1">
      <c r="A98" s="22"/>
      <c r="B98" s="22"/>
      <c r="C98" s="22"/>
      <c r="D98" s="22"/>
      <c r="E98" s="3"/>
      <c r="F98" s="3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3"/>
      <c r="T98" s="3"/>
      <c r="U98" s="3"/>
      <c r="V98" s="3"/>
      <c r="W98" s="3"/>
      <c r="X98" s="3"/>
      <c r="Y98" s="3"/>
      <c r="Z98" s="3"/>
    </row>
    <row r="99" ht="12.0" hidden="1" customHeight="1">
      <c r="A99" s="22"/>
      <c r="B99" s="22"/>
      <c r="C99" s="22"/>
      <c r="D99" s="22"/>
      <c r="E99" s="3"/>
      <c r="F99" s="3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3"/>
      <c r="T99" s="3"/>
      <c r="U99" s="3"/>
      <c r="V99" s="3"/>
      <c r="W99" s="3"/>
      <c r="X99" s="3"/>
      <c r="Y99" s="3"/>
      <c r="Z99" s="3"/>
    </row>
    <row r="100" ht="12.0" hidden="1" customHeight="1">
      <c r="A100" s="22"/>
      <c r="B100" s="22"/>
      <c r="C100" s="22"/>
      <c r="D100" s="22"/>
      <c r="E100" s="3"/>
      <c r="F100" s="3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3"/>
      <c r="T100" s="3"/>
      <c r="U100" s="3"/>
      <c r="V100" s="3"/>
      <c r="W100" s="3"/>
      <c r="X100" s="3"/>
      <c r="Y100" s="3"/>
      <c r="Z100" s="3"/>
    </row>
    <row r="101" ht="12.0" hidden="1" customHeight="1">
      <c r="A101" s="22"/>
      <c r="B101" s="22"/>
      <c r="C101" s="22"/>
      <c r="D101" s="22"/>
      <c r="E101" s="3"/>
      <c r="F101" s="3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3"/>
      <c r="T101" s="3"/>
      <c r="U101" s="3"/>
      <c r="V101" s="3"/>
      <c r="W101" s="3"/>
      <c r="X101" s="3"/>
      <c r="Y101" s="3"/>
      <c r="Z101" s="3"/>
    </row>
    <row r="102" ht="12.0" hidden="1" customHeight="1">
      <c r="A102" s="22"/>
      <c r="B102" s="22"/>
      <c r="C102" s="22"/>
      <c r="D102" s="22"/>
      <c r="E102" s="3"/>
      <c r="F102" s="3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3"/>
      <c r="T102" s="3"/>
      <c r="U102" s="3"/>
      <c r="V102" s="3"/>
      <c r="W102" s="3"/>
      <c r="X102" s="3"/>
      <c r="Y102" s="3"/>
      <c r="Z102" s="3"/>
    </row>
    <row r="103" ht="12.0" hidden="1" customHeight="1">
      <c r="A103" s="22"/>
      <c r="B103" s="22"/>
      <c r="C103" s="22"/>
      <c r="D103" s="22"/>
      <c r="E103" s="3"/>
      <c r="F103" s="3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3"/>
      <c r="T103" s="3"/>
      <c r="U103" s="3"/>
      <c r="V103" s="3"/>
      <c r="W103" s="3"/>
      <c r="X103" s="3"/>
      <c r="Y103" s="3"/>
      <c r="Z103" s="3"/>
    </row>
    <row r="104" ht="12.0" hidden="1" customHeight="1">
      <c r="A104" s="22"/>
      <c r="B104" s="22"/>
      <c r="C104" s="22"/>
      <c r="D104" s="22"/>
      <c r="E104" s="3"/>
      <c r="F104" s="3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3"/>
      <c r="T104" s="3"/>
      <c r="U104" s="3"/>
      <c r="V104" s="3"/>
      <c r="W104" s="3"/>
      <c r="X104" s="3"/>
      <c r="Y104" s="3"/>
      <c r="Z104" s="3"/>
    </row>
    <row r="105" ht="12.0" hidden="1" customHeight="1">
      <c r="A105" s="22"/>
      <c r="B105" s="22"/>
      <c r="C105" s="22"/>
      <c r="D105" s="22"/>
      <c r="E105" s="3"/>
      <c r="F105" s="3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3"/>
      <c r="T105" s="3"/>
      <c r="U105" s="3"/>
      <c r="V105" s="3"/>
      <c r="W105" s="3"/>
      <c r="X105" s="3"/>
      <c r="Y105" s="3"/>
      <c r="Z105" s="3"/>
    </row>
    <row r="106" ht="12.0" hidden="1" customHeight="1">
      <c r="A106" s="22"/>
      <c r="B106" s="22"/>
      <c r="C106" s="22"/>
      <c r="D106" s="22"/>
      <c r="E106" s="3"/>
      <c r="F106" s="3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3"/>
      <c r="T106" s="3"/>
      <c r="U106" s="3"/>
      <c r="V106" s="3"/>
      <c r="W106" s="3"/>
      <c r="X106" s="3"/>
      <c r="Y106" s="3"/>
      <c r="Z106" s="3"/>
    </row>
    <row r="107" ht="12.0" hidden="1" customHeight="1">
      <c r="A107" s="22"/>
      <c r="B107" s="22"/>
      <c r="C107" s="22"/>
      <c r="D107" s="22"/>
      <c r="E107" s="3"/>
      <c r="F107" s="3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3"/>
      <c r="T107" s="3"/>
      <c r="U107" s="3"/>
      <c r="V107" s="3"/>
      <c r="W107" s="3"/>
      <c r="X107" s="3"/>
      <c r="Y107" s="3"/>
      <c r="Z107" s="3"/>
    </row>
    <row r="108" ht="12.0" hidden="1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3"/>
      <c r="T108" s="3"/>
      <c r="U108" s="3"/>
      <c r="V108" s="3"/>
      <c r="W108" s="3"/>
      <c r="X108" s="3"/>
      <c r="Y108" s="3"/>
      <c r="Z108" s="3"/>
    </row>
    <row r="109" ht="12.0" hidden="1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3"/>
      <c r="T109" s="3"/>
      <c r="U109" s="3"/>
      <c r="V109" s="3"/>
      <c r="W109" s="3"/>
      <c r="X109" s="3"/>
      <c r="Y109" s="3"/>
      <c r="Z109" s="3"/>
    </row>
    <row r="110" ht="12.0" hidden="1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3"/>
      <c r="T110" s="3"/>
      <c r="U110" s="3"/>
      <c r="V110" s="3"/>
      <c r="W110" s="3"/>
      <c r="X110" s="3"/>
      <c r="Y110" s="3"/>
      <c r="Z110" s="3"/>
    </row>
    <row r="111" ht="12.0" hidden="1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3"/>
      <c r="T111" s="3"/>
      <c r="U111" s="3"/>
      <c r="V111" s="3"/>
      <c r="W111" s="3"/>
      <c r="X111" s="3"/>
      <c r="Y111" s="3"/>
      <c r="Z111" s="3"/>
    </row>
    <row r="112" ht="12.0" hidden="1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3"/>
      <c r="T112" s="3"/>
      <c r="U112" s="3"/>
      <c r="V112" s="3"/>
      <c r="W112" s="3"/>
      <c r="X112" s="3"/>
      <c r="Y112" s="3"/>
      <c r="Z112" s="3"/>
    </row>
    <row r="113" ht="12.0" hidden="1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3"/>
      <c r="T113" s="3"/>
      <c r="U113" s="3"/>
      <c r="V113" s="3"/>
      <c r="W113" s="3"/>
      <c r="X113" s="3"/>
      <c r="Y113" s="3"/>
      <c r="Z113" s="3"/>
    </row>
    <row r="114" ht="12.0" hidden="1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3"/>
      <c r="T114" s="3"/>
      <c r="U114" s="3"/>
      <c r="V114" s="3"/>
      <c r="W114" s="3"/>
      <c r="X114" s="3"/>
      <c r="Y114" s="3"/>
      <c r="Z114" s="3"/>
    </row>
    <row r="115" ht="12.0" hidden="1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3"/>
      <c r="T115" s="3"/>
      <c r="U115" s="3"/>
      <c r="V115" s="3"/>
      <c r="W115" s="3"/>
      <c r="X115" s="3"/>
      <c r="Y115" s="3"/>
      <c r="Z115" s="3"/>
    </row>
    <row r="116" ht="12.0" hidden="1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3"/>
      <c r="T116" s="3"/>
      <c r="U116" s="3"/>
      <c r="V116" s="3"/>
      <c r="W116" s="3"/>
      <c r="X116" s="3"/>
      <c r="Y116" s="3"/>
      <c r="Z116" s="3"/>
    </row>
    <row r="117" ht="12.0" hidden="1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3"/>
      <c r="T117" s="3"/>
      <c r="U117" s="3"/>
      <c r="V117" s="3"/>
      <c r="W117" s="3"/>
      <c r="X117" s="3"/>
      <c r="Y117" s="3"/>
      <c r="Z117" s="3"/>
    </row>
    <row r="118" ht="12.0" hidden="1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3"/>
      <c r="T118" s="3"/>
      <c r="U118" s="3"/>
      <c r="V118" s="3"/>
      <c r="W118" s="3"/>
      <c r="X118" s="3"/>
      <c r="Y118" s="3"/>
      <c r="Z118" s="3"/>
    </row>
    <row r="119" ht="12.0" hidden="1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3"/>
      <c r="T119" s="3"/>
      <c r="U119" s="3"/>
      <c r="V119" s="3"/>
      <c r="W119" s="3"/>
      <c r="X119" s="3"/>
      <c r="Y119" s="3"/>
      <c r="Z119" s="3"/>
    </row>
    <row r="120" ht="12.0" hidden="1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3"/>
      <c r="T120" s="3"/>
      <c r="U120" s="3"/>
      <c r="V120" s="3"/>
      <c r="W120" s="3"/>
      <c r="X120" s="3"/>
      <c r="Y120" s="3"/>
      <c r="Z120" s="3"/>
    </row>
    <row r="121" ht="12.0" hidden="1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3"/>
      <c r="T121" s="3"/>
      <c r="U121" s="3"/>
      <c r="V121" s="3"/>
      <c r="W121" s="3"/>
      <c r="X121" s="3"/>
      <c r="Y121" s="3"/>
      <c r="Z121" s="3"/>
    </row>
    <row r="122" ht="12.0" hidden="1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3"/>
      <c r="T122" s="3"/>
      <c r="U122" s="3"/>
      <c r="V122" s="3"/>
      <c r="W122" s="3"/>
      <c r="X122" s="3"/>
      <c r="Y122" s="3"/>
      <c r="Z122" s="3"/>
    </row>
    <row r="123" ht="12.0" hidden="1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3"/>
      <c r="T123" s="3"/>
      <c r="U123" s="3"/>
      <c r="V123" s="3"/>
      <c r="W123" s="3"/>
      <c r="X123" s="3"/>
      <c r="Y123" s="3"/>
      <c r="Z123" s="3"/>
    </row>
    <row r="124" ht="12.0" hidden="1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3"/>
      <c r="T124" s="3"/>
      <c r="U124" s="3"/>
      <c r="V124" s="3"/>
      <c r="W124" s="3"/>
      <c r="X124" s="3"/>
      <c r="Y124" s="3"/>
      <c r="Z124" s="3"/>
    </row>
    <row r="125" ht="12.0" hidden="1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3"/>
      <c r="T125" s="3"/>
      <c r="U125" s="3"/>
      <c r="V125" s="3"/>
      <c r="W125" s="3"/>
      <c r="X125" s="3"/>
      <c r="Y125" s="3"/>
      <c r="Z125" s="3"/>
    </row>
    <row r="126" ht="12.0" hidden="1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3"/>
      <c r="T126" s="3"/>
      <c r="U126" s="3"/>
      <c r="V126" s="3"/>
      <c r="W126" s="3"/>
      <c r="X126" s="3"/>
      <c r="Y126" s="3"/>
      <c r="Z126" s="3"/>
    </row>
    <row r="127" ht="12.0" hidden="1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3"/>
      <c r="T127" s="3"/>
      <c r="U127" s="3"/>
      <c r="V127" s="3"/>
      <c r="W127" s="3"/>
      <c r="X127" s="3"/>
      <c r="Y127" s="3"/>
      <c r="Z127" s="3"/>
    </row>
    <row r="128" ht="12.0" hidden="1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5">
    <mergeCell ref="F12:K12"/>
    <mergeCell ref="F13:K13"/>
    <mergeCell ref="B14:E14"/>
    <mergeCell ref="F14:K14"/>
    <mergeCell ref="B15:E15"/>
    <mergeCell ref="F15:K15"/>
    <mergeCell ref="F16:K16"/>
    <mergeCell ref="F17:K17"/>
    <mergeCell ref="F18:K18"/>
    <mergeCell ref="B19:E19"/>
    <mergeCell ref="F19:K19"/>
    <mergeCell ref="B20:E20"/>
    <mergeCell ref="F20:K20"/>
    <mergeCell ref="G36:N36"/>
    <mergeCell ref="B76:N76"/>
    <mergeCell ref="B77:N77"/>
    <mergeCell ref="B78:N78"/>
    <mergeCell ref="B79:N79"/>
    <mergeCell ref="B68:N68"/>
    <mergeCell ref="B69:N69"/>
    <mergeCell ref="B70:N70"/>
    <mergeCell ref="B71:N71"/>
    <mergeCell ref="B72:N72"/>
    <mergeCell ref="B73:N73"/>
    <mergeCell ref="B75:N75"/>
  </mergeCells>
  <conditionalFormatting sqref="B24:B36">
    <cfRule type="cellIs" dxfId="0" priority="1" stopIfTrue="1" operator="equal">
      <formula>0</formula>
    </cfRule>
  </conditionalFormatting>
  <conditionalFormatting sqref="B43:C65">
    <cfRule type="cellIs" dxfId="0" priority="2" stopIfTrue="1" operator="equal">
      <formula>0</formula>
    </cfRule>
  </conditionalFormatting>
  <printOptions/>
  <pageMargins bottom="0.5" footer="0.0" header="0.0" left="0.35" right="0.25" top="0.32"/>
  <pageSetup scale="87" orientation="portrait"/>
  <headerFooter>
    <oddFooter>&amp;L&amp;D  at &amp;T Mike 702.486.8879&amp;CPage &amp;P of &amp;R&amp;F  &amp;A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0"/>
    <col customWidth="1" min="2" max="3" width="4.13"/>
    <col customWidth="1" min="4" max="4" width="4.5"/>
    <col customWidth="1" min="5" max="5" width="9.13"/>
    <col customWidth="1" min="6" max="7" width="10.25"/>
    <col customWidth="1" min="8" max="14" width="9.13"/>
    <col customWidth="1" min="15" max="15" width="2.5"/>
    <col customWidth="1" hidden="1" min="16" max="18" width="8.63"/>
    <col customWidth="1" min="19" max="26" width="8.63"/>
  </cols>
  <sheetData>
    <row r="1" ht="12.0" customHeight="1">
      <c r="A1" s="121" t="s">
        <v>94</v>
      </c>
      <c r="B1" s="121"/>
      <c r="C1" s="121"/>
      <c r="D1" s="121"/>
      <c r="E1" s="121"/>
      <c r="F1" s="121"/>
      <c r="G1" s="121"/>
    </row>
    <row r="2" ht="12.0" customHeight="1">
      <c r="A2" s="1" t="s">
        <v>160</v>
      </c>
      <c r="B2" s="153"/>
      <c r="C2" s="153"/>
      <c r="D2" s="153"/>
      <c r="E2" s="153"/>
      <c r="F2" s="153"/>
      <c r="G2" s="153"/>
    </row>
    <row r="3" ht="12.0" customHeight="1">
      <c r="A3" s="9" t="s">
        <v>4</v>
      </c>
    </row>
    <row r="4" ht="12.0" customHeight="1">
      <c r="A4" s="12" t="s">
        <v>6</v>
      </c>
      <c r="F4" s="124"/>
    </row>
    <row r="5" ht="12.0" customHeight="1">
      <c r="A5" s="15"/>
    </row>
    <row r="6" ht="12.0" customHeight="1">
      <c r="A6" s="23"/>
      <c r="B6" s="23"/>
      <c r="C6" s="23"/>
      <c r="D6" s="23"/>
      <c r="E6" s="23"/>
      <c r="F6" s="8"/>
      <c r="G6" s="23"/>
      <c r="H6" s="23"/>
      <c r="I6" s="23"/>
      <c r="J6" s="23"/>
      <c r="K6" s="23"/>
      <c r="L6" s="23"/>
      <c r="M6" s="23"/>
      <c r="N6" s="23"/>
      <c r="O6" s="22"/>
      <c r="P6" s="22"/>
      <c r="Q6" s="22"/>
      <c r="R6" s="22"/>
    </row>
    <row r="7" ht="12.0" customHeight="1">
      <c r="A7" s="23"/>
      <c r="B7" s="125" t="s">
        <v>96</v>
      </c>
      <c r="C7" s="23"/>
      <c r="D7" s="23"/>
      <c r="E7" s="23"/>
      <c r="F7" s="8"/>
      <c r="G7" s="23"/>
      <c r="H7" s="23"/>
      <c r="I7" s="23"/>
      <c r="J7" s="23"/>
      <c r="K7" s="23"/>
      <c r="L7" s="23"/>
      <c r="M7" s="23"/>
      <c r="N7" s="23"/>
      <c r="O7" s="22"/>
      <c r="P7" s="22"/>
      <c r="Q7" s="22"/>
      <c r="R7" s="22"/>
    </row>
    <row r="8" ht="12.0" customHeight="1">
      <c r="A8" s="23"/>
      <c r="B8" s="125" t="s">
        <v>97</v>
      </c>
      <c r="C8" s="23"/>
      <c r="D8" s="23"/>
      <c r="E8" s="23"/>
      <c r="F8" s="8"/>
      <c r="G8" s="23"/>
      <c r="H8" s="23"/>
      <c r="I8" s="23"/>
      <c r="J8" s="23"/>
      <c r="K8" s="23"/>
      <c r="L8" s="23"/>
      <c r="M8" s="23"/>
      <c r="N8" s="23"/>
      <c r="O8" s="22"/>
      <c r="P8" s="22"/>
      <c r="Q8" s="22"/>
      <c r="R8" s="22"/>
    </row>
    <row r="9" ht="12.0" customHeight="1">
      <c r="A9" s="23"/>
      <c r="B9" s="79" t="s">
        <v>98</v>
      </c>
      <c r="C9" s="23"/>
      <c r="D9" s="23"/>
      <c r="E9" s="23"/>
      <c r="F9" s="8"/>
      <c r="G9" s="23"/>
      <c r="H9" s="23"/>
      <c r="I9" s="23"/>
      <c r="J9" s="23"/>
      <c r="K9" s="23"/>
      <c r="L9" s="23"/>
      <c r="M9" s="23"/>
      <c r="N9" s="23"/>
      <c r="O9" s="22"/>
      <c r="P9" s="22"/>
      <c r="Q9" s="22"/>
      <c r="R9" s="22"/>
    </row>
    <row r="10" ht="12.0" customHeight="1">
      <c r="A10" s="23"/>
      <c r="B10" s="23"/>
      <c r="C10" s="23"/>
      <c r="D10" s="23"/>
      <c r="E10" s="23"/>
      <c r="F10" s="8"/>
      <c r="G10" s="23"/>
      <c r="H10" s="23"/>
      <c r="I10" s="23"/>
      <c r="J10" s="23"/>
      <c r="K10" s="23"/>
      <c r="L10" s="23"/>
      <c r="M10" s="23"/>
      <c r="N10" s="23"/>
      <c r="O10" s="22"/>
      <c r="P10" s="22"/>
      <c r="Q10" s="22"/>
      <c r="R10" s="22"/>
    </row>
    <row r="11" ht="12.0" customHeight="1">
      <c r="A11" s="23"/>
      <c r="B11" s="126" t="s">
        <v>99</v>
      </c>
      <c r="C11" s="127"/>
      <c r="D11" s="128"/>
      <c r="E11" s="129"/>
      <c r="F11" s="129"/>
      <c r="G11" s="130"/>
      <c r="H11" s="129"/>
      <c r="I11" s="21"/>
      <c r="J11" s="21"/>
      <c r="K11" s="21"/>
      <c r="L11" s="21"/>
      <c r="M11" s="21"/>
      <c r="N11" s="21"/>
      <c r="O11" s="22"/>
      <c r="P11" s="22"/>
      <c r="Q11" s="22"/>
      <c r="R11" s="22"/>
    </row>
    <row r="12" ht="12.0" customHeight="1">
      <c r="A12" s="23"/>
      <c r="B12" s="131" t="s">
        <v>100</v>
      </c>
      <c r="C12" s="132"/>
      <c r="D12" s="132"/>
      <c r="E12" s="132"/>
      <c r="F12" s="133"/>
      <c r="G12" s="26"/>
      <c r="H12" s="26"/>
      <c r="I12" s="26"/>
      <c r="J12" s="26"/>
      <c r="K12" s="27"/>
      <c r="L12" s="23"/>
      <c r="M12" s="23"/>
      <c r="N12" s="23"/>
      <c r="O12" s="22"/>
      <c r="P12" s="22"/>
      <c r="Q12" s="22"/>
      <c r="R12" s="22"/>
    </row>
    <row r="13" ht="12.0" customHeight="1">
      <c r="A13" s="23"/>
      <c r="B13" s="131" t="s">
        <v>101</v>
      </c>
      <c r="C13" s="132"/>
      <c r="D13" s="132"/>
      <c r="E13" s="132"/>
      <c r="F13" s="154">
        <v>44153.0</v>
      </c>
      <c r="G13" s="26"/>
      <c r="H13" s="26"/>
      <c r="I13" s="26"/>
      <c r="J13" s="26"/>
      <c r="K13" s="27"/>
      <c r="L13" s="23"/>
      <c r="M13" s="23"/>
      <c r="N13" s="23"/>
      <c r="O13" s="22"/>
      <c r="P13" s="22"/>
      <c r="Q13" s="22"/>
      <c r="R13" s="22"/>
    </row>
    <row r="14" ht="34.5" customHeight="1">
      <c r="A14" s="23"/>
      <c r="B14" s="134" t="s">
        <v>102</v>
      </c>
      <c r="C14" s="26"/>
      <c r="D14" s="26"/>
      <c r="E14" s="26"/>
      <c r="F14" s="154"/>
      <c r="G14" s="26"/>
      <c r="H14" s="26"/>
      <c r="I14" s="26"/>
      <c r="J14" s="26"/>
      <c r="K14" s="27"/>
      <c r="L14" s="23"/>
      <c r="M14" s="23"/>
      <c r="N14" s="23"/>
      <c r="O14" s="22"/>
      <c r="P14" s="22"/>
      <c r="Q14" s="22"/>
      <c r="R14" s="22"/>
    </row>
    <row r="15" ht="31.5" customHeight="1">
      <c r="A15" s="23"/>
      <c r="B15" s="134" t="s">
        <v>103</v>
      </c>
      <c r="C15" s="26"/>
      <c r="D15" s="26"/>
      <c r="E15" s="26"/>
      <c r="F15" s="154"/>
      <c r="G15" s="26"/>
      <c r="H15" s="26"/>
      <c r="I15" s="26"/>
      <c r="J15" s="26"/>
      <c r="K15" s="27"/>
      <c r="L15" s="23"/>
      <c r="M15" s="23"/>
      <c r="N15" s="23"/>
      <c r="O15" s="22"/>
      <c r="P15" s="22"/>
      <c r="Q15" s="22"/>
      <c r="R15" s="22"/>
    </row>
    <row r="16" ht="12.0" customHeight="1">
      <c r="A16" s="23"/>
      <c r="B16" s="131" t="s">
        <v>104</v>
      </c>
      <c r="C16" s="132"/>
      <c r="D16" s="132"/>
      <c r="E16" s="132"/>
      <c r="F16" s="133"/>
      <c r="G16" s="26"/>
      <c r="H16" s="26"/>
      <c r="I16" s="26"/>
      <c r="J16" s="26"/>
      <c r="K16" s="27"/>
      <c r="L16" s="23"/>
      <c r="M16" s="23"/>
      <c r="N16" s="23"/>
      <c r="O16" s="22"/>
      <c r="P16" s="22"/>
      <c r="Q16" s="22"/>
      <c r="R16" s="22"/>
    </row>
    <row r="17" ht="12.0" customHeight="1">
      <c r="A17" s="23"/>
      <c r="B17" s="131" t="s">
        <v>105</v>
      </c>
      <c r="C17" s="132"/>
      <c r="D17" s="132"/>
      <c r="E17" s="132"/>
      <c r="F17" s="133"/>
      <c r="G17" s="26"/>
      <c r="H17" s="26"/>
      <c r="I17" s="26"/>
      <c r="J17" s="26"/>
      <c r="K17" s="27"/>
      <c r="L17" s="23"/>
      <c r="M17" s="23"/>
      <c r="N17" s="23"/>
      <c r="O17" s="22"/>
      <c r="P17" s="22"/>
      <c r="Q17" s="22"/>
      <c r="R17" s="22"/>
    </row>
    <row r="18" ht="12.0" customHeight="1">
      <c r="A18" s="23"/>
      <c r="B18" s="131" t="s">
        <v>106</v>
      </c>
      <c r="C18" s="132"/>
      <c r="D18" s="132"/>
      <c r="E18" s="132"/>
      <c r="F18" s="133"/>
      <c r="G18" s="26"/>
      <c r="H18" s="26"/>
      <c r="I18" s="26"/>
      <c r="J18" s="26"/>
      <c r="K18" s="27"/>
      <c r="L18" s="23"/>
      <c r="M18" s="23"/>
      <c r="N18" s="23"/>
      <c r="O18" s="22"/>
      <c r="P18" s="22"/>
      <c r="Q18" s="22"/>
      <c r="R18" s="22"/>
    </row>
    <row r="19" ht="28.5" customHeight="1">
      <c r="A19" s="23"/>
      <c r="B19" s="134" t="s">
        <v>107</v>
      </c>
      <c r="C19" s="26"/>
      <c r="D19" s="26"/>
      <c r="E19" s="26"/>
      <c r="F19" s="155"/>
      <c r="G19" s="26"/>
      <c r="H19" s="26"/>
      <c r="I19" s="26"/>
      <c r="J19" s="26"/>
      <c r="K19" s="27"/>
      <c r="L19" s="23"/>
      <c r="M19" s="23"/>
      <c r="N19" s="23"/>
      <c r="O19" s="22"/>
      <c r="P19" s="22"/>
      <c r="Q19" s="22"/>
      <c r="R19" s="22"/>
    </row>
    <row r="20" ht="35.25" customHeight="1">
      <c r="A20" s="23"/>
      <c r="B20" s="134" t="s">
        <v>108</v>
      </c>
      <c r="C20" s="26"/>
      <c r="D20" s="26"/>
      <c r="E20" s="26"/>
      <c r="F20" s="154"/>
      <c r="G20" s="26"/>
      <c r="H20" s="26"/>
      <c r="I20" s="26"/>
      <c r="J20" s="26"/>
      <c r="K20" s="27"/>
      <c r="L20" s="23"/>
      <c r="M20" s="135"/>
      <c r="N20" s="23"/>
      <c r="O20" s="22"/>
      <c r="P20" s="22"/>
      <c r="Q20" s="22"/>
      <c r="R20" s="22"/>
    </row>
    <row r="21" ht="12.0" customHeight="1">
      <c r="A21" s="23"/>
      <c r="B21" s="23"/>
      <c r="C21" s="23"/>
      <c r="E21" s="8"/>
      <c r="F21" s="8"/>
      <c r="G21" s="136"/>
      <c r="H21" s="8"/>
      <c r="I21" s="23"/>
      <c r="J21" s="23"/>
      <c r="K21" s="23"/>
      <c r="L21" s="23"/>
      <c r="M21" s="23"/>
      <c r="N21" s="23"/>
      <c r="O21" s="22"/>
      <c r="P21" s="22"/>
      <c r="Q21" s="22"/>
      <c r="R21" s="22"/>
    </row>
    <row r="22" ht="12.0" customHeight="1">
      <c r="A22" s="22"/>
      <c r="B22" s="126" t="s">
        <v>109</v>
      </c>
      <c r="C22" s="127"/>
      <c r="D22" s="128"/>
      <c r="E22" s="129"/>
      <c r="F22" s="129"/>
      <c r="G22" s="130"/>
      <c r="H22" s="129"/>
      <c r="I22" s="21"/>
      <c r="J22" s="21"/>
      <c r="K22" s="21"/>
      <c r="L22" s="21"/>
      <c r="M22" s="21"/>
      <c r="N22" s="21"/>
      <c r="O22" s="22"/>
      <c r="P22" s="22"/>
      <c r="Q22" s="22"/>
      <c r="R22" s="22"/>
    </row>
    <row r="23" ht="12.0" customHeight="1">
      <c r="A23" s="22"/>
      <c r="B23" s="137" t="s">
        <v>110</v>
      </c>
      <c r="C23" s="138"/>
      <c r="D23" s="124"/>
      <c r="E23" s="139"/>
      <c r="G23" s="140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ht="12.0" customHeight="1">
      <c r="A24" s="22"/>
      <c r="B24" s="141"/>
      <c r="C24" s="142"/>
      <c r="D24" s="143">
        <v>1.0</v>
      </c>
      <c r="E24" s="124" t="s">
        <v>111</v>
      </c>
      <c r="G24" s="140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ht="12.0" customHeight="1">
      <c r="A25" s="22"/>
      <c r="B25" s="141"/>
      <c r="C25" s="142"/>
      <c r="D25" s="143">
        <v>2.0</v>
      </c>
      <c r="E25" s="124" t="s">
        <v>112</v>
      </c>
      <c r="G25" s="140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ht="12.0" customHeight="1">
      <c r="A26" s="22"/>
      <c r="B26" s="141"/>
      <c r="C26" s="142"/>
      <c r="D26" s="143">
        <v>3.0</v>
      </c>
      <c r="E26" s="124" t="s">
        <v>113</v>
      </c>
      <c r="G26" s="140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ht="12.0" customHeight="1">
      <c r="A27" s="22"/>
      <c r="B27" s="141"/>
      <c r="C27" s="142"/>
      <c r="D27" s="143">
        <v>4.0</v>
      </c>
      <c r="E27" s="124" t="s">
        <v>114</v>
      </c>
      <c r="G27" s="140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ht="12.0" customHeight="1">
      <c r="A28" s="22"/>
      <c r="B28" s="141"/>
      <c r="C28" s="142"/>
      <c r="D28" s="143">
        <v>5.0</v>
      </c>
      <c r="E28" s="124" t="s">
        <v>115</v>
      </c>
      <c r="G28" s="140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ht="12.0" customHeight="1">
      <c r="A29" s="22"/>
      <c r="B29" s="141"/>
      <c r="C29" s="142"/>
      <c r="D29" s="143">
        <v>6.0</v>
      </c>
      <c r="E29" s="124" t="s">
        <v>116</v>
      </c>
      <c r="G29" s="140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ht="12.0" customHeight="1">
      <c r="A30" s="22"/>
      <c r="B30" s="141"/>
      <c r="C30" s="142"/>
      <c r="D30" s="143">
        <v>7.0</v>
      </c>
      <c r="E30" s="124" t="s">
        <v>118</v>
      </c>
      <c r="G30" s="140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ht="12.0" customHeight="1">
      <c r="A31" s="22"/>
      <c r="B31" s="141" t="s">
        <v>117</v>
      </c>
      <c r="C31" s="142"/>
      <c r="D31" s="143">
        <v>8.0</v>
      </c>
      <c r="E31" s="124" t="s">
        <v>119</v>
      </c>
      <c r="G31" s="140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ht="12.0" customHeight="1">
      <c r="A32" s="22"/>
      <c r="B32" s="141"/>
      <c r="C32" s="142"/>
      <c r="D32" s="143">
        <v>9.0</v>
      </c>
      <c r="E32" s="124" t="s">
        <v>120</v>
      </c>
      <c r="G32" s="140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ht="12.0" customHeight="1">
      <c r="A33" s="22"/>
      <c r="B33" s="141"/>
      <c r="C33" s="142"/>
      <c r="D33" s="143">
        <v>10.0</v>
      </c>
      <c r="E33" s="124" t="s">
        <v>121</v>
      </c>
      <c r="G33" s="140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ht="12.0" customHeight="1">
      <c r="A34" s="22"/>
      <c r="B34" s="141"/>
      <c r="C34" s="142"/>
      <c r="D34" s="143">
        <v>11.0</v>
      </c>
      <c r="E34" s="124" t="s">
        <v>122</v>
      </c>
      <c r="G34" s="140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ht="12.0" customHeight="1">
      <c r="A35" s="22"/>
      <c r="B35" s="141"/>
      <c r="C35" s="142"/>
      <c r="D35" s="143">
        <v>12.0</v>
      </c>
      <c r="E35" s="124" t="s">
        <v>123</v>
      </c>
      <c r="G35" s="140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ht="12.0" customHeight="1">
      <c r="A36" s="22"/>
      <c r="B36" s="141"/>
      <c r="C36" s="142"/>
      <c r="D36" s="143">
        <v>13.0</v>
      </c>
      <c r="E36" s="124" t="s">
        <v>124</v>
      </c>
      <c r="G36" s="144"/>
      <c r="H36" s="84"/>
      <c r="I36" s="84"/>
      <c r="J36" s="84"/>
      <c r="K36" s="84"/>
      <c r="L36" s="84"/>
      <c r="M36" s="84"/>
      <c r="N36" s="85"/>
      <c r="O36" s="22"/>
      <c r="P36" s="22"/>
      <c r="Q36" s="22"/>
      <c r="R36" s="22"/>
    </row>
    <row r="37" ht="12.0" customHeight="1">
      <c r="A37" s="22"/>
      <c r="B37" s="138"/>
      <c r="C37" s="138"/>
      <c r="D37" s="22"/>
      <c r="E37" s="22"/>
      <c r="F37" s="140"/>
      <c r="G37" s="140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ht="12.0" customHeight="1">
      <c r="A38" s="22"/>
      <c r="B38" s="126" t="s">
        <v>125</v>
      </c>
      <c r="C38" s="130"/>
      <c r="D38" s="130"/>
      <c r="E38" s="129"/>
      <c r="F38" s="21"/>
      <c r="G38" s="21"/>
      <c r="H38" s="21"/>
      <c r="I38" s="129"/>
      <c r="J38" s="129"/>
      <c r="K38" s="129"/>
      <c r="L38" s="21"/>
      <c r="M38" s="21"/>
      <c r="N38" s="21"/>
      <c r="O38" s="22"/>
      <c r="P38" s="22"/>
      <c r="Q38" s="22"/>
      <c r="R38" s="22"/>
    </row>
    <row r="39" ht="12.0" customHeight="1">
      <c r="A39" s="22"/>
      <c r="B39" s="137" t="s">
        <v>126</v>
      </c>
      <c r="C39" s="138"/>
      <c r="F39" s="140"/>
      <c r="G39" s="140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ht="12.0" customHeight="1">
      <c r="A40" s="22"/>
      <c r="B40" s="137" t="s">
        <v>127</v>
      </c>
      <c r="C40" s="138"/>
      <c r="D40" s="145"/>
      <c r="E40" s="124"/>
      <c r="F40" s="140"/>
      <c r="G40" s="140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ht="12.0" customHeight="1">
      <c r="A41" s="22"/>
      <c r="B41" s="137" t="s">
        <v>128</v>
      </c>
      <c r="C41" s="138"/>
      <c r="D41" s="145"/>
      <c r="E41" s="124"/>
      <c r="F41" s="140"/>
      <c r="G41" s="140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ht="12.0" customHeight="1">
      <c r="A42" s="22"/>
      <c r="B42" s="137"/>
      <c r="C42" s="138"/>
      <c r="D42" s="145"/>
      <c r="E42" s="124"/>
      <c r="F42" s="140"/>
      <c r="G42" s="140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ht="12.0" customHeight="1">
      <c r="A43" s="22"/>
      <c r="B43" s="141" t="s">
        <v>117</v>
      </c>
      <c r="C43" s="146" t="str">
        <f t="shared" ref="C43:C66" si="1">IF(B43="x"," ","nc")</f>
        <v> </v>
      </c>
      <c r="D43" s="143">
        <v>1.0</v>
      </c>
      <c r="E43" s="124" t="s">
        <v>130</v>
      </c>
      <c r="F43" s="140"/>
      <c r="G43" s="140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ht="12.0" customHeight="1">
      <c r="A44" s="22"/>
      <c r="B44" s="141"/>
      <c r="C44" s="146" t="str">
        <f t="shared" si="1"/>
        <v>nc</v>
      </c>
      <c r="D44" s="143">
        <v>2.0</v>
      </c>
      <c r="E44" s="124" t="s">
        <v>132</v>
      </c>
      <c r="F44" s="140"/>
      <c r="G44" s="140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ht="12.0" customHeight="1">
      <c r="A45" s="22"/>
      <c r="B45" s="141"/>
      <c r="C45" s="146" t="str">
        <f t="shared" si="1"/>
        <v>nc</v>
      </c>
      <c r="D45" s="143">
        <v>3.0</v>
      </c>
      <c r="E45" s="124" t="s">
        <v>134</v>
      </c>
      <c r="F45" s="140"/>
      <c r="G45" s="140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ht="12.0" customHeight="1">
      <c r="A46" s="22"/>
      <c r="B46" s="141" t="s">
        <v>117</v>
      </c>
      <c r="C46" s="146" t="str">
        <f t="shared" si="1"/>
        <v> </v>
      </c>
      <c r="D46" s="143">
        <v>4.0</v>
      </c>
      <c r="E46" s="124" t="s">
        <v>136</v>
      </c>
      <c r="F46" s="140"/>
      <c r="G46" s="140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ht="12.0" customHeight="1">
      <c r="A47" s="22"/>
      <c r="B47" s="141" t="s">
        <v>117</v>
      </c>
      <c r="C47" s="146" t="str">
        <f t="shared" si="1"/>
        <v> </v>
      </c>
      <c r="D47" s="143">
        <v>5.0</v>
      </c>
      <c r="E47" s="124" t="s">
        <v>138</v>
      </c>
      <c r="F47" s="140"/>
      <c r="G47" s="140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ht="12.0" customHeight="1">
      <c r="A48" s="22"/>
      <c r="B48" s="141"/>
      <c r="C48" s="146" t="str">
        <f t="shared" si="1"/>
        <v>nc</v>
      </c>
      <c r="D48" s="143">
        <v>6.0</v>
      </c>
      <c r="E48" s="124" t="s">
        <v>140</v>
      </c>
      <c r="F48" s="140"/>
      <c r="H48" s="140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ht="12.0" customHeight="1">
      <c r="A49" s="22"/>
      <c r="B49" s="141"/>
      <c r="C49" s="146" t="str">
        <f t="shared" si="1"/>
        <v>nc</v>
      </c>
      <c r="D49" s="143">
        <v>7.0</v>
      </c>
      <c r="E49" s="124" t="s">
        <v>142</v>
      </c>
      <c r="F49" s="140"/>
      <c r="H49" s="140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ht="12.0" customHeight="1">
      <c r="A50" s="22"/>
      <c r="B50" s="141"/>
      <c r="C50" s="146" t="str">
        <f t="shared" si="1"/>
        <v>nc</v>
      </c>
      <c r="D50" s="143">
        <v>8.0</v>
      </c>
      <c r="E50" s="124" t="s">
        <v>143</v>
      </c>
      <c r="F50" s="140"/>
      <c r="H50" s="140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ht="12.0" customHeight="1">
      <c r="A51" s="22"/>
      <c r="B51" s="141"/>
      <c r="C51" s="146" t="str">
        <f t="shared" si="1"/>
        <v>nc</v>
      </c>
      <c r="D51" s="143">
        <v>9.0</v>
      </c>
      <c r="E51" s="124" t="s">
        <v>144</v>
      </c>
      <c r="F51" s="140"/>
      <c r="H51" s="140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ht="12.0" customHeight="1">
      <c r="A52" s="22"/>
      <c r="B52" s="141"/>
      <c r="C52" s="146" t="str">
        <f t="shared" si="1"/>
        <v>nc</v>
      </c>
      <c r="D52" s="143">
        <v>10.0</v>
      </c>
      <c r="E52" s="124" t="s">
        <v>145</v>
      </c>
      <c r="F52" s="140"/>
      <c r="H52" s="140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ht="12.0" customHeight="1">
      <c r="A53" s="22"/>
      <c r="B53" s="141"/>
      <c r="C53" s="146" t="str">
        <f t="shared" si="1"/>
        <v>nc</v>
      </c>
      <c r="D53" s="143">
        <v>11.0</v>
      </c>
      <c r="E53" s="124" t="s">
        <v>146</v>
      </c>
      <c r="F53" s="140"/>
      <c r="H53" s="140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ht="12.0" customHeight="1">
      <c r="A54" s="22"/>
      <c r="B54" s="141"/>
      <c r="C54" s="146" t="str">
        <f t="shared" si="1"/>
        <v>nc</v>
      </c>
      <c r="D54" s="143">
        <v>12.0</v>
      </c>
      <c r="E54" s="124" t="s">
        <v>147</v>
      </c>
      <c r="F54" s="140"/>
      <c r="H54" s="140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ht="12.0" customHeight="1">
      <c r="A55" s="22"/>
      <c r="B55" s="141"/>
      <c r="C55" s="146" t="str">
        <f t="shared" si="1"/>
        <v>nc</v>
      </c>
      <c r="D55" s="143">
        <v>13.0</v>
      </c>
      <c r="E55" s="124" t="s">
        <v>148</v>
      </c>
      <c r="F55" s="147"/>
      <c r="H55" s="140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ht="12.0" customHeight="1">
      <c r="A56" s="22"/>
      <c r="B56" s="141"/>
      <c r="C56" s="146" t="str">
        <f t="shared" si="1"/>
        <v>nc</v>
      </c>
      <c r="D56" s="143">
        <v>14.0</v>
      </c>
      <c r="E56" s="124" t="s">
        <v>149</v>
      </c>
      <c r="F56" s="140"/>
      <c r="H56" s="140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ht="12.0" customHeight="1">
      <c r="A57" s="22"/>
      <c r="B57" s="141"/>
      <c r="C57" s="146" t="str">
        <f t="shared" si="1"/>
        <v>nc</v>
      </c>
      <c r="D57" s="143">
        <v>15.0</v>
      </c>
      <c r="E57" s="148" t="s">
        <v>150</v>
      </c>
      <c r="F57" s="140"/>
      <c r="H57" s="140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ht="12.0" customHeight="1">
      <c r="A58" s="22"/>
      <c r="B58" s="141" t="s">
        <v>117</v>
      </c>
      <c r="C58" s="146" t="str">
        <f t="shared" si="1"/>
        <v> </v>
      </c>
      <c r="D58" s="143">
        <v>16.0</v>
      </c>
      <c r="E58" s="124" t="s">
        <v>151</v>
      </c>
      <c r="F58" s="140"/>
      <c r="H58" s="140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ht="12.0" customHeight="1">
      <c r="A59" s="22"/>
      <c r="B59" s="141"/>
      <c r="C59" s="146" t="str">
        <f t="shared" si="1"/>
        <v>nc</v>
      </c>
      <c r="D59" s="143">
        <v>17.0</v>
      </c>
      <c r="E59" s="124" t="s">
        <v>152</v>
      </c>
      <c r="F59" s="140"/>
      <c r="H59" s="140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ht="12.0" customHeight="1">
      <c r="A60" s="22"/>
      <c r="B60" s="141"/>
      <c r="C60" s="146" t="str">
        <f t="shared" si="1"/>
        <v>nc</v>
      </c>
      <c r="D60" s="143">
        <v>18.0</v>
      </c>
      <c r="E60" s="124" t="s">
        <v>153</v>
      </c>
      <c r="F60" s="140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ht="12.0" customHeight="1">
      <c r="A61" s="22"/>
      <c r="B61" s="141"/>
      <c r="C61" s="146" t="str">
        <f t="shared" si="1"/>
        <v>nc</v>
      </c>
      <c r="D61" s="143">
        <v>19.0</v>
      </c>
      <c r="E61" s="124" t="s">
        <v>154</v>
      </c>
      <c r="F61" s="140"/>
      <c r="H61" s="140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ht="12.0" customHeight="1">
      <c r="A62" s="22"/>
      <c r="B62" s="141" t="s">
        <v>117</v>
      </c>
      <c r="C62" s="146" t="str">
        <f t="shared" si="1"/>
        <v> </v>
      </c>
      <c r="D62" s="143">
        <v>20.0</v>
      </c>
      <c r="E62" s="124" t="s">
        <v>155</v>
      </c>
      <c r="F62" s="140"/>
      <c r="H62" s="140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ht="12.0" customHeight="1">
      <c r="A63" s="22"/>
      <c r="B63" s="141"/>
      <c r="C63" s="146" t="str">
        <f t="shared" si="1"/>
        <v>nc</v>
      </c>
      <c r="D63" s="143">
        <v>21.0</v>
      </c>
      <c r="E63" s="124" t="s">
        <v>156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ht="12.0" customHeight="1">
      <c r="A64" s="22"/>
      <c r="B64" s="141"/>
      <c r="C64" s="146" t="str">
        <f t="shared" si="1"/>
        <v>nc</v>
      </c>
      <c r="D64" s="143">
        <v>22.0</v>
      </c>
      <c r="E64" s="124" t="s">
        <v>157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ht="12.0" customHeight="1">
      <c r="A65" s="22"/>
      <c r="B65" s="156" t="s">
        <v>161</v>
      </c>
      <c r="C65" s="146" t="str">
        <f t="shared" si="1"/>
        <v> </v>
      </c>
      <c r="D65" s="143">
        <v>23.0</v>
      </c>
      <c r="E65" s="124" t="s">
        <v>162</v>
      </c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ht="12.0" customHeight="1">
      <c r="A66" s="22"/>
      <c r="B66" s="156" t="s">
        <v>117</v>
      </c>
      <c r="C66" s="146" t="str">
        <f t="shared" si="1"/>
        <v> </v>
      </c>
      <c r="D66" s="143">
        <v>24.0</v>
      </c>
      <c r="E66" s="124" t="s">
        <v>163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ht="12.0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ht="12.0" customHeight="1">
      <c r="A68" s="22"/>
      <c r="B68" s="126" t="s">
        <v>158</v>
      </c>
      <c r="C68" s="130"/>
      <c r="D68" s="130"/>
      <c r="E68" s="129"/>
      <c r="F68" s="21"/>
      <c r="G68" s="21"/>
      <c r="H68" s="21"/>
      <c r="I68" s="129"/>
      <c r="J68" s="129"/>
      <c r="K68" s="129"/>
      <c r="L68" s="21"/>
      <c r="M68" s="21"/>
      <c r="N68" s="21"/>
      <c r="O68" s="22"/>
      <c r="P68" s="22"/>
      <c r="Q68" s="22"/>
      <c r="R68" s="22"/>
    </row>
    <row r="69" ht="12.0" customHeight="1">
      <c r="A69" s="22"/>
      <c r="B69" s="149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1"/>
      <c r="O69" s="22"/>
      <c r="P69" s="22"/>
      <c r="Q69" s="22"/>
      <c r="R69" s="22"/>
    </row>
    <row r="70" ht="12.0" customHeight="1">
      <c r="A70" s="22"/>
      <c r="B70" s="152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7"/>
      <c r="O70" s="22"/>
      <c r="P70" s="22"/>
      <c r="Q70" s="22"/>
      <c r="R70" s="22"/>
    </row>
    <row r="71" ht="12.0" customHeight="1">
      <c r="A71" s="22"/>
      <c r="B71" s="152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7"/>
      <c r="O71" s="22"/>
      <c r="P71" s="22"/>
      <c r="Q71" s="22"/>
      <c r="R71" s="22"/>
    </row>
    <row r="72" ht="12.0" customHeight="1">
      <c r="A72" s="22"/>
      <c r="B72" s="152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7"/>
      <c r="O72" s="22"/>
      <c r="P72" s="22"/>
      <c r="Q72" s="22"/>
      <c r="R72" s="22"/>
    </row>
    <row r="73" ht="12.0" customHeight="1">
      <c r="A73" s="22"/>
      <c r="B73" s="152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7"/>
      <c r="O73" s="22"/>
      <c r="P73" s="22"/>
      <c r="Q73" s="22"/>
      <c r="R73" s="22"/>
    </row>
    <row r="74" ht="12.0" customHeight="1">
      <c r="A74" s="22"/>
      <c r="B74" s="152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7"/>
      <c r="O74" s="22"/>
      <c r="P74" s="22"/>
      <c r="Q74" s="22"/>
      <c r="R74" s="22"/>
    </row>
    <row r="75" ht="12.0" customHeight="1">
      <c r="A75" s="22"/>
      <c r="B75" s="126" t="s">
        <v>159</v>
      </c>
      <c r="C75" s="130"/>
      <c r="D75" s="130"/>
      <c r="E75" s="129"/>
      <c r="F75" s="21"/>
      <c r="G75" s="21"/>
      <c r="H75" s="21"/>
      <c r="I75" s="129"/>
      <c r="J75" s="129"/>
      <c r="K75" s="129"/>
      <c r="L75" s="21"/>
      <c r="M75" s="21"/>
      <c r="N75" s="21"/>
      <c r="O75" s="22"/>
      <c r="P75" s="22"/>
      <c r="Q75" s="22"/>
      <c r="R75" s="22"/>
    </row>
    <row r="76" ht="12.0" customHeight="1">
      <c r="A76" s="22"/>
      <c r="B76" s="149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1"/>
      <c r="O76" s="22"/>
      <c r="P76" s="22"/>
      <c r="Q76" s="22"/>
      <c r="R76" s="22"/>
    </row>
    <row r="77" ht="12.0" customHeight="1">
      <c r="A77" s="22"/>
      <c r="B77" s="152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7"/>
      <c r="O77" s="22"/>
      <c r="P77" s="22"/>
      <c r="Q77" s="22"/>
      <c r="R77" s="22"/>
    </row>
    <row r="78" ht="12.0" customHeight="1">
      <c r="A78" s="22"/>
      <c r="B78" s="152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7"/>
      <c r="O78" s="22"/>
      <c r="P78" s="22"/>
      <c r="Q78" s="22"/>
      <c r="R78" s="22"/>
    </row>
    <row r="79" ht="12.0" customHeight="1">
      <c r="A79" s="22"/>
      <c r="B79" s="152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7"/>
      <c r="O79" s="22"/>
      <c r="P79" s="22"/>
      <c r="Q79" s="22"/>
      <c r="R79" s="22"/>
    </row>
    <row r="80" ht="12.0" customHeight="1">
      <c r="A80" s="22"/>
      <c r="B80" s="152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2"/>
      <c r="P80" s="22"/>
      <c r="Q80" s="22"/>
      <c r="R80" s="22"/>
    </row>
    <row r="81" ht="12.0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ht="12.0" hidden="1" customHeight="1">
      <c r="A82" s="22"/>
      <c r="B82" s="22"/>
      <c r="C82" s="22"/>
      <c r="D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ht="12.0" hidden="1" customHeight="1">
      <c r="A83" s="22"/>
      <c r="B83" s="22"/>
      <c r="C83" s="22"/>
      <c r="D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ht="12.0" hidden="1" customHeight="1">
      <c r="A84" s="22"/>
      <c r="B84" s="22"/>
      <c r="C84" s="22"/>
      <c r="D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ht="12.0" hidden="1" customHeight="1">
      <c r="A85" s="22"/>
      <c r="B85" s="22"/>
      <c r="C85" s="22"/>
      <c r="D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ht="12.0" hidden="1" customHeight="1">
      <c r="A86" s="22"/>
      <c r="B86" s="22"/>
      <c r="C86" s="22"/>
      <c r="D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ht="12.0" hidden="1" customHeight="1">
      <c r="A87" s="22"/>
      <c r="B87" s="22"/>
      <c r="C87" s="22"/>
      <c r="D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ht="12.0" hidden="1" customHeight="1">
      <c r="A88" s="22"/>
      <c r="B88" s="22"/>
      <c r="C88" s="22"/>
      <c r="D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ht="12.0" hidden="1" customHeight="1">
      <c r="A89" s="22"/>
      <c r="B89" s="22"/>
      <c r="C89" s="22"/>
      <c r="D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ht="12.0" hidden="1" customHeight="1">
      <c r="A90" s="22"/>
      <c r="B90" s="22"/>
      <c r="C90" s="22"/>
      <c r="D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ht="12.0" hidden="1" customHeight="1">
      <c r="A91" s="22"/>
      <c r="B91" s="22"/>
      <c r="C91" s="22"/>
      <c r="D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ht="12.0" hidden="1" customHeight="1">
      <c r="A92" s="22"/>
      <c r="B92" s="22"/>
      <c r="C92" s="22"/>
      <c r="D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ht="12.0" hidden="1" customHeight="1">
      <c r="A93" s="22"/>
      <c r="B93" s="22"/>
      <c r="C93" s="22"/>
      <c r="D93" s="22"/>
      <c r="E93" s="124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ht="12.0" hidden="1" customHeight="1">
      <c r="A94" s="22"/>
      <c r="B94" s="22"/>
      <c r="C94" s="22"/>
      <c r="D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ht="12.0" hidden="1" customHeight="1">
      <c r="A95" s="22"/>
      <c r="B95" s="22"/>
      <c r="C95" s="22"/>
      <c r="D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ht="12.0" hidden="1" customHeight="1">
      <c r="A96" s="22"/>
      <c r="B96" s="22"/>
      <c r="C96" s="22"/>
      <c r="D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ht="12.0" hidden="1" customHeight="1">
      <c r="A97" s="22"/>
      <c r="B97" s="22"/>
      <c r="C97" s="22"/>
      <c r="D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ht="12.0" hidden="1" customHeight="1">
      <c r="A98" s="22"/>
      <c r="B98" s="22"/>
      <c r="C98" s="22"/>
      <c r="D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ht="12.0" hidden="1" customHeight="1">
      <c r="A99" s="22"/>
      <c r="B99" s="22"/>
      <c r="C99" s="22"/>
      <c r="D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ht="12.0" hidden="1" customHeight="1">
      <c r="A100" s="22"/>
      <c r="B100" s="22"/>
      <c r="C100" s="22"/>
      <c r="D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ht="12.0" hidden="1" customHeight="1">
      <c r="A101" s="22"/>
      <c r="B101" s="22"/>
      <c r="C101" s="22"/>
      <c r="D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ht="12.0" hidden="1" customHeight="1">
      <c r="A102" s="22"/>
      <c r="B102" s="22"/>
      <c r="C102" s="22"/>
      <c r="D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ht="12.0" hidden="1" customHeight="1">
      <c r="A103" s="22"/>
      <c r="B103" s="22"/>
      <c r="C103" s="22"/>
      <c r="D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ht="12.0" hidden="1" customHeight="1">
      <c r="A104" s="22"/>
      <c r="B104" s="22"/>
      <c r="C104" s="22"/>
      <c r="D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ht="12.0" hidden="1" customHeight="1">
      <c r="A105" s="22"/>
      <c r="B105" s="22"/>
      <c r="C105" s="22"/>
      <c r="D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ht="12.0" hidden="1" customHeight="1">
      <c r="A106" s="22"/>
      <c r="B106" s="22"/>
      <c r="C106" s="22"/>
      <c r="D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ht="12.0" hidden="1" customHeight="1">
      <c r="A107" s="22"/>
      <c r="B107" s="22"/>
      <c r="C107" s="22"/>
      <c r="D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ht="12.0" hidden="1" customHeight="1">
      <c r="A108" s="22"/>
      <c r="B108" s="22"/>
      <c r="C108" s="22"/>
      <c r="D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ht="12.0" hidden="1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ht="12.0" hidden="1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ht="12.0" hidden="1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ht="12.0" hidden="1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ht="12.0" hidden="1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ht="12.0" hidden="1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ht="12.0" hidden="1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ht="12.0" hidden="1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ht="12.0" hidden="1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ht="12.0" hidden="1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ht="12.0" hidden="1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ht="12.0" hidden="1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ht="12.0" hidden="1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ht="12.0" hidden="1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ht="12.0" hidden="1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ht="12.0" hidden="1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ht="12.0" hidden="1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ht="12.0" hidden="1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ht="12.0" hidden="1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ht="12.0" hidden="1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ht="12.0" hidden="1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5">
    <mergeCell ref="F12:K12"/>
    <mergeCell ref="F13:K13"/>
    <mergeCell ref="B14:E14"/>
    <mergeCell ref="F14:K14"/>
    <mergeCell ref="B15:E15"/>
    <mergeCell ref="F15:K15"/>
    <mergeCell ref="F16:K16"/>
    <mergeCell ref="F17:K17"/>
    <mergeCell ref="F18:K18"/>
    <mergeCell ref="B19:E19"/>
    <mergeCell ref="F19:K19"/>
    <mergeCell ref="B20:E20"/>
    <mergeCell ref="F20:K20"/>
    <mergeCell ref="G36:N36"/>
    <mergeCell ref="B77:N77"/>
    <mergeCell ref="B78:N78"/>
    <mergeCell ref="B79:N79"/>
    <mergeCell ref="B80:N80"/>
    <mergeCell ref="B69:N69"/>
    <mergeCell ref="B70:N70"/>
    <mergeCell ref="B71:N71"/>
    <mergeCell ref="B72:N72"/>
    <mergeCell ref="B73:N73"/>
    <mergeCell ref="B74:N74"/>
    <mergeCell ref="B76:N76"/>
  </mergeCells>
  <conditionalFormatting sqref="B24:B36">
    <cfRule type="cellIs" dxfId="0" priority="1" stopIfTrue="1" operator="equal">
      <formula>0</formula>
    </cfRule>
  </conditionalFormatting>
  <conditionalFormatting sqref="B43:C66">
    <cfRule type="cellIs" dxfId="0" priority="2" stopIfTrue="1" operator="equal">
      <formula>0</formula>
    </cfRule>
  </conditionalFormatting>
  <printOptions/>
  <pageMargins bottom="0.5" footer="0.0" header="0.0" left="0.35" right="0.25" top="0.32"/>
  <pageSetup scale="87" orientation="portrait"/>
  <headerFooter>
    <oddFooter>&amp;L&amp;D  at &amp;T Mike 702.486.8879&amp;CPage &amp;P of &amp;R&amp;F  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5.13"/>
    <col customWidth="1" min="2" max="2" width="9.13"/>
    <col customWidth="1" min="3" max="5" width="10.0"/>
    <col customWidth="1" min="6" max="6" width="13.25"/>
    <col customWidth="1" min="7" max="8" width="10.13"/>
    <col customWidth="1" min="9" max="12" width="9.13"/>
    <col customWidth="1" min="13" max="13" width="1.5"/>
    <col customWidth="1" min="14" max="26" width="9.13"/>
  </cols>
  <sheetData>
    <row r="1" ht="12.0" customHeight="1">
      <c r="A1" s="121" t="s">
        <v>164</v>
      </c>
      <c r="B1" s="121"/>
      <c r="C1" s="121"/>
      <c r="D1" s="3"/>
      <c r="E1" s="157" t="s">
        <v>165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1" t="str">
        <f>Facilities!A2</f>
        <v/>
      </c>
      <c r="B2" s="153"/>
      <c r="C2" s="15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0" customHeight="1">
      <c r="A3" s="9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12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1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customHeight="1">
      <c r="A7" s="22"/>
      <c r="B7" s="158" t="s">
        <v>166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0" customHeight="1">
      <c r="A8" s="3"/>
      <c r="B8" s="159" t="s">
        <v>167</v>
      </c>
      <c r="C8" s="3"/>
      <c r="D8" s="3"/>
      <c r="E8" s="3"/>
      <c r="F8" s="160">
        <v>2014.0</v>
      </c>
      <c r="G8" s="22"/>
      <c r="H8" s="3"/>
      <c r="I8" s="3"/>
      <c r="J8" s="22"/>
      <c r="K8" s="22"/>
      <c r="L8" s="22"/>
      <c r="M8" s="22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3"/>
      <c r="B9" s="159"/>
      <c r="C9" s="3"/>
      <c r="D9" s="22"/>
      <c r="E9" s="22"/>
      <c r="F9" s="3"/>
      <c r="G9" s="22"/>
      <c r="H9" s="3"/>
      <c r="I9" s="3"/>
      <c r="J9" s="22"/>
      <c r="K9" s="22"/>
      <c r="L9" s="22"/>
      <c r="M9" s="2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3"/>
      <c r="B10" s="161"/>
      <c r="C10" s="3"/>
      <c r="D10" s="22"/>
      <c r="E10" s="22"/>
      <c r="F10" s="22"/>
      <c r="G10" s="22"/>
      <c r="H10" s="3"/>
      <c r="I10" s="3"/>
      <c r="J10" s="22"/>
      <c r="K10" s="22"/>
      <c r="L10" s="22"/>
      <c r="M10" s="2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0" customHeight="1">
      <c r="A11" s="3"/>
      <c r="B11" s="162" t="s">
        <v>168</v>
      </c>
      <c r="C11" s="23"/>
      <c r="D11" s="8"/>
      <c r="E11" s="8"/>
      <c r="F11" s="8"/>
      <c r="G11" s="8"/>
      <c r="H11" s="8"/>
      <c r="I11" s="8"/>
      <c r="J11" s="8"/>
      <c r="K11" s="8"/>
      <c r="L11" s="3"/>
      <c r="M11" s="2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0" customHeight="1">
      <c r="A12" s="3"/>
      <c r="B12" s="163"/>
      <c r="C12" s="23"/>
      <c r="D12" s="8"/>
      <c r="E12" s="8"/>
      <c r="F12" s="8"/>
      <c r="G12" s="8"/>
      <c r="H12" s="8"/>
      <c r="I12" s="8"/>
      <c r="J12" s="8"/>
      <c r="K12" s="8"/>
      <c r="L12" s="3"/>
      <c r="M12" s="22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0" customHeight="1">
      <c r="A13" s="3"/>
      <c r="B13" s="163"/>
      <c r="C13" s="164">
        <v>1.0</v>
      </c>
      <c r="D13" s="164">
        <f t="shared" ref="D13:H13" si="1">1+C13</f>
        <v>2</v>
      </c>
      <c r="E13" s="164">
        <f t="shared" si="1"/>
        <v>3</v>
      </c>
      <c r="F13" s="164">
        <f t="shared" si="1"/>
        <v>4</v>
      </c>
      <c r="G13" s="164">
        <f t="shared" si="1"/>
        <v>5</v>
      </c>
      <c r="H13" s="164">
        <f t="shared" si="1"/>
        <v>6</v>
      </c>
      <c r="I13" s="8"/>
      <c r="J13" s="8"/>
      <c r="K13" s="8"/>
      <c r="L13" s="3"/>
      <c r="M13" s="2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3"/>
      <c r="B14" s="165" t="s">
        <v>169</v>
      </c>
      <c r="C14" s="166">
        <f>+F8</f>
        <v>2014</v>
      </c>
      <c r="D14" s="167">
        <f t="shared" ref="D14:H14" si="2">+C14+1</f>
        <v>2015</v>
      </c>
      <c r="E14" s="167">
        <f t="shared" si="2"/>
        <v>2016</v>
      </c>
      <c r="F14" s="167">
        <f t="shared" si="2"/>
        <v>2017</v>
      </c>
      <c r="G14" s="167">
        <f t="shared" si="2"/>
        <v>2018</v>
      </c>
      <c r="H14" s="168">
        <f t="shared" si="2"/>
        <v>2019</v>
      </c>
      <c r="I14" s="8"/>
      <c r="J14" s="8"/>
      <c r="K14" s="8"/>
      <c r="L14" s="3"/>
      <c r="M14" s="22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3"/>
      <c r="B15" s="169" t="s">
        <v>170</v>
      </c>
      <c r="C15" s="170">
        <v>3.0</v>
      </c>
      <c r="D15" s="170">
        <v>3.0</v>
      </c>
      <c r="E15" s="170">
        <v>3.0</v>
      </c>
      <c r="F15" s="170">
        <v>1.0</v>
      </c>
      <c r="G15" s="170">
        <v>1.0</v>
      </c>
      <c r="H15" s="171">
        <v>1.0</v>
      </c>
      <c r="I15" s="8"/>
      <c r="J15" s="8"/>
      <c r="K15" s="8"/>
      <c r="L15" s="3"/>
      <c r="M15" s="22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0" customHeight="1">
      <c r="A16" s="3"/>
      <c r="B16" s="8"/>
      <c r="C16" s="8"/>
      <c r="D16" s="8"/>
      <c r="E16" s="8"/>
      <c r="F16" s="8"/>
      <c r="G16" s="8"/>
      <c r="H16" s="8"/>
      <c r="I16" s="8"/>
      <c r="J16" s="8"/>
      <c r="K16" s="8"/>
      <c r="L16" s="3"/>
      <c r="M16" s="22"/>
      <c r="N16" s="3"/>
      <c r="O16" s="172" t="s">
        <v>171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0" customHeight="1">
      <c r="A17" s="3"/>
      <c r="B17" s="162" t="s">
        <v>172</v>
      </c>
      <c r="C17" s="8"/>
      <c r="D17" s="23"/>
      <c r="E17" s="23"/>
      <c r="F17" s="23"/>
      <c r="G17" s="23"/>
      <c r="H17" s="23"/>
      <c r="I17" s="23"/>
      <c r="J17" s="23"/>
      <c r="K17" s="23"/>
      <c r="L17" s="173"/>
      <c r="M17" s="22"/>
      <c r="N17" s="3"/>
      <c r="O17" s="172" t="s">
        <v>173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0" customHeight="1">
      <c r="A18" s="3"/>
      <c r="B18" s="8"/>
      <c r="C18" s="163"/>
      <c r="D18" s="23"/>
      <c r="E18" s="23"/>
      <c r="F18" s="23"/>
      <c r="G18" s="23"/>
      <c r="H18" s="23"/>
      <c r="I18" s="23"/>
      <c r="J18" s="23"/>
      <c r="K18" s="23"/>
      <c r="L18" s="173"/>
      <c r="M18" s="22"/>
      <c r="N18" s="3"/>
      <c r="O18" s="172" t="s">
        <v>174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3"/>
      <c r="B19" s="174" t="s">
        <v>169</v>
      </c>
      <c r="C19" s="175" t="s">
        <v>175</v>
      </c>
      <c r="D19" s="176"/>
      <c r="E19" s="176"/>
      <c r="F19" s="176"/>
      <c r="G19" s="176"/>
      <c r="H19" s="176"/>
      <c r="I19" s="177"/>
      <c r="J19" s="178" t="s">
        <v>176</v>
      </c>
      <c r="K19" s="179"/>
      <c r="L19" s="180"/>
      <c r="M19" s="22"/>
      <c r="N19" s="3"/>
      <c r="O19" s="172" t="s">
        <v>177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0" customHeight="1">
      <c r="A20" s="3"/>
      <c r="B20" s="181"/>
      <c r="C20" s="182" t="s">
        <v>178</v>
      </c>
      <c r="D20" s="183" t="s">
        <v>179</v>
      </c>
      <c r="E20" s="183" t="s">
        <v>180</v>
      </c>
      <c r="F20" s="183" t="s">
        <v>181</v>
      </c>
      <c r="G20" s="183" t="s">
        <v>182</v>
      </c>
      <c r="H20" s="183" t="s">
        <v>183</v>
      </c>
      <c r="I20" s="184" t="s">
        <v>184</v>
      </c>
      <c r="J20" s="182" t="s">
        <v>185</v>
      </c>
      <c r="K20" s="183" t="s">
        <v>186</v>
      </c>
      <c r="L20" s="185" t="s">
        <v>187</v>
      </c>
      <c r="M20" s="22"/>
      <c r="N20" s="3"/>
      <c r="O20" s="172" t="s">
        <v>188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0" customHeight="1">
      <c r="A21" s="186"/>
      <c r="B21" s="187">
        <f>+F8</f>
        <v>2014</v>
      </c>
      <c r="C21" s="188">
        <v>0.049689440993788817</v>
      </c>
      <c r="D21" s="188">
        <v>0.0</v>
      </c>
      <c r="E21" s="188">
        <v>0.7204968944099379</v>
      </c>
      <c r="F21" s="188">
        <v>0.16149068322981366</v>
      </c>
      <c r="G21" s="188">
        <v>0.0</v>
      </c>
      <c r="H21" s="188">
        <v>0.062111801242236024</v>
      </c>
      <c r="I21" s="188">
        <v>0.006211180124223602</v>
      </c>
      <c r="J21" s="188">
        <v>0.0</v>
      </c>
      <c r="K21" s="188">
        <v>0.062111801242236024</v>
      </c>
      <c r="L21" s="189">
        <v>0.006211180124223602</v>
      </c>
      <c r="M21" s="22"/>
      <c r="N21" s="3"/>
      <c r="O21" s="172" t="s">
        <v>189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3"/>
      <c r="B22" s="187">
        <f t="shared" ref="B22:B26" si="3">+B21+1</f>
        <v>2015</v>
      </c>
      <c r="C22" s="190">
        <v>0.051118210862619806</v>
      </c>
      <c r="D22" s="190">
        <v>0.006389776357827476</v>
      </c>
      <c r="E22" s="190">
        <v>0.7428115015974441</v>
      </c>
      <c r="F22" s="190">
        <v>0.12939297124600638</v>
      </c>
      <c r="G22" s="190">
        <v>0.003194888178913738</v>
      </c>
      <c r="H22" s="190">
        <v>0.06070287539936101</v>
      </c>
      <c r="I22" s="190">
        <v>0.006389776357827476</v>
      </c>
      <c r="J22" s="190">
        <v>0.06549520766773163</v>
      </c>
      <c r="K22" s="190">
        <v>0.0926517571884984</v>
      </c>
      <c r="L22" s="191">
        <v>0.007987220447284345</v>
      </c>
      <c r="M22" s="22"/>
      <c r="N22" s="3"/>
      <c r="O22" s="172" t="s">
        <v>190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0" customHeight="1">
      <c r="A23" s="3"/>
      <c r="B23" s="187">
        <f t="shared" si="3"/>
        <v>2016</v>
      </c>
      <c r="C23" s="190">
        <v>0.037</v>
      </c>
      <c r="D23" s="190">
        <v>0.113</v>
      </c>
      <c r="E23" s="190">
        <v>0.443</v>
      </c>
      <c r="F23" s="190">
        <v>0.332</v>
      </c>
      <c r="G23" s="190">
        <v>0.0</v>
      </c>
      <c r="H23" s="190">
        <v>0.06</v>
      </c>
      <c r="I23" s="190">
        <v>0.022</v>
      </c>
      <c r="J23" s="190">
        <v>0.46</v>
      </c>
      <c r="K23" s="190">
        <v>0.12</v>
      </c>
      <c r="L23" s="191">
        <v>0.0</v>
      </c>
      <c r="M23" s="22"/>
      <c r="N23" s="3"/>
      <c r="O23" s="172" t="s">
        <v>191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0" customHeight="1">
      <c r="A24" s="3"/>
      <c r="B24" s="187">
        <f t="shared" si="3"/>
        <v>2017</v>
      </c>
      <c r="C24" s="190">
        <v>0.0</v>
      </c>
      <c r="D24" s="190">
        <v>0.124</v>
      </c>
      <c r="E24" s="190">
        <v>0.433</v>
      </c>
      <c r="F24" s="190">
        <v>0.31</v>
      </c>
      <c r="G24" s="190">
        <v>0.0</v>
      </c>
      <c r="H24" s="190">
        <v>0.06</v>
      </c>
      <c r="I24" s="190">
        <v>0.0</v>
      </c>
      <c r="J24" s="190">
        <v>0.3</v>
      </c>
      <c r="K24" s="190">
        <v>0.15</v>
      </c>
      <c r="L24" s="191">
        <v>0.04</v>
      </c>
      <c r="M24" s="22"/>
      <c r="N24" s="3"/>
      <c r="O24" s="17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3"/>
      <c r="B25" s="187">
        <f t="shared" si="3"/>
        <v>2018</v>
      </c>
      <c r="C25" s="190">
        <v>0.037</v>
      </c>
      <c r="D25" s="190">
        <v>0.179</v>
      </c>
      <c r="E25" s="190">
        <v>0.336</v>
      </c>
      <c r="F25" s="190">
        <v>0.375</v>
      </c>
      <c r="G25" s="190">
        <v>0.0099</v>
      </c>
      <c r="H25" s="190">
        <v>0.05</v>
      </c>
      <c r="I25" s="190">
        <v>0.031</v>
      </c>
      <c r="J25" s="190">
        <v>0.57</v>
      </c>
      <c r="K25" s="190">
        <v>0.18</v>
      </c>
      <c r="L25" s="191">
        <v>0.1</v>
      </c>
      <c r="M25" s="22"/>
      <c r="N25" s="3"/>
      <c r="O25" s="17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0" customHeight="1">
      <c r="A26" s="3"/>
      <c r="B26" s="192">
        <f t="shared" si="3"/>
        <v>2019</v>
      </c>
      <c r="C26" s="193">
        <v>0.0</v>
      </c>
      <c r="D26" s="193">
        <v>0.153</v>
      </c>
      <c r="E26" s="193">
        <v>0.282</v>
      </c>
      <c r="F26" s="193">
        <v>0.435</v>
      </c>
      <c r="G26" s="193">
        <v>0.0</v>
      </c>
      <c r="H26" s="193">
        <v>0.06</v>
      </c>
      <c r="I26" s="193">
        <v>0.027</v>
      </c>
      <c r="J26" s="193">
        <v>0.66</v>
      </c>
      <c r="K26" s="193">
        <v>0.2</v>
      </c>
      <c r="L26" s="194">
        <v>0.13</v>
      </c>
      <c r="M26" s="22"/>
      <c r="N26" s="3"/>
      <c r="O26" s="172" t="s">
        <v>192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3"/>
      <c r="B27" s="8"/>
      <c r="C27" s="8"/>
      <c r="D27" s="8"/>
      <c r="E27" s="8"/>
      <c r="F27" s="8"/>
      <c r="G27" s="8"/>
      <c r="H27" s="8"/>
      <c r="I27" s="8"/>
      <c r="J27" s="8"/>
      <c r="K27" s="8"/>
      <c r="L27" s="172"/>
      <c r="M27" s="22"/>
      <c r="N27" s="3"/>
      <c r="O27" s="172" t="s">
        <v>193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0" customHeight="1">
      <c r="A28" s="3"/>
      <c r="B28" s="162" t="s">
        <v>194</v>
      </c>
      <c r="C28" s="23"/>
      <c r="D28" s="23"/>
      <c r="E28" s="23"/>
      <c r="F28" s="23"/>
      <c r="G28" s="8"/>
      <c r="H28" s="8"/>
      <c r="I28" s="8"/>
      <c r="J28" s="8"/>
      <c r="K28" s="8"/>
      <c r="L28" s="172"/>
      <c r="M28" s="2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0" customHeight="1">
      <c r="A29" s="3"/>
      <c r="B29" s="163"/>
      <c r="C29" s="23"/>
      <c r="D29" s="23"/>
      <c r="E29" s="23"/>
      <c r="F29" s="23"/>
      <c r="G29" s="8"/>
      <c r="H29" s="8"/>
      <c r="I29" s="8"/>
      <c r="J29" s="8"/>
      <c r="K29" s="8"/>
      <c r="L29" s="17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3"/>
      <c r="B30" s="195" t="s">
        <v>195</v>
      </c>
      <c r="C30" s="166">
        <f>+F8</f>
        <v>2014</v>
      </c>
      <c r="D30" s="166">
        <f t="shared" ref="D30:H30" si="4">1+C30</f>
        <v>2015</v>
      </c>
      <c r="E30" s="166">
        <f t="shared" si="4"/>
        <v>2016</v>
      </c>
      <c r="F30" s="166">
        <f t="shared" si="4"/>
        <v>2017</v>
      </c>
      <c r="G30" s="166">
        <f t="shared" si="4"/>
        <v>2018</v>
      </c>
      <c r="H30" s="196">
        <f t="shared" si="4"/>
        <v>2019</v>
      </c>
      <c r="I30" s="8"/>
      <c r="J30" s="8"/>
      <c r="K30" s="8"/>
      <c r="L30" s="17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3"/>
      <c r="B31" s="197" t="s">
        <v>196</v>
      </c>
      <c r="C31" s="23"/>
      <c r="D31" s="23"/>
      <c r="E31" s="23"/>
      <c r="F31" s="23"/>
      <c r="G31" s="23"/>
      <c r="H31" s="198"/>
      <c r="I31" s="8"/>
      <c r="J31" s="8"/>
      <c r="K31" s="8"/>
      <c r="L31" s="17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0" customHeight="1">
      <c r="A32" s="3"/>
      <c r="B32" s="199">
        <v>9.0</v>
      </c>
      <c r="C32" s="200">
        <v>77.0</v>
      </c>
      <c r="D32" s="200">
        <v>51.0</v>
      </c>
      <c r="E32" s="200">
        <v>34.0</v>
      </c>
      <c r="F32" s="200">
        <v>23.0</v>
      </c>
      <c r="G32" s="200">
        <v>5.0</v>
      </c>
      <c r="H32" s="201">
        <v>5.0</v>
      </c>
      <c r="I32" s="8"/>
      <c r="J32" s="8"/>
      <c r="K32" s="8"/>
      <c r="L32" s="17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0" customHeight="1">
      <c r="A33" s="3"/>
      <c r="B33" s="202" t="s">
        <v>197</v>
      </c>
      <c r="C33" s="203">
        <f t="shared" ref="C33:H33" si="5">+C32/C$50</f>
        <v>0.1915422886</v>
      </c>
      <c r="D33" s="203">
        <f t="shared" si="5"/>
        <v>0.09357798165</v>
      </c>
      <c r="E33" s="203">
        <f t="shared" si="5"/>
        <v>0.08252427184</v>
      </c>
      <c r="F33" s="203">
        <f t="shared" si="5"/>
        <v>0.05721393035</v>
      </c>
      <c r="G33" s="203">
        <f t="shared" si="5"/>
        <v>0.01298701299</v>
      </c>
      <c r="H33" s="203">
        <f t="shared" si="5"/>
        <v>0.01234567901</v>
      </c>
      <c r="I33" s="23"/>
      <c r="J33" s="23"/>
      <c r="K33" s="23"/>
      <c r="L33" s="173"/>
      <c r="M33" s="22"/>
      <c r="N33" s="2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0" customHeight="1">
      <c r="A34" s="3"/>
      <c r="B34" s="202">
        <v>10.0</v>
      </c>
      <c r="C34" s="204">
        <v>117.0</v>
      </c>
      <c r="D34" s="204">
        <v>90.0</v>
      </c>
      <c r="E34" s="204">
        <v>82.0</v>
      </c>
      <c r="F34" s="204">
        <v>73.0</v>
      </c>
      <c r="G34" s="204">
        <v>37.0</v>
      </c>
      <c r="H34" s="205">
        <v>8.0</v>
      </c>
      <c r="I34" s="23"/>
      <c r="J34" s="23"/>
      <c r="K34" s="23"/>
      <c r="L34" s="173"/>
      <c r="M34" s="22"/>
      <c r="N34" s="2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0" customHeight="1">
      <c r="A35" s="3"/>
      <c r="B35" s="202" t="s">
        <v>197</v>
      </c>
      <c r="C35" s="203">
        <f t="shared" ref="C35:H35" si="6">+C34/C$50</f>
        <v>0.2910447761</v>
      </c>
      <c r="D35" s="203">
        <f t="shared" si="6"/>
        <v>0.1651376147</v>
      </c>
      <c r="E35" s="203">
        <f t="shared" si="6"/>
        <v>0.1990291262</v>
      </c>
      <c r="F35" s="203">
        <f t="shared" si="6"/>
        <v>0.1815920398</v>
      </c>
      <c r="G35" s="203">
        <f t="shared" si="6"/>
        <v>0.0961038961</v>
      </c>
      <c r="H35" s="203">
        <f t="shared" si="6"/>
        <v>0.01975308642</v>
      </c>
      <c r="I35" s="23"/>
      <c r="J35" s="23"/>
      <c r="K35" s="23"/>
      <c r="L35" s="173"/>
      <c r="M35" s="22"/>
      <c r="N35" s="2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0" customHeight="1">
      <c r="A36" s="3"/>
      <c r="B36" s="202">
        <v>11.0</v>
      </c>
      <c r="C36" s="204">
        <v>105.0</v>
      </c>
      <c r="D36" s="204">
        <v>164.0</v>
      </c>
      <c r="E36" s="204">
        <v>128.0</v>
      </c>
      <c r="F36" s="204">
        <v>123.0</v>
      </c>
      <c r="G36" s="204">
        <v>118.0</v>
      </c>
      <c r="H36" s="205">
        <v>99.0</v>
      </c>
      <c r="I36" s="23"/>
      <c r="J36" s="23"/>
      <c r="K36" s="23"/>
      <c r="L36" s="173"/>
      <c r="M36" s="22"/>
      <c r="N36" s="2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3"/>
      <c r="B37" s="202" t="s">
        <v>197</v>
      </c>
      <c r="C37" s="203">
        <f t="shared" ref="C37:H37" si="7">+C36/C$50</f>
        <v>0.2611940299</v>
      </c>
      <c r="D37" s="203">
        <f t="shared" si="7"/>
        <v>0.3009174312</v>
      </c>
      <c r="E37" s="203">
        <f t="shared" si="7"/>
        <v>0.3106796117</v>
      </c>
      <c r="F37" s="203">
        <f t="shared" si="7"/>
        <v>0.3059701493</v>
      </c>
      <c r="G37" s="203">
        <f t="shared" si="7"/>
        <v>0.3064935065</v>
      </c>
      <c r="H37" s="203">
        <f t="shared" si="7"/>
        <v>0.2444444444</v>
      </c>
      <c r="I37" s="23"/>
      <c r="J37" s="23"/>
      <c r="K37" s="23"/>
      <c r="L37" s="173"/>
      <c r="M37" s="22"/>
      <c r="N37" s="2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0" customHeight="1">
      <c r="A38" s="3"/>
      <c r="B38" s="202">
        <v>12.0</v>
      </c>
      <c r="C38" s="204">
        <v>103.0</v>
      </c>
      <c r="D38" s="204">
        <v>240.0</v>
      </c>
      <c r="E38" s="204">
        <v>168.0</v>
      </c>
      <c r="F38" s="204">
        <v>183.0</v>
      </c>
      <c r="G38" s="204">
        <v>225.0</v>
      </c>
      <c r="H38" s="205">
        <v>293.0</v>
      </c>
      <c r="I38" s="23"/>
      <c r="J38" s="23"/>
      <c r="K38" s="23"/>
      <c r="L38" s="173"/>
      <c r="M38" s="22"/>
      <c r="N38" s="2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0" customHeight="1">
      <c r="A39" s="3"/>
      <c r="B39" s="202" t="s">
        <v>197</v>
      </c>
      <c r="C39" s="203">
        <f t="shared" ref="C39:H39" si="8">+C38/C$50</f>
        <v>0.2562189055</v>
      </c>
      <c r="D39" s="203">
        <f t="shared" si="8"/>
        <v>0.4403669725</v>
      </c>
      <c r="E39" s="203">
        <f t="shared" si="8"/>
        <v>0.4077669903</v>
      </c>
      <c r="F39" s="203">
        <f t="shared" si="8"/>
        <v>0.4552238806</v>
      </c>
      <c r="G39" s="203">
        <f t="shared" si="8"/>
        <v>0.5844155844</v>
      </c>
      <c r="H39" s="203">
        <f t="shared" si="8"/>
        <v>0.7234567901</v>
      </c>
      <c r="I39" s="23"/>
      <c r="J39" s="23"/>
      <c r="K39" s="23"/>
      <c r="L39" s="173"/>
      <c r="M39" s="22"/>
      <c r="N39" s="2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0" customHeight="1">
      <c r="A40" s="3"/>
      <c r="B40" s="202"/>
      <c r="C40" s="204"/>
      <c r="D40" s="204"/>
      <c r="E40" s="204"/>
      <c r="F40" s="204"/>
      <c r="G40" s="204"/>
      <c r="H40" s="205">
        <v>0.0</v>
      </c>
      <c r="I40" s="23"/>
      <c r="J40" s="23"/>
      <c r="K40" s="23"/>
      <c r="L40" s="173"/>
      <c r="M40" s="22"/>
      <c r="N40" s="22"/>
      <c r="O40" s="2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0" customHeight="1">
      <c r="A41" s="3"/>
      <c r="B41" s="202"/>
      <c r="C41" s="203"/>
      <c r="D41" s="203"/>
      <c r="E41" s="203"/>
      <c r="F41" s="203"/>
      <c r="G41" s="203"/>
      <c r="H41" s="206">
        <v>0.0</v>
      </c>
      <c r="I41" s="23"/>
      <c r="J41" s="23"/>
      <c r="K41" s="23"/>
      <c r="L41" s="173"/>
      <c r="M41" s="22"/>
      <c r="N41" s="22"/>
      <c r="O41" s="2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3"/>
      <c r="B42" s="202"/>
      <c r="C42" s="204"/>
      <c r="D42" s="204"/>
      <c r="E42" s="204"/>
      <c r="F42" s="204"/>
      <c r="G42" s="204"/>
      <c r="H42" s="205">
        <v>0.0</v>
      </c>
      <c r="I42" s="23"/>
      <c r="J42" s="23"/>
      <c r="K42" s="23"/>
      <c r="L42" s="173"/>
      <c r="M42" s="22"/>
      <c r="N42" s="22"/>
      <c r="O42" s="2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0" customHeight="1">
      <c r="A43" s="3"/>
      <c r="B43" s="202"/>
      <c r="C43" s="203"/>
      <c r="D43" s="203"/>
      <c r="E43" s="203"/>
      <c r="F43" s="203"/>
      <c r="G43" s="203"/>
      <c r="H43" s="206">
        <v>0.0</v>
      </c>
      <c r="I43" s="23"/>
      <c r="J43" s="23"/>
      <c r="K43" s="23"/>
      <c r="L43" s="173"/>
      <c r="M43" s="22"/>
      <c r="N43" s="22"/>
      <c r="O43" s="2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0" customHeight="1">
      <c r="A44" s="3"/>
      <c r="B44" s="202"/>
      <c r="C44" s="204"/>
      <c r="D44" s="204"/>
      <c r="E44" s="204"/>
      <c r="F44" s="204"/>
      <c r="G44" s="204"/>
      <c r="H44" s="205">
        <v>0.0</v>
      </c>
      <c r="I44" s="23"/>
      <c r="J44" s="23"/>
      <c r="K44" s="23"/>
      <c r="L44" s="173"/>
      <c r="M44" s="22"/>
      <c r="N44" s="22"/>
      <c r="O44" s="2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0" customHeight="1">
      <c r="A45" s="3"/>
      <c r="B45" s="202"/>
      <c r="C45" s="203"/>
      <c r="D45" s="203"/>
      <c r="E45" s="203"/>
      <c r="F45" s="203"/>
      <c r="G45" s="203"/>
      <c r="H45" s="206">
        <v>0.0</v>
      </c>
      <c r="I45" s="23"/>
      <c r="J45" s="23"/>
      <c r="K45" s="23"/>
      <c r="L45" s="173"/>
      <c r="M45" s="22"/>
      <c r="N45" s="22"/>
      <c r="O45" s="2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0" customHeight="1">
      <c r="A46" s="3"/>
      <c r="B46" s="202"/>
      <c r="C46" s="204"/>
      <c r="D46" s="204"/>
      <c r="E46" s="204"/>
      <c r="F46" s="204"/>
      <c r="G46" s="204"/>
      <c r="H46" s="205">
        <v>0.0</v>
      </c>
      <c r="I46" s="23"/>
      <c r="J46" s="23"/>
      <c r="K46" s="23"/>
      <c r="L46" s="173"/>
      <c r="M46" s="22"/>
      <c r="N46" s="2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0" customHeight="1">
      <c r="A47" s="3"/>
      <c r="B47" s="207"/>
      <c r="C47" s="203"/>
      <c r="D47" s="203"/>
      <c r="E47" s="203"/>
      <c r="F47" s="203"/>
      <c r="G47" s="203"/>
      <c r="H47" s="206">
        <v>0.0</v>
      </c>
      <c r="I47" s="23"/>
      <c r="J47" s="23"/>
      <c r="K47" s="23"/>
      <c r="L47" s="173"/>
      <c r="M47" s="22"/>
      <c r="N47" s="2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0" customHeight="1">
      <c r="A48" s="3"/>
      <c r="B48" s="202"/>
      <c r="C48" s="204"/>
      <c r="D48" s="204"/>
      <c r="E48" s="204"/>
      <c r="F48" s="204"/>
      <c r="G48" s="204"/>
      <c r="H48" s="205">
        <v>0.0</v>
      </c>
      <c r="I48" s="23"/>
      <c r="J48" s="23"/>
      <c r="K48" s="23"/>
      <c r="L48" s="17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0" customHeight="1">
      <c r="A49" s="3"/>
      <c r="B49" s="208"/>
      <c r="C49" s="203"/>
      <c r="D49" s="203"/>
      <c r="E49" s="203"/>
      <c r="F49" s="203"/>
      <c r="G49" s="203"/>
      <c r="H49" s="209">
        <v>0.0</v>
      </c>
      <c r="I49" s="23"/>
      <c r="J49" s="23"/>
      <c r="K49" s="23"/>
      <c r="L49" s="17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0" customHeight="1">
      <c r="A50" s="3"/>
      <c r="B50" s="210" t="s">
        <v>198</v>
      </c>
      <c r="C50" s="211">
        <f t="shared" ref="C50:H50" si="9">+C32+C34+C36+C38+C40+C42+C44+C46+C48</f>
        <v>402</v>
      </c>
      <c r="D50" s="211">
        <f t="shared" si="9"/>
        <v>545</v>
      </c>
      <c r="E50" s="211">
        <f t="shared" si="9"/>
        <v>412</v>
      </c>
      <c r="F50" s="211">
        <f t="shared" si="9"/>
        <v>402</v>
      </c>
      <c r="G50" s="211">
        <f t="shared" si="9"/>
        <v>385</v>
      </c>
      <c r="H50" s="212">
        <f t="shared" si="9"/>
        <v>405</v>
      </c>
      <c r="I50" s="23"/>
      <c r="J50" s="23"/>
      <c r="K50" s="23"/>
      <c r="L50" s="17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0" customHeight="1">
      <c r="A51" s="3"/>
      <c r="B51" s="213"/>
      <c r="C51" s="74">
        <f t="shared" ref="C51:H51" si="10">+C33+C35+C37+C39+C41+C43+C45+C47+C49</f>
        <v>1</v>
      </c>
      <c r="D51" s="74">
        <f t="shared" si="10"/>
        <v>1</v>
      </c>
      <c r="E51" s="74">
        <f t="shared" si="10"/>
        <v>1</v>
      </c>
      <c r="F51" s="74">
        <f t="shared" si="10"/>
        <v>1</v>
      </c>
      <c r="G51" s="74">
        <f t="shared" si="10"/>
        <v>1</v>
      </c>
      <c r="H51" s="74">
        <f t="shared" si="10"/>
        <v>1</v>
      </c>
      <c r="I51" s="23"/>
      <c r="J51" s="23"/>
      <c r="K51" s="23"/>
      <c r="L51" s="22"/>
      <c r="M51" s="22"/>
      <c r="N51" s="22"/>
      <c r="O51" s="2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0" customHeight="1">
      <c r="A52" s="3"/>
      <c r="B52" s="8" t="s">
        <v>199</v>
      </c>
      <c r="C52" s="8"/>
      <c r="D52" s="74">
        <f>+(D50-C50)/C50</f>
        <v>0.355721393</v>
      </c>
      <c r="E52" s="74">
        <f t="shared" ref="E52:H52" si="11">IF(E50&gt;0,(E50-D50)/D50,0)</f>
        <v>-0.2440366972</v>
      </c>
      <c r="F52" s="74">
        <f t="shared" si="11"/>
        <v>-0.02427184466</v>
      </c>
      <c r="G52" s="74">
        <f t="shared" si="11"/>
        <v>-0.04228855721</v>
      </c>
      <c r="H52" s="74">
        <f t="shared" si="11"/>
        <v>0.05194805195</v>
      </c>
      <c r="I52" s="23"/>
      <c r="J52" s="23"/>
      <c r="K52" s="23"/>
      <c r="L52" s="22"/>
      <c r="M52" s="22"/>
      <c r="N52" s="22"/>
      <c r="O52" s="2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0" customHeight="1">
      <c r="A53" s="3"/>
      <c r="B53" s="3"/>
      <c r="C53" s="3"/>
      <c r="D53" s="3"/>
      <c r="E53" s="3"/>
      <c r="F53" s="3"/>
      <c r="G53" s="22"/>
      <c r="H53" s="22"/>
      <c r="I53" s="22"/>
      <c r="J53" s="22"/>
      <c r="K53" s="22"/>
      <c r="L53" s="22"/>
      <c r="M53" s="2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0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0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0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0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0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0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0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0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0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0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conditionalFormatting sqref="C32:H49">
    <cfRule type="cellIs" dxfId="0" priority="1" stopIfTrue="1" operator="equal">
      <formula>0</formula>
    </cfRule>
  </conditionalFormatting>
  <printOptions/>
  <pageMargins bottom="0.5" footer="0.0" header="0.0" left="0.35" right="0.25" top="0.32"/>
  <pageSetup scale="82" orientation="portrait"/>
  <headerFooter>
    <oddFooter>&amp;L&amp;D  at &amp;T Mike 702.486.8879&amp;CPage &amp;P of &amp;R&amp;F  &amp;A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2011-01-17T07:44:01Z</dcterms:created>
  <dc:creator>Michael Dang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  <property fmtid="{D5CDD505-2E9C-101B-9397-08002B2CF9AE}" pid="3" name="WPCSUniqueID">
    <vt:lpwstr>c5320558-2eb3-455b-9b96-34dc0f7fcad7</vt:lpwstr>
  </property>
  <property fmtid="{D5CDD505-2E9C-101B-9397-08002B2CF9AE}" pid="4" name="MediaServiceImageTags">
    <vt:lpwstr/>
  </property>
</Properties>
</file>