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xr:revisionPtr revIDLastSave="0" documentId="13_ncr:1_{3E2BDB81-4FE6-43AD-BB8F-64C73622E3FA}" xr6:coauthVersionLast="47" xr6:coauthVersionMax="47" xr10:uidLastSave="{00000000-0000-0000-0000-000000000000}"/>
  <bookViews>
    <workbookView xWindow="38280" yWindow="3525" windowWidth="29040" windowHeight="15720" xr2:uid="{00000000-000D-0000-FFFF-FFFF00000000}"/>
  </bookViews>
  <sheets>
    <sheet name="General" sheetId="4" r:id="rId1"/>
    <sheet name="RFA Cover &amp; Cklst (2)" sheetId="5" state="hidden" r:id="rId2"/>
    <sheet name="RFA Cover &amp; Cklst" sheetId="1" state="hidden" r:id="rId3"/>
    <sheet name="Profile" sheetId="3" state="hidden" r:id="rId4"/>
  </sheets>
  <definedNames>
    <definedName name="OLE_LINK3" localSheetId="2">'RFA Cover &amp; Cklst'!$M$20</definedName>
    <definedName name="OLE_LINK3" localSheetId="1">'RFA Cover &amp; Cklst (2)'!$M$20</definedName>
    <definedName name="_xlnm.Print_Area" localSheetId="0">General!$A$1:$G$63</definedName>
    <definedName name="_xlnm.Print_Area" localSheetId="3">Profile!$A$1:$M$52</definedName>
    <definedName name="_xlnm.Print_Area" localSheetId="2">'RFA Cover &amp; Cklst'!$A$1:$N$81</definedName>
    <definedName name="_xlnm.Print_Area" localSheetId="1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4" l="1"/>
  <c r="G27" i="4"/>
  <c r="F27" i="4"/>
  <c r="F28" i="4"/>
  <c r="E28" i="4"/>
  <c r="E27" i="4"/>
  <c r="D27" i="4"/>
  <c r="C20" i="4" l="1"/>
  <c r="G20" i="4"/>
  <c r="F20" i="4"/>
  <c r="E20" i="4"/>
  <c r="D20" i="4"/>
  <c r="C65" i="5" l="1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B51" i="4"/>
  <c r="B50" i="4"/>
  <c r="G42" i="4"/>
  <c r="F42" i="4"/>
  <c r="E42" i="4"/>
  <c r="E43" i="4" s="1"/>
  <c r="D42" i="4"/>
  <c r="D51" i="4" s="1"/>
  <c r="C42" i="4"/>
  <c r="B41" i="4"/>
  <c r="B37" i="4"/>
  <c r="G23" i="4"/>
  <c r="G24" i="4" s="1"/>
  <c r="F23" i="4"/>
  <c r="F24" i="4" s="1"/>
  <c r="E23" i="4"/>
  <c r="E24" i="4" s="1"/>
  <c r="D23" i="4"/>
  <c r="D24" i="4" s="1"/>
  <c r="C23" i="4"/>
  <c r="C24" i="4" s="1"/>
  <c r="G17" i="4"/>
  <c r="F17" i="4"/>
  <c r="E17" i="4"/>
  <c r="D17" i="4"/>
  <c r="C17" i="4"/>
  <c r="D12" i="4" l="1"/>
  <c r="E12" i="4" s="1"/>
  <c r="F12" i="4" s="1"/>
  <c r="G12" i="4" s="1"/>
  <c r="F48" i="4"/>
  <c r="E51" i="4"/>
  <c r="E48" i="4"/>
  <c r="G46" i="4"/>
  <c r="F46" i="4"/>
  <c r="D46" i="4"/>
  <c r="D47" i="4"/>
  <c r="E46" i="4"/>
  <c r="E47" i="4"/>
  <c r="G47" i="4"/>
  <c r="G48" i="4"/>
  <c r="D48" i="4"/>
  <c r="C47" i="4"/>
  <c r="C48" i="4"/>
  <c r="G43" i="4"/>
  <c r="C43" i="4"/>
  <c r="C46" i="4"/>
  <c r="G51" i="4"/>
  <c r="F51" i="4"/>
  <c r="F47" i="4"/>
  <c r="F43" i="4"/>
  <c r="C51" i="4"/>
  <c r="D43" i="4"/>
  <c r="D50" i="4" l="1"/>
  <c r="D52" i="4" s="1"/>
  <c r="C50" i="4" l="1"/>
  <c r="C52" i="4" s="1"/>
  <c r="E50" i="4" l="1"/>
  <c r="E52" i="4" s="1"/>
  <c r="F50" i="4" l="1"/>
  <c r="F52" i="4" s="1"/>
  <c r="G50" i="4" l="1"/>
  <c r="G52" i="4" s="1"/>
  <c r="C14" i="3"/>
  <c r="C66" i="1" l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C37" i="3" l="1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C51" i="3" l="1"/>
  <c r="F51" i="3"/>
  <c r="G51" i="3"/>
  <c r="E51" i="3"/>
  <c r="H51" i="3"/>
  <c r="D51" i="3"/>
  <c r="C43" i="1" l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G30" i="4" l="1"/>
  <c r="F30" i="4"/>
  <c r="E30" i="4"/>
  <c r="E33" i="4" s="1"/>
  <c r="C30" i="4"/>
  <c r="D30" i="4"/>
  <c r="E54" i="4" l="1"/>
  <c r="E59" i="4" s="1"/>
  <c r="E55" i="4"/>
  <c r="E60" i="4"/>
  <c r="C33" i="4"/>
  <c r="C34" i="4" s="1"/>
  <c r="C31" i="4"/>
  <c r="G33" i="4"/>
  <c r="G31" i="4"/>
  <c r="D31" i="4"/>
  <c r="D33" i="4"/>
  <c r="F33" i="4"/>
  <c r="F31" i="4"/>
  <c r="E31" i="4"/>
  <c r="E56" i="4" l="1"/>
  <c r="E57" i="4" s="1"/>
  <c r="E61" i="4"/>
  <c r="D60" i="4"/>
  <c r="D55" i="4"/>
  <c r="D54" i="4"/>
  <c r="D59" i="4" s="1"/>
  <c r="C55" i="4"/>
  <c r="D34" i="4"/>
  <c r="E34" i="4" s="1"/>
  <c r="F34" i="4" s="1"/>
  <c r="G34" i="4" s="1"/>
  <c r="C60" i="4"/>
  <c r="C54" i="4"/>
  <c r="C59" i="4" s="1"/>
  <c r="F54" i="4"/>
  <c r="F59" i="4" s="1"/>
  <c r="F60" i="4"/>
  <c r="F55" i="4"/>
  <c r="G54" i="4"/>
  <c r="G59" i="4" s="1"/>
  <c r="G55" i="4"/>
  <c r="G60" i="4"/>
  <c r="D56" i="4" l="1"/>
  <c r="D57" i="4" s="1"/>
  <c r="D61" i="4"/>
  <c r="F56" i="4"/>
  <c r="F57" i="4" s="1"/>
  <c r="F61" i="4"/>
  <c r="C61" i="4"/>
  <c r="G56" i="4"/>
  <c r="G57" i="4" s="1"/>
  <c r="C56" i="4"/>
  <c r="C57" i="4" s="1"/>
  <c r="G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<sst xmlns="http://schemas.openxmlformats.org/spreadsheetml/2006/main" count="231" uniqueCount="151">
  <si>
    <t>School Name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</si>
  <si>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</si>
  <si>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</si>
  <si>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</si>
  <si>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</si>
  <si>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</si>
  <si>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</si>
  <si>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</si>
  <si>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</si>
  <si>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</si>
  <si>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</si>
  <si>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</si>
  <si>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</si>
  <si>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</si>
  <si>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</si>
  <si>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</si>
  <si>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</si>
  <si>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</si>
  <si>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</si>
  <si>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</si>
  <si>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</si>
  <si>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</si>
  <si>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</si>
  <si>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</si>
  <si>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</si>
  <si>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</si>
  <si>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</si>
  <si>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</si>
  <si>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</si>
  <si>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</si>
  <si>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</si>
  <si>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</si>
  <si>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</si>
  <si>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</si>
  <si>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</si>
  <si>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</si>
  <si>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</si>
  <si>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</si>
  <si>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</si>
  <si>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</si>
  <si>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</si>
  <si>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</si>
  <si>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</si>
  <si>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</si>
  <si>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</si>
  <si>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</si>
  <si>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</si>
  <si>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</si>
  <si>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</si>
  <si>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</si>
  <si>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</si>
  <si>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</si>
  <si>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</si>
  <si>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</si>
  <si>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</si>
  <si>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</si>
  <si>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</si>
  <si>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</si>
  <si>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</si>
  <si>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</si>
  <si>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</si>
  <si>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</si>
  <si>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</si>
  <si>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</si>
  <si>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</si>
  <si>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</si>
  <si>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</si>
  <si>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</si>
  <si>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</si>
  <si>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</si>
  <si>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</si>
  <si>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</si>
  <si>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</si>
  <si>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</si>
  <si>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</si>
  <si>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</si>
  <si>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</si>
  <si>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</si>
  <si>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</si>
  <si>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</si>
  <si>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</si>
  <si>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</si>
  <si>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</si>
  <si>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</si>
  <si>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</si>
  <si>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</si>
  <si>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</si>
  <si>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</si>
  <si>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</si>
  <si>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</si>
  <si>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</si>
  <si>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</si>
  <si>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</si>
  <si>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</si>
  <si>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</si>
  <si>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</si>
  <si>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</si>
  <si>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</si>
  <si>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</si>
  <si>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</si>
  <si>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</si>
  <si>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</si>
  <si>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</si>
  <si>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</si>
  <si>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</si>
  <si>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</si>
  <si>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</si>
  <si>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</si>
  <si>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</si>
  <si>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</si>
  <si>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</si>
  <si>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</si>
  <si>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</si>
  <si>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</si>
  <si>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</si>
  <si>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</si>
  <si>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</si>
  <si>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</si>
  <si>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</si>
  <si>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</si>
  <si>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</si>
  <si>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</si>
  <si>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</si>
  <si>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</si>
  <si>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</si>
  <si>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</si>
  <si>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</si>
  <si>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</si>
  <si>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</si>
  <si>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</si>
  <si>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</si>
  <si>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</si>
  <si>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</si>
  <si>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</si>
  <si>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</si>
  <si>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</si>
  <si>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</si>
  <si>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</si>
  <si>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</si>
  <si>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</si>
  <si>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</si>
  <si>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</si>
  <si>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</si>
  <si>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</si>
  <si>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Coral Academy of Science Las Vegas-Cadence Campus</t>
  </si>
  <si>
    <t>State Revenues</t>
  </si>
  <si>
    <t>Federal Revenues</t>
  </si>
  <si>
    <t>Donations and Fundraising</t>
  </si>
  <si>
    <t>Salaries and Benefits</t>
  </si>
  <si>
    <t>Supplies and Purchased Services</t>
  </si>
  <si>
    <t>Debt Service (Bond)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</si>
</sst>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80" formatCode="&quot;$&quot;#,##0.0_);[Red]\(&quot;$&quot;#,##0.0\)"/>
  </numFmts>
  <fonts count="48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37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</borders>
  <cellStyleXfs count="8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0" xfId="1" applyNumberFormat="1" applyFont="1" applyFill="1"/>
    <xf numFmtId="164" fontId="12" fillId="0" borderId="6" xfId="1" applyNumberFormat="1" applyFont="1" applyBorder="1"/>
    <xf numFmtId="164" fontId="12" fillId="0" borderId="6" xfId="2" applyNumberFormat="1" applyFont="1" applyBorder="1"/>
    <xf numFmtId="164" fontId="25" fillId="0" borderId="0" xfId="1" quotePrefix="1" applyNumberFormat="1" applyFont="1" applyAlignment="1">
      <alignment horizontal="left" indent="1"/>
    </xf>
    <xf numFmtId="164" fontId="17" fillId="3" borderId="2" xfId="1" applyNumberFormat="1" applyFont="1" applyFill="1" applyBorder="1"/>
    <xf numFmtId="164" fontId="23" fillId="0" borderId="0" xfId="1" applyNumberFormat="1" applyFont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1" xfId="1" applyFont="1" applyBorder="1" applyAlignment="1">
      <alignment horizontal="center"/>
    </xf>
    <xf numFmtId="171" fontId="33" fillId="0" borderId="12" xfId="1" applyNumberFormat="1" applyFont="1" applyBorder="1" applyAlignment="1">
      <alignment horizontal="center" vertical="center"/>
    </xf>
    <xf numFmtId="171" fontId="33" fillId="0" borderId="12" xfId="1" applyNumberFormat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/>
    </xf>
    <xf numFmtId="0" fontId="13" fillId="0" borderId="14" xfId="1" applyFont="1" applyBorder="1" applyAlignment="1">
      <alignment horizontal="center" vertical="center"/>
    </xf>
    <xf numFmtId="164" fontId="16" fillId="3" borderId="15" xfId="1" applyNumberFormat="1" applyFont="1" applyFill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7" xfId="3" applyFont="1" applyBorder="1" applyAlignment="1">
      <alignment horizontal="center" vertical="center" wrapText="1"/>
    </xf>
    <xf numFmtId="0" fontId="32" fillId="0" borderId="18" xfId="3" applyFont="1" applyBorder="1" applyAlignment="1">
      <alignment horizontal="left" vertical="center"/>
    </xf>
    <xf numFmtId="0" fontId="32" fillId="0" borderId="19" xfId="3" applyFont="1" applyBorder="1" applyAlignment="1">
      <alignment vertical="center"/>
    </xf>
    <xf numFmtId="0" fontId="32" fillId="0" borderId="20" xfId="3" applyFont="1" applyBorder="1" applyAlignment="1">
      <alignment vertical="center"/>
    </xf>
    <xf numFmtId="164" fontId="23" fillId="0" borderId="18" xfId="1" applyNumberFormat="1" applyFont="1" applyBorder="1"/>
    <xf numFmtId="164" fontId="12" fillId="0" borderId="19" xfId="1" applyNumberFormat="1" applyFont="1" applyBorder="1"/>
    <xf numFmtId="164" fontId="34" fillId="0" borderId="21" xfId="1" applyNumberFormat="1" applyFont="1" applyBorder="1"/>
    <xf numFmtId="0" fontId="32" fillId="0" borderId="22" xfId="3" applyFont="1" applyBorder="1" applyAlignment="1">
      <alignment horizontal="center" vertical="center" wrapText="1"/>
    </xf>
    <xf numFmtId="0" fontId="32" fillId="0" borderId="14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5" fillId="0" borderId="16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3" xfId="3" applyNumberFormat="1" applyFont="1" applyBorder="1" applyAlignment="1">
      <alignment horizontal="center" vertical="center"/>
    </xf>
    <xf numFmtId="173" fontId="37" fillId="3" borderId="24" xfId="3" applyNumberFormat="1" applyFont="1" applyFill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66" fontId="36" fillId="0" borderId="27" xfId="3" applyNumberFormat="1" applyFont="1" applyBorder="1" applyAlignment="1">
      <alignment horizontal="center" vertical="center"/>
    </xf>
    <xf numFmtId="173" fontId="37" fillId="3" borderId="28" xfId="3" applyNumberFormat="1" applyFont="1" applyFill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0" fontId="23" fillId="0" borderId="11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0" fontId="32" fillId="0" borderId="30" xfId="3" applyFont="1" applyBorder="1" applyAlignment="1">
      <alignment horizontal="center" vertical="center" wrapText="1"/>
    </xf>
    <xf numFmtId="164" fontId="12" fillId="0" borderId="31" xfId="1" quotePrefix="1" applyNumberFormat="1" applyFont="1" applyBorder="1"/>
    <xf numFmtId="0" fontId="32" fillId="0" borderId="32" xfId="3" applyFont="1" applyBorder="1" applyAlignment="1">
      <alignment horizontal="center" vertical="center" wrapText="1"/>
    </xf>
    <xf numFmtId="164" fontId="37" fillId="3" borderId="33" xfId="3" applyNumberFormat="1" applyFont="1" applyFill="1" applyBorder="1" applyAlignment="1">
      <alignment horizontal="center" vertical="center"/>
    </xf>
    <xf numFmtId="164" fontId="37" fillId="3" borderId="34" xfId="3" applyNumberFormat="1" applyFont="1" applyFill="1" applyBorder="1" applyAlignment="1">
      <alignment horizontal="center" vertical="center"/>
    </xf>
    <xf numFmtId="0" fontId="32" fillId="0" borderId="23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6" xfId="3" applyNumberFormat="1" applyFont="1" applyFill="1" applyBorder="1" applyAlignment="1">
      <alignment horizontal="center" vertical="center"/>
    </xf>
    <xf numFmtId="174" fontId="39" fillId="3" borderId="26" xfId="3" applyNumberFormat="1" applyFont="1" applyFill="1" applyBorder="1" applyAlignment="1">
      <alignment horizontal="center" vertical="center"/>
    </xf>
    <xf numFmtId="0" fontId="12" fillId="0" borderId="23" xfId="1" applyFont="1" applyBorder="1"/>
    <xf numFmtId="0" fontId="12" fillId="0" borderId="35" xfId="1" applyFont="1" applyBorder="1"/>
    <xf numFmtId="174" fontId="39" fillId="3" borderId="36" xfId="3" applyNumberFormat="1" applyFont="1" applyFill="1" applyBorder="1" applyAlignment="1">
      <alignment horizontal="center" vertical="center"/>
    </xf>
    <xf numFmtId="0" fontId="32" fillId="0" borderId="11" xfId="3" applyFont="1" applyBorder="1" applyAlignment="1">
      <alignment horizontal="center" vertical="center" wrapText="1"/>
    </xf>
    <xf numFmtId="164" fontId="12" fillId="0" borderId="12" xfId="1" quotePrefix="1" applyNumberFormat="1" applyFont="1" applyBorder="1"/>
    <xf numFmtId="164" fontId="12" fillId="0" borderId="13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64" fontId="23" fillId="5" borderId="3" xfId="1" applyNumberFormat="1" applyFont="1" applyFill="1" applyBorder="1"/>
    <xf numFmtId="0" fontId="25" fillId="0" borderId="0" xfId="1" applyFont="1"/>
    <xf numFmtId="0" fontId="26" fillId="5" borderId="0" xfId="1" applyFont="1" applyFill="1" applyAlignment="1">
      <alignment horizontal="center"/>
    </xf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0" fontId="1" fillId="7" borderId="0" xfId="1" applyFont="1" applyFill="1"/>
    <xf numFmtId="0" fontId="44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5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3" fillId="3" borderId="0" xfId="1" applyFont="1" applyFill="1"/>
    <xf numFmtId="0" fontId="46" fillId="0" borderId="0" xfId="1" applyFont="1"/>
    <xf numFmtId="0" fontId="47" fillId="0" borderId="3" xfId="1" applyFont="1" applyBorder="1"/>
    <xf numFmtId="0" fontId="6" fillId="3" borderId="2" xfId="1" applyFill="1" applyBorder="1"/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67" fontId="6" fillId="3" borderId="2" xfId="1" applyNumberFormat="1" applyFill="1" applyBorder="1"/>
    <xf numFmtId="180" fontId="6" fillId="3" borderId="2" xfId="1" applyNumberFormat="1" applyFill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 applyBorder="1"/>
    <xf numFmtId="164" fontId="17" fillId="3" borderId="0" xfId="1" quotePrefix="1" applyNumberFormat="1" applyFont="1" applyFill="1" applyBorder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</cellXfs>
  <cellStyles count="8">
    <cellStyle name="Comma" xfId="5" builtinId="3"/>
    <cellStyle name="Comma 2" xfId="7" xr:uid="{487E4DE8-20BC-44D6-A034-47279982DC37}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70"/>
  <sheetViews>
    <sheetView showGridLines="0" tabSelected="1" zoomScale="115" zoomScaleNormal="115" zoomScaleSheetLayoutView="100" workbookViewId="0">
      <selection activeCell="F78" sqref="F78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7" width="12.85546875" style="38" customWidth="1"/>
    <col min="8" max="8" width="2.42578125" style="38" customWidth="1"/>
    <col min="9" max="9" width="11.28515625" style="38" bestFit="1" customWidth="1"/>
    <col min="10" max="12" width="9.140625" style="38"/>
    <col min="13" max="16" width="9.5703125" style="38" customWidth="1"/>
    <col min="17" max="16384" width="9.140625" style="38"/>
  </cols>
  <sheetData>
    <row r="1" spans="1:15" ht="15.75" x14ac:dyDescent="0.25">
      <c r="A1" s="180" t="s">
        <v>143</v>
      </c>
      <c r="B1" s="181"/>
      <c r="C1" s="39" t="s">
        <v>144</v>
      </c>
      <c r="D1" s="39"/>
      <c r="E1" s="39"/>
      <c r="F1" s="39"/>
      <c r="G1" s="39"/>
    </row>
    <row r="2" spans="1:15" ht="15.75" x14ac:dyDescent="0.25">
      <c r="A2" s="136" t="s">
        <v>0</v>
      </c>
      <c r="B2" s="137"/>
      <c r="C2" s="42" t="s">
        <v>1</v>
      </c>
      <c r="D2" s="42"/>
      <c r="E2" s="42"/>
    </row>
    <row r="3" spans="1:15" x14ac:dyDescent="0.2">
      <c r="A3" s="43" t="s">
        <v>2</v>
      </c>
      <c r="F3" s="184" t="s">
        <v>3</v>
      </c>
      <c r="G3" s="183"/>
    </row>
    <row r="4" spans="1:15" x14ac:dyDescent="0.2">
      <c r="A4" s="44" t="s">
        <v>4</v>
      </c>
      <c r="F4" s="185" t="s">
        <v>138</v>
      </c>
    </row>
    <row r="5" spans="1:15" x14ac:dyDescent="0.2">
      <c r="A5" s="44"/>
      <c r="F5" s="185"/>
    </row>
    <row r="6" spans="1:15" x14ac:dyDescent="0.2">
      <c r="A6" s="44"/>
      <c r="B6" s="177" t="s">
        <v>139</v>
      </c>
      <c r="F6" s="185"/>
    </row>
    <row r="7" spans="1:15" x14ac:dyDescent="0.2">
      <c r="A7" s="44"/>
      <c r="B7" s="177" t="s">
        <v>141</v>
      </c>
      <c r="F7" s="185"/>
    </row>
    <row r="8" spans="1:15" x14ac:dyDescent="0.2">
      <c r="A8" s="44"/>
      <c r="B8" s="177" t="s">
        <v>142</v>
      </c>
      <c r="F8" s="185"/>
    </row>
    <row r="9" spans="1:15" x14ac:dyDescent="0.2">
      <c r="A9" s="44"/>
      <c r="F9" s="185"/>
    </row>
    <row r="10" spans="1:15" ht="15.75" x14ac:dyDescent="0.25">
      <c r="A10" s="45"/>
      <c r="C10" s="140" t="s">
        <v>5</v>
      </c>
      <c r="D10" s="141"/>
      <c r="E10" s="141"/>
      <c r="F10" s="141"/>
      <c r="G10" s="141"/>
      <c r="I10" s="186" t="s">
        <v>140</v>
      </c>
      <c r="J10" s="163"/>
      <c r="K10" s="163"/>
      <c r="L10" s="163"/>
      <c r="M10" s="163"/>
      <c r="N10" s="163"/>
      <c r="O10" s="163"/>
    </row>
    <row r="11" spans="1:15" x14ac:dyDescent="0.2">
      <c r="A11" s="46"/>
      <c r="B11" s="47"/>
      <c r="C11" s="48">
        <v>1</v>
      </c>
      <c r="D11" s="48">
        <v>2</v>
      </c>
      <c r="E11" s="48">
        <v>3</v>
      </c>
      <c r="F11" s="48">
        <v>4</v>
      </c>
      <c r="G11" s="48">
        <v>5</v>
      </c>
      <c r="H11" s="48"/>
      <c r="I11" s="187"/>
      <c r="J11" s="187"/>
      <c r="K11" s="187"/>
      <c r="L11" s="187"/>
      <c r="M11" s="187"/>
      <c r="N11" s="187"/>
      <c r="O11" s="187"/>
    </row>
    <row r="12" spans="1:15" x14ac:dyDescent="0.2">
      <c r="A12" s="46"/>
      <c r="B12" s="49"/>
      <c r="C12" s="51">
        <v>2024</v>
      </c>
      <c r="D12" s="182">
        <f t="shared" ref="D12:G12" si="0">1+C12</f>
        <v>2025</v>
      </c>
      <c r="E12" s="182">
        <f t="shared" si="0"/>
        <v>2026</v>
      </c>
      <c r="F12" s="182">
        <f t="shared" si="0"/>
        <v>2027</v>
      </c>
      <c r="G12" s="182">
        <f t="shared" si="0"/>
        <v>2028</v>
      </c>
      <c r="H12" s="42"/>
      <c r="I12" s="187"/>
      <c r="J12" s="187"/>
      <c r="K12" s="187"/>
      <c r="L12" s="187"/>
      <c r="M12" s="187"/>
      <c r="N12" s="187"/>
      <c r="O12" s="187"/>
    </row>
    <row r="13" spans="1:15" x14ac:dyDescent="0.2">
      <c r="A13" s="46"/>
      <c r="B13" s="47"/>
      <c r="C13" s="47"/>
      <c r="D13" s="47"/>
      <c r="E13" s="47"/>
      <c r="F13" s="47"/>
      <c r="G13" s="47"/>
      <c r="H13" s="42"/>
      <c r="I13" s="187"/>
      <c r="J13" s="187"/>
      <c r="K13" s="187"/>
      <c r="L13" s="187"/>
      <c r="M13" s="187"/>
      <c r="N13" s="187"/>
      <c r="O13" s="187"/>
    </row>
    <row r="14" spans="1:15" x14ac:dyDescent="0.2">
      <c r="A14" s="46"/>
      <c r="B14" s="138" t="s">
        <v>6</v>
      </c>
      <c r="C14" s="50"/>
      <c r="D14" s="50"/>
      <c r="E14" s="50"/>
      <c r="F14" s="50"/>
      <c r="G14" s="50"/>
      <c r="H14" s="42"/>
      <c r="I14" s="187"/>
      <c r="J14" s="187"/>
      <c r="K14" s="187"/>
      <c r="L14" s="187"/>
      <c r="M14" s="187"/>
      <c r="N14" s="187"/>
      <c r="O14" s="187"/>
    </row>
    <row r="15" spans="1:15" x14ac:dyDescent="0.2">
      <c r="A15" s="46"/>
      <c r="B15" s="52" t="s">
        <v>7</v>
      </c>
      <c r="C15" s="53">
        <v>1600</v>
      </c>
      <c r="D15" s="150">
        <v>0</v>
      </c>
      <c r="E15" s="150">
        <v>0</v>
      </c>
      <c r="F15" s="150">
        <v>0</v>
      </c>
      <c r="G15" s="150">
        <v>0</v>
      </c>
      <c r="H15" s="42"/>
      <c r="I15" s="187"/>
      <c r="J15" s="187"/>
      <c r="K15" s="187"/>
      <c r="L15" s="187"/>
      <c r="M15" s="187"/>
      <c r="N15" s="187"/>
      <c r="O15" s="187"/>
    </row>
    <row r="16" spans="1:15" x14ac:dyDescent="0.2">
      <c r="A16" s="46"/>
      <c r="B16" s="53" t="s">
        <v>8</v>
      </c>
      <c r="C16" s="53">
        <v>1700</v>
      </c>
      <c r="D16" s="53">
        <v>1700</v>
      </c>
      <c r="E16" s="53">
        <v>1700</v>
      </c>
      <c r="F16" s="53">
        <v>1850</v>
      </c>
      <c r="G16" s="53">
        <v>1850</v>
      </c>
      <c r="H16" s="42"/>
      <c r="I16" s="187"/>
      <c r="J16" s="187"/>
      <c r="K16" s="187"/>
      <c r="L16" s="187"/>
      <c r="M16" s="187"/>
      <c r="N16" s="187"/>
      <c r="O16" s="187"/>
    </row>
    <row r="17" spans="1:17" x14ac:dyDescent="0.2">
      <c r="A17" s="46"/>
      <c r="B17" s="54" t="s">
        <v>9</v>
      </c>
      <c r="C17" s="55">
        <f t="shared" ref="C17:G17" si="1">IF(C15&gt;0,C15-C16,0)</f>
        <v>-100</v>
      </c>
      <c r="D17" s="55">
        <f t="shared" si="1"/>
        <v>0</v>
      </c>
      <c r="E17" s="55">
        <f t="shared" si="1"/>
        <v>0</v>
      </c>
      <c r="F17" s="55">
        <f t="shared" si="1"/>
        <v>0</v>
      </c>
      <c r="G17" s="55">
        <f t="shared" si="1"/>
        <v>0</v>
      </c>
      <c r="H17" s="42"/>
      <c r="I17" s="187"/>
      <c r="J17" s="187"/>
      <c r="K17" s="187"/>
      <c r="L17" s="187"/>
      <c r="M17" s="187"/>
      <c r="N17" s="187"/>
      <c r="O17" s="187"/>
    </row>
    <row r="18" spans="1:17" x14ac:dyDescent="0.2">
      <c r="A18" s="46"/>
      <c r="B18" s="47"/>
      <c r="C18" s="151"/>
      <c r="D18" s="151"/>
      <c r="E18" s="151"/>
      <c r="F18" s="151"/>
      <c r="G18" s="151"/>
      <c r="H18" s="42"/>
      <c r="I18" s="187"/>
      <c r="J18" s="187"/>
      <c r="K18" s="187"/>
      <c r="L18" s="187"/>
      <c r="M18" s="187"/>
      <c r="N18" s="187"/>
      <c r="O18" s="187"/>
    </row>
    <row r="19" spans="1:17" x14ac:dyDescent="0.2">
      <c r="A19" s="46"/>
      <c r="B19" s="138" t="s">
        <v>10</v>
      </c>
      <c r="C19" s="50"/>
      <c r="D19" s="50"/>
      <c r="E19" s="50"/>
      <c r="F19" s="50"/>
      <c r="G19" s="50"/>
      <c r="H19" s="42"/>
      <c r="I19" s="187"/>
      <c r="J19" s="187"/>
      <c r="K19" s="187"/>
      <c r="L19" s="187"/>
      <c r="M19" s="187"/>
      <c r="N19" s="187"/>
      <c r="O19" s="187"/>
    </row>
    <row r="20" spans="1:17" x14ac:dyDescent="0.2">
      <c r="A20" s="46"/>
      <c r="B20" s="204" t="s">
        <v>145</v>
      </c>
      <c r="C20" s="147">
        <f>(8966*C15)+862000</f>
        <v>15207600</v>
      </c>
      <c r="D20" s="147">
        <f>9414*D16</f>
        <v>16003800</v>
      </c>
      <c r="E20" s="147">
        <f>9414*E16</f>
        <v>16003800</v>
      </c>
      <c r="F20" s="147">
        <f>9414*F16</f>
        <v>17415900</v>
      </c>
      <c r="G20" s="147">
        <f>9414*G16</f>
        <v>17415900</v>
      </c>
      <c r="H20" s="42"/>
      <c r="I20" s="187"/>
      <c r="J20" s="187"/>
      <c r="K20" s="187"/>
      <c r="L20" s="187"/>
      <c r="M20" s="187"/>
      <c r="N20" s="187"/>
      <c r="O20" s="187"/>
    </row>
    <row r="21" spans="1:17" x14ac:dyDescent="0.2">
      <c r="A21" s="46"/>
      <c r="B21" s="205" t="s">
        <v>146</v>
      </c>
      <c r="C21" s="145">
        <v>639000</v>
      </c>
      <c r="D21" s="145">
        <v>650000</v>
      </c>
      <c r="E21" s="145">
        <v>650000</v>
      </c>
      <c r="F21" s="145">
        <v>650000</v>
      </c>
      <c r="G21" s="145">
        <v>650000</v>
      </c>
      <c r="H21" s="42"/>
      <c r="I21" s="187"/>
      <c r="J21" s="187"/>
      <c r="K21" s="187"/>
      <c r="L21" s="187"/>
      <c r="M21" s="187"/>
      <c r="N21" s="187"/>
      <c r="O21" s="187"/>
    </row>
    <row r="22" spans="1:17" x14ac:dyDescent="0.2">
      <c r="A22" s="46"/>
      <c r="B22" s="206" t="s">
        <v>147</v>
      </c>
      <c r="C22" s="146">
        <v>342000</v>
      </c>
      <c r="D22" s="146">
        <v>350000</v>
      </c>
      <c r="E22" s="146">
        <v>350000</v>
      </c>
      <c r="F22" s="146">
        <v>350000</v>
      </c>
      <c r="G22" s="146">
        <v>350000</v>
      </c>
      <c r="H22" s="42"/>
      <c r="I22" s="187"/>
      <c r="J22" s="187"/>
      <c r="K22" s="187"/>
      <c r="L22" s="187"/>
      <c r="M22" s="187"/>
      <c r="N22" s="187"/>
      <c r="O22" s="187"/>
    </row>
    <row r="23" spans="1:17" x14ac:dyDescent="0.2">
      <c r="A23" s="46"/>
      <c r="B23" s="54" t="s">
        <v>11</v>
      </c>
      <c r="C23" s="67">
        <f t="shared" ref="C23:G23" si="2">SUM(C20:C22)</f>
        <v>16188600</v>
      </c>
      <c r="D23" s="67">
        <f t="shared" si="2"/>
        <v>17003800</v>
      </c>
      <c r="E23" s="67">
        <f t="shared" si="2"/>
        <v>17003800</v>
      </c>
      <c r="F23" s="67">
        <f t="shared" si="2"/>
        <v>18415900</v>
      </c>
      <c r="G23" s="67">
        <f t="shared" si="2"/>
        <v>18415900</v>
      </c>
      <c r="H23" s="42"/>
      <c r="I23" s="203"/>
      <c r="J23" s="187"/>
      <c r="K23" s="187"/>
      <c r="L23" s="187"/>
      <c r="M23" s="187"/>
      <c r="N23" s="187"/>
      <c r="O23" s="187"/>
      <c r="P23" s="142"/>
      <c r="Q23" s="142"/>
    </row>
    <row r="24" spans="1:17" x14ac:dyDescent="0.2">
      <c r="A24" s="46"/>
      <c r="B24" s="152" t="s">
        <v>12</v>
      </c>
      <c r="C24" s="153">
        <f>IF(C$15&gt;0,C23/C$15,C23/C$16)</f>
        <v>10117.875</v>
      </c>
      <c r="D24" s="153">
        <f t="shared" ref="D24:G24" si="3">IF(D$15&gt;0,D23/D$15,D23/D$16)</f>
        <v>10002.235294117647</v>
      </c>
      <c r="E24" s="153">
        <f t="shared" si="3"/>
        <v>10002.235294117647</v>
      </c>
      <c r="F24" s="153">
        <f t="shared" si="3"/>
        <v>9954.54054054054</v>
      </c>
      <c r="G24" s="153">
        <f t="shared" si="3"/>
        <v>9954.54054054054</v>
      </c>
      <c r="H24" s="42"/>
      <c r="I24" s="202"/>
      <c r="J24" s="187"/>
      <c r="K24" s="187"/>
      <c r="L24" s="187"/>
      <c r="M24" s="187"/>
      <c r="N24" s="187"/>
      <c r="O24" s="187"/>
    </row>
    <row r="25" spans="1:17" x14ac:dyDescent="0.2">
      <c r="A25" s="46"/>
      <c r="B25" s="56"/>
      <c r="C25" s="142"/>
      <c r="D25" s="142"/>
      <c r="E25" s="142"/>
      <c r="F25" s="142"/>
      <c r="G25" s="142"/>
      <c r="H25" s="42"/>
      <c r="I25" s="187"/>
      <c r="J25" s="187"/>
      <c r="K25" s="187"/>
      <c r="L25" s="187"/>
      <c r="M25" s="187"/>
      <c r="N25" s="187"/>
      <c r="O25" s="187"/>
    </row>
    <row r="26" spans="1:17" x14ac:dyDescent="0.2">
      <c r="A26" s="46"/>
      <c r="B26" s="138" t="s">
        <v>13</v>
      </c>
      <c r="C26" s="50"/>
      <c r="D26" s="50"/>
      <c r="E26" s="50"/>
      <c r="F26" s="50"/>
      <c r="G26" s="50"/>
      <c r="H26" s="42"/>
      <c r="I26" s="187"/>
      <c r="J26" s="187"/>
      <c r="K26" s="187"/>
      <c r="L26" s="187"/>
      <c r="M26" s="187"/>
      <c r="N26" s="187"/>
      <c r="O26" s="187"/>
    </row>
    <row r="27" spans="1:17" x14ac:dyDescent="0.2">
      <c r="A27" s="46"/>
      <c r="B27" s="207" t="s">
        <v>148</v>
      </c>
      <c r="C27" s="131">
        <v>10645320</v>
      </c>
      <c r="D27" s="131">
        <f>C27*1.03</f>
        <v>10964679.6</v>
      </c>
      <c r="E27" s="131">
        <f>D27*1.03</f>
        <v>11293619.988</v>
      </c>
      <c r="F27" s="131">
        <f>E27*1.1</f>
        <v>12422981.9868</v>
      </c>
      <c r="G27" s="131">
        <f>F27*1.01</f>
        <v>12547211.806668</v>
      </c>
      <c r="H27" s="42"/>
      <c r="I27" s="187"/>
      <c r="J27" s="187"/>
      <c r="K27" s="187"/>
      <c r="L27" s="187"/>
      <c r="M27" s="187"/>
      <c r="N27" s="187"/>
      <c r="O27" s="187"/>
      <c r="P27" s="46"/>
    </row>
    <row r="28" spans="1:17" x14ac:dyDescent="0.2">
      <c r="A28" s="46"/>
      <c r="B28" s="208" t="s">
        <v>149</v>
      </c>
      <c r="C28" s="143">
        <v>4043280</v>
      </c>
      <c r="D28" s="143">
        <v>4043280</v>
      </c>
      <c r="E28" s="143">
        <f>D28*1.01</f>
        <v>4083712.8</v>
      </c>
      <c r="F28" s="143">
        <f>E28*1.04</f>
        <v>4247061.3119999999</v>
      </c>
      <c r="G28" s="143">
        <f>F28</f>
        <v>4247061.3119999999</v>
      </c>
      <c r="H28" s="42"/>
      <c r="I28" s="187"/>
      <c r="J28" s="187"/>
      <c r="K28" s="187"/>
      <c r="L28" s="187"/>
      <c r="M28" s="187"/>
      <c r="N28" s="187"/>
      <c r="O28" s="187"/>
      <c r="P28" s="46"/>
      <c r="Q28" s="46"/>
    </row>
    <row r="29" spans="1:17" x14ac:dyDescent="0.2">
      <c r="A29" s="46"/>
      <c r="B29" s="209" t="s">
        <v>150</v>
      </c>
      <c r="C29" s="144">
        <v>1500000</v>
      </c>
      <c r="D29" s="144">
        <v>1500000</v>
      </c>
      <c r="E29" s="144">
        <v>1500000</v>
      </c>
      <c r="F29" s="144">
        <v>1500000</v>
      </c>
      <c r="G29" s="144">
        <v>1500000</v>
      </c>
      <c r="H29" s="42"/>
      <c r="I29" s="187"/>
      <c r="J29" s="187"/>
      <c r="K29" s="187"/>
      <c r="L29" s="187"/>
      <c r="M29" s="187"/>
      <c r="N29" s="187"/>
      <c r="O29" s="187"/>
      <c r="P29" s="46"/>
      <c r="Q29" s="46"/>
    </row>
    <row r="30" spans="1:17" x14ac:dyDescent="0.2">
      <c r="A30" s="46"/>
      <c r="B30" s="47" t="s">
        <v>14</v>
      </c>
      <c r="C30" s="59">
        <f t="shared" ref="C30:G30" si="4">SUM(C27:C29)</f>
        <v>16188600</v>
      </c>
      <c r="D30" s="59">
        <f t="shared" si="4"/>
        <v>16507959.6</v>
      </c>
      <c r="E30" s="59">
        <f t="shared" si="4"/>
        <v>16877332.787999999</v>
      </c>
      <c r="F30" s="59">
        <f t="shared" si="4"/>
        <v>18170043.298799999</v>
      </c>
      <c r="G30" s="59">
        <f t="shared" si="4"/>
        <v>18294273.118668001</v>
      </c>
      <c r="H30" s="42"/>
      <c r="I30" s="187"/>
      <c r="J30" s="187"/>
      <c r="K30" s="187"/>
      <c r="L30" s="187"/>
      <c r="M30" s="187"/>
      <c r="N30" s="187"/>
      <c r="O30" s="187"/>
    </row>
    <row r="31" spans="1:17" x14ac:dyDescent="0.2">
      <c r="A31" s="46"/>
      <c r="B31" s="152" t="s">
        <v>15</v>
      </c>
      <c r="C31" s="153">
        <f>IF(C$15&gt;0,C30/C$15,C30/C$16)</f>
        <v>10117.875</v>
      </c>
      <c r="D31" s="153">
        <f t="shared" ref="D31" si="5">IF(D$15&gt;0,D30/D$15,D30/D$16)</f>
        <v>9710.5644705882351</v>
      </c>
      <c r="E31" s="153">
        <f t="shared" ref="E31" si="6">IF(E$15&gt;0,E30/E$15,E30/E$16)</f>
        <v>9927.8428164705874</v>
      </c>
      <c r="F31" s="153">
        <f t="shared" ref="F31" si="7">IF(F$15&gt;0,F30/F$15,F30/F$16)</f>
        <v>9821.6450263783772</v>
      </c>
      <c r="G31" s="153">
        <f t="shared" ref="G31" si="8">IF(G$15&gt;0,G30/G$15,G30/G$16)</f>
        <v>9888.7962803610826</v>
      </c>
      <c r="H31" s="42"/>
      <c r="I31" s="187"/>
      <c r="J31" s="187"/>
      <c r="K31" s="187"/>
      <c r="L31" s="187"/>
      <c r="M31" s="187"/>
      <c r="N31" s="187"/>
      <c r="O31" s="187"/>
    </row>
    <row r="32" spans="1:17" x14ac:dyDescent="0.2">
      <c r="A32" s="46"/>
      <c r="B32" s="47"/>
      <c r="C32" s="47"/>
      <c r="D32" s="47"/>
      <c r="E32" s="47"/>
      <c r="F32" s="47"/>
      <c r="G32" s="47"/>
      <c r="H32" s="42"/>
      <c r="I32" s="187"/>
      <c r="J32" s="187"/>
      <c r="K32" s="187"/>
      <c r="L32" s="187"/>
      <c r="M32" s="187"/>
      <c r="N32" s="187"/>
      <c r="O32" s="187"/>
    </row>
    <row r="33" spans="1:15" ht="13.5" thickBot="1" x14ac:dyDescent="0.25">
      <c r="A33" s="46"/>
      <c r="B33" s="148" t="s">
        <v>16</v>
      </c>
      <c r="C33" s="149">
        <f t="shared" ref="C33:G33" si="9">SUM(C20:C22)-C30</f>
        <v>0</v>
      </c>
      <c r="D33" s="149">
        <f t="shared" si="9"/>
        <v>495840.40000000037</v>
      </c>
      <c r="E33" s="149">
        <f t="shared" si="9"/>
        <v>126467.21200000122</v>
      </c>
      <c r="F33" s="149">
        <f t="shared" si="9"/>
        <v>245856.70120000094</v>
      </c>
      <c r="G33" s="149">
        <f t="shared" si="9"/>
        <v>121626.88133199885</v>
      </c>
      <c r="H33" s="42"/>
      <c r="I33" s="187"/>
      <c r="J33" s="187"/>
      <c r="K33" s="187"/>
      <c r="L33" s="187"/>
      <c r="M33" s="187"/>
      <c r="N33" s="187"/>
      <c r="O33" s="187"/>
    </row>
    <row r="34" spans="1:15" ht="13.5" thickTop="1" x14ac:dyDescent="0.2">
      <c r="A34" s="46"/>
      <c r="B34" s="58" t="s">
        <v>17</v>
      </c>
      <c r="C34" s="59">
        <f>+C33</f>
        <v>0</v>
      </c>
      <c r="D34" s="59">
        <f t="shared" ref="D34:G34" si="10">+D33+C34</f>
        <v>495840.40000000037</v>
      </c>
      <c r="E34" s="59">
        <f t="shared" si="10"/>
        <v>622307.61200000159</v>
      </c>
      <c r="F34" s="59">
        <f t="shared" si="10"/>
        <v>868164.31320000254</v>
      </c>
      <c r="G34" s="59">
        <f t="shared" si="10"/>
        <v>989791.19453200139</v>
      </c>
      <c r="H34" s="42"/>
      <c r="I34" s="187"/>
      <c r="J34" s="187"/>
      <c r="K34" s="187"/>
      <c r="L34" s="187"/>
      <c r="M34" s="187"/>
      <c r="N34" s="187"/>
      <c r="O34" s="187"/>
    </row>
    <row r="35" spans="1:15" x14ac:dyDescent="0.2">
      <c r="A35" s="46"/>
      <c r="B35" s="47"/>
      <c r="C35" s="47"/>
      <c r="D35" s="47"/>
      <c r="E35" s="47"/>
      <c r="F35" s="47"/>
      <c r="G35" s="47"/>
      <c r="H35" s="42"/>
      <c r="I35" s="139"/>
      <c r="J35" s="46"/>
      <c r="K35" s="46"/>
      <c r="L35" s="46"/>
      <c r="M35" s="46"/>
      <c r="N35" s="46"/>
      <c r="O35" s="46"/>
    </row>
    <row r="36" spans="1:15" hidden="1" x14ac:dyDescent="0.2">
      <c r="A36" s="46"/>
      <c r="B36" s="49" t="s">
        <v>18</v>
      </c>
      <c r="C36" s="50"/>
      <c r="D36" s="50"/>
      <c r="E36" s="50"/>
      <c r="F36" s="50"/>
      <c r="G36" s="50"/>
      <c r="H36" s="42"/>
      <c r="J36" s="46"/>
      <c r="K36" s="46"/>
      <c r="L36" s="46"/>
      <c r="M36" s="46"/>
      <c r="N36" s="46"/>
      <c r="O36" s="46"/>
    </row>
    <row r="37" spans="1:15" hidden="1" x14ac:dyDescent="0.2">
      <c r="A37" s="46"/>
      <c r="B37" s="62" t="e">
        <f>+#REF!</f>
        <v>#REF!</v>
      </c>
      <c r="C37" s="52">
        <v>300000</v>
      </c>
      <c r="D37" s="52">
        <v>310000</v>
      </c>
      <c r="E37" s="52">
        <v>320000</v>
      </c>
      <c r="F37" s="52">
        <v>330000</v>
      </c>
      <c r="G37" s="52">
        <v>340000</v>
      </c>
      <c r="H37" s="42"/>
      <c r="J37" s="46"/>
      <c r="K37" s="46"/>
      <c r="L37" s="46"/>
      <c r="M37" s="46"/>
      <c r="N37" s="46"/>
      <c r="O37" s="46"/>
    </row>
    <row r="38" spans="1:15" hidden="1" x14ac:dyDescent="0.2">
      <c r="A38" s="46"/>
      <c r="B38" s="63"/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42"/>
      <c r="J38" s="46"/>
      <c r="K38" s="46"/>
      <c r="L38" s="46"/>
      <c r="M38" s="46"/>
      <c r="N38" s="46"/>
      <c r="O38" s="46"/>
    </row>
    <row r="39" spans="1:15" hidden="1" x14ac:dyDescent="0.2">
      <c r="A39" s="46"/>
      <c r="B39" s="63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42"/>
      <c r="J39" s="46"/>
      <c r="K39" s="46"/>
      <c r="L39" s="46"/>
      <c r="M39" s="46"/>
      <c r="N39" s="46"/>
      <c r="O39" s="46"/>
    </row>
    <row r="40" spans="1:15" hidden="1" x14ac:dyDescent="0.2">
      <c r="A40" s="46"/>
      <c r="B40" s="63"/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42"/>
      <c r="J40" s="46"/>
      <c r="K40" s="46"/>
      <c r="L40" s="46"/>
      <c r="M40" s="46"/>
      <c r="N40" s="46"/>
      <c r="O40" s="46"/>
    </row>
    <row r="41" spans="1:15" hidden="1" x14ac:dyDescent="0.2">
      <c r="A41" s="46"/>
      <c r="B41" s="64" t="e">
        <f>+#REF!</f>
        <v>#REF!</v>
      </c>
      <c r="C41" s="65"/>
      <c r="D41" s="65"/>
      <c r="E41" s="65"/>
      <c r="F41" s="65"/>
      <c r="G41" s="65"/>
      <c r="H41" s="42"/>
      <c r="J41" s="46"/>
      <c r="K41" s="46"/>
      <c r="L41" s="46"/>
      <c r="M41" s="46"/>
      <c r="N41" s="46"/>
      <c r="O41" s="46"/>
    </row>
    <row r="42" spans="1:15" hidden="1" x14ac:dyDescent="0.2">
      <c r="A42" s="46"/>
      <c r="B42" s="47" t="s">
        <v>19</v>
      </c>
      <c r="C42" s="59">
        <f t="shared" ref="C42:G42" si="11">SUM(C37:C41)</f>
        <v>300000</v>
      </c>
      <c r="D42" s="59">
        <f t="shared" si="11"/>
        <v>310000</v>
      </c>
      <c r="E42" s="59">
        <f t="shared" si="11"/>
        <v>320000</v>
      </c>
      <c r="F42" s="59">
        <f t="shared" si="11"/>
        <v>330000</v>
      </c>
      <c r="G42" s="59">
        <f t="shared" si="11"/>
        <v>340000</v>
      </c>
      <c r="H42" s="42"/>
      <c r="J42" s="46"/>
      <c r="K42" s="46"/>
      <c r="L42" s="46"/>
      <c r="M42" s="46"/>
      <c r="N42" s="46"/>
      <c r="O42" s="46"/>
    </row>
    <row r="43" spans="1:15" hidden="1" x14ac:dyDescent="0.2">
      <c r="A43" s="46"/>
      <c r="B43" s="47" t="s">
        <v>20</v>
      </c>
      <c r="C43" s="135" t="e">
        <f>IF(#REF!&gt;0,C42/#REF!/12,0)</f>
        <v>#REF!</v>
      </c>
      <c r="D43" s="135" t="e">
        <f>IF(#REF!&gt;0,D42/#REF!/12,0)</f>
        <v>#REF!</v>
      </c>
      <c r="E43" s="135" t="e">
        <f>IF(#REF!&gt;0,E42/#REF!/12,0)</f>
        <v>#REF!</v>
      </c>
      <c r="F43" s="135" t="e">
        <f>IF(#REF!&gt;0,F42/#REF!/12,0)</f>
        <v>#REF!</v>
      </c>
      <c r="G43" s="135" t="e">
        <f>IF(#REF!&gt;0,G42/#REF!/12,0)</f>
        <v>#REF!</v>
      </c>
      <c r="H43" s="42"/>
      <c r="J43" s="46"/>
      <c r="K43" s="46"/>
      <c r="L43" s="46"/>
      <c r="M43" s="46"/>
      <c r="N43" s="46"/>
      <c r="O43" s="46"/>
    </row>
    <row r="44" spans="1:15" hidden="1" x14ac:dyDescent="0.2">
      <c r="A44" s="46"/>
      <c r="B44" s="47"/>
      <c r="C44" s="59"/>
      <c r="D44" s="59"/>
      <c r="E44" s="59"/>
      <c r="F44" s="59"/>
      <c r="G44" s="59"/>
      <c r="H44" s="42"/>
      <c r="J44" s="46"/>
      <c r="K44" s="46"/>
      <c r="L44" s="46"/>
      <c r="M44" s="46"/>
      <c r="N44" s="46"/>
      <c r="O44" s="46"/>
    </row>
    <row r="45" spans="1:15" hidden="1" x14ac:dyDescent="0.2">
      <c r="A45" s="46"/>
      <c r="B45" s="49" t="s">
        <v>21</v>
      </c>
      <c r="C45" s="50"/>
      <c r="D45" s="50"/>
      <c r="E45" s="50"/>
      <c r="F45" s="50"/>
      <c r="G45" s="50"/>
      <c r="H45" s="42"/>
      <c r="J45" s="46"/>
      <c r="K45" s="46"/>
      <c r="L45" s="46"/>
      <c r="M45" s="46"/>
      <c r="N45" s="46"/>
      <c r="O45" s="46"/>
    </row>
    <row r="46" spans="1:15" hidden="1" x14ac:dyDescent="0.2">
      <c r="A46" s="46"/>
      <c r="B46" s="66" t="s">
        <v>22</v>
      </c>
      <c r="C46" s="130" t="e">
        <f>+#REF!*C23</f>
        <v>#REF!</v>
      </c>
      <c r="D46" s="130" t="e">
        <f>+#REF!*D23</f>
        <v>#REF!</v>
      </c>
      <c r="E46" s="130" t="e">
        <f>+#REF!*E23</f>
        <v>#REF!</v>
      </c>
      <c r="F46" s="130" t="e">
        <f>+#REF!*F23</f>
        <v>#REF!</v>
      </c>
      <c r="G46" s="130" t="e">
        <f>+#REF!*G23</f>
        <v>#REF!</v>
      </c>
      <c r="H46" s="42"/>
      <c r="J46" s="46"/>
      <c r="K46" s="46"/>
      <c r="L46" s="46"/>
      <c r="M46" s="46"/>
      <c r="N46" s="46"/>
      <c r="O46" s="46"/>
    </row>
    <row r="47" spans="1:15" hidden="1" x14ac:dyDescent="0.2">
      <c r="B47" s="58" t="s">
        <v>23</v>
      </c>
      <c r="C47" s="134">
        <f t="shared" ref="C47:G47" si="12">IFERROR(C42/C23,0)</f>
        <v>1.8531559245394909E-2</v>
      </c>
      <c r="D47" s="134">
        <f t="shared" si="12"/>
        <v>1.823121890400969E-2</v>
      </c>
      <c r="E47" s="134">
        <f t="shared" si="12"/>
        <v>1.8819322739622907E-2</v>
      </c>
      <c r="F47" s="134">
        <f t="shared" si="12"/>
        <v>1.7919297997925705E-2</v>
      </c>
      <c r="G47" s="134">
        <f t="shared" si="12"/>
        <v>1.846230702816588E-2</v>
      </c>
      <c r="H47" s="42"/>
      <c r="J47" s="46"/>
      <c r="K47" s="46"/>
      <c r="L47" s="46"/>
      <c r="M47" s="46"/>
      <c r="N47" s="46"/>
      <c r="O47" s="46"/>
    </row>
    <row r="48" spans="1:15" hidden="1" x14ac:dyDescent="0.2">
      <c r="A48" s="46"/>
      <c r="B48" s="47" t="s">
        <v>24</v>
      </c>
      <c r="C48" s="60">
        <f>IFERROR(C42/#REF!-1,0)</f>
        <v>0</v>
      </c>
      <c r="D48" s="60">
        <f t="shared" ref="D48:G48" si="13">IFERROR(D42/C42-1,0)</f>
        <v>3.3333333333333437E-2</v>
      </c>
      <c r="E48" s="60">
        <f t="shared" si="13"/>
        <v>3.2258064516129004E-2</v>
      </c>
      <c r="F48" s="60">
        <f t="shared" si="13"/>
        <v>3.125E-2</v>
      </c>
      <c r="G48" s="60">
        <f t="shared" si="13"/>
        <v>3.0303030303030276E-2</v>
      </c>
      <c r="H48" s="42"/>
      <c r="J48" s="46"/>
      <c r="K48" s="46"/>
      <c r="L48" s="46"/>
      <c r="M48" s="46"/>
      <c r="N48" s="46"/>
      <c r="O48" s="46"/>
    </row>
    <row r="49" spans="1:15" hidden="1" x14ac:dyDescent="0.2">
      <c r="A49" s="46"/>
      <c r="H49" s="42"/>
      <c r="J49" s="46"/>
      <c r="K49" s="46"/>
      <c r="L49" s="46"/>
      <c r="M49" s="46"/>
      <c r="N49" s="46"/>
      <c r="O49" s="46"/>
    </row>
    <row r="50" spans="1:15" hidden="1" x14ac:dyDescent="0.2">
      <c r="A50" s="46"/>
      <c r="B50" s="47" t="e">
        <f>+#REF!</f>
        <v>#REF!</v>
      </c>
      <c r="C50" s="59" t="e">
        <f>+#REF!</f>
        <v>#REF!</v>
      </c>
      <c r="D50" s="59" t="e">
        <f>+#REF!</f>
        <v>#REF!</v>
      </c>
      <c r="E50" s="59" t="e">
        <f>+#REF!</f>
        <v>#REF!</v>
      </c>
      <c r="F50" s="59" t="e">
        <f>+#REF!</f>
        <v>#REF!</v>
      </c>
      <c r="G50" s="59" t="e">
        <f>+#REF!</f>
        <v>#REF!</v>
      </c>
      <c r="H50" s="42"/>
      <c r="J50" s="46"/>
      <c r="K50" s="46"/>
      <c r="L50" s="46"/>
      <c r="M50" s="46"/>
      <c r="N50" s="46"/>
      <c r="O50" s="46"/>
    </row>
    <row r="51" spans="1:15" hidden="1" x14ac:dyDescent="0.2">
      <c r="A51" s="46"/>
      <c r="B51" s="47" t="str">
        <f>+B42</f>
        <v>Total Acquisition Payments</v>
      </c>
      <c r="C51" s="47">
        <f t="shared" ref="C51:G51" si="14">+C42</f>
        <v>300000</v>
      </c>
      <c r="D51" s="47">
        <f t="shared" si="14"/>
        <v>310000</v>
      </c>
      <c r="E51" s="47">
        <f t="shared" si="14"/>
        <v>320000</v>
      </c>
      <c r="F51" s="47">
        <f t="shared" si="14"/>
        <v>330000</v>
      </c>
      <c r="G51" s="47">
        <f t="shared" si="14"/>
        <v>340000</v>
      </c>
      <c r="H51" s="42"/>
      <c r="J51" s="46"/>
      <c r="K51" s="46"/>
      <c r="L51" s="46"/>
      <c r="M51" s="46"/>
      <c r="N51" s="46"/>
      <c r="O51" s="46"/>
    </row>
    <row r="52" spans="1:15" hidden="1" x14ac:dyDescent="0.2">
      <c r="A52" s="46"/>
      <c r="B52" s="54" t="s">
        <v>25</v>
      </c>
      <c r="C52" s="133" t="e">
        <f t="shared" ref="C52:G52" si="15">IF(C51&gt;0,C50-C51,0)</f>
        <v>#REF!</v>
      </c>
      <c r="D52" s="133" t="e">
        <f t="shared" si="15"/>
        <v>#REF!</v>
      </c>
      <c r="E52" s="133" t="e">
        <f t="shared" si="15"/>
        <v>#REF!</v>
      </c>
      <c r="F52" s="133" t="e">
        <f t="shared" si="15"/>
        <v>#REF!</v>
      </c>
      <c r="G52" s="133" t="e">
        <f t="shared" si="15"/>
        <v>#REF!</v>
      </c>
      <c r="H52" s="42"/>
      <c r="J52" s="46"/>
      <c r="K52" s="46"/>
      <c r="L52" s="46"/>
      <c r="M52" s="46"/>
      <c r="N52" s="46"/>
      <c r="O52" s="46"/>
    </row>
    <row r="53" spans="1:15" hidden="1" x14ac:dyDescent="0.2">
      <c r="A53" s="46"/>
      <c r="B53" s="47"/>
      <c r="C53" s="132"/>
      <c r="D53" s="61"/>
      <c r="E53" s="61"/>
      <c r="F53" s="61"/>
      <c r="G53" s="61"/>
      <c r="H53" s="42"/>
      <c r="J53" s="46"/>
      <c r="K53" s="46"/>
      <c r="L53" s="46"/>
      <c r="M53" s="46"/>
      <c r="N53" s="46"/>
      <c r="O53" s="46"/>
    </row>
    <row r="54" spans="1:15" hidden="1" x14ac:dyDescent="0.2">
      <c r="A54" s="46"/>
      <c r="B54" s="47" t="s">
        <v>26</v>
      </c>
      <c r="C54" s="59" t="e">
        <f>+C33-#REF!</f>
        <v>#REF!</v>
      </c>
      <c r="D54" s="59" t="e">
        <f>+D33-#REF!</f>
        <v>#REF!</v>
      </c>
      <c r="E54" s="59" t="e">
        <f>+E33-#REF!</f>
        <v>#REF!</v>
      </c>
      <c r="F54" s="59" t="e">
        <f>+F33-#REF!</f>
        <v>#REF!</v>
      </c>
      <c r="G54" s="59" t="e">
        <f>+G33-#REF!</f>
        <v>#REF!</v>
      </c>
      <c r="H54" s="42"/>
      <c r="J54" s="46"/>
      <c r="K54" s="46"/>
      <c r="L54" s="46"/>
      <c r="M54" s="46"/>
      <c r="N54" s="46"/>
      <c r="O54" s="46"/>
    </row>
    <row r="55" spans="1:15" hidden="1" x14ac:dyDescent="0.2">
      <c r="A55" s="46"/>
      <c r="B55" s="47" t="s">
        <v>27</v>
      </c>
      <c r="C55" s="47">
        <f t="shared" ref="C55:G55" si="16">+C33-C42</f>
        <v>-300000</v>
      </c>
      <c r="D55" s="47">
        <f t="shared" si="16"/>
        <v>185840.40000000037</v>
      </c>
      <c r="E55" s="47">
        <f t="shared" si="16"/>
        <v>-193532.78799999878</v>
      </c>
      <c r="F55" s="47">
        <f t="shared" si="16"/>
        <v>-84143.298799999058</v>
      </c>
      <c r="G55" s="47">
        <f t="shared" si="16"/>
        <v>-218373.11866800115</v>
      </c>
      <c r="H55" s="42"/>
      <c r="J55" s="46"/>
      <c r="K55" s="46"/>
      <c r="L55" s="46"/>
      <c r="M55" s="46"/>
      <c r="N55" s="46"/>
      <c r="O55" s="46"/>
    </row>
    <row r="56" spans="1:15" hidden="1" x14ac:dyDescent="0.2">
      <c r="A56" s="46"/>
      <c r="B56" s="54" t="s">
        <v>28</v>
      </c>
      <c r="C56" s="67" t="e">
        <f t="shared" ref="C56:G56" si="17">+C55-C54</f>
        <v>#REF!</v>
      </c>
      <c r="D56" s="67" t="e">
        <f t="shared" si="17"/>
        <v>#REF!</v>
      </c>
      <c r="E56" s="67" t="e">
        <f t="shared" si="17"/>
        <v>#REF!</v>
      </c>
      <c r="F56" s="67" t="e">
        <f t="shared" si="17"/>
        <v>#REF!</v>
      </c>
      <c r="G56" s="67" t="e">
        <f t="shared" si="17"/>
        <v>#REF!</v>
      </c>
      <c r="H56" s="42"/>
      <c r="J56" s="46"/>
      <c r="K56" s="46"/>
      <c r="L56" s="46"/>
      <c r="M56" s="46"/>
      <c r="N56" s="46"/>
      <c r="O56" s="46"/>
    </row>
    <row r="57" spans="1:15" hidden="1" x14ac:dyDescent="0.2">
      <c r="A57" s="46"/>
      <c r="B57" s="58" t="s">
        <v>29</v>
      </c>
      <c r="C57" s="68">
        <f>IFERROR(C56/#REF!,0)</f>
        <v>0</v>
      </c>
      <c r="D57" s="68">
        <f>IFERROR(D56/#REF!,0)</f>
        <v>0</v>
      </c>
      <c r="E57" s="68">
        <f>IFERROR(E56/#REF!,0)</f>
        <v>0</v>
      </c>
      <c r="F57" s="68">
        <f>IFERROR(F56/#REF!,0)</f>
        <v>0</v>
      </c>
      <c r="G57" s="68">
        <f>IFERROR(G56/#REF!,0)</f>
        <v>0</v>
      </c>
      <c r="H57" s="47"/>
      <c r="I57" s="46"/>
      <c r="J57" s="46"/>
      <c r="K57" s="46"/>
      <c r="L57" s="46"/>
      <c r="M57" s="46"/>
      <c r="N57" s="46"/>
      <c r="O57" s="46"/>
    </row>
    <row r="58" spans="1:15" hidden="1" x14ac:dyDescent="0.2">
      <c r="A58" s="46"/>
      <c r="B58" s="47"/>
      <c r="C58" s="47"/>
      <c r="D58" s="47"/>
      <c r="E58" s="47"/>
      <c r="F58" s="47"/>
      <c r="G58" s="47"/>
      <c r="H58" s="47"/>
      <c r="I58" s="46"/>
      <c r="J58" s="46"/>
      <c r="K58" s="46"/>
      <c r="L58" s="46"/>
      <c r="M58" s="46"/>
      <c r="N58" s="46"/>
      <c r="O58" s="46"/>
    </row>
    <row r="59" spans="1:15" hidden="1" x14ac:dyDescent="0.2">
      <c r="A59" s="46"/>
      <c r="B59" s="47" t="s">
        <v>26</v>
      </c>
      <c r="C59" s="59" t="e">
        <f t="shared" ref="C59:G59" si="18">+C54</f>
        <v>#REF!</v>
      </c>
      <c r="D59" s="59" t="e">
        <f t="shared" si="18"/>
        <v>#REF!</v>
      </c>
      <c r="E59" s="59" t="e">
        <f t="shared" si="18"/>
        <v>#REF!</v>
      </c>
      <c r="F59" s="59" t="e">
        <f t="shared" si="18"/>
        <v>#REF!</v>
      </c>
      <c r="G59" s="59" t="e">
        <f t="shared" si="18"/>
        <v>#REF!</v>
      </c>
      <c r="H59" s="47"/>
      <c r="I59" s="46"/>
      <c r="J59" s="46"/>
      <c r="K59" s="46"/>
      <c r="L59" s="46"/>
      <c r="M59" s="46"/>
      <c r="N59" s="46"/>
      <c r="O59" s="46"/>
    </row>
    <row r="60" spans="1:15" hidden="1" x14ac:dyDescent="0.2">
      <c r="A60" s="46"/>
      <c r="B60" s="47" t="s">
        <v>30</v>
      </c>
      <c r="C60" s="69" t="e">
        <f t="shared" ref="C60:G60" si="19">+C33-C42-C46</f>
        <v>#REF!</v>
      </c>
      <c r="D60" s="69" t="e">
        <f t="shared" si="19"/>
        <v>#REF!</v>
      </c>
      <c r="E60" s="69" t="e">
        <f t="shared" si="19"/>
        <v>#REF!</v>
      </c>
      <c r="F60" s="69" t="e">
        <f t="shared" si="19"/>
        <v>#REF!</v>
      </c>
      <c r="G60" s="69" t="e">
        <f t="shared" si="19"/>
        <v>#REF!</v>
      </c>
      <c r="H60" s="46"/>
      <c r="I60" s="46"/>
      <c r="J60" s="46"/>
      <c r="K60" s="46"/>
      <c r="L60" s="46"/>
      <c r="M60" s="46"/>
      <c r="N60" s="46"/>
      <c r="O60" s="46"/>
    </row>
    <row r="61" spans="1:15" hidden="1" x14ac:dyDescent="0.2">
      <c r="A61" s="46"/>
      <c r="B61" s="54" t="s">
        <v>28</v>
      </c>
      <c r="C61" s="67" t="e">
        <f t="shared" ref="C61:G61" si="20">+C60-C59</f>
        <v>#REF!</v>
      </c>
      <c r="D61" s="67" t="e">
        <f t="shared" si="20"/>
        <v>#REF!</v>
      </c>
      <c r="E61" s="67" t="e">
        <f t="shared" si="20"/>
        <v>#REF!</v>
      </c>
      <c r="F61" s="67" t="e">
        <f t="shared" si="20"/>
        <v>#REF!</v>
      </c>
      <c r="G61" s="67" t="e">
        <f t="shared" si="20"/>
        <v>#REF!</v>
      </c>
      <c r="H61" s="46"/>
      <c r="I61" s="46"/>
      <c r="J61" s="46"/>
      <c r="K61" s="46"/>
      <c r="L61" s="46"/>
      <c r="M61" s="46"/>
      <c r="N61" s="46"/>
      <c r="O61" s="46"/>
    </row>
    <row r="62" spans="1:15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idden="1" x14ac:dyDescent="0.2">
      <c r="A63" s="46"/>
      <c r="B63" s="129" t="s">
        <v>31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x14ac:dyDescent="0.2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x14ac:dyDescent="0.2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x14ac:dyDescent="0.2">
      <c r="A67" s="46"/>
      <c r="B67" s="17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</sheetData>
  <mergeCells count="24">
    <mergeCell ref="I22:O22"/>
    <mergeCell ref="I11:O11"/>
    <mergeCell ref="I12:O12"/>
    <mergeCell ref="I13:O13"/>
    <mergeCell ref="I14:O14"/>
    <mergeCell ref="I15:O15"/>
    <mergeCell ref="I16:O16"/>
    <mergeCell ref="I17:O17"/>
    <mergeCell ref="I18:O18"/>
    <mergeCell ref="I19:O19"/>
    <mergeCell ref="I20:O20"/>
    <mergeCell ref="I21:O21"/>
    <mergeCell ref="I34:O34"/>
    <mergeCell ref="I23:O23"/>
    <mergeCell ref="I24:O24"/>
    <mergeCell ref="I25:O25"/>
    <mergeCell ref="I26:O26"/>
    <mergeCell ref="I27:O27"/>
    <mergeCell ref="I28:O28"/>
    <mergeCell ref="I29:O29"/>
    <mergeCell ref="I30:O30"/>
    <mergeCell ref="I31:O31"/>
    <mergeCell ref="I32:O32"/>
    <mergeCell ref="I33:O33"/>
  </mergeCells>
  <pageMargins left="0.35" right="0.25" top="0.32" bottom="0.5" header="0.32" footer="0.3"/>
  <pageSetup scale="79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32</v>
      </c>
      <c r="B1" s="37"/>
      <c r="C1" s="37"/>
      <c r="D1" s="37"/>
      <c r="E1" s="37"/>
      <c r="F1" s="37"/>
      <c r="G1" s="37"/>
    </row>
    <row r="2" spans="1:18" ht="15.75" x14ac:dyDescent="0.25">
      <c r="A2" s="154" t="s">
        <v>33</v>
      </c>
      <c r="B2" s="155"/>
      <c r="C2" s="155"/>
      <c r="D2" s="155"/>
      <c r="E2" s="155"/>
      <c r="F2" s="155"/>
      <c r="G2" s="155"/>
    </row>
    <row r="3" spans="1:18" x14ac:dyDescent="0.2">
      <c r="A3" s="43" t="s">
        <v>2</v>
      </c>
    </row>
    <row r="4" spans="1:18" ht="15" x14ac:dyDescent="0.2">
      <c r="A4" s="44" t="s">
        <v>4</v>
      </c>
      <c r="F4" s="156"/>
    </row>
    <row r="5" spans="1:18" x14ac:dyDescent="0.2">
      <c r="A5" s="45" t="str">
        <f ca="1">CELL("filename")</f>
        <v>C:\Users\Finance\Desktop\CASLV\Charter Application\Amendments\For Nellis and Eastgate\[CAS-LV FY24 Final Budget   -Eastgate.xls]MYP Detail-Final Budget 21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57" t="s">
        <v>34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57" t="s">
        <v>35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29" t="s">
        <v>36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69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58" t="s">
        <v>37</v>
      </c>
      <c r="C11" s="159"/>
      <c r="D11" s="160"/>
      <c r="E11" s="161"/>
      <c r="F11" s="161"/>
      <c r="G11" s="162"/>
      <c r="H11" s="161"/>
      <c r="I11" s="163"/>
      <c r="J11" s="163"/>
      <c r="K11" s="163"/>
      <c r="L11" s="163"/>
      <c r="M11" s="163"/>
      <c r="N11" s="163"/>
      <c r="O11" s="46"/>
      <c r="P11" s="46"/>
      <c r="Q11" s="46"/>
      <c r="R11" s="46"/>
    </row>
    <row r="12" spans="1:18" ht="15" x14ac:dyDescent="0.2">
      <c r="A12" s="47"/>
      <c r="B12" s="164" t="s">
        <v>38</v>
      </c>
      <c r="C12" s="165"/>
      <c r="D12" s="165"/>
      <c r="E12" s="165"/>
      <c r="F12" s="192"/>
      <c r="G12" s="192"/>
      <c r="H12" s="192"/>
      <c r="I12" s="192"/>
      <c r="J12" s="192"/>
      <c r="K12" s="192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164" t="s">
        <v>39</v>
      </c>
      <c r="C13" s="165"/>
      <c r="D13" s="165"/>
      <c r="E13" s="165"/>
      <c r="F13" s="192"/>
      <c r="G13" s="192"/>
      <c r="H13" s="192"/>
      <c r="I13" s="192"/>
      <c r="J13" s="192"/>
      <c r="K13" s="192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191" t="s">
        <v>40</v>
      </c>
      <c r="C14" s="191"/>
      <c r="D14" s="191"/>
      <c r="E14" s="191"/>
      <c r="F14" s="192"/>
      <c r="G14" s="192"/>
      <c r="H14" s="192"/>
      <c r="I14" s="192"/>
      <c r="J14" s="192"/>
      <c r="K14" s="192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191" t="s">
        <v>41</v>
      </c>
      <c r="C15" s="191"/>
      <c r="D15" s="191"/>
      <c r="E15" s="191"/>
      <c r="F15" s="192"/>
      <c r="G15" s="192"/>
      <c r="H15" s="192"/>
      <c r="I15" s="192"/>
      <c r="J15" s="192"/>
      <c r="K15" s="192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164" t="s">
        <v>42</v>
      </c>
      <c r="C16" s="165"/>
      <c r="D16" s="165"/>
      <c r="E16" s="165"/>
      <c r="F16" s="192"/>
      <c r="G16" s="192"/>
      <c r="H16" s="192"/>
      <c r="I16" s="192"/>
      <c r="J16" s="192"/>
      <c r="K16" s="192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164" t="s">
        <v>43</v>
      </c>
      <c r="C17" s="165"/>
      <c r="D17" s="165"/>
      <c r="E17" s="165"/>
      <c r="F17" s="192"/>
      <c r="G17" s="192"/>
      <c r="H17" s="192"/>
      <c r="I17" s="192"/>
      <c r="J17" s="192"/>
      <c r="K17" s="192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164" t="s">
        <v>44</v>
      </c>
      <c r="C18" s="165"/>
      <c r="D18" s="165"/>
      <c r="E18" s="165"/>
      <c r="F18" s="192"/>
      <c r="G18" s="192"/>
      <c r="H18" s="192"/>
      <c r="I18" s="192"/>
      <c r="J18" s="192"/>
      <c r="K18" s="192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191" t="s">
        <v>45</v>
      </c>
      <c r="C19" s="191"/>
      <c r="D19" s="191"/>
      <c r="E19" s="191"/>
      <c r="F19" s="192"/>
      <c r="G19" s="192"/>
      <c r="H19" s="192"/>
      <c r="I19" s="192"/>
      <c r="J19" s="192"/>
      <c r="K19" s="192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191" t="s">
        <v>46</v>
      </c>
      <c r="C20" s="191"/>
      <c r="D20" s="191"/>
      <c r="E20" s="191"/>
      <c r="F20" s="192"/>
      <c r="G20" s="192"/>
      <c r="H20" s="192"/>
      <c r="I20" s="192"/>
      <c r="J20" s="192"/>
      <c r="K20" s="192"/>
      <c r="L20" s="47"/>
      <c r="M20" s="166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167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58" t="s">
        <v>47</v>
      </c>
      <c r="C22" s="159"/>
      <c r="D22" s="160"/>
      <c r="E22" s="161"/>
      <c r="F22" s="161"/>
      <c r="G22" s="162"/>
      <c r="H22" s="161"/>
      <c r="I22" s="163"/>
      <c r="J22" s="163"/>
      <c r="K22" s="163"/>
      <c r="L22" s="163"/>
      <c r="M22" s="163"/>
      <c r="N22" s="163"/>
      <c r="O22" s="46"/>
      <c r="P22" s="46"/>
      <c r="Q22" s="46"/>
      <c r="R22" s="46"/>
    </row>
    <row r="23" spans="1:18" ht="18" x14ac:dyDescent="0.25">
      <c r="A23" s="46"/>
      <c r="B23" s="168" t="s">
        <v>48</v>
      </c>
      <c r="C23" s="169"/>
      <c r="D23" s="156"/>
      <c r="E23" s="170"/>
      <c r="G23" s="171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172"/>
      <c r="C24" s="173"/>
      <c r="D24" s="174">
        <v>1</v>
      </c>
      <c r="E24" s="156" t="s">
        <v>49</v>
      </c>
      <c r="G24" s="171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172"/>
      <c r="C25" s="173"/>
      <c r="D25" s="174">
        <v>2</v>
      </c>
      <c r="E25" s="156" t="s">
        <v>50</v>
      </c>
      <c r="G25" s="171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172"/>
      <c r="C26" s="173"/>
      <c r="D26" s="174">
        <v>3</v>
      </c>
      <c r="E26" s="156" t="s">
        <v>51</v>
      </c>
      <c r="G26" s="171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172"/>
      <c r="C27" s="173"/>
      <c r="D27" s="174">
        <v>4</v>
      </c>
      <c r="E27" s="156" t="s">
        <v>52</v>
      </c>
      <c r="G27" s="171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172"/>
      <c r="C28" s="173"/>
      <c r="D28" s="174">
        <v>5</v>
      </c>
      <c r="E28" s="156" t="s">
        <v>53</v>
      </c>
      <c r="G28" s="171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172"/>
      <c r="C29" s="173"/>
      <c r="D29" s="174">
        <v>6</v>
      </c>
      <c r="E29" s="156" t="s">
        <v>54</v>
      </c>
      <c r="G29" s="171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172" t="s">
        <v>55</v>
      </c>
      <c r="C30" s="173"/>
      <c r="D30" s="174">
        <v>7</v>
      </c>
      <c r="E30" s="156" t="s">
        <v>56</v>
      </c>
      <c r="G30" s="171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172"/>
      <c r="C31" s="173"/>
      <c r="D31" s="174">
        <v>8</v>
      </c>
      <c r="E31" s="156" t="s">
        <v>57</v>
      </c>
      <c r="G31" s="171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172"/>
      <c r="C32" s="173"/>
      <c r="D32" s="174">
        <v>9</v>
      </c>
      <c r="E32" s="156" t="s">
        <v>58</v>
      </c>
      <c r="G32" s="171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172"/>
      <c r="C33" s="173"/>
      <c r="D33" s="174">
        <v>10</v>
      </c>
      <c r="E33" s="156" t="s">
        <v>59</v>
      </c>
      <c r="G33" s="171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172"/>
      <c r="C34" s="173"/>
      <c r="D34" s="174">
        <v>11</v>
      </c>
      <c r="E34" s="156" t="s">
        <v>60</v>
      </c>
      <c r="G34" s="171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172"/>
      <c r="C35" s="173"/>
      <c r="D35" s="174">
        <v>12</v>
      </c>
      <c r="E35" s="156" t="s">
        <v>61</v>
      </c>
      <c r="G35" s="171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172"/>
      <c r="C36" s="173"/>
      <c r="D36" s="174">
        <v>13</v>
      </c>
      <c r="E36" s="156" t="s">
        <v>62</v>
      </c>
      <c r="G36" s="189"/>
      <c r="H36" s="189"/>
      <c r="I36" s="189"/>
      <c r="J36" s="189"/>
      <c r="K36" s="189"/>
      <c r="L36" s="189"/>
      <c r="M36" s="189"/>
      <c r="N36" s="189"/>
      <c r="O36" s="46"/>
      <c r="P36" s="46"/>
      <c r="Q36" s="46"/>
      <c r="R36" s="46"/>
    </row>
    <row r="37" spans="1:18" ht="15" x14ac:dyDescent="0.2">
      <c r="A37" s="46"/>
      <c r="B37" s="169"/>
      <c r="C37" s="169"/>
      <c r="D37" s="46"/>
      <c r="E37" s="46"/>
      <c r="F37" s="171"/>
      <c r="G37" s="171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58" t="s">
        <v>63</v>
      </c>
      <c r="C38" s="162"/>
      <c r="D38" s="162"/>
      <c r="E38" s="161"/>
      <c r="F38" s="163"/>
      <c r="G38" s="163"/>
      <c r="H38" s="163"/>
      <c r="I38" s="161"/>
      <c r="J38" s="161"/>
      <c r="K38" s="161"/>
      <c r="L38" s="163"/>
      <c r="M38" s="163"/>
      <c r="N38" s="163"/>
      <c r="O38" s="46"/>
      <c r="P38" s="46"/>
      <c r="Q38" s="46"/>
      <c r="R38" s="46"/>
    </row>
    <row r="39" spans="1:18" ht="15" x14ac:dyDescent="0.2">
      <c r="A39" s="46"/>
      <c r="B39" s="168" t="s">
        <v>64</v>
      </c>
      <c r="C39" s="169"/>
      <c r="F39" s="171"/>
      <c r="G39" s="171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168" t="s">
        <v>65</v>
      </c>
      <c r="C40" s="169"/>
      <c r="D40" s="175"/>
      <c r="E40" s="156"/>
      <c r="F40" s="171"/>
      <c r="G40" s="171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168" t="s">
        <v>66</v>
      </c>
      <c r="C41" s="169"/>
      <c r="D41" s="175"/>
      <c r="E41" s="156"/>
      <c r="F41" s="171"/>
      <c r="G41" s="171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168"/>
      <c r="C42" s="169"/>
      <c r="D42" s="175"/>
      <c r="E42" s="156"/>
      <c r="F42" s="171"/>
      <c r="G42" s="171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172" t="s">
        <v>55</v>
      </c>
      <c r="C43" s="176" t="str">
        <f>IF(B43="x"," ","nc")</f>
        <v xml:space="preserve"> </v>
      </c>
      <c r="D43" s="174">
        <v>0</v>
      </c>
      <c r="E43" s="156" t="s">
        <v>67</v>
      </c>
      <c r="F43" s="171"/>
      <c r="G43" s="171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172" t="s">
        <v>55</v>
      </c>
      <c r="C44" s="176" t="str">
        <f>IF(B44="x"," ","nc")</f>
        <v xml:space="preserve"> </v>
      </c>
      <c r="D44" s="174">
        <v>1</v>
      </c>
      <c r="E44" s="156" t="s">
        <v>68</v>
      </c>
      <c r="F44" s="171"/>
      <c r="G44" s="171"/>
      <c r="I44" s="177" t="s">
        <v>69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172"/>
      <c r="C45" s="176" t="str">
        <f t="shared" ref="C45:C65" si="0">IF(B45="x"," ","nc")</f>
        <v>nc</v>
      </c>
      <c r="D45" s="174">
        <v>2</v>
      </c>
      <c r="E45" s="156" t="s">
        <v>70</v>
      </c>
      <c r="F45" s="171"/>
      <c r="G45" s="171"/>
      <c r="I45" s="177" t="s">
        <v>71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172"/>
      <c r="C46" s="176" t="str">
        <f t="shared" si="0"/>
        <v>nc</v>
      </c>
      <c r="D46" s="174">
        <v>3</v>
      </c>
      <c r="E46" s="156" t="s">
        <v>72</v>
      </c>
      <c r="F46" s="171"/>
      <c r="G46" s="171"/>
      <c r="I46" s="177" t="s">
        <v>73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172" t="s">
        <v>55</v>
      </c>
      <c r="C47" s="176" t="str">
        <f t="shared" si="0"/>
        <v xml:space="preserve"> </v>
      </c>
      <c r="D47" s="174">
        <v>4</v>
      </c>
      <c r="E47" s="156" t="s">
        <v>74</v>
      </c>
      <c r="F47" s="171"/>
      <c r="G47" s="171"/>
      <c r="I47" s="177" t="s">
        <v>75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172" t="s">
        <v>55</v>
      </c>
      <c r="C48" s="176" t="str">
        <f t="shared" si="0"/>
        <v xml:space="preserve"> </v>
      </c>
      <c r="D48" s="174">
        <v>5</v>
      </c>
      <c r="E48" s="156" t="s">
        <v>76</v>
      </c>
      <c r="F48" s="171"/>
      <c r="G48" s="171"/>
      <c r="I48" s="177" t="s">
        <v>77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172"/>
      <c r="C49" s="176" t="str">
        <f t="shared" si="0"/>
        <v>nc</v>
      </c>
      <c r="D49" s="174">
        <v>6</v>
      </c>
      <c r="E49" s="156" t="s">
        <v>78</v>
      </c>
      <c r="F49" s="171"/>
      <c r="H49" s="171"/>
      <c r="I49" s="177" t="s">
        <v>79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172"/>
      <c r="C50" s="176" t="str">
        <f t="shared" si="0"/>
        <v>nc</v>
      </c>
      <c r="D50" s="174">
        <v>7</v>
      </c>
      <c r="E50" s="156" t="s">
        <v>80</v>
      </c>
      <c r="F50" s="171"/>
      <c r="H50" s="171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172"/>
      <c r="C51" s="176" t="str">
        <f t="shared" si="0"/>
        <v>nc</v>
      </c>
      <c r="D51" s="174">
        <v>8</v>
      </c>
      <c r="E51" s="156" t="s">
        <v>81</v>
      </c>
      <c r="F51" s="171"/>
      <c r="H51" s="171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172"/>
      <c r="C52" s="176" t="str">
        <f t="shared" si="0"/>
        <v>nc</v>
      </c>
      <c r="D52" s="174">
        <v>9</v>
      </c>
      <c r="E52" s="156" t="s">
        <v>82</v>
      </c>
      <c r="F52" s="171"/>
      <c r="H52" s="171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172"/>
      <c r="C53" s="176" t="str">
        <f t="shared" si="0"/>
        <v>nc</v>
      </c>
      <c r="D53" s="174">
        <v>10</v>
      </c>
      <c r="E53" s="156" t="s">
        <v>83</v>
      </c>
      <c r="F53" s="171"/>
      <c r="H53" s="171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172"/>
      <c r="C54" s="176" t="str">
        <f t="shared" si="0"/>
        <v>nc</v>
      </c>
      <c r="D54" s="174">
        <v>11</v>
      </c>
      <c r="E54" s="156" t="s">
        <v>84</v>
      </c>
      <c r="F54" s="171"/>
      <c r="H54" s="171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172"/>
      <c r="C55" s="176" t="str">
        <f t="shared" si="0"/>
        <v>nc</v>
      </c>
      <c r="D55" s="174">
        <v>12</v>
      </c>
      <c r="E55" s="156" t="s">
        <v>85</v>
      </c>
      <c r="F55" s="171"/>
      <c r="H55" s="171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172"/>
      <c r="C56" s="176" t="str">
        <f t="shared" si="0"/>
        <v>nc</v>
      </c>
      <c r="D56" s="174">
        <v>13</v>
      </c>
      <c r="E56" s="156" t="s">
        <v>86</v>
      </c>
      <c r="F56" s="178"/>
      <c r="H56" s="171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172"/>
      <c r="C57" s="176" t="str">
        <f t="shared" si="0"/>
        <v>nc</v>
      </c>
      <c r="D57" s="174">
        <v>14</v>
      </c>
      <c r="E57" s="156" t="s">
        <v>87</v>
      </c>
      <c r="F57" s="171"/>
      <c r="H57" s="171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172"/>
      <c r="C58" s="176" t="str">
        <f t="shared" si="0"/>
        <v>nc</v>
      </c>
      <c r="D58" s="174">
        <v>15</v>
      </c>
      <c r="E58" s="179" t="s">
        <v>88</v>
      </c>
      <c r="F58" s="171"/>
      <c r="H58" s="171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172"/>
      <c r="C59" s="176" t="str">
        <f t="shared" si="0"/>
        <v>nc</v>
      </c>
      <c r="D59" s="174">
        <v>16</v>
      </c>
      <c r="E59" s="156" t="s">
        <v>89</v>
      </c>
      <c r="F59" s="171"/>
      <c r="H59" s="171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172"/>
      <c r="C60" s="176" t="str">
        <f t="shared" si="0"/>
        <v>nc</v>
      </c>
      <c r="D60" s="174">
        <v>17</v>
      </c>
      <c r="E60" s="156" t="s">
        <v>90</v>
      </c>
      <c r="F60" s="171"/>
      <c r="H60" s="171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172"/>
      <c r="C61" s="176" t="str">
        <f t="shared" si="0"/>
        <v>nc</v>
      </c>
      <c r="D61" s="174">
        <v>18</v>
      </c>
      <c r="E61" s="156" t="s">
        <v>91</v>
      </c>
      <c r="F61" s="171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172"/>
      <c r="C62" s="176" t="str">
        <f t="shared" si="0"/>
        <v>nc</v>
      </c>
      <c r="D62" s="174">
        <v>19</v>
      </c>
      <c r="E62" s="156" t="s">
        <v>92</v>
      </c>
      <c r="F62" s="171"/>
      <c r="H62" s="171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172"/>
      <c r="C63" s="176" t="str">
        <f t="shared" si="0"/>
        <v>nc</v>
      </c>
      <c r="D63" s="174">
        <v>20</v>
      </c>
      <c r="E63" s="156" t="s">
        <v>93</v>
      </c>
      <c r="F63" s="171"/>
      <c r="H63" s="171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172"/>
      <c r="C64" s="176" t="str">
        <f t="shared" si="0"/>
        <v>nc</v>
      </c>
      <c r="D64" s="174">
        <v>21</v>
      </c>
      <c r="E64" s="156" t="s">
        <v>94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172"/>
      <c r="C65" s="176" t="str">
        <f t="shared" si="0"/>
        <v>nc</v>
      </c>
      <c r="D65" s="174">
        <v>22</v>
      </c>
      <c r="E65" s="156" t="s">
        <v>95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58" t="s">
        <v>96</v>
      </c>
      <c r="C67" s="162"/>
      <c r="D67" s="162"/>
      <c r="E67" s="161"/>
      <c r="F67" s="163"/>
      <c r="G67" s="163"/>
      <c r="H67" s="163"/>
      <c r="I67" s="161"/>
      <c r="J67" s="161"/>
      <c r="K67" s="161"/>
      <c r="L67" s="163"/>
      <c r="M67" s="163"/>
      <c r="N67" s="163"/>
      <c r="O67" s="46"/>
      <c r="P67" s="46"/>
      <c r="Q67" s="46"/>
      <c r="R67" s="46"/>
    </row>
    <row r="68" spans="1:18" x14ac:dyDescent="0.2">
      <c r="A68" s="4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46"/>
      <c r="P68" s="46"/>
      <c r="Q68" s="46"/>
      <c r="R68" s="46"/>
    </row>
    <row r="69" spans="1:18" x14ac:dyDescent="0.2">
      <c r="A69" s="46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46"/>
      <c r="P69" s="46"/>
      <c r="Q69" s="46"/>
      <c r="R69" s="46"/>
    </row>
    <row r="70" spans="1:18" x14ac:dyDescent="0.2">
      <c r="A70" s="46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46"/>
      <c r="P70" s="46"/>
      <c r="Q70" s="46"/>
      <c r="R70" s="46"/>
    </row>
    <row r="71" spans="1:18" x14ac:dyDescent="0.2">
      <c r="A71" s="46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46"/>
      <c r="P71" s="46"/>
      <c r="Q71" s="46"/>
      <c r="R71" s="46"/>
    </row>
    <row r="72" spans="1:18" x14ac:dyDescent="0.2">
      <c r="A72" s="46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46"/>
      <c r="P72" s="46"/>
      <c r="Q72" s="46"/>
      <c r="R72" s="46"/>
    </row>
    <row r="73" spans="1:18" x14ac:dyDescent="0.2">
      <c r="A73" s="46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46"/>
      <c r="P73" s="46"/>
      <c r="Q73" s="46"/>
      <c r="R73" s="46"/>
    </row>
    <row r="74" spans="1:18" ht="18" x14ac:dyDescent="0.25">
      <c r="A74" s="46"/>
      <c r="B74" s="158" t="s">
        <v>97</v>
      </c>
      <c r="C74" s="162"/>
      <c r="D74" s="162"/>
      <c r="E74" s="161"/>
      <c r="F74" s="163"/>
      <c r="G74" s="163"/>
      <c r="H74" s="163"/>
      <c r="I74" s="161"/>
      <c r="J74" s="161"/>
      <c r="K74" s="161"/>
      <c r="L74" s="163"/>
      <c r="M74" s="163"/>
      <c r="N74" s="163"/>
      <c r="O74" s="46"/>
      <c r="P74" s="46"/>
      <c r="Q74" s="46"/>
      <c r="R74" s="46"/>
    </row>
    <row r="75" spans="1:18" x14ac:dyDescent="0.2">
      <c r="A75" s="46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46"/>
      <c r="P75" s="46"/>
      <c r="Q75" s="46"/>
      <c r="R75" s="46"/>
    </row>
    <row r="76" spans="1:18" x14ac:dyDescent="0.2">
      <c r="A76" s="46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46"/>
      <c r="P76" s="46"/>
      <c r="Q76" s="46"/>
      <c r="R76" s="46"/>
    </row>
    <row r="77" spans="1:18" x14ac:dyDescent="0.2">
      <c r="A77" s="46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46"/>
      <c r="P77" s="46"/>
      <c r="Q77" s="46"/>
      <c r="R77" s="46"/>
    </row>
    <row r="78" spans="1:18" x14ac:dyDescent="0.2">
      <c r="A78" s="46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46"/>
      <c r="P78" s="46"/>
      <c r="Q78" s="46"/>
      <c r="R78" s="46"/>
    </row>
    <row r="79" spans="1:18" x14ac:dyDescent="0.2">
      <c r="A79" s="46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5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32</v>
      </c>
      <c r="B1" s="5"/>
      <c r="C1" s="5"/>
      <c r="D1" s="5"/>
      <c r="E1" s="5"/>
      <c r="F1" s="5"/>
      <c r="G1" s="5"/>
    </row>
    <row r="2" spans="1:18" ht="15.75" x14ac:dyDescent="0.25">
      <c r="A2" s="35" t="s">
        <v>98</v>
      </c>
      <c r="B2" s="36"/>
      <c r="C2" s="36"/>
      <c r="D2" s="36"/>
      <c r="E2" s="36"/>
      <c r="F2" s="36"/>
      <c r="G2" s="36"/>
    </row>
    <row r="3" spans="1:18" x14ac:dyDescent="0.2">
      <c r="A3" s="1" t="s">
        <v>2</v>
      </c>
    </row>
    <row r="4" spans="1:18" ht="15" x14ac:dyDescent="0.2">
      <c r="A4" s="2" t="s">
        <v>4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34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35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36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37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38</v>
      </c>
      <c r="C12" s="18"/>
      <c r="D12" s="18"/>
      <c r="E12" s="18"/>
      <c r="F12" s="193"/>
      <c r="G12" s="193"/>
      <c r="H12" s="193"/>
      <c r="I12" s="193"/>
      <c r="J12" s="193"/>
      <c r="K12" s="193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39</v>
      </c>
      <c r="C13" s="18"/>
      <c r="D13" s="18"/>
      <c r="E13" s="18"/>
      <c r="F13" s="195">
        <v>44153</v>
      </c>
      <c r="G13" s="196"/>
      <c r="H13" s="196"/>
      <c r="I13" s="196"/>
      <c r="J13" s="196"/>
      <c r="K13" s="196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194" t="s">
        <v>40</v>
      </c>
      <c r="C14" s="194"/>
      <c r="D14" s="194"/>
      <c r="E14" s="194"/>
      <c r="F14" s="195"/>
      <c r="G14" s="196"/>
      <c r="H14" s="196"/>
      <c r="I14" s="196"/>
      <c r="J14" s="196"/>
      <c r="K14" s="196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194" t="s">
        <v>41</v>
      </c>
      <c r="C15" s="194"/>
      <c r="D15" s="194"/>
      <c r="E15" s="194"/>
      <c r="F15" s="195"/>
      <c r="G15" s="196"/>
      <c r="H15" s="196"/>
      <c r="I15" s="196"/>
      <c r="J15" s="196"/>
      <c r="K15" s="196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42</v>
      </c>
      <c r="C16" s="18"/>
      <c r="D16" s="18"/>
      <c r="E16" s="18"/>
      <c r="F16" s="193"/>
      <c r="G16" s="193"/>
      <c r="H16" s="193"/>
      <c r="I16" s="193"/>
      <c r="J16" s="193"/>
      <c r="K16" s="193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43</v>
      </c>
      <c r="C17" s="18"/>
      <c r="D17" s="18"/>
      <c r="E17" s="18"/>
      <c r="F17" s="193"/>
      <c r="G17" s="193"/>
      <c r="H17" s="193"/>
      <c r="I17" s="193"/>
      <c r="J17" s="193"/>
      <c r="K17" s="193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44</v>
      </c>
      <c r="C18" s="18"/>
      <c r="D18" s="18"/>
      <c r="E18" s="18"/>
      <c r="F18" s="193"/>
      <c r="G18" s="193"/>
      <c r="H18" s="193"/>
      <c r="I18" s="193"/>
      <c r="J18" s="193"/>
      <c r="K18" s="193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194" t="s">
        <v>45</v>
      </c>
      <c r="C19" s="194"/>
      <c r="D19" s="194"/>
      <c r="E19" s="194"/>
      <c r="F19" s="197"/>
      <c r="G19" s="193"/>
      <c r="H19" s="193"/>
      <c r="I19" s="193"/>
      <c r="J19" s="193"/>
      <c r="K19" s="19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194" t="s">
        <v>46</v>
      </c>
      <c r="C20" s="194"/>
      <c r="D20" s="194"/>
      <c r="E20" s="194"/>
      <c r="F20" s="195"/>
      <c r="G20" s="196"/>
      <c r="H20" s="196"/>
      <c r="I20" s="196"/>
      <c r="J20" s="196"/>
      <c r="K20" s="196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47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48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49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50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51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52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53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54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56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55</v>
      </c>
      <c r="C31" s="29"/>
      <c r="D31" s="30">
        <v>8</v>
      </c>
      <c r="E31" s="8" t="s">
        <v>57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58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59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60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61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62</v>
      </c>
      <c r="G36" s="198"/>
      <c r="H36" s="198"/>
      <c r="I36" s="198"/>
      <c r="J36" s="198"/>
      <c r="K36" s="198"/>
      <c r="L36" s="198"/>
      <c r="M36" s="198"/>
      <c r="N36" s="198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63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64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65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66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55</v>
      </c>
      <c r="C43" s="13" t="str">
        <f>IF(B43="x"," ","nc")</f>
        <v xml:space="preserve"> </v>
      </c>
      <c r="D43" s="30">
        <v>1</v>
      </c>
      <c r="E43" s="8" t="s">
        <v>68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70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72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55</v>
      </c>
      <c r="C46" s="13" t="str">
        <f t="shared" si="0"/>
        <v xml:space="preserve"> </v>
      </c>
      <c r="D46" s="30">
        <v>4</v>
      </c>
      <c r="E46" s="8" t="s">
        <v>74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55</v>
      </c>
      <c r="C47" s="13" t="str">
        <f t="shared" si="0"/>
        <v xml:space="preserve"> </v>
      </c>
      <c r="D47" s="30">
        <v>5</v>
      </c>
      <c r="E47" s="8" t="s">
        <v>76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78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80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81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82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83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84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85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86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87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88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55</v>
      </c>
      <c r="C58" s="13" t="str">
        <f t="shared" si="0"/>
        <v xml:space="preserve"> </v>
      </c>
      <c r="D58" s="30">
        <v>16</v>
      </c>
      <c r="E58" s="8" t="s">
        <v>89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90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91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92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55</v>
      </c>
      <c r="C62" s="13" t="str">
        <f t="shared" si="0"/>
        <v xml:space="preserve"> </v>
      </c>
      <c r="D62" s="30">
        <v>20</v>
      </c>
      <c r="E62" s="8" t="s">
        <v>93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94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95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27" t="s">
        <v>99</v>
      </c>
      <c r="C65" s="13" t="str">
        <f t="shared" si="0"/>
        <v xml:space="preserve"> </v>
      </c>
      <c r="D65" s="30">
        <v>23</v>
      </c>
      <c r="E65" s="8" t="s">
        <v>100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27" t="s">
        <v>55</v>
      </c>
      <c r="C66" s="13" t="str">
        <f t="shared" si="0"/>
        <v xml:space="preserve"> </v>
      </c>
      <c r="D66" s="30">
        <v>24</v>
      </c>
      <c r="E66" s="8" t="s">
        <v>101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96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199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4"/>
      <c r="P69" s="4"/>
      <c r="Q69" s="4"/>
      <c r="R69" s="4"/>
    </row>
    <row r="70" spans="1:18" x14ac:dyDescent="0.2">
      <c r="A70" s="4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4"/>
      <c r="P70" s="4"/>
      <c r="Q70" s="4"/>
      <c r="R70" s="4"/>
    </row>
    <row r="71" spans="1:18" x14ac:dyDescent="0.2">
      <c r="A71" s="4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4"/>
      <c r="P71" s="4"/>
      <c r="Q71" s="4"/>
      <c r="R71" s="4"/>
    </row>
    <row r="72" spans="1:18" x14ac:dyDescent="0.2">
      <c r="A72" s="4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4"/>
      <c r="P72" s="4"/>
      <c r="Q72" s="4"/>
      <c r="R72" s="4"/>
    </row>
    <row r="73" spans="1:18" x14ac:dyDescent="0.2">
      <c r="A73" s="4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4"/>
      <c r="P73" s="4"/>
      <c r="Q73" s="4"/>
      <c r="R73" s="4"/>
    </row>
    <row r="74" spans="1:18" x14ac:dyDescent="0.2">
      <c r="A74" s="4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4"/>
      <c r="P74" s="4"/>
      <c r="Q74" s="4"/>
      <c r="R74" s="4"/>
    </row>
    <row r="75" spans="1:18" ht="18" x14ac:dyDescent="0.25">
      <c r="A75" s="4"/>
      <c r="B75" s="21" t="s">
        <v>97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199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4"/>
      <c r="P76" s="4"/>
      <c r="Q76" s="4"/>
      <c r="R76" s="4"/>
    </row>
    <row r="77" spans="1:18" x14ac:dyDescent="0.2">
      <c r="A77" s="4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4"/>
      <c r="P77" s="4"/>
      <c r="Q77" s="4"/>
      <c r="R77" s="4"/>
    </row>
    <row r="78" spans="1:18" x14ac:dyDescent="0.2">
      <c r="A78" s="4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4"/>
      <c r="P78" s="4"/>
      <c r="Q78" s="4"/>
      <c r="R78" s="4"/>
    </row>
    <row r="79" spans="1:18" x14ac:dyDescent="0.2">
      <c r="A79" s="4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4"/>
      <c r="P79" s="4"/>
      <c r="Q79" s="4"/>
      <c r="R79" s="4"/>
    </row>
    <row r="80" spans="1:18" x14ac:dyDescent="0.2">
      <c r="A80" s="4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102</v>
      </c>
      <c r="B1" s="37"/>
      <c r="C1" s="37"/>
      <c r="E1" s="128" t="s">
        <v>103</v>
      </c>
    </row>
    <row r="2" spans="1:15" ht="15.75" x14ac:dyDescent="0.25">
      <c r="A2" s="40" t="e">
        <f>#REF!</f>
        <v>#REF!</v>
      </c>
      <c r="B2" s="41"/>
      <c r="C2" s="41"/>
    </row>
    <row r="3" spans="1:15" x14ac:dyDescent="0.2">
      <c r="A3" s="43" t="s">
        <v>2</v>
      </c>
    </row>
    <row r="4" spans="1:15" x14ac:dyDescent="0.2">
      <c r="A4" s="44" t="s">
        <v>4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70" t="s">
        <v>104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71" t="s">
        <v>105</v>
      </c>
      <c r="F8" s="72">
        <v>2014</v>
      </c>
      <c r="G8" s="46"/>
      <c r="J8" s="46"/>
      <c r="K8" s="46"/>
      <c r="L8" s="46"/>
      <c r="M8" s="46"/>
    </row>
    <row r="9" spans="1:15" ht="15.75" x14ac:dyDescent="0.2">
      <c r="B9" s="71"/>
      <c r="D9" s="46"/>
      <c r="E9" s="46"/>
      <c r="G9" s="46"/>
      <c r="J9" s="46"/>
      <c r="K9" s="46"/>
      <c r="L9" s="46"/>
      <c r="M9" s="46"/>
    </row>
    <row r="10" spans="1:15" x14ac:dyDescent="0.2">
      <c r="B10" s="73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74" t="s">
        <v>106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75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75"/>
      <c r="C13" s="76">
        <v>1</v>
      </c>
      <c r="D13" s="76">
        <f>1+C13</f>
        <v>2</v>
      </c>
      <c r="E13" s="76">
        <f t="shared" ref="E13:H13" si="0">1+D13</f>
        <v>3</v>
      </c>
      <c r="F13" s="76">
        <f t="shared" si="0"/>
        <v>4</v>
      </c>
      <c r="G13" s="76">
        <f t="shared" si="0"/>
        <v>5</v>
      </c>
      <c r="H13" s="76">
        <f t="shared" si="0"/>
        <v>6</v>
      </c>
      <c r="I13" s="42"/>
      <c r="J13" s="42"/>
      <c r="K13" s="42"/>
      <c r="M13" s="46"/>
    </row>
    <row r="14" spans="1:15" ht="14.25" x14ac:dyDescent="0.2">
      <c r="B14" s="77" t="s">
        <v>107</v>
      </c>
      <c r="C14" s="78">
        <f>+F8</f>
        <v>2014</v>
      </c>
      <c r="D14" s="79">
        <f>+C14+1</f>
        <v>2015</v>
      </c>
      <c r="E14" s="79">
        <f t="shared" ref="E14:H14" si="1">+D14+1</f>
        <v>2016</v>
      </c>
      <c r="F14" s="79">
        <f t="shared" si="1"/>
        <v>2017</v>
      </c>
      <c r="G14" s="79">
        <f t="shared" si="1"/>
        <v>2018</v>
      </c>
      <c r="H14" s="80">
        <f t="shared" si="1"/>
        <v>2019</v>
      </c>
      <c r="I14" s="42"/>
      <c r="J14" s="42"/>
      <c r="K14" s="42"/>
      <c r="M14" s="46"/>
    </row>
    <row r="15" spans="1:15" ht="15" x14ac:dyDescent="0.2">
      <c r="B15" s="81" t="s">
        <v>108</v>
      </c>
      <c r="C15" s="82">
        <v>3</v>
      </c>
      <c r="D15" s="82">
        <v>3</v>
      </c>
      <c r="E15" s="82">
        <v>3</v>
      </c>
      <c r="F15" s="82">
        <v>1</v>
      </c>
      <c r="G15" s="82">
        <v>1</v>
      </c>
      <c r="H15" s="83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84" t="s">
        <v>109</v>
      </c>
    </row>
    <row r="17" spans="1:15" ht="15.75" x14ac:dyDescent="0.2">
      <c r="B17" s="74" t="s">
        <v>110</v>
      </c>
      <c r="C17" s="42"/>
      <c r="D17" s="47"/>
      <c r="E17" s="47"/>
      <c r="F17" s="47"/>
      <c r="G17" s="47"/>
      <c r="H17" s="47"/>
      <c r="I17" s="47"/>
      <c r="J17" s="47"/>
      <c r="K17" s="47"/>
      <c r="L17" s="85"/>
      <c r="M17" s="46"/>
      <c r="O17" s="84" t="s">
        <v>111</v>
      </c>
    </row>
    <row r="18" spans="1:15" ht="13.5" thickBot="1" x14ac:dyDescent="0.25">
      <c r="B18" s="42"/>
      <c r="C18" s="75"/>
      <c r="D18" s="47"/>
      <c r="E18" s="47"/>
      <c r="F18" s="47"/>
      <c r="G18" s="47"/>
      <c r="H18" s="47"/>
      <c r="I18" s="47"/>
      <c r="J18" s="47"/>
      <c r="K18" s="47"/>
      <c r="L18" s="85"/>
      <c r="M18" s="46"/>
      <c r="O18" s="84" t="s">
        <v>112</v>
      </c>
    </row>
    <row r="19" spans="1:15" ht="13.5" thickBot="1" x14ac:dyDescent="0.25">
      <c r="B19" s="86" t="s">
        <v>107</v>
      </c>
      <c r="C19" s="87" t="s">
        <v>113</v>
      </c>
      <c r="D19" s="88"/>
      <c r="E19" s="88"/>
      <c r="F19" s="88"/>
      <c r="G19" s="88"/>
      <c r="H19" s="88"/>
      <c r="I19" s="89"/>
      <c r="J19" s="90" t="s">
        <v>114</v>
      </c>
      <c r="K19" s="91"/>
      <c r="L19" s="92"/>
      <c r="M19" s="46"/>
      <c r="O19" s="84" t="s">
        <v>115</v>
      </c>
    </row>
    <row r="20" spans="1:15" x14ac:dyDescent="0.2">
      <c r="B20" s="93"/>
      <c r="C20" s="94" t="s">
        <v>116</v>
      </c>
      <c r="D20" s="95" t="s">
        <v>117</v>
      </c>
      <c r="E20" s="95" t="s">
        <v>118</v>
      </c>
      <c r="F20" s="95" t="s">
        <v>119</v>
      </c>
      <c r="G20" s="95" t="s">
        <v>120</v>
      </c>
      <c r="H20" s="95" t="s">
        <v>121</v>
      </c>
      <c r="I20" s="96" t="s">
        <v>122</v>
      </c>
      <c r="J20" s="94" t="s">
        <v>123</v>
      </c>
      <c r="K20" s="95" t="s">
        <v>124</v>
      </c>
      <c r="L20" s="97" t="s">
        <v>125</v>
      </c>
      <c r="M20" s="46"/>
      <c r="O20" s="84" t="s">
        <v>126</v>
      </c>
    </row>
    <row r="21" spans="1:15" x14ac:dyDescent="0.2">
      <c r="A21" s="98"/>
      <c r="B21" s="99">
        <f>+F8</f>
        <v>2014</v>
      </c>
      <c r="C21" s="100">
        <v>4.9689440993788817E-2</v>
      </c>
      <c r="D21" s="100">
        <v>0</v>
      </c>
      <c r="E21" s="100">
        <v>0.72049689440993792</v>
      </c>
      <c r="F21" s="100">
        <v>0.16149068322981366</v>
      </c>
      <c r="G21" s="100">
        <v>0</v>
      </c>
      <c r="H21" s="100">
        <v>6.2111801242236024E-2</v>
      </c>
      <c r="I21" s="100">
        <v>6.2111801242236021E-3</v>
      </c>
      <c r="J21" s="100">
        <v>0</v>
      </c>
      <c r="K21" s="100">
        <v>6.2111801242236024E-2</v>
      </c>
      <c r="L21" s="101">
        <v>6.2111801242236021E-3</v>
      </c>
      <c r="M21" s="46"/>
      <c r="O21" s="84" t="s">
        <v>127</v>
      </c>
    </row>
    <row r="22" spans="1:15" x14ac:dyDescent="0.2">
      <c r="B22" s="99">
        <f>+B21+1</f>
        <v>2015</v>
      </c>
      <c r="C22" s="102">
        <v>5.1118210862619806E-2</v>
      </c>
      <c r="D22" s="102">
        <v>6.3897763578274758E-3</v>
      </c>
      <c r="E22" s="102">
        <v>0.74281150159744413</v>
      </c>
      <c r="F22" s="102">
        <v>0.12939297124600638</v>
      </c>
      <c r="G22" s="102">
        <v>3.1948881789137379E-3</v>
      </c>
      <c r="H22" s="102">
        <v>6.0702875399361013E-2</v>
      </c>
      <c r="I22" s="102">
        <v>6.3897763578274758E-3</v>
      </c>
      <c r="J22" s="102">
        <v>6.5495207667731634E-2</v>
      </c>
      <c r="K22" s="102">
        <v>9.2651757188498399E-2</v>
      </c>
      <c r="L22" s="103">
        <v>7.9872204472843447E-3</v>
      </c>
      <c r="M22" s="46"/>
      <c r="O22" s="84" t="s">
        <v>128</v>
      </c>
    </row>
    <row r="23" spans="1:15" x14ac:dyDescent="0.2">
      <c r="B23" s="99">
        <f t="shared" ref="B23:B26" si="2">+B22+1</f>
        <v>2016</v>
      </c>
      <c r="C23" s="102">
        <v>3.6999999999999998E-2</v>
      </c>
      <c r="D23" s="102">
        <v>0.113</v>
      </c>
      <c r="E23" s="102">
        <v>0.443</v>
      </c>
      <c r="F23" s="102">
        <v>0.33200000000000002</v>
      </c>
      <c r="G23" s="102">
        <v>0</v>
      </c>
      <c r="H23" s="102">
        <v>0.06</v>
      </c>
      <c r="I23" s="102">
        <v>2.1999999999999999E-2</v>
      </c>
      <c r="J23" s="102">
        <v>0.46</v>
      </c>
      <c r="K23" s="102">
        <v>0.12</v>
      </c>
      <c r="L23" s="103">
        <v>0</v>
      </c>
      <c r="M23" s="46"/>
      <c r="O23" s="84" t="s">
        <v>129</v>
      </c>
    </row>
    <row r="24" spans="1:15" x14ac:dyDescent="0.2">
      <c r="B24" s="99">
        <f t="shared" si="2"/>
        <v>2017</v>
      </c>
      <c r="C24" s="102">
        <v>0</v>
      </c>
      <c r="D24" s="102">
        <v>0.124</v>
      </c>
      <c r="E24" s="102">
        <v>0.433</v>
      </c>
      <c r="F24" s="102">
        <v>0.31</v>
      </c>
      <c r="G24" s="102">
        <v>0</v>
      </c>
      <c r="H24" s="102">
        <v>0.06</v>
      </c>
      <c r="I24" s="102">
        <v>0</v>
      </c>
      <c r="J24" s="102">
        <v>0.3</v>
      </c>
      <c r="K24" s="102">
        <v>0.15</v>
      </c>
      <c r="L24" s="103">
        <v>0.04</v>
      </c>
      <c r="M24" s="46"/>
      <c r="O24" s="84"/>
    </row>
    <row r="25" spans="1:15" x14ac:dyDescent="0.2">
      <c r="B25" s="99">
        <f t="shared" si="2"/>
        <v>2018</v>
      </c>
      <c r="C25" s="102">
        <v>3.6999999999999998E-2</v>
      </c>
      <c r="D25" s="102">
        <v>0.17899999999999999</v>
      </c>
      <c r="E25" s="102">
        <v>0.33600000000000002</v>
      </c>
      <c r="F25" s="102">
        <v>0.375</v>
      </c>
      <c r="G25" s="102">
        <v>9.9000000000000008E-3</v>
      </c>
      <c r="H25" s="102">
        <v>0.05</v>
      </c>
      <c r="I25" s="102">
        <v>3.1E-2</v>
      </c>
      <c r="J25" s="102">
        <v>0.56999999999999995</v>
      </c>
      <c r="K25" s="102">
        <v>0.18</v>
      </c>
      <c r="L25" s="103">
        <v>0.1</v>
      </c>
      <c r="M25" s="46"/>
      <c r="O25" s="84"/>
    </row>
    <row r="26" spans="1:15" x14ac:dyDescent="0.2">
      <c r="B26" s="104">
        <f t="shared" si="2"/>
        <v>2019</v>
      </c>
      <c r="C26" s="105">
        <v>0</v>
      </c>
      <c r="D26" s="105">
        <v>0.153</v>
      </c>
      <c r="E26" s="105">
        <v>0.28199999999999997</v>
      </c>
      <c r="F26" s="105">
        <v>0.435</v>
      </c>
      <c r="G26" s="105">
        <v>0</v>
      </c>
      <c r="H26" s="105">
        <v>0.06</v>
      </c>
      <c r="I26" s="105">
        <v>2.7E-2</v>
      </c>
      <c r="J26" s="105">
        <v>0.66</v>
      </c>
      <c r="K26" s="105">
        <v>0.2</v>
      </c>
      <c r="L26" s="106">
        <v>0.13</v>
      </c>
      <c r="M26" s="46"/>
      <c r="O26" s="84" t="s">
        <v>130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84"/>
      <c r="M27" s="46"/>
      <c r="O27" s="84" t="s">
        <v>131</v>
      </c>
    </row>
    <row r="28" spans="1:15" ht="15.75" x14ac:dyDescent="0.2">
      <c r="B28" s="74" t="s">
        <v>132</v>
      </c>
      <c r="C28" s="47"/>
      <c r="D28" s="47"/>
      <c r="E28" s="47"/>
      <c r="F28" s="47"/>
      <c r="G28" s="42"/>
      <c r="H28" s="42"/>
      <c r="I28" s="42"/>
      <c r="J28" s="42"/>
      <c r="K28" s="42"/>
      <c r="L28" s="84"/>
      <c r="M28" s="46"/>
    </row>
    <row r="29" spans="1:15" x14ac:dyDescent="0.2">
      <c r="B29" s="75"/>
      <c r="C29" s="47"/>
      <c r="D29" s="47"/>
      <c r="E29" s="47"/>
      <c r="F29" s="47"/>
      <c r="G29" s="42"/>
      <c r="H29" s="42"/>
      <c r="I29" s="42"/>
      <c r="J29" s="42"/>
      <c r="K29" s="42"/>
      <c r="L29" s="84"/>
    </row>
    <row r="30" spans="1:15" ht="14.25" x14ac:dyDescent="0.2">
      <c r="B30" s="107" t="s">
        <v>133</v>
      </c>
      <c r="C30" s="78">
        <f>+F8</f>
        <v>2014</v>
      </c>
      <c r="D30" s="78">
        <f>1+C30</f>
        <v>2015</v>
      </c>
      <c r="E30" s="78">
        <f t="shared" ref="E30:H30" si="3">1+D30</f>
        <v>2016</v>
      </c>
      <c r="F30" s="78">
        <f t="shared" si="3"/>
        <v>2017</v>
      </c>
      <c r="G30" s="78">
        <f t="shared" si="3"/>
        <v>2018</v>
      </c>
      <c r="H30" s="108">
        <f t="shared" si="3"/>
        <v>2019</v>
      </c>
      <c r="I30" s="42"/>
      <c r="J30" s="42"/>
      <c r="K30" s="42"/>
      <c r="L30" s="84"/>
    </row>
    <row r="31" spans="1:15" x14ac:dyDescent="0.2">
      <c r="B31" s="109" t="s">
        <v>134</v>
      </c>
      <c r="C31" s="69"/>
      <c r="D31" s="69"/>
      <c r="E31" s="69"/>
      <c r="F31" s="69"/>
      <c r="G31" s="69"/>
      <c r="H31" s="110"/>
      <c r="I31" s="42"/>
      <c r="J31" s="42"/>
      <c r="K31" s="42"/>
      <c r="L31" s="84"/>
    </row>
    <row r="32" spans="1:15" x14ac:dyDescent="0.2">
      <c r="B32" s="111">
        <v>9</v>
      </c>
      <c r="C32" s="112">
        <v>77</v>
      </c>
      <c r="D32" s="112">
        <v>51</v>
      </c>
      <c r="E32" s="112">
        <v>34</v>
      </c>
      <c r="F32" s="112">
        <v>23</v>
      </c>
      <c r="G32" s="112">
        <v>5</v>
      </c>
      <c r="H32" s="113">
        <v>5</v>
      </c>
      <c r="I32" s="42"/>
      <c r="J32" s="42"/>
      <c r="K32" s="42"/>
      <c r="L32" s="84"/>
    </row>
    <row r="33" spans="2:15" x14ac:dyDescent="0.2">
      <c r="B33" s="114" t="s">
        <v>135</v>
      </c>
      <c r="C33" s="115">
        <f t="shared" ref="C33:H33" si="4">+C32/C$50</f>
        <v>0.19154228855721392</v>
      </c>
      <c r="D33" s="115">
        <f t="shared" si="4"/>
        <v>9.3577981651376152E-2</v>
      </c>
      <c r="E33" s="115">
        <f t="shared" si="4"/>
        <v>8.2524271844660199E-2</v>
      </c>
      <c r="F33" s="115">
        <f t="shared" si="4"/>
        <v>5.721393034825871E-2</v>
      </c>
      <c r="G33" s="115">
        <f t="shared" si="4"/>
        <v>1.2987012987012988E-2</v>
      </c>
      <c r="H33" s="115">
        <f t="shared" si="4"/>
        <v>1.2345679012345678E-2</v>
      </c>
      <c r="I33" s="47"/>
      <c r="J33" s="47"/>
      <c r="K33" s="47"/>
      <c r="L33" s="85"/>
      <c r="M33" s="46"/>
      <c r="N33" s="46"/>
    </row>
    <row r="34" spans="2:15" x14ac:dyDescent="0.2">
      <c r="B34" s="114">
        <v>10</v>
      </c>
      <c r="C34" s="116">
        <v>117</v>
      </c>
      <c r="D34" s="116">
        <v>90</v>
      </c>
      <c r="E34" s="116">
        <v>82</v>
      </c>
      <c r="F34" s="116">
        <v>73</v>
      </c>
      <c r="G34" s="116">
        <v>37</v>
      </c>
      <c r="H34" s="117">
        <v>8</v>
      </c>
      <c r="I34" s="47"/>
      <c r="J34" s="47"/>
      <c r="K34" s="47"/>
      <c r="L34" s="85"/>
      <c r="M34" s="46"/>
      <c r="N34" s="46"/>
    </row>
    <row r="35" spans="2:15" x14ac:dyDescent="0.2">
      <c r="B35" s="114" t="s">
        <v>135</v>
      </c>
      <c r="C35" s="115">
        <f t="shared" ref="C35:H35" si="5">+C34/C$50</f>
        <v>0.29104477611940299</v>
      </c>
      <c r="D35" s="115">
        <f t="shared" si="5"/>
        <v>0.16513761467889909</v>
      </c>
      <c r="E35" s="115">
        <f t="shared" si="5"/>
        <v>0.19902912621359223</v>
      </c>
      <c r="F35" s="115">
        <f t="shared" si="5"/>
        <v>0.18159203980099503</v>
      </c>
      <c r="G35" s="115">
        <f t="shared" si="5"/>
        <v>9.6103896103896108E-2</v>
      </c>
      <c r="H35" s="115">
        <f t="shared" si="5"/>
        <v>1.9753086419753086E-2</v>
      </c>
      <c r="I35" s="47"/>
      <c r="J35" s="47"/>
      <c r="K35" s="47"/>
      <c r="L35" s="85"/>
      <c r="M35" s="46"/>
      <c r="N35" s="46"/>
    </row>
    <row r="36" spans="2:15" x14ac:dyDescent="0.2">
      <c r="B36" s="114">
        <v>11</v>
      </c>
      <c r="C36" s="116">
        <v>105</v>
      </c>
      <c r="D36" s="116">
        <v>164</v>
      </c>
      <c r="E36" s="116">
        <v>128</v>
      </c>
      <c r="F36" s="116">
        <v>123</v>
      </c>
      <c r="G36" s="116">
        <v>118</v>
      </c>
      <c r="H36" s="117">
        <v>99</v>
      </c>
      <c r="I36" s="47"/>
      <c r="J36" s="47"/>
      <c r="K36" s="47"/>
      <c r="L36" s="85"/>
      <c r="M36" s="46"/>
      <c r="N36" s="46"/>
    </row>
    <row r="37" spans="2:15" x14ac:dyDescent="0.2">
      <c r="B37" s="114" t="s">
        <v>135</v>
      </c>
      <c r="C37" s="115">
        <f t="shared" ref="C37:H37" si="6">+C36/C$50</f>
        <v>0.26119402985074625</v>
      </c>
      <c r="D37" s="115">
        <f t="shared" si="6"/>
        <v>0.30091743119266057</v>
      </c>
      <c r="E37" s="115">
        <f t="shared" si="6"/>
        <v>0.31067961165048541</v>
      </c>
      <c r="F37" s="115">
        <f t="shared" si="6"/>
        <v>0.30597014925373134</v>
      </c>
      <c r="G37" s="115">
        <f t="shared" si="6"/>
        <v>0.30649350649350648</v>
      </c>
      <c r="H37" s="115">
        <f t="shared" si="6"/>
        <v>0.24444444444444444</v>
      </c>
      <c r="I37" s="47"/>
      <c r="J37" s="47"/>
      <c r="K37" s="47"/>
      <c r="L37" s="85"/>
      <c r="M37" s="46"/>
      <c r="N37" s="46"/>
    </row>
    <row r="38" spans="2:15" x14ac:dyDescent="0.2">
      <c r="B38" s="114">
        <v>12</v>
      </c>
      <c r="C38" s="116">
        <v>103</v>
      </c>
      <c r="D38" s="116">
        <v>240</v>
      </c>
      <c r="E38" s="116">
        <v>168</v>
      </c>
      <c r="F38" s="116">
        <v>183</v>
      </c>
      <c r="G38" s="116">
        <v>225</v>
      </c>
      <c r="H38" s="117">
        <v>293</v>
      </c>
      <c r="I38" s="47"/>
      <c r="J38" s="47"/>
      <c r="K38" s="47"/>
      <c r="L38" s="85"/>
      <c r="M38" s="46"/>
      <c r="N38" s="46"/>
    </row>
    <row r="39" spans="2:15" x14ac:dyDescent="0.2">
      <c r="B39" s="114" t="s">
        <v>135</v>
      </c>
      <c r="C39" s="115">
        <f t="shared" ref="C39:H39" si="7">+C38/C$50</f>
        <v>0.25621890547263682</v>
      </c>
      <c r="D39" s="115">
        <f t="shared" si="7"/>
        <v>0.44036697247706424</v>
      </c>
      <c r="E39" s="115">
        <f t="shared" si="7"/>
        <v>0.40776699029126212</v>
      </c>
      <c r="F39" s="115">
        <f t="shared" si="7"/>
        <v>0.45522388059701491</v>
      </c>
      <c r="G39" s="115">
        <f t="shared" si="7"/>
        <v>0.58441558441558439</v>
      </c>
      <c r="H39" s="115">
        <f t="shared" si="7"/>
        <v>0.72345679012345676</v>
      </c>
      <c r="I39" s="47"/>
      <c r="J39" s="47"/>
      <c r="K39" s="47"/>
      <c r="L39" s="85"/>
      <c r="M39" s="46"/>
      <c r="N39" s="46"/>
    </row>
    <row r="40" spans="2:15" x14ac:dyDescent="0.2">
      <c r="B40" s="114"/>
      <c r="C40" s="116"/>
      <c r="D40" s="116"/>
      <c r="E40" s="116"/>
      <c r="F40" s="116"/>
      <c r="G40" s="116"/>
      <c r="H40" s="117">
        <v>0</v>
      </c>
      <c r="I40" s="47"/>
      <c r="J40" s="47"/>
      <c r="K40" s="47"/>
      <c r="L40" s="85"/>
      <c r="M40" s="46"/>
      <c r="N40" s="46"/>
      <c r="O40" s="46"/>
    </row>
    <row r="41" spans="2:15" x14ac:dyDescent="0.2">
      <c r="B41" s="114"/>
      <c r="C41" s="115"/>
      <c r="D41" s="115"/>
      <c r="E41" s="115"/>
      <c r="F41" s="115"/>
      <c r="G41" s="115"/>
      <c r="H41" s="118">
        <v>0</v>
      </c>
      <c r="I41" s="47"/>
      <c r="J41" s="47"/>
      <c r="K41" s="47"/>
      <c r="L41" s="85"/>
      <c r="M41" s="46"/>
      <c r="N41" s="46"/>
      <c r="O41" s="46"/>
    </row>
    <row r="42" spans="2:15" x14ac:dyDescent="0.2">
      <c r="B42" s="114"/>
      <c r="C42" s="116"/>
      <c r="D42" s="116"/>
      <c r="E42" s="116"/>
      <c r="F42" s="116"/>
      <c r="G42" s="116"/>
      <c r="H42" s="117">
        <v>0</v>
      </c>
      <c r="I42" s="47"/>
      <c r="J42" s="47"/>
      <c r="K42" s="47"/>
      <c r="L42" s="85"/>
      <c r="M42" s="46"/>
      <c r="N42" s="46"/>
      <c r="O42" s="46"/>
    </row>
    <row r="43" spans="2:15" x14ac:dyDescent="0.2">
      <c r="B43" s="114"/>
      <c r="C43" s="115"/>
      <c r="D43" s="115"/>
      <c r="E43" s="115"/>
      <c r="F43" s="115"/>
      <c r="G43" s="115"/>
      <c r="H43" s="118">
        <v>0</v>
      </c>
      <c r="I43" s="47"/>
      <c r="J43" s="47"/>
      <c r="K43" s="47"/>
      <c r="L43" s="85"/>
      <c r="M43" s="46"/>
      <c r="N43" s="46"/>
      <c r="O43" s="46"/>
    </row>
    <row r="44" spans="2:15" x14ac:dyDescent="0.2">
      <c r="B44" s="114"/>
      <c r="C44" s="116"/>
      <c r="D44" s="116"/>
      <c r="E44" s="116"/>
      <c r="F44" s="116"/>
      <c r="G44" s="116"/>
      <c r="H44" s="117">
        <v>0</v>
      </c>
      <c r="I44" s="47"/>
      <c r="J44" s="47"/>
      <c r="K44" s="47"/>
      <c r="L44" s="85"/>
      <c r="M44" s="46"/>
      <c r="N44" s="46"/>
      <c r="O44" s="46"/>
    </row>
    <row r="45" spans="2:15" x14ac:dyDescent="0.2">
      <c r="B45" s="114"/>
      <c r="C45" s="115"/>
      <c r="D45" s="115"/>
      <c r="E45" s="115"/>
      <c r="F45" s="115"/>
      <c r="G45" s="115"/>
      <c r="H45" s="118">
        <v>0</v>
      </c>
      <c r="I45" s="47"/>
      <c r="J45" s="47"/>
      <c r="K45" s="47"/>
      <c r="L45" s="85"/>
      <c r="M45" s="46"/>
      <c r="N45" s="46"/>
      <c r="O45" s="46"/>
    </row>
    <row r="46" spans="2:15" x14ac:dyDescent="0.2">
      <c r="B46" s="114"/>
      <c r="C46" s="116"/>
      <c r="D46" s="116"/>
      <c r="E46" s="116"/>
      <c r="F46" s="116"/>
      <c r="G46" s="116"/>
      <c r="H46" s="117">
        <v>0</v>
      </c>
      <c r="I46" s="47"/>
      <c r="J46" s="47"/>
      <c r="K46" s="47"/>
      <c r="L46" s="85"/>
      <c r="M46" s="46"/>
      <c r="N46" s="46"/>
    </row>
    <row r="47" spans="2:15" x14ac:dyDescent="0.2">
      <c r="B47" s="119"/>
      <c r="C47" s="115"/>
      <c r="D47" s="115"/>
      <c r="E47" s="115"/>
      <c r="F47" s="115"/>
      <c r="G47" s="115"/>
      <c r="H47" s="118">
        <v>0</v>
      </c>
      <c r="I47" s="47"/>
      <c r="J47" s="47"/>
      <c r="K47" s="47"/>
      <c r="L47" s="85"/>
      <c r="M47" s="46"/>
      <c r="N47" s="46"/>
    </row>
    <row r="48" spans="2:15" x14ac:dyDescent="0.2">
      <c r="B48" s="114"/>
      <c r="C48" s="116"/>
      <c r="D48" s="116"/>
      <c r="E48" s="116"/>
      <c r="F48" s="116"/>
      <c r="G48" s="116"/>
      <c r="H48" s="117">
        <v>0</v>
      </c>
      <c r="I48" s="47"/>
      <c r="J48" s="47"/>
      <c r="K48" s="47"/>
      <c r="L48" s="85"/>
    </row>
    <row r="49" spans="1:15" x14ac:dyDescent="0.2">
      <c r="B49" s="120"/>
      <c r="C49" s="115"/>
      <c r="D49" s="115"/>
      <c r="E49" s="115"/>
      <c r="F49" s="115"/>
      <c r="G49" s="115"/>
      <c r="H49" s="121">
        <v>0</v>
      </c>
      <c r="I49" s="47"/>
      <c r="J49" s="47"/>
      <c r="K49" s="47"/>
      <c r="L49" s="85"/>
    </row>
    <row r="50" spans="1:15" x14ac:dyDescent="0.2">
      <c r="B50" s="122" t="s">
        <v>136</v>
      </c>
      <c r="C50" s="123">
        <f>+C32+C34+C36+C38+C40+C42+C44+C46+C48</f>
        <v>402</v>
      </c>
      <c r="D50" s="123">
        <f>+D32+D34+D36+D38+D40+D42+D44+D46+D48</f>
        <v>545</v>
      </c>
      <c r="E50" s="123">
        <f t="shared" ref="E50:H51" si="8">+E32+E34+E36+E38+E40+E42+E44+E46+E48</f>
        <v>412</v>
      </c>
      <c r="F50" s="123">
        <f t="shared" si="8"/>
        <v>402</v>
      </c>
      <c r="G50" s="123">
        <f t="shared" si="8"/>
        <v>385</v>
      </c>
      <c r="H50" s="124">
        <f t="shared" si="8"/>
        <v>405</v>
      </c>
      <c r="I50" s="47"/>
      <c r="J50" s="47"/>
      <c r="K50" s="47"/>
      <c r="L50" s="85"/>
    </row>
    <row r="51" spans="1:15" x14ac:dyDescent="0.2">
      <c r="B51" s="125"/>
      <c r="C51" s="126">
        <f>+C33+C35+C37+C39+C41+C43+C45+C47+C49</f>
        <v>1</v>
      </c>
      <c r="D51" s="126">
        <f>+D33+D35+D37+D39+D41+D43+D45+D47+D49</f>
        <v>1</v>
      </c>
      <c r="E51" s="126">
        <f t="shared" si="8"/>
        <v>1</v>
      </c>
      <c r="F51" s="126">
        <f t="shared" si="8"/>
        <v>1</v>
      </c>
      <c r="G51" s="126">
        <f t="shared" si="8"/>
        <v>1</v>
      </c>
      <c r="H51" s="126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137</v>
      </c>
      <c r="C52" s="42"/>
      <c r="D52" s="60">
        <f>+(D50-C50)/C50</f>
        <v>0.35572139303482586</v>
      </c>
      <c r="E52" s="60">
        <f>IF(E50&gt;0,(E50-D50)/D50,0)</f>
        <v>-0.24403669724770644</v>
      </c>
      <c r="F52" s="60">
        <f t="shared" ref="F52:H52" si="9">IF(F50&gt;0,(F50-E50)/E50,0)</f>
        <v>-2.4271844660194174E-2</v>
      </c>
      <c r="G52" s="60">
        <f t="shared" si="9"/>
        <v>-4.228855721393035E-2</v>
      </c>
      <c r="H52" s="60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General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Necati Sarisahin</cp:lastModifiedBy>
  <cp:revision/>
  <cp:lastPrinted>2022-05-23T23:24:16Z</cp:lastPrinted>
  <dcterms:created xsi:type="dcterms:W3CDTF">2011-01-17T07:44:01Z</dcterms:created>
  <dcterms:modified xsi:type="dcterms:W3CDTF">2024-01-16T23:04:01Z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