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autoCompressPictures="0" defaultThemeVersion="124226"/>
  <mc:AlternateContent xmlns:mc="http://schemas.openxmlformats.org/markup-compatibility/2006">
    <mc:Choice Requires="x15">
      <x15ac:absPath xmlns:x15ac="http://schemas.microsoft.com/office/spreadsheetml/2010/11/ac" url="https://nv.sharepoint.com/sites/spcsa/Shared Documents/Authorizing/Amendments Applications/Spring 2022 and Winter 2022 out of cycle/Quest 2022 05/"/>
    </mc:Choice>
  </mc:AlternateContent>
  <xr:revisionPtr revIDLastSave="5" documentId="13_ncr:1_{7B685B3E-9E43-45A1-A64A-DE9C67B0A9BD}" xr6:coauthVersionLast="47" xr6:coauthVersionMax="47" xr10:uidLastSave="{CCC013F8-FFE7-4177-98AE-34761B981712}"/>
  <bookViews>
    <workbookView xWindow="20370" yWindow="-3210" windowWidth="29040" windowHeight="15840" firstSheet="1" activeTab="1" xr2:uid="{14540090-F367-4979-B81C-E5EDA320E096}"/>
  </bookViews>
  <sheets>
    <sheet name="Introduction" sheetId="3" r:id="rId1"/>
    <sheet name="FP Data-Rtgs" sheetId="4" r:id="rId2"/>
    <sheet name="Comments" sheetId="6" r:id="rId3"/>
    <sheet name="Notes" sheetId="5" state="hidden" r:id="rId4"/>
    <sheet name="ST District Code" sheetId="1" state="hidden" r:id="rId5"/>
    <sheet name="Fin Fmwk Data 1 yr" sheetId="2" state="hidden" r:id="rId6"/>
  </sheets>
  <definedNames>
    <definedName name="_xlnm.Print_Area" localSheetId="2">Comments!$A$1:$K$43</definedName>
    <definedName name="_xlnm.Print_Area" localSheetId="5">'Fin Fmwk Data 1 yr'!$A$1:$I$68</definedName>
    <definedName name="_xlnm.Print_Area" localSheetId="1">'FP Data-Rtgs'!$A$1:$O$268</definedName>
    <definedName name="_xlnm.Print_Area" localSheetId="0">Introduction!$A$1:$J$43</definedName>
    <definedName name="_xlnm.Print_Area" localSheetId="3">Notes!$A$1:$K$47</definedName>
    <definedName name="_xlnm.Print_Area" localSheetId="4">'ST District Code'!$A$1:$N$50</definedName>
    <definedName name="_xlnm.Print_Titles" localSheetId="1">'FP Data-Rtgs'!$1:$6</definedName>
    <definedName name="School_List">'ST District Code'!$B$2:$B$36</definedName>
    <definedName name="Schools">'ST District Code'!$B$3:$B$36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28" i="4" l="1"/>
  <c r="N284" i="4"/>
  <c r="N283" i="4"/>
  <c r="N279" i="4"/>
  <c r="N277" i="4"/>
  <c r="N282" i="4" s="1"/>
  <c r="M123" i="4"/>
  <c r="N281" i="4" l="1"/>
  <c r="N280" i="4"/>
  <c r="L49" i="4"/>
  <c r="L48" i="4"/>
  <c r="M45" i="4"/>
  <c r="H164" i="4"/>
  <c r="I164" i="4"/>
  <c r="K164" i="4"/>
  <c r="J164" i="4"/>
  <c r="K163" i="4"/>
  <c r="H163" i="4"/>
  <c r="I163" i="4"/>
  <c r="J163" i="4"/>
  <c r="N197" i="4"/>
  <c r="K50" i="4"/>
  <c r="K49" i="4"/>
  <c r="K41" i="4"/>
  <c r="K38" i="4"/>
  <c r="F123" i="4"/>
  <c r="G123" i="4"/>
  <c r="H123" i="4"/>
  <c r="I123" i="4"/>
  <c r="J123" i="4"/>
  <c r="K123" i="4"/>
  <c r="L123" i="4"/>
  <c r="N123" i="4"/>
  <c r="E123" i="4"/>
  <c r="AF123" i="4"/>
  <c r="F195" i="4"/>
  <c r="G195" i="4"/>
  <c r="H195" i="4"/>
  <c r="I195" i="4"/>
  <c r="J195" i="4"/>
  <c r="K195" i="4"/>
  <c r="L195" i="4"/>
  <c r="M195" i="4"/>
  <c r="N195" i="4"/>
  <c r="F194" i="4"/>
  <c r="G194" i="4"/>
  <c r="H194" i="4"/>
  <c r="I194" i="4"/>
  <c r="J194" i="4"/>
  <c r="K194" i="4"/>
  <c r="L194" i="4"/>
  <c r="M194" i="4"/>
  <c r="N194" i="4"/>
  <c r="E195" i="4"/>
  <c r="E194" i="4"/>
  <c r="N328" i="4"/>
  <c r="N291" i="4"/>
  <c r="N309" i="4"/>
  <c r="A142" i="4"/>
  <c r="A141" i="4"/>
  <c r="A140" i="4"/>
  <c r="A139" i="4"/>
  <c r="A138" i="4"/>
  <c r="A137" i="4"/>
  <c r="A136" i="4"/>
  <c r="A135" i="4"/>
  <c r="A134" i="4"/>
  <c r="A133" i="4"/>
  <c r="A132" i="4"/>
  <c r="A131" i="4"/>
  <c r="A130" i="4"/>
  <c r="A129" i="4"/>
  <c r="A128" i="4"/>
  <c r="N109" i="4"/>
  <c r="M109" i="4"/>
  <c r="L109" i="4"/>
  <c r="K109" i="4"/>
  <c r="N94" i="4"/>
  <c r="M94" i="4"/>
  <c r="L94" i="4"/>
  <c r="K94" i="4"/>
  <c r="N83" i="4"/>
  <c r="M83" i="4"/>
  <c r="L83" i="4"/>
  <c r="K83" i="4"/>
  <c r="A69" i="4"/>
  <c r="A68" i="4"/>
  <c r="A67" i="4"/>
  <c r="A66" i="4"/>
  <c r="A65" i="4"/>
  <c r="A64" i="4"/>
  <c r="J69" i="4"/>
  <c r="J68" i="4"/>
  <c r="J67" i="4"/>
  <c r="N69" i="4"/>
  <c r="N68" i="4"/>
  <c r="N67" i="4"/>
  <c r="M69" i="4"/>
  <c r="M68" i="4"/>
  <c r="M67" i="4"/>
  <c r="L69" i="4"/>
  <c r="L68" i="4"/>
  <c r="L67" i="4"/>
  <c r="K69" i="4"/>
  <c r="K68" i="4"/>
  <c r="K67" i="4"/>
  <c r="N45" i="4"/>
  <c r="L45" i="4"/>
  <c r="K45" i="4"/>
  <c r="J45" i="4"/>
  <c r="I45" i="4"/>
  <c r="H45" i="4"/>
  <c r="G45" i="4"/>
  <c r="F45" i="4"/>
  <c r="N36" i="4"/>
  <c r="M36" i="4"/>
  <c r="L36" i="4"/>
  <c r="K36" i="4"/>
  <c r="N29" i="4"/>
  <c r="M29" i="4"/>
  <c r="L29" i="4"/>
  <c r="K29" i="4"/>
  <c r="E70" i="4" l="1"/>
  <c r="F69" i="4"/>
  <c r="F68" i="4"/>
  <c r="F67" i="4"/>
  <c r="F70" i="4" s="1"/>
  <c r="N139" i="4"/>
  <c r="M139" i="4"/>
  <c r="L139" i="4"/>
  <c r="K139" i="4"/>
  <c r="J139" i="4"/>
  <c r="I139" i="4"/>
  <c r="H139" i="4"/>
  <c r="G139" i="4"/>
  <c r="F139" i="4"/>
  <c r="E139" i="4"/>
  <c r="K70" i="4"/>
  <c r="L70" i="4"/>
  <c r="I69" i="4"/>
  <c r="H69" i="4"/>
  <c r="G69" i="4"/>
  <c r="M70" i="4"/>
  <c r="I68" i="4"/>
  <c r="H68" i="4"/>
  <c r="G68" i="4"/>
  <c r="N70" i="4"/>
  <c r="J70" i="4"/>
  <c r="I67" i="4"/>
  <c r="H67" i="4"/>
  <c r="G67" i="4"/>
  <c r="G70" i="4" s="1"/>
  <c r="H70" i="4" l="1"/>
  <c r="I70" i="4"/>
  <c r="B251" i="4"/>
  <c r="K180" i="4" l="1"/>
  <c r="L180" i="4"/>
  <c r="M180" i="4"/>
  <c r="N180" i="4"/>
  <c r="B233" i="4"/>
  <c r="N229" i="4"/>
  <c r="J50" i="4"/>
  <c r="J49" i="4"/>
  <c r="J38" i="4"/>
  <c r="I49" i="4"/>
  <c r="H50" i="4"/>
  <c r="H41" i="4"/>
  <c r="H49" i="4"/>
  <c r="H38" i="4"/>
  <c r="G49" i="4"/>
  <c r="F50" i="4"/>
  <c r="F49" i="4"/>
  <c r="AF64" i="4" l="1"/>
  <c r="A73" i="4" l="1"/>
  <c r="A74" i="4"/>
  <c r="A75" i="4"/>
  <c r="X6" i="4" l="1"/>
  <c r="W6" i="4"/>
  <c r="V6" i="4"/>
  <c r="U6" i="4"/>
  <c r="T6" i="4"/>
  <c r="S6" i="4"/>
  <c r="S3" i="4"/>
  <c r="AO19" i="4"/>
  <c r="AN19" i="4"/>
  <c r="AM19" i="4"/>
  <c r="AL19" i="4"/>
  <c r="AK19" i="4"/>
  <c r="AJ19" i="4"/>
  <c r="AI19" i="4"/>
  <c r="AH19" i="4"/>
  <c r="AG19" i="4"/>
  <c r="AF19" i="4"/>
  <c r="AE19" i="4"/>
  <c r="AD19" i="4"/>
  <c r="AC19" i="4"/>
  <c r="AO18" i="4"/>
  <c r="AN18" i="4"/>
  <c r="AM18" i="4"/>
  <c r="AL18" i="4"/>
  <c r="AK18" i="4"/>
  <c r="AJ18" i="4"/>
  <c r="AI18" i="4"/>
  <c r="AH18" i="4"/>
  <c r="AG18" i="4"/>
  <c r="AF18" i="4"/>
  <c r="AE18" i="4"/>
  <c r="AD18" i="4"/>
  <c r="AC18" i="4"/>
  <c r="AO17" i="4"/>
  <c r="AN17" i="4"/>
  <c r="AM17" i="4"/>
  <c r="AL17" i="4"/>
  <c r="AK17" i="4"/>
  <c r="AJ17" i="4"/>
  <c r="AI17" i="4"/>
  <c r="AH17" i="4"/>
  <c r="AG17" i="4"/>
  <c r="AF17" i="4"/>
  <c r="AE17" i="4"/>
  <c r="AD17" i="4"/>
  <c r="AC17" i="4"/>
  <c r="AO16" i="4"/>
  <c r="AN16" i="4"/>
  <c r="AM16" i="4"/>
  <c r="AL16" i="4"/>
  <c r="AK16" i="4"/>
  <c r="AJ16" i="4"/>
  <c r="AI16" i="4"/>
  <c r="AH16" i="4"/>
  <c r="AG16" i="4"/>
  <c r="AF16" i="4"/>
  <c r="AE16" i="4"/>
  <c r="AD16" i="4"/>
  <c r="AC16" i="4"/>
  <c r="AO15" i="4"/>
  <c r="AN15" i="4"/>
  <c r="AM15" i="4"/>
  <c r="AL15" i="4"/>
  <c r="AK15" i="4"/>
  <c r="AJ15" i="4"/>
  <c r="AI15" i="4"/>
  <c r="AH15" i="4"/>
  <c r="AG15" i="4"/>
  <c r="AF15" i="4"/>
  <c r="AE15" i="4"/>
  <c r="AD15" i="4"/>
  <c r="AC15" i="4"/>
  <c r="AO14" i="4"/>
  <c r="AN14" i="4"/>
  <c r="AM14" i="4"/>
  <c r="AL14" i="4"/>
  <c r="AK14" i="4"/>
  <c r="AJ14" i="4"/>
  <c r="AI14" i="4"/>
  <c r="AH14" i="4"/>
  <c r="AG14" i="4"/>
  <c r="AF14" i="4"/>
  <c r="AE14" i="4"/>
  <c r="AD14" i="4"/>
  <c r="AC14" i="4"/>
  <c r="AO13" i="4"/>
  <c r="AN13" i="4"/>
  <c r="AM13" i="4"/>
  <c r="AL13" i="4"/>
  <c r="AK13" i="4"/>
  <c r="AJ13" i="4"/>
  <c r="AI13" i="4"/>
  <c r="AH13" i="4"/>
  <c r="AG13" i="4"/>
  <c r="AF13" i="4"/>
  <c r="AE13" i="4"/>
  <c r="AD13" i="4"/>
  <c r="AC13" i="4"/>
  <c r="AO12" i="4"/>
  <c r="AN12" i="4"/>
  <c r="AM12" i="4"/>
  <c r="AL12" i="4"/>
  <c r="AK12" i="4"/>
  <c r="AJ12" i="4"/>
  <c r="AI12" i="4"/>
  <c r="AH12" i="4"/>
  <c r="AG12" i="4"/>
  <c r="AF12" i="4"/>
  <c r="AE12" i="4"/>
  <c r="AD12" i="4"/>
  <c r="AC12" i="4"/>
  <c r="AO11" i="4"/>
  <c r="AN11" i="4"/>
  <c r="AM11" i="4"/>
  <c r="AL11" i="4"/>
  <c r="AK11" i="4"/>
  <c r="AJ11" i="4"/>
  <c r="AI11" i="4"/>
  <c r="AH11" i="4"/>
  <c r="AG11" i="4"/>
  <c r="AF11" i="4"/>
  <c r="AE11" i="4"/>
  <c r="AD11" i="4"/>
  <c r="AC11" i="4"/>
  <c r="AO10" i="4"/>
  <c r="AN10" i="4"/>
  <c r="AM10" i="4"/>
  <c r="AL10" i="4"/>
  <c r="AK10" i="4"/>
  <c r="AJ10" i="4"/>
  <c r="AI10" i="4"/>
  <c r="AH10" i="4"/>
  <c r="AG10" i="4"/>
  <c r="AF10" i="4"/>
  <c r="AE10" i="4"/>
  <c r="AD10" i="4"/>
  <c r="AC10" i="4"/>
  <c r="AO9" i="4"/>
  <c r="AN9" i="4"/>
  <c r="AM9" i="4"/>
  <c r="AL9" i="4"/>
  <c r="AK9" i="4"/>
  <c r="AJ9" i="4"/>
  <c r="AI9" i="4"/>
  <c r="AH9" i="4"/>
  <c r="AG9" i="4"/>
  <c r="AF9" i="4"/>
  <c r="AE9" i="4"/>
  <c r="AD9" i="4"/>
  <c r="AC9" i="4"/>
  <c r="AO8" i="4"/>
  <c r="AN8" i="4"/>
  <c r="AM8" i="4"/>
  <c r="AL8" i="4"/>
  <c r="AK8" i="4"/>
  <c r="AJ8" i="4"/>
  <c r="AI8" i="4"/>
  <c r="AH8" i="4"/>
  <c r="AG8" i="4"/>
  <c r="AF8" i="4"/>
  <c r="AE8" i="4"/>
  <c r="AD8" i="4"/>
  <c r="AC8" i="4"/>
  <c r="AO28" i="4"/>
  <c r="AN28" i="4"/>
  <c r="AM28" i="4"/>
  <c r="AL28" i="4"/>
  <c r="AK28" i="4"/>
  <c r="AJ28" i="4"/>
  <c r="AI28" i="4"/>
  <c r="AH28" i="4"/>
  <c r="AG28" i="4"/>
  <c r="AF28" i="4"/>
  <c r="AE28" i="4"/>
  <c r="AD28" i="4"/>
  <c r="AC28" i="4"/>
  <c r="AO27" i="4"/>
  <c r="AN27" i="4"/>
  <c r="AM27" i="4"/>
  <c r="AL27" i="4"/>
  <c r="AK27" i="4"/>
  <c r="AJ27" i="4"/>
  <c r="AI27" i="4"/>
  <c r="AH27" i="4"/>
  <c r="AG27" i="4"/>
  <c r="AF27" i="4"/>
  <c r="AE27" i="4"/>
  <c r="AD27" i="4"/>
  <c r="AC27" i="4"/>
  <c r="AO26" i="4"/>
  <c r="AN26" i="4"/>
  <c r="AM26" i="4"/>
  <c r="AL26" i="4"/>
  <c r="AK26" i="4"/>
  <c r="AJ26" i="4"/>
  <c r="AI26" i="4"/>
  <c r="AH26" i="4"/>
  <c r="AG26" i="4"/>
  <c r="AF26" i="4"/>
  <c r="AE26" i="4"/>
  <c r="AD26" i="4"/>
  <c r="AC26" i="4"/>
  <c r="AO25" i="4"/>
  <c r="AN25" i="4"/>
  <c r="AM25" i="4"/>
  <c r="AL25" i="4"/>
  <c r="AK25" i="4"/>
  <c r="AJ25" i="4"/>
  <c r="AI25" i="4"/>
  <c r="AH25" i="4"/>
  <c r="AG25" i="4"/>
  <c r="AF25" i="4"/>
  <c r="AE25" i="4"/>
  <c r="AD25" i="4"/>
  <c r="AC25" i="4"/>
  <c r="AO24" i="4"/>
  <c r="AN24" i="4"/>
  <c r="AM24" i="4"/>
  <c r="AL24" i="4"/>
  <c r="AK24" i="4"/>
  <c r="AJ24" i="4"/>
  <c r="AI24" i="4"/>
  <c r="AH24" i="4"/>
  <c r="AG24" i="4"/>
  <c r="AF24" i="4"/>
  <c r="AE24" i="4"/>
  <c r="AD24" i="4"/>
  <c r="AC24" i="4"/>
  <c r="AO23" i="4"/>
  <c r="AN23" i="4"/>
  <c r="AM23" i="4"/>
  <c r="AL23" i="4"/>
  <c r="AK23" i="4"/>
  <c r="AJ23" i="4"/>
  <c r="AI23" i="4"/>
  <c r="AH23" i="4"/>
  <c r="AG23" i="4"/>
  <c r="AF23" i="4"/>
  <c r="AE23" i="4"/>
  <c r="AD23" i="4"/>
  <c r="AC23" i="4"/>
  <c r="AO22" i="4"/>
  <c r="AN22" i="4"/>
  <c r="AM22" i="4"/>
  <c r="AL22" i="4"/>
  <c r="AK22" i="4"/>
  <c r="AJ22" i="4"/>
  <c r="AI22" i="4"/>
  <c r="AH22" i="4"/>
  <c r="AG22" i="4"/>
  <c r="AF22" i="4"/>
  <c r="AE22" i="4"/>
  <c r="AD22" i="4"/>
  <c r="AC22" i="4"/>
  <c r="AO21" i="4"/>
  <c r="AN21" i="4"/>
  <c r="AM21" i="4"/>
  <c r="AL21" i="4"/>
  <c r="AK21" i="4"/>
  <c r="AJ21" i="4"/>
  <c r="AI21" i="4"/>
  <c r="AH21" i="4"/>
  <c r="AG21" i="4"/>
  <c r="AF21" i="4"/>
  <c r="AE21" i="4"/>
  <c r="AD21" i="4"/>
  <c r="AC21" i="4"/>
  <c r="AO20" i="4"/>
  <c r="AN20" i="4"/>
  <c r="AM20" i="4"/>
  <c r="AL20" i="4"/>
  <c r="AK20" i="4"/>
  <c r="AJ20" i="4"/>
  <c r="AI20" i="4"/>
  <c r="AH20" i="4"/>
  <c r="AG20" i="4"/>
  <c r="AF20" i="4"/>
  <c r="AE20" i="4"/>
  <c r="AD20" i="4"/>
  <c r="AC20" i="4"/>
  <c r="AO270" i="4"/>
  <c r="AM270" i="4"/>
  <c r="AL270" i="4"/>
  <c r="AK270" i="4"/>
  <c r="AJ270" i="4"/>
  <c r="AI270" i="4"/>
  <c r="AH270" i="4"/>
  <c r="AG270" i="4"/>
  <c r="AF270" i="4"/>
  <c r="AE270" i="4"/>
  <c r="AD270" i="4"/>
  <c r="AC270" i="4"/>
  <c r="AO269" i="4"/>
  <c r="AM269" i="4"/>
  <c r="AL269" i="4"/>
  <c r="AK269" i="4"/>
  <c r="AJ269" i="4"/>
  <c r="AI269" i="4"/>
  <c r="AH269" i="4"/>
  <c r="AG269" i="4"/>
  <c r="AF269" i="4"/>
  <c r="AE269" i="4"/>
  <c r="AD269" i="4"/>
  <c r="AC269" i="4"/>
  <c r="AO268" i="4"/>
  <c r="AM268" i="4"/>
  <c r="AL268" i="4"/>
  <c r="AK268" i="4"/>
  <c r="AJ268" i="4"/>
  <c r="AI268" i="4"/>
  <c r="AH268" i="4"/>
  <c r="AG268" i="4"/>
  <c r="AF268" i="4"/>
  <c r="AE268" i="4"/>
  <c r="AD268" i="4"/>
  <c r="AC268" i="4"/>
  <c r="AO267" i="4"/>
  <c r="AM267" i="4"/>
  <c r="AL267" i="4"/>
  <c r="AK267" i="4"/>
  <c r="AJ267" i="4"/>
  <c r="AI267" i="4"/>
  <c r="AH267" i="4"/>
  <c r="AG267" i="4"/>
  <c r="AF267" i="4"/>
  <c r="AE267" i="4"/>
  <c r="AD267" i="4"/>
  <c r="AC267" i="4"/>
  <c r="AO266" i="4"/>
  <c r="AM266" i="4"/>
  <c r="AL266" i="4"/>
  <c r="AK266" i="4"/>
  <c r="AJ266" i="4"/>
  <c r="AI266" i="4"/>
  <c r="AH266" i="4"/>
  <c r="AG266" i="4"/>
  <c r="AF266" i="4"/>
  <c r="AE266" i="4"/>
  <c r="AD266" i="4"/>
  <c r="AC266" i="4"/>
  <c r="AO265" i="4"/>
  <c r="AM265" i="4"/>
  <c r="AL265" i="4"/>
  <c r="AK265" i="4"/>
  <c r="AJ265" i="4"/>
  <c r="AI265" i="4"/>
  <c r="AH265" i="4"/>
  <c r="AG265" i="4"/>
  <c r="AF265" i="4"/>
  <c r="AE265" i="4"/>
  <c r="AD265" i="4"/>
  <c r="AC265" i="4"/>
  <c r="AO264" i="4"/>
  <c r="AM264" i="4"/>
  <c r="AL264" i="4"/>
  <c r="AK264" i="4"/>
  <c r="AJ264" i="4"/>
  <c r="AI264" i="4"/>
  <c r="AH264" i="4"/>
  <c r="AG264" i="4"/>
  <c r="AF264" i="4"/>
  <c r="AE264" i="4"/>
  <c r="AD264" i="4"/>
  <c r="AC264" i="4"/>
  <c r="AO263" i="4"/>
  <c r="AM263" i="4"/>
  <c r="AL263" i="4"/>
  <c r="AK263" i="4"/>
  <c r="AJ263" i="4"/>
  <c r="AI263" i="4"/>
  <c r="AH263" i="4"/>
  <c r="AG263" i="4"/>
  <c r="AF263" i="4"/>
  <c r="AE263" i="4"/>
  <c r="AD263" i="4"/>
  <c r="AC263" i="4"/>
  <c r="AO262" i="4"/>
  <c r="AM262" i="4"/>
  <c r="AL262" i="4"/>
  <c r="AK262" i="4"/>
  <c r="AJ262" i="4"/>
  <c r="AI262" i="4"/>
  <c r="AH262" i="4"/>
  <c r="AG262" i="4"/>
  <c r="AF262" i="4"/>
  <c r="AE262" i="4"/>
  <c r="AD262" i="4"/>
  <c r="AC262" i="4"/>
  <c r="AO261" i="4"/>
  <c r="AM261" i="4"/>
  <c r="AL261" i="4"/>
  <c r="AK261" i="4"/>
  <c r="AJ261" i="4"/>
  <c r="AI261" i="4"/>
  <c r="AH261" i="4"/>
  <c r="AG261" i="4"/>
  <c r="AF261" i="4"/>
  <c r="AE261" i="4"/>
  <c r="AD261" i="4"/>
  <c r="AC261" i="4"/>
  <c r="AO260" i="4"/>
  <c r="AM260" i="4"/>
  <c r="AL260" i="4"/>
  <c r="AK260" i="4"/>
  <c r="AJ260" i="4"/>
  <c r="AI260" i="4"/>
  <c r="AH260" i="4"/>
  <c r="AG260" i="4"/>
  <c r="AF260" i="4"/>
  <c r="AE260" i="4"/>
  <c r="AD260" i="4"/>
  <c r="AC260" i="4"/>
  <c r="AO259" i="4"/>
  <c r="AM259" i="4"/>
  <c r="AL259" i="4"/>
  <c r="AK259" i="4"/>
  <c r="AJ259" i="4"/>
  <c r="AI259" i="4"/>
  <c r="AH259" i="4"/>
  <c r="AG259" i="4"/>
  <c r="AF259" i="4"/>
  <c r="AE259" i="4"/>
  <c r="AD259" i="4"/>
  <c r="AC259" i="4"/>
  <c r="AO258" i="4"/>
  <c r="AM258" i="4"/>
  <c r="AL258" i="4"/>
  <c r="AK258" i="4"/>
  <c r="AJ258" i="4"/>
  <c r="AI258" i="4"/>
  <c r="AH258" i="4"/>
  <c r="AG258" i="4"/>
  <c r="AF258" i="4"/>
  <c r="AE258" i="4"/>
  <c r="AD258" i="4"/>
  <c r="AC258" i="4"/>
  <c r="AO257" i="4"/>
  <c r="AM257" i="4"/>
  <c r="AL257" i="4"/>
  <c r="AK257" i="4"/>
  <c r="AJ257" i="4"/>
  <c r="AI257" i="4"/>
  <c r="AH257" i="4"/>
  <c r="AG257" i="4"/>
  <c r="AF257" i="4"/>
  <c r="AE257" i="4"/>
  <c r="AD257" i="4"/>
  <c r="AC257" i="4"/>
  <c r="AO256" i="4"/>
  <c r="AM256" i="4"/>
  <c r="AL256" i="4"/>
  <c r="AK256" i="4"/>
  <c r="AJ256" i="4"/>
  <c r="AI256" i="4"/>
  <c r="AH256" i="4"/>
  <c r="AG256" i="4"/>
  <c r="AF256" i="4"/>
  <c r="AE256" i="4"/>
  <c r="AD256" i="4"/>
  <c r="AC256" i="4"/>
  <c r="AO255" i="4"/>
  <c r="AM255" i="4"/>
  <c r="AL255" i="4"/>
  <c r="AK255" i="4"/>
  <c r="AJ255" i="4"/>
  <c r="AI255" i="4"/>
  <c r="AH255" i="4"/>
  <c r="AG255" i="4"/>
  <c r="AF255" i="4"/>
  <c r="AE255" i="4"/>
  <c r="AD255" i="4"/>
  <c r="AC255" i="4"/>
  <c r="AO254" i="4"/>
  <c r="AM254" i="4"/>
  <c r="AL254" i="4"/>
  <c r="AK254" i="4"/>
  <c r="AJ254" i="4"/>
  <c r="AI254" i="4"/>
  <c r="AH254" i="4"/>
  <c r="AG254" i="4"/>
  <c r="AF254" i="4"/>
  <c r="AE254" i="4"/>
  <c r="AD254" i="4"/>
  <c r="AC254" i="4"/>
  <c r="AO253" i="4"/>
  <c r="AM253" i="4"/>
  <c r="AL253" i="4"/>
  <c r="AK253" i="4"/>
  <c r="AJ253" i="4"/>
  <c r="AI253" i="4"/>
  <c r="AH253" i="4"/>
  <c r="AG253" i="4"/>
  <c r="AF253" i="4"/>
  <c r="AE253" i="4"/>
  <c r="AD253" i="4"/>
  <c r="AC253" i="4"/>
  <c r="AO252" i="4"/>
  <c r="AM252" i="4"/>
  <c r="AL252" i="4"/>
  <c r="AK252" i="4"/>
  <c r="AJ252" i="4"/>
  <c r="AI252" i="4"/>
  <c r="AH252" i="4"/>
  <c r="AG252" i="4"/>
  <c r="AF252" i="4"/>
  <c r="AE252" i="4"/>
  <c r="AD252" i="4"/>
  <c r="AC252" i="4"/>
  <c r="AO251" i="4"/>
  <c r="AM251" i="4"/>
  <c r="AL251" i="4"/>
  <c r="AK251" i="4"/>
  <c r="AJ251" i="4"/>
  <c r="AI251" i="4"/>
  <c r="AH251" i="4"/>
  <c r="AG251" i="4"/>
  <c r="AF251" i="4"/>
  <c r="AE251" i="4"/>
  <c r="AD251" i="4"/>
  <c r="AC251" i="4"/>
  <c r="AO250" i="4"/>
  <c r="AM250" i="4"/>
  <c r="AL250" i="4"/>
  <c r="AK250" i="4"/>
  <c r="AJ250" i="4"/>
  <c r="AI250" i="4"/>
  <c r="AH250" i="4"/>
  <c r="AG250" i="4"/>
  <c r="AF250" i="4"/>
  <c r="AE250" i="4"/>
  <c r="AD250" i="4"/>
  <c r="AC250" i="4"/>
  <c r="AO249" i="4"/>
  <c r="AM249" i="4"/>
  <c r="AL249" i="4"/>
  <c r="AK249" i="4"/>
  <c r="AJ249" i="4"/>
  <c r="AI249" i="4"/>
  <c r="AH249" i="4"/>
  <c r="AG249" i="4"/>
  <c r="AF249" i="4"/>
  <c r="AE249" i="4"/>
  <c r="AD249" i="4"/>
  <c r="AC249" i="4"/>
  <c r="AO248" i="4"/>
  <c r="AM248" i="4"/>
  <c r="AL248" i="4"/>
  <c r="AK248" i="4"/>
  <c r="AJ248" i="4"/>
  <c r="AI248" i="4"/>
  <c r="AH248" i="4"/>
  <c r="AG248" i="4"/>
  <c r="AF248" i="4"/>
  <c r="AE248" i="4"/>
  <c r="AD248" i="4"/>
  <c r="AC248" i="4"/>
  <c r="AO247" i="4"/>
  <c r="AM247" i="4"/>
  <c r="AL247" i="4"/>
  <c r="AK247" i="4"/>
  <c r="AJ247" i="4"/>
  <c r="AI247" i="4"/>
  <c r="AH247" i="4"/>
  <c r="AG247" i="4"/>
  <c r="AF247" i="4"/>
  <c r="AE247" i="4"/>
  <c r="AD247" i="4"/>
  <c r="AC247" i="4"/>
  <c r="AO246" i="4"/>
  <c r="AM246" i="4"/>
  <c r="AL246" i="4"/>
  <c r="AK246" i="4"/>
  <c r="AJ246" i="4"/>
  <c r="AI246" i="4"/>
  <c r="AH246" i="4"/>
  <c r="AG246" i="4"/>
  <c r="AF246" i="4"/>
  <c r="AE246" i="4"/>
  <c r="AD246" i="4"/>
  <c r="AC246" i="4"/>
  <c r="AO245" i="4"/>
  <c r="AM245" i="4"/>
  <c r="AL245" i="4"/>
  <c r="AK245" i="4"/>
  <c r="AJ245" i="4"/>
  <c r="AI245" i="4"/>
  <c r="AH245" i="4"/>
  <c r="AG245" i="4"/>
  <c r="AF245" i="4"/>
  <c r="AE245" i="4"/>
  <c r="AD245" i="4"/>
  <c r="AC245" i="4"/>
  <c r="AO244" i="4"/>
  <c r="AM244" i="4"/>
  <c r="AL244" i="4"/>
  <c r="AK244" i="4"/>
  <c r="AJ244" i="4"/>
  <c r="AI244" i="4"/>
  <c r="AH244" i="4"/>
  <c r="AG244" i="4"/>
  <c r="AF244" i="4"/>
  <c r="AE244" i="4"/>
  <c r="AD244" i="4"/>
  <c r="AC244" i="4"/>
  <c r="AO243" i="4"/>
  <c r="AM243" i="4"/>
  <c r="AL243" i="4"/>
  <c r="AK243" i="4"/>
  <c r="AJ243" i="4"/>
  <c r="AI243" i="4"/>
  <c r="AH243" i="4"/>
  <c r="AG243" i="4"/>
  <c r="AF243" i="4"/>
  <c r="AE243" i="4"/>
  <c r="AD243" i="4"/>
  <c r="AC243" i="4"/>
  <c r="AO242" i="4"/>
  <c r="AM242" i="4"/>
  <c r="AL242" i="4"/>
  <c r="AK242" i="4"/>
  <c r="AJ242" i="4"/>
  <c r="AI242" i="4"/>
  <c r="AH242" i="4"/>
  <c r="AG242" i="4"/>
  <c r="AF242" i="4"/>
  <c r="AE242" i="4"/>
  <c r="AD242" i="4"/>
  <c r="AC242" i="4"/>
  <c r="AO241" i="4"/>
  <c r="AM241" i="4"/>
  <c r="AL241" i="4"/>
  <c r="AK241" i="4"/>
  <c r="AJ241" i="4"/>
  <c r="AI241" i="4"/>
  <c r="AH241" i="4"/>
  <c r="AG241" i="4"/>
  <c r="AF241" i="4"/>
  <c r="AE241" i="4"/>
  <c r="AD241" i="4"/>
  <c r="AC241" i="4"/>
  <c r="AO240" i="4"/>
  <c r="AM240" i="4"/>
  <c r="AL240" i="4"/>
  <c r="AK240" i="4"/>
  <c r="AJ240" i="4"/>
  <c r="AI240" i="4"/>
  <c r="AH240" i="4"/>
  <c r="AG240" i="4"/>
  <c r="AF240" i="4"/>
  <c r="AE240" i="4"/>
  <c r="AD240" i="4"/>
  <c r="AC240" i="4"/>
  <c r="AO239" i="4"/>
  <c r="AM239" i="4"/>
  <c r="AL239" i="4"/>
  <c r="AK239" i="4"/>
  <c r="AJ239" i="4"/>
  <c r="AI239" i="4"/>
  <c r="AH239" i="4"/>
  <c r="AG239" i="4"/>
  <c r="AF239" i="4"/>
  <c r="AE239" i="4"/>
  <c r="AD239" i="4"/>
  <c r="AC239" i="4"/>
  <c r="AO238" i="4"/>
  <c r="AM238" i="4"/>
  <c r="AL238" i="4"/>
  <c r="AK238" i="4"/>
  <c r="AJ238" i="4"/>
  <c r="AI238" i="4"/>
  <c r="AH238" i="4"/>
  <c r="AG238" i="4"/>
  <c r="AF238" i="4"/>
  <c r="AE238" i="4"/>
  <c r="AD238" i="4"/>
  <c r="AC238" i="4"/>
  <c r="AO237" i="4"/>
  <c r="AM237" i="4"/>
  <c r="AL237" i="4"/>
  <c r="AK237" i="4"/>
  <c r="AJ237" i="4"/>
  <c r="AI237" i="4"/>
  <c r="AH237" i="4"/>
  <c r="AG237" i="4"/>
  <c r="AF237" i="4"/>
  <c r="AE237" i="4"/>
  <c r="AD237" i="4"/>
  <c r="AC237" i="4"/>
  <c r="AO236" i="4"/>
  <c r="AM236" i="4"/>
  <c r="AL236" i="4"/>
  <c r="AK236" i="4"/>
  <c r="AJ236" i="4"/>
  <c r="AI236" i="4"/>
  <c r="AH236" i="4"/>
  <c r="AG236" i="4"/>
  <c r="AF236" i="4"/>
  <c r="AE236" i="4"/>
  <c r="AD236" i="4"/>
  <c r="AC236" i="4"/>
  <c r="AO235" i="4"/>
  <c r="AM235" i="4"/>
  <c r="AL235" i="4"/>
  <c r="AK235" i="4"/>
  <c r="AJ235" i="4"/>
  <c r="AI235" i="4"/>
  <c r="AH235" i="4"/>
  <c r="AG235" i="4"/>
  <c r="AF235" i="4"/>
  <c r="AE235" i="4"/>
  <c r="AD235" i="4"/>
  <c r="AC235" i="4"/>
  <c r="AO234" i="4"/>
  <c r="AM234" i="4"/>
  <c r="AL234" i="4"/>
  <c r="AK234" i="4"/>
  <c r="AJ234" i="4"/>
  <c r="AI234" i="4"/>
  <c r="AH234" i="4"/>
  <c r="AG234" i="4"/>
  <c r="AF234" i="4"/>
  <c r="AE234" i="4"/>
  <c r="AD234" i="4"/>
  <c r="AC234" i="4"/>
  <c r="AO233" i="4"/>
  <c r="AM233" i="4"/>
  <c r="AL233" i="4"/>
  <c r="AK233" i="4"/>
  <c r="AJ233" i="4"/>
  <c r="AI233" i="4"/>
  <c r="AH233" i="4"/>
  <c r="AG233" i="4"/>
  <c r="AF233" i="4"/>
  <c r="AE233" i="4"/>
  <c r="AD233" i="4"/>
  <c r="AC233" i="4"/>
  <c r="AO232" i="4"/>
  <c r="AM232" i="4"/>
  <c r="AL232" i="4"/>
  <c r="AK232" i="4"/>
  <c r="AJ232" i="4"/>
  <c r="AI232" i="4"/>
  <c r="AH232" i="4"/>
  <c r="AG232" i="4"/>
  <c r="AF232" i="4"/>
  <c r="AE232" i="4"/>
  <c r="AD232" i="4"/>
  <c r="AC232" i="4"/>
  <c r="AO231" i="4"/>
  <c r="AM231" i="4"/>
  <c r="AL231" i="4"/>
  <c r="AK231" i="4"/>
  <c r="AJ231" i="4"/>
  <c r="AI231" i="4"/>
  <c r="AH231" i="4"/>
  <c r="AG231" i="4"/>
  <c r="AF231" i="4"/>
  <c r="AE231" i="4"/>
  <c r="AD231" i="4"/>
  <c r="AC231" i="4"/>
  <c r="AO230" i="4"/>
  <c r="AM230" i="4"/>
  <c r="AL230" i="4"/>
  <c r="AK230" i="4"/>
  <c r="AJ230" i="4"/>
  <c r="AI230" i="4"/>
  <c r="AH230" i="4"/>
  <c r="AG230" i="4"/>
  <c r="AF230" i="4"/>
  <c r="AE230" i="4"/>
  <c r="AD230" i="4"/>
  <c r="AC230" i="4"/>
  <c r="AO229" i="4"/>
  <c r="AM229" i="4"/>
  <c r="AL229" i="4"/>
  <c r="AK229" i="4"/>
  <c r="AJ229" i="4"/>
  <c r="AI229" i="4"/>
  <c r="AH229" i="4"/>
  <c r="AG229" i="4"/>
  <c r="AF229" i="4"/>
  <c r="AE229" i="4"/>
  <c r="AD229" i="4"/>
  <c r="AC229" i="4"/>
  <c r="AO228" i="4"/>
  <c r="AM228" i="4"/>
  <c r="AL228" i="4"/>
  <c r="AK228" i="4"/>
  <c r="AJ228" i="4"/>
  <c r="AI228" i="4"/>
  <c r="AH228" i="4"/>
  <c r="AG228" i="4"/>
  <c r="AF228" i="4"/>
  <c r="AE228" i="4"/>
  <c r="AD228" i="4"/>
  <c r="AC228" i="4"/>
  <c r="AO227" i="4"/>
  <c r="AM227" i="4"/>
  <c r="AL227" i="4"/>
  <c r="AK227" i="4"/>
  <c r="AJ227" i="4"/>
  <c r="AI227" i="4"/>
  <c r="AH227" i="4"/>
  <c r="AG227" i="4"/>
  <c r="AF227" i="4"/>
  <c r="AE227" i="4"/>
  <c r="AD227" i="4"/>
  <c r="AC227" i="4"/>
  <c r="AO226" i="4"/>
  <c r="AM226" i="4"/>
  <c r="AL226" i="4"/>
  <c r="AK226" i="4"/>
  <c r="AJ226" i="4"/>
  <c r="AI226" i="4"/>
  <c r="AH226" i="4"/>
  <c r="AG226" i="4"/>
  <c r="AF226" i="4"/>
  <c r="AE226" i="4"/>
  <c r="AD226" i="4"/>
  <c r="AC226" i="4"/>
  <c r="AO225" i="4"/>
  <c r="AM225" i="4"/>
  <c r="AL225" i="4"/>
  <c r="AK225" i="4"/>
  <c r="AJ225" i="4"/>
  <c r="AI225" i="4"/>
  <c r="AH225" i="4"/>
  <c r="AG225" i="4"/>
  <c r="AF225" i="4"/>
  <c r="AE225" i="4"/>
  <c r="AD225" i="4"/>
  <c r="AC225" i="4"/>
  <c r="AO224" i="4"/>
  <c r="AM224" i="4"/>
  <c r="AL224" i="4"/>
  <c r="AK224" i="4"/>
  <c r="AJ224" i="4"/>
  <c r="AI224" i="4"/>
  <c r="AH224" i="4"/>
  <c r="AG224" i="4"/>
  <c r="AF224" i="4"/>
  <c r="AE224" i="4"/>
  <c r="AD224" i="4"/>
  <c r="AC224" i="4"/>
  <c r="AO223" i="4"/>
  <c r="AM223" i="4"/>
  <c r="AL223" i="4"/>
  <c r="AK223" i="4"/>
  <c r="AJ223" i="4"/>
  <c r="AI223" i="4"/>
  <c r="AH223" i="4"/>
  <c r="AG223" i="4"/>
  <c r="AF223" i="4"/>
  <c r="AE223" i="4"/>
  <c r="AD223" i="4"/>
  <c r="AC223" i="4"/>
  <c r="AO222" i="4"/>
  <c r="AM222" i="4"/>
  <c r="AL222" i="4"/>
  <c r="AK222" i="4"/>
  <c r="AJ222" i="4"/>
  <c r="AI222" i="4"/>
  <c r="AH222" i="4"/>
  <c r="AG222" i="4"/>
  <c r="AF222" i="4"/>
  <c r="AE222" i="4"/>
  <c r="AD222" i="4"/>
  <c r="AC222" i="4"/>
  <c r="AO221" i="4"/>
  <c r="AM221" i="4"/>
  <c r="AL221" i="4"/>
  <c r="AK221" i="4"/>
  <c r="AJ221" i="4"/>
  <c r="AI221" i="4"/>
  <c r="AH221" i="4"/>
  <c r="AG221" i="4"/>
  <c r="AF221" i="4"/>
  <c r="AE221" i="4"/>
  <c r="AD221" i="4"/>
  <c r="AC221" i="4"/>
  <c r="AO220" i="4"/>
  <c r="AM220" i="4"/>
  <c r="AL220" i="4"/>
  <c r="AK220" i="4"/>
  <c r="AJ220" i="4"/>
  <c r="AI220" i="4"/>
  <c r="AH220" i="4"/>
  <c r="AG220" i="4"/>
  <c r="AF220" i="4"/>
  <c r="AE220" i="4"/>
  <c r="AD220" i="4"/>
  <c r="AC220" i="4"/>
  <c r="AO219" i="4"/>
  <c r="AM219" i="4"/>
  <c r="AL219" i="4"/>
  <c r="AK219" i="4"/>
  <c r="AJ219" i="4"/>
  <c r="AI219" i="4"/>
  <c r="AH219" i="4"/>
  <c r="AG219" i="4"/>
  <c r="AF219" i="4"/>
  <c r="AE219" i="4"/>
  <c r="AD219" i="4"/>
  <c r="AC219" i="4"/>
  <c r="AO218" i="4"/>
  <c r="AM218" i="4"/>
  <c r="AL218" i="4"/>
  <c r="AK218" i="4"/>
  <c r="AJ218" i="4"/>
  <c r="AI218" i="4"/>
  <c r="AH218" i="4"/>
  <c r="AG218" i="4"/>
  <c r="AF218" i="4"/>
  <c r="AE218" i="4"/>
  <c r="AD218" i="4"/>
  <c r="AC218" i="4"/>
  <c r="AO217" i="4"/>
  <c r="AM217" i="4"/>
  <c r="AL217" i="4"/>
  <c r="AK217" i="4"/>
  <c r="AJ217" i="4"/>
  <c r="AI217" i="4"/>
  <c r="AH217" i="4"/>
  <c r="AG217" i="4"/>
  <c r="AF217" i="4"/>
  <c r="AE217" i="4"/>
  <c r="AD217" i="4"/>
  <c r="AC217" i="4"/>
  <c r="AO216" i="4"/>
  <c r="AM216" i="4"/>
  <c r="AL216" i="4"/>
  <c r="AK216" i="4"/>
  <c r="AJ216" i="4"/>
  <c r="AI216" i="4"/>
  <c r="AH216" i="4"/>
  <c r="AG216" i="4"/>
  <c r="AF216" i="4"/>
  <c r="AE216" i="4"/>
  <c r="AD216" i="4"/>
  <c r="AC216" i="4"/>
  <c r="AO215" i="4"/>
  <c r="AM215" i="4"/>
  <c r="AL215" i="4"/>
  <c r="AK215" i="4"/>
  <c r="AJ215" i="4"/>
  <c r="AI215" i="4"/>
  <c r="AH215" i="4"/>
  <c r="AG215" i="4"/>
  <c r="AF215" i="4"/>
  <c r="AE215" i="4"/>
  <c r="AD215" i="4"/>
  <c r="AC215" i="4"/>
  <c r="AO214" i="4"/>
  <c r="AM214" i="4"/>
  <c r="AL214" i="4"/>
  <c r="AK214" i="4"/>
  <c r="AJ214" i="4"/>
  <c r="AI214" i="4"/>
  <c r="AH214" i="4"/>
  <c r="AG214" i="4"/>
  <c r="AF214" i="4"/>
  <c r="AE214" i="4"/>
  <c r="AD214" i="4"/>
  <c r="AC214" i="4"/>
  <c r="AO213" i="4"/>
  <c r="AM213" i="4"/>
  <c r="AL213" i="4"/>
  <c r="AK213" i="4"/>
  <c r="AJ213" i="4"/>
  <c r="AI213" i="4"/>
  <c r="AH213" i="4"/>
  <c r="AG213" i="4"/>
  <c r="AF213" i="4"/>
  <c r="AE213" i="4"/>
  <c r="AD213" i="4"/>
  <c r="AC213" i="4"/>
  <c r="AO212" i="4"/>
  <c r="AM212" i="4"/>
  <c r="AL212" i="4"/>
  <c r="AK212" i="4"/>
  <c r="AJ212" i="4"/>
  <c r="AI212" i="4"/>
  <c r="AH212" i="4"/>
  <c r="AG212" i="4"/>
  <c r="AF212" i="4"/>
  <c r="AE212" i="4"/>
  <c r="AD212" i="4"/>
  <c r="AC212" i="4"/>
  <c r="AO211" i="4"/>
  <c r="AM211" i="4"/>
  <c r="AL211" i="4"/>
  <c r="AK211" i="4"/>
  <c r="AJ211" i="4"/>
  <c r="AI211" i="4"/>
  <c r="AH211" i="4"/>
  <c r="AG211" i="4"/>
  <c r="AF211" i="4"/>
  <c r="AE211" i="4"/>
  <c r="AD211" i="4"/>
  <c r="AC211" i="4"/>
  <c r="AO210" i="4"/>
  <c r="AM210" i="4"/>
  <c r="AL210" i="4"/>
  <c r="AK210" i="4"/>
  <c r="AJ210" i="4"/>
  <c r="AI210" i="4"/>
  <c r="AH210" i="4"/>
  <c r="AG210" i="4"/>
  <c r="AF210" i="4"/>
  <c r="AE210" i="4"/>
  <c r="AD210" i="4"/>
  <c r="AC210" i="4"/>
  <c r="AO209" i="4"/>
  <c r="AM209" i="4"/>
  <c r="AL209" i="4"/>
  <c r="AK209" i="4"/>
  <c r="AJ209" i="4"/>
  <c r="AI209" i="4"/>
  <c r="AH209" i="4"/>
  <c r="AG209" i="4"/>
  <c r="AF209" i="4"/>
  <c r="AE209" i="4"/>
  <c r="AD209" i="4"/>
  <c r="AC209" i="4"/>
  <c r="AO208" i="4"/>
  <c r="AM208" i="4"/>
  <c r="AL208" i="4"/>
  <c r="AK208" i="4"/>
  <c r="AJ208" i="4"/>
  <c r="AI208" i="4"/>
  <c r="AH208" i="4"/>
  <c r="AG208" i="4"/>
  <c r="AF208" i="4"/>
  <c r="AE208" i="4"/>
  <c r="AD208" i="4"/>
  <c r="AC208" i="4"/>
  <c r="AO207" i="4"/>
  <c r="AM207" i="4"/>
  <c r="AL207" i="4"/>
  <c r="AK207" i="4"/>
  <c r="AJ207" i="4"/>
  <c r="AI207" i="4"/>
  <c r="AH207" i="4"/>
  <c r="AG207" i="4"/>
  <c r="AF207" i="4"/>
  <c r="AE207" i="4"/>
  <c r="AD207" i="4"/>
  <c r="AC207" i="4"/>
  <c r="AO206" i="4"/>
  <c r="AM206" i="4"/>
  <c r="AL206" i="4"/>
  <c r="AK206" i="4"/>
  <c r="AJ206" i="4"/>
  <c r="AI206" i="4"/>
  <c r="AH206" i="4"/>
  <c r="AG206" i="4"/>
  <c r="AF206" i="4"/>
  <c r="AE206" i="4"/>
  <c r="AD206" i="4"/>
  <c r="AC206" i="4"/>
  <c r="AO205" i="4"/>
  <c r="AM205" i="4"/>
  <c r="AL205" i="4"/>
  <c r="AK205" i="4"/>
  <c r="AJ205" i="4"/>
  <c r="AI205" i="4"/>
  <c r="AH205" i="4"/>
  <c r="AG205" i="4"/>
  <c r="AF205" i="4"/>
  <c r="AE205" i="4"/>
  <c r="AD205" i="4"/>
  <c r="AC205" i="4"/>
  <c r="AO204" i="4"/>
  <c r="AM204" i="4"/>
  <c r="AL204" i="4"/>
  <c r="AK204" i="4"/>
  <c r="AJ204" i="4"/>
  <c r="AI204" i="4"/>
  <c r="AH204" i="4"/>
  <c r="AG204" i="4"/>
  <c r="AF204" i="4"/>
  <c r="AE204" i="4"/>
  <c r="AD204" i="4"/>
  <c r="AC204" i="4"/>
  <c r="AO203" i="4"/>
  <c r="AM203" i="4"/>
  <c r="AL203" i="4"/>
  <c r="AK203" i="4"/>
  <c r="AJ203" i="4"/>
  <c r="AI203" i="4"/>
  <c r="AH203" i="4"/>
  <c r="AG203" i="4"/>
  <c r="AF203" i="4"/>
  <c r="AE203" i="4"/>
  <c r="AD203" i="4"/>
  <c r="AC203" i="4"/>
  <c r="AO202" i="4"/>
  <c r="AM202" i="4"/>
  <c r="AL202" i="4"/>
  <c r="AK202" i="4"/>
  <c r="AJ202" i="4"/>
  <c r="AI202" i="4"/>
  <c r="AH202" i="4"/>
  <c r="AG202" i="4"/>
  <c r="AF202" i="4"/>
  <c r="AE202" i="4"/>
  <c r="AD202" i="4"/>
  <c r="AC202" i="4"/>
  <c r="AO201" i="4"/>
  <c r="AM201" i="4"/>
  <c r="AL201" i="4"/>
  <c r="AK201" i="4"/>
  <c r="AJ201" i="4"/>
  <c r="AI201" i="4"/>
  <c r="AH201" i="4"/>
  <c r="AG201" i="4"/>
  <c r="AF201" i="4"/>
  <c r="AE201" i="4"/>
  <c r="AD201" i="4"/>
  <c r="AC201" i="4"/>
  <c r="AO200" i="4"/>
  <c r="AM200" i="4"/>
  <c r="AL200" i="4"/>
  <c r="AK200" i="4"/>
  <c r="AJ200" i="4"/>
  <c r="AI200" i="4"/>
  <c r="AH200" i="4"/>
  <c r="AG200" i="4"/>
  <c r="AF200" i="4"/>
  <c r="AE200" i="4"/>
  <c r="AD200" i="4"/>
  <c r="AC200" i="4"/>
  <c r="AO199" i="4"/>
  <c r="AM199" i="4"/>
  <c r="AL199" i="4"/>
  <c r="AK199" i="4"/>
  <c r="AJ199" i="4"/>
  <c r="AI199" i="4"/>
  <c r="AH199" i="4"/>
  <c r="AG199" i="4"/>
  <c r="AF199" i="4"/>
  <c r="AE199" i="4"/>
  <c r="AD199" i="4"/>
  <c r="AC199" i="4"/>
  <c r="AO198" i="4"/>
  <c r="AM198" i="4"/>
  <c r="AL198" i="4"/>
  <c r="AK198" i="4"/>
  <c r="AJ198" i="4"/>
  <c r="AI198" i="4"/>
  <c r="AH198" i="4"/>
  <c r="AG198" i="4"/>
  <c r="AF198" i="4"/>
  <c r="AE198" i="4"/>
  <c r="AD198" i="4"/>
  <c r="AC198" i="4"/>
  <c r="AO197" i="4"/>
  <c r="AM197" i="4"/>
  <c r="AL197" i="4"/>
  <c r="AK197" i="4"/>
  <c r="AJ197" i="4"/>
  <c r="AI197" i="4"/>
  <c r="AH197" i="4"/>
  <c r="AG197" i="4"/>
  <c r="AF197" i="4"/>
  <c r="AE197" i="4"/>
  <c r="AD197" i="4"/>
  <c r="AC197" i="4"/>
  <c r="AO196" i="4"/>
  <c r="AM196" i="4"/>
  <c r="AL196" i="4"/>
  <c r="AK196" i="4"/>
  <c r="AJ196" i="4"/>
  <c r="AI196" i="4"/>
  <c r="AH196" i="4"/>
  <c r="AG196" i="4"/>
  <c r="AF196" i="4"/>
  <c r="AE196" i="4"/>
  <c r="AD196" i="4"/>
  <c r="AC196" i="4"/>
  <c r="AO195" i="4"/>
  <c r="AM195" i="4"/>
  <c r="AL195" i="4"/>
  <c r="AK195" i="4"/>
  <c r="AJ195" i="4"/>
  <c r="AI195" i="4"/>
  <c r="AH195" i="4"/>
  <c r="AG195" i="4"/>
  <c r="AF195" i="4"/>
  <c r="AE195" i="4"/>
  <c r="AD195" i="4"/>
  <c r="AC195" i="4"/>
  <c r="AO194" i="4"/>
  <c r="AM194" i="4"/>
  <c r="AL194" i="4"/>
  <c r="AK194" i="4"/>
  <c r="AJ194" i="4"/>
  <c r="AI194" i="4"/>
  <c r="AH194" i="4"/>
  <c r="AG194" i="4"/>
  <c r="AF194" i="4"/>
  <c r="AE194" i="4"/>
  <c r="AD194" i="4"/>
  <c r="AC194" i="4"/>
  <c r="AO193" i="4"/>
  <c r="AM193" i="4"/>
  <c r="AL193" i="4"/>
  <c r="AK193" i="4"/>
  <c r="AJ193" i="4"/>
  <c r="AI193" i="4"/>
  <c r="AH193" i="4"/>
  <c r="AG193" i="4"/>
  <c r="AF193" i="4"/>
  <c r="AE193" i="4"/>
  <c r="AD193" i="4"/>
  <c r="AC193" i="4"/>
  <c r="AO192" i="4"/>
  <c r="AM192" i="4"/>
  <c r="AL192" i="4"/>
  <c r="AK192" i="4"/>
  <c r="AJ192" i="4"/>
  <c r="AI192" i="4"/>
  <c r="AH192" i="4"/>
  <c r="AG192" i="4"/>
  <c r="AF192" i="4"/>
  <c r="AE192" i="4"/>
  <c r="AD192" i="4"/>
  <c r="AC192" i="4"/>
  <c r="AO191" i="4"/>
  <c r="AM191" i="4"/>
  <c r="AL191" i="4"/>
  <c r="AK191" i="4"/>
  <c r="AJ191" i="4"/>
  <c r="AI191" i="4"/>
  <c r="AH191" i="4"/>
  <c r="AG191" i="4"/>
  <c r="AF191" i="4"/>
  <c r="AE191" i="4"/>
  <c r="AD191" i="4"/>
  <c r="AC191" i="4"/>
  <c r="AO190" i="4"/>
  <c r="AM190" i="4"/>
  <c r="AL190" i="4"/>
  <c r="AK190" i="4"/>
  <c r="AJ190" i="4"/>
  <c r="AI190" i="4"/>
  <c r="AH190" i="4"/>
  <c r="AG190" i="4"/>
  <c r="AF190" i="4"/>
  <c r="AE190" i="4"/>
  <c r="AD190" i="4"/>
  <c r="AC190" i="4"/>
  <c r="AO189" i="4"/>
  <c r="AM189" i="4"/>
  <c r="AL189" i="4"/>
  <c r="AK189" i="4"/>
  <c r="AJ189" i="4"/>
  <c r="AI189" i="4"/>
  <c r="AH189" i="4"/>
  <c r="AG189" i="4"/>
  <c r="AF189" i="4"/>
  <c r="AE189" i="4"/>
  <c r="AD189" i="4"/>
  <c r="AC189" i="4"/>
  <c r="AO188" i="4"/>
  <c r="AM188" i="4"/>
  <c r="AL188" i="4"/>
  <c r="AK188" i="4"/>
  <c r="AJ188" i="4"/>
  <c r="AI188" i="4"/>
  <c r="AH188" i="4"/>
  <c r="AG188" i="4"/>
  <c r="AF188" i="4"/>
  <c r="AE188" i="4"/>
  <c r="AD188" i="4"/>
  <c r="AC188" i="4"/>
  <c r="AO187" i="4"/>
  <c r="AM187" i="4"/>
  <c r="AL187" i="4"/>
  <c r="AK187" i="4"/>
  <c r="AJ187" i="4"/>
  <c r="AI187" i="4"/>
  <c r="AH187" i="4"/>
  <c r="AG187" i="4"/>
  <c r="AF187" i="4"/>
  <c r="AE187" i="4"/>
  <c r="AD187" i="4"/>
  <c r="AC187" i="4"/>
  <c r="AO186" i="4"/>
  <c r="AM186" i="4"/>
  <c r="AL186" i="4"/>
  <c r="AK186" i="4"/>
  <c r="AJ186" i="4"/>
  <c r="AI186" i="4"/>
  <c r="AH186" i="4"/>
  <c r="AG186" i="4"/>
  <c r="AF186" i="4"/>
  <c r="AE186" i="4"/>
  <c r="AD186" i="4"/>
  <c r="AC186" i="4"/>
  <c r="AO185" i="4"/>
  <c r="AM185" i="4"/>
  <c r="AL185" i="4"/>
  <c r="AK185" i="4"/>
  <c r="AJ185" i="4"/>
  <c r="AI185" i="4"/>
  <c r="AH185" i="4"/>
  <c r="AG185" i="4"/>
  <c r="AF185" i="4"/>
  <c r="AE185" i="4"/>
  <c r="AD185" i="4"/>
  <c r="AC185" i="4"/>
  <c r="AO184" i="4"/>
  <c r="AM184" i="4"/>
  <c r="AL184" i="4"/>
  <c r="AK184" i="4"/>
  <c r="AJ184" i="4"/>
  <c r="AI184" i="4"/>
  <c r="AH184" i="4"/>
  <c r="AG184" i="4"/>
  <c r="AF184" i="4"/>
  <c r="AE184" i="4"/>
  <c r="AD184" i="4"/>
  <c r="AC184" i="4"/>
  <c r="AO183" i="4"/>
  <c r="AM183" i="4"/>
  <c r="AL183" i="4"/>
  <c r="AK183" i="4"/>
  <c r="AJ183" i="4"/>
  <c r="AI183" i="4"/>
  <c r="AH183" i="4"/>
  <c r="AG183" i="4"/>
  <c r="AF183" i="4"/>
  <c r="AE183" i="4"/>
  <c r="AD183" i="4"/>
  <c r="AC183" i="4"/>
  <c r="AO182" i="4"/>
  <c r="AM182" i="4"/>
  <c r="AL182" i="4"/>
  <c r="AK182" i="4"/>
  <c r="AJ182" i="4"/>
  <c r="AI182" i="4"/>
  <c r="AH182" i="4"/>
  <c r="AG182" i="4"/>
  <c r="AF182" i="4"/>
  <c r="AE182" i="4"/>
  <c r="AD182" i="4"/>
  <c r="AC182" i="4"/>
  <c r="AO181" i="4"/>
  <c r="AM181" i="4"/>
  <c r="AL181" i="4"/>
  <c r="AK181" i="4"/>
  <c r="AJ181" i="4"/>
  <c r="AI181" i="4"/>
  <c r="AH181" i="4"/>
  <c r="AG181" i="4"/>
  <c r="AF181" i="4"/>
  <c r="AE181" i="4"/>
  <c r="AD181" i="4"/>
  <c r="AC181" i="4"/>
  <c r="AO180" i="4"/>
  <c r="AM180" i="4"/>
  <c r="AL180" i="4"/>
  <c r="AK180" i="4"/>
  <c r="AJ180" i="4"/>
  <c r="AI180" i="4"/>
  <c r="AH180" i="4"/>
  <c r="AG180" i="4"/>
  <c r="AF180" i="4"/>
  <c r="AE180" i="4"/>
  <c r="AD180" i="4"/>
  <c r="AC180" i="4"/>
  <c r="AO179" i="4"/>
  <c r="AM179" i="4"/>
  <c r="AL179" i="4"/>
  <c r="AK179" i="4"/>
  <c r="AJ179" i="4"/>
  <c r="AI179" i="4"/>
  <c r="AH179" i="4"/>
  <c r="AG179" i="4"/>
  <c r="AF179" i="4"/>
  <c r="AE179" i="4"/>
  <c r="AD179" i="4"/>
  <c r="AC179" i="4"/>
  <c r="AO178" i="4"/>
  <c r="AM178" i="4"/>
  <c r="AL178" i="4"/>
  <c r="AK178" i="4"/>
  <c r="AJ178" i="4"/>
  <c r="AI178" i="4"/>
  <c r="AH178" i="4"/>
  <c r="AG178" i="4"/>
  <c r="AF178" i="4"/>
  <c r="AE178" i="4"/>
  <c r="AD178" i="4"/>
  <c r="AC178" i="4"/>
  <c r="AO177" i="4"/>
  <c r="AM177" i="4"/>
  <c r="AL177" i="4"/>
  <c r="AK177" i="4"/>
  <c r="AJ177" i="4"/>
  <c r="AI177" i="4"/>
  <c r="AH177" i="4"/>
  <c r="AG177" i="4"/>
  <c r="AF177" i="4"/>
  <c r="AE177" i="4"/>
  <c r="AD177" i="4"/>
  <c r="AC177" i="4"/>
  <c r="AO176" i="4"/>
  <c r="AM176" i="4"/>
  <c r="AL176" i="4"/>
  <c r="AK176" i="4"/>
  <c r="AJ176" i="4"/>
  <c r="AI176" i="4"/>
  <c r="AH176" i="4"/>
  <c r="AG176" i="4"/>
  <c r="AF176" i="4"/>
  <c r="AE176" i="4"/>
  <c r="AD176" i="4"/>
  <c r="AC176" i="4"/>
  <c r="AO175" i="4"/>
  <c r="AM175" i="4"/>
  <c r="AL175" i="4"/>
  <c r="AK175" i="4"/>
  <c r="AJ175" i="4"/>
  <c r="AI175" i="4"/>
  <c r="AH175" i="4"/>
  <c r="AG175" i="4"/>
  <c r="AF175" i="4"/>
  <c r="AE175" i="4"/>
  <c r="AD175" i="4"/>
  <c r="AC175" i="4"/>
  <c r="AO174" i="4"/>
  <c r="AM174" i="4"/>
  <c r="AL174" i="4"/>
  <c r="AK174" i="4"/>
  <c r="AJ174" i="4"/>
  <c r="AI174" i="4"/>
  <c r="AH174" i="4"/>
  <c r="AG174" i="4"/>
  <c r="AF174" i="4"/>
  <c r="AE174" i="4"/>
  <c r="AD174" i="4"/>
  <c r="AC174" i="4"/>
  <c r="AO173" i="4"/>
  <c r="AM173" i="4"/>
  <c r="AL173" i="4"/>
  <c r="AK173" i="4"/>
  <c r="AJ173" i="4"/>
  <c r="AI173" i="4"/>
  <c r="AH173" i="4"/>
  <c r="AG173" i="4"/>
  <c r="AF173" i="4"/>
  <c r="AE173" i="4"/>
  <c r="AD173" i="4"/>
  <c r="AC173" i="4"/>
  <c r="AO172" i="4"/>
  <c r="AM172" i="4"/>
  <c r="AL172" i="4"/>
  <c r="AK172" i="4"/>
  <c r="AJ172" i="4"/>
  <c r="AI172" i="4"/>
  <c r="AH172" i="4"/>
  <c r="AG172" i="4"/>
  <c r="AF172" i="4"/>
  <c r="AE172" i="4"/>
  <c r="AD172" i="4"/>
  <c r="AC172" i="4"/>
  <c r="AO171" i="4"/>
  <c r="AM171" i="4"/>
  <c r="AL171" i="4"/>
  <c r="AK171" i="4"/>
  <c r="AJ171" i="4"/>
  <c r="AI171" i="4"/>
  <c r="AH171" i="4"/>
  <c r="AG171" i="4"/>
  <c r="AF171" i="4"/>
  <c r="AE171" i="4"/>
  <c r="AD171" i="4"/>
  <c r="AC171" i="4"/>
  <c r="AO170" i="4"/>
  <c r="AM170" i="4"/>
  <c r="AL170" i="4"/>
  <c r="AK170" i="4"/>
  <c r="AJ170" i="4"/>
  <c r="AI170" i="4"/>
  <c r="AH170" i="4"/>
  <c r="AG170" i="4"/>
  <c r="AF170" i="4"/>
  <c r="AE170" i="4"/>
  <c r="AD170" i="4"/>
  <c r="AC170" i="4"/>
  <c r="AO169" i="4"/>
  <c r="AM169" i="4"/>
  <c r="AL169" i="4"/>
  <c r="AK169" i="4"/>
  <c r="AJ169" i="4"/>
  <c r="AI169" i="4"/>
  <c r="AH169" i="4"/>
  <c r="AG169" i="4"/>
  <c r="AF169" i="4"/>
  <c r="AE169" i="4"/>
  <c r="AD169" i="4"/>
  <c r="AC169" i="4"/>
  <c r="AO168" i="4"/>
  <c r="AM168" i="4"/>
  <c r="AL168" i="4"/>
  <c r="AK168" i="4"/>
  <c r="AJ168" i="4"/>
  <c r="AI168" i="4"/>
  <c r="AH168" i="4"/>
  <c r="AG168" i="4"/>
  <c r="AF168" i="4"/>
  <c r="AE168" i="4"/>
  <c r="AD168" i="4"/>
  <c r="AC168" i="4"/>
  <c r="AO167" i="4"/>
  <c r="AM167" i="4"/>
  <c r="AL167" i="4"/>
  <c r="AK167" i="4"/>
  <c r="AJ167" i="4"/>
  <c r="AI167" i="4"/>
  <c r="AH167" i="4"/>
  <c r="AG167" i="4"/>
  <c r="AF167" i="4"/>
  <c r="AE167" i="4"/>
  <c r="AD167" i="4"/>
  <c r="AC167" i="4"/>
  <c r="AO166" i="4"/>
  <c r="AM166" i="4"/>
  <c r="AL166" i="4"/>
  <c r="AK166" i="4"/>
  <c r="AJ166" i="4"/>
  <c r="AI166" i="4"/>
  <c r="AH166" i="4"/>
  <c r="AG166" i="4"/>
  <c r="AF166" i="4"/>
  <c r="AE166" i="4"/>
  <c r="AD166" i="4"/>
  <c r="AC166" i="4"/>
  <c r="AO165" i="4"/>
  <c r="AM165" i="4"/>
  <c r="AL165" i="4"/>
  <c r="AK165" i="4"/>
  <c r="AJ165" i="4"/>
  <c r="AI165" i="4"/>
  <c r="AH165" i="4"/>
  <c r="AG165" i="4"/>
  <c r="AF165" i="4"/>
  <c r="AE165" i="4"/>
  <c r="AD165" i="4"/>
  <c r="AC165" i="4"/>
  <c r="AO164" i="4"/>
  <c r="AM164" i="4"/>
  <c r="AL164" i="4"/>
  <c r="AK164" i="4"/>
  <c r="AJ164" i="4"/>
  <c r="AI164" i="4"/>
  <c r="AH164" i="4"/>
  <c r="AG164" i="4"/>
  <c r="AF164" i="4"/>
  <c r="AE164" i="4"/>
  <c r="AD164" i="4"/>
  <c r="AC164" i="4"/>
  <c r="AO163" i="4"/>
  <c r="AM163" i="4"/>
  <c r="AL163" i="4"/>
  <c r="AK163" i="4"/>
  <c r="AJ163" i="4"/>
  <c r="AI163" i="4"/>
  <c r="AH163" i="4"/>
  <c r="AG163" i="4"/>
  <c r="AF163" i="4"/>
  <c r="AE163" i="4"/>
  <c r="AD163" i="4"/>
  <c r="AC163" i="4"/>
  <c r="AO162" i="4"/>
  <c r="AM162" i="4"/>
  <c r="AL162" i="4"/>
  <c r="AK162" i="4"/>
  <c r="AJ162" i="4"/>
  <c r="AI162" i="4"/>
  <c r="AH162" i="4"/>
  <c r="AG162" i="4"/>
  <c r="AF162" i="4"/>
  <c r="AE162" i="4"/>
  <c r="AD162" i="4"/>
  <c r="AC162" i="4"/>
  <c r="AO161" i="4"/>
  <c r="AM161" i="4"/>
  <c r="AL161" i="4"/>
  <c r="AK161" i="4"/>
  <c r="AJ161" i="4"/>
  <c r="AI161" i="4"/>
  <c r="AH161" i="4"/>
  <c r="AG161" i="4"/>
  <c r="AF161" i="4"/>
  <c r="AE161" i="4"/>
  <c r="AD161" i="4"/>
  <c r="AC161" i="4"/>
  <c r="AO160" i="4"/>
  <c r="AM160" i="4"/>
  <c r="AL160" i="4"/>
  <c r="AK160" i="4"/>
  <c r="AJ160" i="4"/>
  <c r="AI160" i="4"/>
  <c r="AH160" i="4"/>
  <c r="AG160" i="4"/>
  <c r="AF160" i="4"/>
  <c r="AE160" i="4"/>
  <c r="AD160" i="4"/>
  <c r="AC160" i="4"/>
  <c r="AO159" i="4"/>
  <c r="AM159" i="4"/>
  <c r="AL159" i="4"/>
  <c r="AK159" i="4"/>
  <c r="AJ159" i="4"/>
  <c r="AI159" i="4"/>
  <c r="AH159" i="4"/>
  <c r="AG159" i="4"/>
  <c r="AF159" i="4"/>
  <c r="AE159" i="4"/>
  <c r="AD159" i="4"/>
  <c r="AC159" i="4"/>
  <c r="AO158" i="4"/>
  <c r="AM158" i="4"/>
  <c r="AL158" i="4"/>
  <c r="AK158" i="4"/>
  <c r="AJ158" i="4"/>
  <c r="AI158" i="4"/>
  <c r="AH158" i="4"/>
  <c r="AG158" i="4"/>
  <c r="AF158" i="4"/>
  <c r="AE158" i="4"/>
  <c r="AD158" i="4"/>
  <c r="AC158" i="4"/>
  <c r="AO157" i="4"/>
  <c r="AM157" i="4"/>
  <c r="AL157" i="4"/>
  <c r="AK157" i="4"/>
  <c r="AJ157" i="4"/>
  <c r="AI157" i="4"/>
  <c r="AH157" i="4"/>
  <c r="AG157" i="4"/>
  <c r="AF157" i="4"/>
  <c r="AE157" i="4"/>
  <c r="AD157" i="4"/>
  <c r="AC157" i="4"/>
  <c r="AO156" i="4"/>
  <c r="AM156" i="4"/>
  <c r="AL156" i="4"/>
  <c r="AK156" i="4"/>
  <c r="AJ156" i="4"/>
  <c r="AI156" i="4"/>
  <c r="AH156" i="4"/>
  <c r="AG156" i="4"/>
  <c r="AF156" i="4"/>
  <c r="AE156" i="4"/>
  <c r="AD156" i="4"/>
  <c r="AC156" i="4"/>
  <c r="AO155" i="4"/>
  <c r="AM155" i="4"/>
  <c r="AL155" i="4"/>
  <c r="AK155" i="4"/>
  <c r="AJ155" i="4"/>
  <c r="AI155" i="4"/>
  <c r="AH155" i="4"/>
  <c r="AG155" i="4"/>
  <c r="AF155" i="4"/>
  <c r="AE155" i="4"/>
  <c r="AD155" i="4"/>
  <c r="AC155" i="4"/>
  <c r="AO154" i="4"/>
  <c r="AM154" i="4"/>
  <c r="AL154" i="4"/>
  <c r="AK154" i="4"/>
  <c r="AJ154" i="4"/>
  <c r="AI154" i="4"/>
  <c r="AH154" i="4"/>
  <c r="AG154" i="4"/>
  <c r="AF154" i="4"/>
  <c r="AE154" i="4"/>
  <c r="AD154" i="4"/>
  <c r="AC154" i="4"/>
  <c r="AO153" i="4"/>
  <c r="AM153" i="4"/>
  <c r="AL153" i="4"/>
  <c r="AK153" i="4"/>
  <c r="AJ153" i="4"/>
  <c r="AI153" i="4"/>
  <c r="AH153" i="4"/>
  <c r="AG153" i="4"/>
  <c r="AF153" i="4"/>
  <c r="AE153" i="4"/>
  <c r="AD153" i="4"/>
  <c r="AC153" i="4"/>
  <c r="AO152" i="4"/>
  <c r="AM152" i="4"/>
  <c r="AL152" i="4"/>
  <c r="AK152" i="4"/>
  <c r="AJ152" i="4"/>
  <c r="AI152" i="4"/>
  <c r="AH152" i="4"/>
  <c r="AG152" i="4"/>
  <c r="AF152" i="4"/>
  <c r="AE152" i="4"/>
  <c r="AD152" i="4"/>
  <c r="AC152" i="4"/>
  <c r="AO151" i="4"/>
  <c r="AM151" i="4"/>
  <c r="AL151" i="4"/>
  <c r="AK151" i="4"/>
  <c r="AJ151" i="4"/>
  <c r="AI151" i="4"/>
  <c r="AH151" i="4"/>
  <c r="AG151" i="4"/>
  <c r="AF151" i="4"/>
  <c r="AE151" i="4"/>
  <c r="AD151" i="4"/>
  <c r="AC151" i="4"/>
  <c r="AO150" i="4"/>
  <c r="AM150" i="4"/>
  <c r="AL150" i="4"/>
  <c r="AK150" i="4"/>
  <c r="AJ150" i="4"/>
  <c r="AI150" i="4"/>
  <c r="AH150" i="4"/>
  <c r="AG150" i="4"/>
  <c r="AF150" i="4"/>
  <c r="AE150" i="4"/>
  <c r="AD150" i="4"/>
  <c r="AC150" i="4"/>
  <c r="AO149" i="4"/>
  <c r="AM149" i="4"/>
  <c r="AL149" i="4"/>
  <c r="AK149" i="4"/>
  <c r="AJ149" i="4"/>
  <c r="AI149" i="4"/>
  <c r="AH149" i="4"/>
  <c r="AG149" i="4"/>
  <c r="AF149" i="4"/>
  <c r="AE149" i="4"/>
  <c r="AD149" i="4"/>
  <c r="AC149" i="4"/>
  <c r="AO148" i="4"/>
  <c r="AM148" i="4"/>
  <c r="AL148" i="4"/>
  <c r="AK148" i="4"/>
  <c r="AJ148" i="4"/>
  <c r="AI148" i="4"/>
  <c r="AH148" i="4"/>
  <c r="AG148" i="4"/>
  <c r="AF148" i="4"/>
  <c r="AE148" i="4"/>
  <c r="AD148" i="4"/>
  <c r="AC148" i="4"/>
  <c r="AO147" i="4"/>
  <c r="AM147" i="4"/>
  <c r="AL147" i="4"/>
  <c r="AK147" i="4"/>
  <c r="AJ147" i="4"/>
  <c r="AI147" i="4"/>
  <c r="AH147" i="4"/>
  <c r="AG147" i="4"/>
  <c r="AF147" i="4"/>
  <c r="AE147" i="4"/>
  <c r="AD147" i="4"/>
  <c r="AC147" i="4"/>
  <c r="AO146" i="4"/>
  <c r="AM146" i="4"/>
  <c r="AL146" i="4"/>
  <c r="AK146" i="4"/>
  <c r="AJ146" i="4"/>
  <c r="AI146" i="4"/>
  <c r="AH146" i="4"/>
  <c r="AG146" i="4"/>
  <c r="AF146" i="4"/>
  <c r="AE146" i="4"/>
  <c r="AD146" i="4"/>
  <c r="AC146" i="4"/>
  <c r="AO145" i="4"/>
  <c r="AM145" i="4"/>
  <c r="AL145" i="4"/>
  <c r="AK145" i="4"/>
  <c r="AJ145" i="4"/>
  <c r="AI145" i="4"/>
  <c r="AH145" i="4"/>
  <c r="AG145" i="4"/>
  <c r="AF145" i="4"/>
  <c r="AE145" i="4"/>
  <c r="AD145" i="4"/>
  <c r="AC145" i="4"/>
  <c r="AO144" i="4"/>
  <c r="AM144" i="4"/>
  <c r="AL144" i="4"/>
  <c r="AK144" i="4"/>
  <c r="AJ144" i="4"/>
  <c r="AI144" i="4"/>
  <c r="AH144" i="4"/>
  <c r="AG144" i="4"/>
  <c r="AF144" i="4"/>
  <c r="AE144" i="4"/>
  <c r="AD144" i="4"/>
  <c r="AC144" i="4"/>
  <c r="AO143" i="4"/>
  <c r="AM143" i="4"/>
  <c r="AL143" i="4"/>
  <c r="AK143" i="4"/>
  <c r="AJ143" i="4"/>
  <c r="AI143" i="4"/>
  <c r="AH143" i="4"/>
  <c r="AG143" i="4"/>
  <c r="AF143" i="4"/>
  <c r="AE143" i="4"/>
  <c r="AD143" i="4"/>
  <c r="AC143" i="4"/>
  <c r="AO129" i="4"/>
  <c r="AM129" i="4"/>
  <c r="AL129" i="4"/>
  <c r="AK129" i="4"/>
  <c r="AJ129" i="4"/>
  <c r="AI129" i="4"/>
  <c r="AH129" i="4"/>
  <c r="AG129" i="4"/>
  <c r="AF129" i="4"/>
  <c r="AE129" i="4"/>
  <c r="AD129" i="4"/>
  <c r="AC129" i="4"/>
  <c r="AO127" i="4"/>
  <c r="AM127" i="4"/>
  <c r="AL127" i="4"/>
  <c r="AK127" i="4"/>
  <c r="AJ127" i="4"/>
  <c r="AI127" i="4"/>
  <c r="AH127" i="4"/>
  <c r="AG127" i="4"/>
  <c r="AF127" i="4"/>
  <c r="AE127" i="4"/>
  <c r="AD127" i="4"/>
  <c r="AC127" i="4"/>
  <c r="AO126" i="4"/>
  <c r="AM126" i="4"/>
  <c r="AL126" i="4"/>
  <c r="AK126" i="4"/>
  <c r="AJ126" i="4"/>
  <c r="AI126" i="4"/>
  <c r="AH126" i="4"/>
  <c r="AG126" i="4"/>
  <c r="AF126" i="4"/>
  <c r="AE126" i="4"/>
  <c r="AD126" i="4"/>
  <c r="AC126" i="4"/>
  <c r="AO125" i="4"/>
  <c r="AM125" i="4"/>
  <c r="AL125" i="4"/>
  <c r="AK125" i="4"/>
  <c r="AJ125" i="4"/>
  <c r="AI125" i="4"/>
  <c r="AH125" i="4"/>
  <c r="AG125" i="4"/>
  <c r="AF125" i="4"/>
  <c r="AE125" i="4"/>
  <c r="AD125" i="4"/>
  <c r="AC125" i="4"/>
  <c r="AO124" i="4"/>
  <c r="AM124" i="4"/>
  <c r="AL124" i="4"/>
  <c r="AK124" i="4"/>
  <c r="AJ124" i="4"/>
  <c r="AI124" i="4"/>
  <c r="AH124" i="4"/>
  <c r="AG124" i="4"/>
  <c r="AF124" i="4"/>
  <c r="AE124" i="4"/>
  <c r="AD124" i="4"/>
  <c r="AC124" i="4"/>
  <c r="AO122" i="4"/>
  <c r="AM122" i="4"/>
  <c r="AL122" i="4"/>
  <c r="AK122" i="4"/>
  <c r="AJ122" i="4"/>
  <c r="AI122" i="4"/>
  <c r="AH122" i="4"/>
  <c r="AG122" i="4"/>
  <c r="AF122" i="4"/>
  <c r="AE122" i="4"/>
  <c r="AD122" i="4"/>
  <c r="AC122" i="4"/>
  <c r="AO121" i="4"/>
  <c r="AM121" i="4"/>
  <c r="AL121" i="4"/>
  <c r="AK121" i="4"/>
  <c r="AJ121" i="4"/>
  <c r="AI121" i="4"/>
  <c r="AH121" i="4"/>
  <c r="AG121" i="4"/>
  <c r="AF121" i="4"/>
  <c r="AE121" i="4"/>
  <c r="AD121" i="4"/>
  <c r="AC121" i="4"/>
  <c r="AO120" i="4"/>
  <c r="AM120" i="4"/>
  <c r="AL120" i="4"/>
  <c r="AK120" i="4"/>
  <c r="AJ120" i="4"/>
  <c r="AI120" i="4"/>
  <c r="AH120" i="4"/>
  <c r="AG120" i="4"/>
  <c r="AF120" i="4"/>
  <c r="AE120" i="4"/>
  <c r="AD120" i="4"/>
  <c r="AC120" i="4"/>
  <c r="AO119" i="4"/>
  <c r="AM119" i="4"/>
  <c r="AL119" i="4"/>
  <c r="AK119" i="4"/>
  <c r="AJ119" i="4"/>
  <c r="AI119" i="4"/>
  <c r="AH119" i="4"/>
  <c r="AG119" i="4"/>
  <c r="AF119" i="4"/>
  <c r="AE119" i="4"/>
  <c r="AD119" i="4"/>
  <c r="AC119" i="4"/>
  <c r="AO118" i="4"/>
  <c r="AM118" i="4"/>
  <c r="AL118" i="4"/>
  <c r="AK118" i="4"/>
  <c r="AJ118" i="4"/>
  <c r="AI118" i="4"/>
  <c r="AH118" i="4"/>
  <c r="AG118" i="4"/>
  <c r="AF118" i="4"/>
  <c r="AE118" i="4"/>
  <c r="AD118" i="4"/>
  <c r="AC118" i="4"/>
  <c r="AO117" i="4"/>
  <c r="AM117" i="4"/>
  <c r="AL117" i="4"/>
  <c r="AK117" i="4"/>
  <c r="AJ117" i="4"/>
  <c r="AI117" i="4"/>
  <c r="AH117" i="4"/>
  <c r="AG117" i="4"/>
  <c r="AF117" i="4"/>
  <c r="AE117" i="4"/>
  <c r="AD117" i="4"/>
  <c r="AC117" i="4"/>
  <c r="AO116" i="4"/>
  <c r="AM116" i="4"/>
  <c r="AL116" i="4"/>
  <c r="AK116" i="4"/>
  <c r="AJ116" i="4"/>
  <c r="AI116" i="4"/>
  <c r="AH116" i="4"/>
  <c r="AG116" i="4"/>
  <c r="AF116" i="4"/>
  <c r="AE116" i="4"/>
  <c r="AD116" i="4"/>
  <c r="AC116" i="4"/>
  <c r="AO115" i="4"/>
  <c r="AM115" i="4"/>
  <c r="AL115" i="4"/>
  <c r="AK115" i="4"/>
  <c r="AJ115" i="4"/>
  <c r="AI115" i="4"/>
  <c r="AH115" i="4"/>
  <c r="AG115" i="4"/>
  <c r="AF115" i="4"/>
  <c r="AE115" i="4"/>
  <c r="AD115" i="4"/>
  <c r="AC115" i="4"/>
  <c r="AO114" i="4"/>
  <c r="AM114" i="4"/>
  <c r="AL114" i="4"/>
  <c r="AK114" i="4"/>
  <c r="AJ114" i="4"/>
  <c r="AI114" i="4"/>
  <c r="AH114" i="4"/>
  <c r="AG114" i="4"/>
  <c r="AF114" i="4"/>
  <c r="AE114" i="4"/>
  <c r="AD114" i="4"/>
  <c r="AC114" i="4"/>
  <c r="AO113" i="4"/>
  <c r="AM113" i="4"/>
  <c r="AL113" i="4"/>
  <c r="AK113" i="4"/>
  <c r="AJ113" i="4"/>
  <c r="AI113" i="4"/>
  <c r="AH113" i="4"/>
  <c r="AG113" i="4"/>
  <c r="AF113" i="4"/>
  <c r="AE113" i="4"/>
  <c r="AD113" i="4"/>
  <c r="AC113" i="4"/>
  <c r="AO112" i="4"/>
  <c r="AM112" i="4"/>
  <c r="AL112" i="4"/>
  <c r="AK112" i="4"/>
  <c r="AJ112" i="4"/>
  <c r="AI112" i="4"/>
  <c r="AH112" i="4"/>
  <c r="AG112" i="4"/>
  <c r="AF112" i="4"/>
  <c r="AE112" i="4"/>
  <c r="AD112" i="4"/>
  <c r="AC112" i="4"/>
  <c r="AO111" i="4"/>
  <c r="AM111" i="4"/>
  <c r="AL111" i="4"/>
  <c r="AK111" i="4"/>
  <c r="AJ111" i="4"/>
  <c r="AI111" i="4"/>
  <c r="AH111" i="4"/>
  <c r="AG111" i="4"/>
  <c r="AF111" i="4"/>
  <c r="AE111" i="4"/>
  <c r="AD111" i="4"/>
  <c r="AC111" i="4"/>
  <c r="AO110" i="4"/>
  <c r="AM110" i="4"/>
  <c r="AL110" i="4"/>
  <c r="AK110" i="4"/>
  <c r="AJ110" i="4"/>
  <c r="AI110" i="4"/>
  <c r="AH110" i="4"/>
  <c r="AG110" i="4"/>
  <c r="AF110" i="4"/>
  <c r="AE110" i="4"/>
  <c r="AD110" i="4"/>
  <c r="AC110" i="4"/>
  <c r="AO109" i="4"/>
  <c r="AM109" i="4"/>
  <c r="AL109" i="4"/>
  <c r="AK109" i="4"/>
  <c r="AJ109" i="4"/>
  <c r="AI109" i="4"/>
  <c r="AH109" i="4"/>
  <c r="AG109" i="4"/>
  <c r="AF109" i="4"/>
  <c r="AE109" i="4"/>
  <c r="AD109" i="4"/>
  <c r="AC109" i="4"/>
  <c r="AO108" i="4"/>
  <c r="AM108" i="4"/>
  <c r="AL108" i="4"/>
  <c r="AK108" i="4"/>
  <c r="AJ108" i="4"/>
  <c r="AI108" i="4"/>
  <c r="AH108" i="4"/>
  <c r="AG108" i="4"/>
  <c r="AF108" i="4"/>
  <c r="AE108" i="4"/>
  <c r="AD108" i="4"/>
  <c r="AC108" i="4"/>
  <c r="AO107" i="4"/>
  <c r="AM107" i="4"/>
  <c r="AL107" i="4"/>
  <c r="AK107" i="4"/>
  <c r="AJ107" i="4"/>
  <c r="AI107" i="4"/>
  <c r="AH107" i="4"/>
  <c r="AG107" i="4"/>
  <c r="AF107" i="4"/>
  <c r="AE107" i="4"/>
  <c r="AD107" i="4"/>
  <c r="AC107" i="4"/>
  <c r="AO106" i="4"/>
  <c r="AM106" i="4"/>
  <c r="AL106" i="4"/>
  <c r="AK106" i="4"/>
  <c r="AJ106" i="4"/>
  <c r="AI106" i="4"/>
  <c r="AH106" i="4"/>
  <c r="AG106" i="4"/>
  <c r="AF106" i="4"/>
  <c r="AE106" i="4"/>
  <c r="AD106" i="4"/>
  <c r="AC106" i="4"/>
  <c r="AO105" i="4"/>
  <c r="AM105" i="4"/>
  <c r="AL105" i="4"/>
  <c r="AK105" i="4"/>
  <c r="AJ105" i="4"/>
  <c r="AI105" i="4"/>
  <c r="AH105" i="4"/>
  <c r="AG105" i="4"/>
  <c r="AF105" i="4"/>
  <c r="AE105" i="4"/>
  <c r="AD105" i="4"/>
  <c r="AC105" i="4"/>
  <c r="AO104" i="4"/>
  <c r="AM104" i="4"/>
  <c r="AL104" i="4"/>
  <c r="AK104" i="4"/>
  <c r="AJ104" i="4"/>
  <c r="AI104" i="4"/>
  <c r="AH104" i="4"/>
  <c r="AG104" i="4"/>
  <c r="AF104" i="4"/>
  <c r="AE104" i="4"/>
  <c r="AD104" i="4"/>
  <c r="AC104" i="4"/>
  <c r="AO103" i="4"/>
  <c r="AM103" i="4"/>
  <c r="AL103" i="4"/>
  <c r="AK103" i="4"/>
  <c r="AJ103" i="4"/>
  <c r="AI103" i="4"/>
  <c r="AH103" i="4"/>
  <c r="AG103" i="4"/>
  <c r="AF103" i="4"/>
  <c r="AE103" i="4"/>
  <c r="AD103" i="4"/>
  <c r="AC103" i="4"/>
  <c r="AO102" i="4"/>
  <c r="AM102" i="4"/>
  <c r="AL102" i="4"/>
  <c r="AK102" i="4"/>
  <c r="AJ102" i="4"/>
  <c r="AI102" i="4"/>
  <c r="AH102" i="4"/>
  <c r="AG102" i="4"/>
  <c r="AF102" i="4"/>
  <c r="AE102" i="4"/>
  <c r="AD102" i="4"/>
  <c r="AC102" i="4"/>
  <c r="AO101" i="4"/>
  <c r="AM101" i="4"/>
  <c r="AL101" i="4"/>
  <c r="AK101" i="4"/>
  <c r="AJ101" i="4"/>
  <c r="AI101" i="4"/>
  <c r="AH101" i="4"/>
  <c r="AG101" i="4"/>
  <c r="AF101" i="4"/>
  <c r="AE101" i="4"/>
  <c r="AD101" i="4"/>
  <c r="AC101" i="4"/>
  <c r="AO100" i="4"/>
  <c r="AM100" i="4"/>
  <c r="AL100" i="4"/>
  <c r="AK100" i="4"/>
  <c r="AJ100" i="4"/>
  <c r="AI100" i="4"/>
  <c r="AH100" i="4"/>
  <c r="AG100" i="4"/>
  <c r="AF100" i="4"/>
  <c r="AE100" i="4"/>
  <c r="AD100" i="4"/>
  <c r="AC100" i="4"/>
  <c r="AO99" i="4"/>
  <c r="AM99" i="4"/>
  <c r="AL99" i="4"/>
  <c r="AK99" i="4"/>
  <c r="AJ99" i="4"/>
  <c r="AI99" i="4"/>
  <c r="AH99" i="4"/>
  <c r="AG99" i="4"/>
  <c r="AF99" i="4"/>
  <c r="AE99" i="4"/>
  <c r="AD99" i="4"/>
  <c r="AC99" i="4"/>
  <c r="AO98" i="4"/>
  <c r="AM98" i="4"/>
  <c r="AL98" i="4"/>
  <c r="AK98" i="4"/>
  <c r="AJ98" i="4"/>
  <c r="AI98" i="4"/>
  <c r="AH98" i="4"/>
  <c r="AG98" i="4"/>
  <c r="AF98" i="4"/>
  <c r="AE98" i="4"/>
  <c r="AD98" i="4"/>
  <c r="AC98" i="4"/>
  <c r="AO97" i="4"/>
  <c r="AM97" i="4"/>
  <c r="AL97" i="4"/>
  <c r="AK97" i="4"/>
  <c r="AJ97" i="4"/>
  <c r="AI97" i="4"/>
  <c r="AH97" i="4"/>
  <c r="AG97" i="4"/>
  <c r="AF97" i="4"/>
  <c r="AE97" i="4"/>
  <c r="AD97" i="4"/>
  <c r="AC97" i="4"/>
  <c r="AO96" i="4"/>
  <c r="AM96" i="4"/>
  <c r="AL96" i="4"/>
  <c r="AK96" i="4"/>
  <c r="AJ96" i="4"/>
  <c r="AI96" i="4"/>
  <c r="AH96" i="4"/>
  <c r="AG96" i="4"/>
  <c r="AF96" i="4"/>
  <c r="AE96" i="4"/>
  <c r="AD96" i="4"/>
  <c r="AC96" i="4"/>
  <c r="AO95" i="4"/>
  <c r="AM95" i="4"/>
  <c r="AL95" i="4"/>
  <c r="AK95" i="4"/>
  <c r="AJ95" i="4"/>
  <c r="AI95" i="4"/>
  <c r="AH95" i="4"/>
  <c r="AG95" i="4"/>
  <c r="AF95" i="4"/>
  <c r="AE95" i="4"/>
  <c r="AD95" i="4"/>
  <c r="AC95" i="4"/>
  <c r="AO94" i="4"/>
  <c r="AM94" i="4"/>
  <c r="AL94" i="4"/>
  <c r="AK94" i="4"/>
  <c r="AJ94" i="4"/>
  <c r="AI94" i="4"/>
  <c r="AH94" i="4"/>
  <c r="AG94" i="4"/>
  <c r="AF94" i="4"/>
  <c r="AE94" i="4"/>
  <c r="AD94" i="4"/>
  <c r="AC94" i="4"/>
  <c r="AO93" i="4"/>
  <c r="AM93" i="4"/>
  <c r="AL93" i="4"/>
  <c r="AK93" i="4"/>
  <c r="AJ93" i="4"/>
  <c r="AI93" i="4"/>
  <c r="AH93" i="4"/>
  <c r="AG93" i="4"/>
  <c r="AF93" i="4"/>
  <c r="AE93" i="4"/>
  <c r="AD93" i="4"/>
  <c r="AC93" i="4"/>
  <c r="AO92" i="4"/>
  <c r="AM92" i="4"/>
  <c r="AL92" i="4"/>
  <c r="AK92" i="4"/>
  <c r="AJ92" i="4"/>
  <c r="AI92" i="4"/>
  <c r="AH92" i="4"/>
  <c r="AG92" i="4"/>
  <c r="AF92" i="4"/>
  <c r="AE92" i="4"/>
  <c r="AD92" i="4"/>
  <c r="AC92" i="4"/>
  <c r="AO91" i="4"/>
  <c r="AM91" i="4"/>
  <c r="AL91" i="4"/>
  <c r="AK91" i="4"/>
  <c r="AJ91" i="4"/>
  <c r="AI91" i="4"/>
  <c r="AH91" i="4"/>
  <c r="AG91" i="4"/>
  <c r="AF91" i="4"/>
  <c r="AE91" i="4"/>
  <c r="AD91" i="4"/>
  <c r="AC91" i="4"/>
  <c r="AO90" i="4"/>
  <c r="AM90" i="4"/>
  <c r="AL90" i="4"/>
  <c r="AK90" i="4"/>
  <c r="AJ90" i="4"/>
  <c r="AI90" i="4"/>
  <c r="AH90" i="4"/>
  <c r="AG90" i="4"/>
  <c r="AF90" i="4"/>
  <c r="AE90" i="4"/>
  <c r="AD90" i="4"/>
  <c r="AC90" i="4"/>
  <c r="AO89" i="4"/>
  <c r="AM89" i="4"/>
  <c r="AL89" i="4"/>
  <c r="AK89" i="4"/>
  <c r="AJ89" i="4"/>
  <c r="AI89" i="4"/>
  <c r="AH89" i="4"/>
  <c r="AG89" i="4"/>
  <c r="AF89" i="4"/>
  <c r="AE89" i="4"/>
  <c r="AD89" i="4"/>
  <c r="AC89" i="4"/>
  <c r="AO88" i="4"/>
  <c r="AM88" i="4"/>
  <c r="AL88" i="4"/>
  <c r="AK88" i="4"/>
  <c r="AJ88" i="4"/>
  <c r="AI88" i="4"/>
  <c r="AH88" i="4"/>
  <c r="AG88" i="4"/>
  <c r="AF88" i="4"/>
  <c r="AE88" i="4"/>
  <c r="AD88" i="4"/>
  <c r="AC88" i="4"/>
  <c r="AO87" i="4"/>
  <c r="AM87" i="4"/>
  <c r="AL87" i="4"/>
  <c r="AK87" i="4"/>
  <c r="AJ87" i="4"/>
  <c r="AI87" i="4"/>
  <c r="AH87" i="4"/>
  <c r="AG87" i="4"/>
  <c r="AF87" i="4"/>
  <c r="AE87" i="4"/>
  <c r="AD87" i="4"/>
  <c r="AC87" i="4"/>
  <c r="AO86" i="4"/>
  <c r="AM86" i="4"/>
  <c r="AL86" i="4"/>
  <c r="AK86" i="4"/>
  <c r="AJ86" i="4"/>
  <c r="AI86" i="4"/>
  <c r="AH86" i="4"/>
  <c r="AG86" i="4"/>
  <c r="AF86" i="4"/>
  <c r="AE86" i="4"/>
  <c r="AD86" i="4"/>
  <c r="AC86" i="4"/>
  <c r="AO85" i="4"/>
  <c r="AM85" i="4"/>
  <c r="AL85" i="4"/>
  <c r="AK85" i="4"/>
  <c r="AJ85" i="4"/>
  <c r="AI85" i="4"/>
  <c r="AH85" i="4"/>
  <c r="AG85" i="4"/>
  <c r="AF85" i="4"/>
  <c r="AE85" i="4"/>
  <c r="AD85" i="4"/>
  <c r="AC85" i="4"/>
  <c r="AO84" i="4"/>
  <c r="AM84" i="4"/>
  <c r="AL84" i="4"/>
  <c r="AK84" i="4"/>
  <c r="AJ84" i="4"/>
  <c r="AI84" i="4"/>
  <c r="AH84" i="4"/>
  <c r="AG84" i="4"/>
  <c r="AF84" i="4"/>
  <c r="AE84" i="4"/>
  <c r="AD84" i="4"/>
  <c r="AC84" i="4"/>
  <c r="AO83" i="4"/>
  <c r="AM83" i="4"/>
  <c r="AL83" i="4"/>
  <c r="AK83" i="4"/>
  <c r="AJ83" i="4"/>
  <c r="AI83" i="4"/>
  <c r="AH83" i="4"/>
  <c r="AG83" i="4"/>
  <c r="AF83" i="4"/>
  <c r="AE83" i="4"/>
  <c r="AD83" i="4"/>
  <c r="AC83" i="4"/>
  <c r="AO82" i="4"/>
  <c r="AM82" i="4"/>
  <c r="AL82" i="4"/>
  <c r="AK82" i="4"/>
  <c r="AJ82" i="4"/>
  <c r="AI82" i="4"/>
  <c r="AH82" i="4"/>
  <c r="AG82" i="4"/>
  <c r="AF82" i="4"/>
  <c r="AE82" i="4"/>
  <c r="AD82" i="4"/>
  <c r="AC82" i="4"/>
  <c r="AO81" i="4"/>
  <c r="AM81" i="4"/>
  <c r="AL81" i="4"/>
  <c r="AK81" i="4"/>
  <c r="AJ81" i="4"/>
  <c r="AI81" i="4"/>
  <c r="AH81" i="4"/>
  <c r="AG81" i="4"/>
  <c r="AF81" i="4"/>
  <c r="AE81" i="4"/>
  <c r="AD81" i="4"/>
  <c r="AC81" i="4"/>
  <c r="AO80" i="4"/>
  <c r="AM80" i="4"/>
  <c r="AL80" i="4"/>
  <c r="AK80" i="4"/>
  <c r="AJ80" i="4"/>
  <c r="AI80" i="4"/>
  <c r="AH80" i="4"/>
  <c r="AG80" i="4"/>
  <c r="AF80" i="4"/>
  <c r="AE80" i="4"/>
  <c r="AD80" i="4"/>
  <c r="AC80" i="4"/>
  <c r="AO79" i="4"/>
  <c r="AM79" i="4"/>
  <c r="AL79" i="4"/>
  <c r="AK79" i="4"/>
  <c r="AJ79" i="4"/>
  <c r="AI79" i="4"/>
  <c r="AH79" i="4"/>
  <c r="AG79" i="4"/>
  <c r="AF79" i="4"/>
  <c r="AE79" i="4"/>
  <c r="AD79" i="4"/>
  <c r="AC79" i="4"/>
  <c r="AO78" i="4"/>
  <c r="AM78" i="4"/>
  <c r="AL78" i="4"/>
  <c r="AK78" i="4"/>
  <c r="AJ78" i="4"/>
  <c r="AI78" i="4"/>
  <c r="AH78" i="4"/>
  <c r="AG78" i="4"/>
  <c r="AF78" i="4"/>
  <c r="AE78" i="4"/>
  <c r="AD78" i="4"/>
  <c r="AC78" i="4"/>
  <c r="AO77" i="4"/>
  <c r="AM77" i="4"/>
  <c r="AL77" i="4"/>
  <c r="AK77" i="4"/>
  <c r="AJ77" i="4"/>
  <c r="AI77" i="4"/>
  <c r="AH77" i="4"/>
  <c r="AG77" i="4"/>
  <c r="AF77" i="4"/>
  <c r="AE77" i="4"/>
  <c r="AD77" i="4"/>
  <c r="AC77" i="4"/>
  <c r="AO76" i="4"/>
  <c r="AM76" i="4"/>
  <c r="AL76" i="4"/>
  <c r="AK76" i="4"/>
  <c r="AJ76" i="4"/>
  <c r="AI76" i="4"/>
  <c r="AH76" i="4"/>
  <c r="AG76" i="4"/>
  <c r="AF76" i="4"/>
  <c r="AE76" i="4"/>
  <c r="AD76" i="4"/>
  <c r="AC76" i="4"/>
  <c r="AO75" i="4"/>
  <c r="AM75" i="4"/>
  <c r="AL75" i="4"/>
  <c r="AK75" i="4"/>
  <c r="AJ75" i="4"/>
  <c r="AI75" i="4"/>
  <c r="AH75" i="4"/>
  <c r="AG75" i="4"/>
  <c r="AF75" i="4"/>
  <c r="AE75" i="4"/>
  <c r="AD75" i="4"/>
  <c r="AC75" i="4"/>
  <c r="AO74" i="4"/>
  <c r="AM74" i="4"/>
  <c r="AL74" i="4"/>
  <c r="AK74" i="4"/>
  <c r="AJ74" i="4"/>
  <c r="AI74" i="4"/>
  <c r="AH74" i="4"/>
  <c r="AG74" i="4"/>
  <c r="AF74" i="4"/>
  <c r="AE74" i="4"/>
  <c r="AD74" i="4"/>
  <c r="AC74" i="4"/>
  <c r="AO73" i="4"/>
  <c r="AM73" i="4"/>
  <c r="AL73" i="4"/>
  <c r="AK73" i="4"/>
  <c r="AJ73" i="4"/>
  <c r="AI73" i="4"/>
  <c r="AH73" i="4"/>
  <c r="AG73" i="4"/>
  <c r="AF73" i="4"/>
  <c r="AE73" i="4"/>
  <c r="AD73" i="4"/>
  <c r="AC73" i="4"/>
  <c r="AO132" i="4"/>
  <c r="AM132" i="4"/>
  <c r="AL132" i="4"/>
  <c r="AK132" i="4"/>
  <c r="AJ132" i="4"/>
  <c r="AI132" i="4"/>
  <c r="AH132" i="4"/>
  <c r="AG132" i="4"/>
  <c r="AF132" i="4"/>
  <c r="AE132" i="4"/>
  <c r="AD132" i="4"/>
  <c r="AC132" i="4"/>
  <c r="AO130" i="4"/>
  <c r="AM130" i="4"/>
  <c r="AL130" i="4"/>
  <c r="AK130" i="4"/>
  <c r="AJ130" i="4"/>
  <c r="AI130" i="4"/>
  <c r="AH130" i="4"/>
  <c r="AG130" i="4"/>
  <c r="AF130" i="4"/>
  <c r="AE130" i="4"/>
  <c r="AD130" i="4"/>
  <c r="AC130" i="4"/>
  <c r="AO131" i="4"/>
  <c r="AM131" i="4"/>
  <c r="AL131" i="4"/>
  <c r="AK131" i="4"/>
  <c r="AJ131" i="4"/>
  <c r="AI131" i="4"/>
  <c r="AH131" i="4"/>
  <c r="AG131" i="4"/>
  <c r="AF131" i="4"/>
  <c r="AE131" i="4"/>
  <c r="AD131" i="4"/>
  <c r="AC131" i="4"/>
  <c r="AO72" i="4"/>
  <c r="AM72" i="4"/>
  <c r="AL72" i="4"/>
  <c r="AK72" i="4"/>
  <c r="AJ72" i="4"/>
  <c r="AI72" i="4"/>
  <c r="AH72" i="4"/>
  <c r="AG72" i="4"/>
  <c r="AF72" i="4"/>
  <c r="AE72" i="4"/>
  <c r="AD72" i="4"/>
  <c r="AC72" i="4"/>
  <c r="AO71" i="4"/>
  <c r="AM71" i="4"/>
  <c r="AL71" i="4"/>
  <c r="AK71" i="4"/>
  <c r="AJ71" i="4"/>
  <c r="AI71" i="4"/>
  <c r="AH71" i="4"/>
  <c r="AG71" i="4"/>
  <c r="AF71" i="4"/>
  <c r="AE71" i="4"/>
  <c r="AD71" i="4"/>
  <c r="AC71" i="4"/>
  <c r="AO70" i="4"/>
  <c r="AM70" i="4"/>
  <c r="AL70" i="4"/>
  <c r="AK70" i="4"/>
  <c r="AJ70" i="4"/>
  <c r="AI70" i="4"/>
  <c r="AH70" i="4"/>
  <c r="AG70" i="4"/>
  <c r="AF70" i="4"/>
  <c r="AE70" i="4"/>
  <c r="AD70" i="4"/>
  <c r="AC70" i="4"/>
  <c r="AO66" i="4"/>
  <c r="AM66" i="4"/>
  <c r="AL66" i="4"/>
  <c r="AK66" i="4"/>
  <c r="AJ66" i="4"/>
  <c r="AI66" i="4"/>
  <c r="AH66" i="4"/>
  <c r="AG66" i="4"/>
  <c r="AF66" i="4"/>
  <c r="AE66" i="4"/>
  <c r="AD66" i="4"/>
  <c r="AC66" i="4"/>
  <c r="AO65" i="4"/>
  <c r="AM65" i="4"/>
  <c r="AL65" i="4"/>
  <c r="AK65" i="4"/>
  <c r="AJ65" i="4"/>
  <c r="AI65" i="4"/>
  <c r="AH65" i="4"/>
  <c r="AG65" i="4"/>
  <c r="AF65" i="4"/>
  <c r="AE65" i="4"/>
  <c r="AD65" i="4"/>
  <c r="AC65" i="4"/>
  <c r="AO63" i="4"/>
  <c r="AM63" i="4"/>
  <c r="AL63" i="4"/>
  <c r="AK63" i="4"/>
  <c r="AJ63" i="4"/>
  <c r="AI63" i="4"/>
  <c r="AH63" i="4"/>
  <c r="AG63" i="4"/>
  <c r="AF63" i="4"/>
  <c r="AE63" i="4"/>
  <c r="AD63" i="4"/>
  <c r="AC63" i="4"/>
  <c r="AO62" i="4"/>
  <c r="AM62" i="4"/>
  <c r="AL62" i="4"/>
  <c r="AK62" i="4"/>
  <c r="AJ62" i="4"/>
  <c r="AI62" i="4"/>
  <c r="AH62" i="4"/>
  <c r="AG62" i="4"/>
  <c r="AF62" i="4"/>
  <c r="AE62" i="4"/>
  <c r="AD62" i="4"/>
  <c r="AC62" i="4"/>
  <c r="AO61" i="4"/>
  <c r="AM61" i="4"/>
  <c r="AL61" i="4"/>
  <c r="AK61" i="4"/>
  <c r="AJ61" i="4"/>
  <c r="AI61" i="4"/>
  <c r="AH61" i="4"/>
  <c r="AG61" i="4"/>
  <c r="AF61" i="4"/>
  <c r="AE61" i="4"/>
  <c r="AD61" i="4"/>
  <c r="AC61" i="4"/>
  <c r="AO60" i="4"/>
  <c r="AM60" i="4"/>
  <c r="AL60" i="4"/>
  <c r="AK60" i="4"/>
  <c r="AJ60" i="4"/>
  <c r="AI60" i="4"/>
  <c r="AH60" i="4"/>
  <c r="AG60" i="4"/>
  <c r="AF60" i="4"/>
  <c r="AE60" i="4"/>
  <c r="AD60" i="4"/>
  <c r="AC60" i="4"/>
  <c r="AO59" i="4"/>
  <c r="AM59" i="4"/>
  <c r="AL59" i="4"/>
  <c r="AK59" i="4"/>
  <c r="AJ59" i="4"/>
  <c r="AI59" i="4"/>
  <c r="AH59" i="4"/>
  <c r="AG59" i="4"/>
  <c r="AF59" i="4"/>
  <c r="AE59" i="4"/>
  <c r="AD59" i="4"/>
  <c r="AC59" i="4"/>
  <c r="AO58" i="4"/>
  <c r="AM58" i="4"/>
  <c r="AL58" i="4"/>
  <c r="AK58" i="4"/>
  <c r="AJ58" i="4"/>
  <c r="AI58" i="4"/>
  <c r="AH58" i="4"/>
  <c r="AG58" i="4"/>
  <c r="AF58" i="4"/>
  <c r="AE58" i="4"/>
  <c r="AD58" i="4"/>
  <c r="AC58" i="4"/>
  <c r="AO57" i="4"/>
  <c r="AM57" i="4"/>
  <c r="AL57" i="4"/>
  <c r="AK57" i="4"/>
  <c r="AJ57" i="4"/>
  <c r="AI57" i="4"/>
  <c r="AH57" i="4"/>
  <c r="AG57" i="4"/>
  <c r="AF57" i="4"/>
  <c r="AE57" i="4"/>
  <c r="AD57" i="4"/>
  <c r="AC57" i="4"/>
  <c r="AO56" i="4"/>
  <c r="AM56" i="4"/>
  <c r="AL56" i="4"/>
  <c r="AK56" i="4"/>
  <c r="AJ56" i="4"/>
  <c r="AI56" i="4"/>
  <c r="AH56" i="4"/>
  <c r="AG56" i="4"/>
  <c r="AF56" i="4"/>
  <c r="AE56" i="4"/>
  <c r="AD56" i="4"/>
  <c r="AC56" i="4"/>
  <c r="AO55" i="4"/>
  <c r="AM55" i="4"/>
  <c r="AL55" i="4"/>
  <c r="AK55" i="4"/>
  <c r="AJ55" i="4"/>
  <c r="AI55" i="4"/>
  <c r="AH55" i="4"/>
  <c r="AG55" i="4"/>
  <c r="AF55" i="4"/>
  <c r="AE55" i="4"/>
  <c r="AD55" i="4"/>
  <c r="AC55" i="4"/>
  <c r="AO54" i="4"/>
  <c r="AM54" i="4"/>
  <c r="AL54" i="4"/>
  <c r="AK54" i="4"/>
  <c r="AJ54" i="4"/>
  <c r="AI54" i="4"/>
  <c r="AH54" i="4"/>
  <c r="AG54" i="4"/>
  <c r="AF54" i="4"/>
  <c r="AE54" i="4"/>
  <c r="AD54" i="4"/>
  <c r="AC54" i="4"/>
  <c r="AO53" i="4"/>
  <c r="AM53" i="4"/>
  <c r="AL53" i="4"/>
  <c r="AK53" i="4"/>
  <c r="AJ53" i="4"/>
  <c r="AI53" i="4"/>
  <c r="AH53" i="4"/>
  <c r="AG53" i="4"/>
  <c r="AF53" i="4"/>
  <c r="AE53" i="4"/>
  <c r="AD53" i="4"/>
  <c r="AC53" i="4"/>
  <c r="AO52" i="4"/>
  <c r="AM52" i="4"/>
  <c r="AL52" i="4"/>
  <c r="AK52" i="4"/>
  <c r="AJ52" i="4"/>
  <c r="AI52" i="4"/>
  <c r="AH52" i="4"/>
  <c r="AG52" i="4"/>
  <c r="AF52" i="4"/>
  <c r="AE52" i="4"/>
  <c r="AD52" i="4"/>
  <c r="AC52" i="4"/>
  <c r="AO51" i="4"/>
  <c r="AM51" i="4"/>
  <c r="AL51" i="4"/>
  <c r="AK51" i="4"/>
  <c r="AJ51" i="4"/>
  <c r="AI51" i="4"/>
  <c r="AH51" i="4"/>
  <c r="AG51" i="4"/>
  <c r="AF51" i="4"/>
  <c r="AE51" i="4"/>
  <c r="AD51" i="4"/>
  <c r="AC51" i="4"/>
  <c r="AO50" i="4"/>
  <c r="AM50" i="4"/>
  <c r="AL50" i="4"/>
  <c r="AK50" i="4"/>
  <c r="AJ50" i="4"/>
  <c r="AI50" i="4"/>
  <c r="AH50" i="4"/>
  <c r="AG50" i="4"/>
  <c r="AF50" i="4"/>
  <c r="AE50" i="4"/>
  <c r="AD50" i="4"/>
  <c r="AC50" i="4"/>
  <c r="AO49" i="4"/>
  <c r="AM49" i="4"/>
  <c r="AL49" i="4"/>
  <c r="AK49" i="4"/>
  <c r="AJ49" i="4"/>
  <c r="AI49" i="4"/>
  <c r="AH49" i="4"/>
  <c r="AG49" i="4"/>
  <c r="AF49" i="4"/>
  <c r="AE49" i="4"/>
  <c r="AD49" i="4"/>
  <c r="AC49" i="4"/>
  <c r="AO48" i="4"/>
  <c r="AM48" i="4"/>
  <c r="AL48" i="4"/>
  <c r="AK48" i="4"/>
  <c r="AJ48" i="4"/>
  <c r="AI48" i="4"/>
  <c r="AH48" i="4"/>
  <c r="AG48" i="4"/>
  <c r="AF48" i="4"/>
  <c r="AE48" i="4"/>
  <c r="AD48" i="4"/>
  <c r="AC48" i="4"/>
  <c r="AO47" i="4"/>
  <c r="AM47" i="4"/>
  <c r="AL47" i="4"/>
  <c r="AK47" i="4"/>
  <c r="AJ47" i="4"/>
  <c r="AI47" i="4"/>
  <c r="AH47" i="4"/>
  <c r="AG47" i="4"/>
  <c r="AF47" i="4"/>
  <c r="AE47" i="4"/>
  <c r="AD47" i="4"/>
  <c r="AC47" i="4"/>
  <c r="AO46" i="4"/>
  <c r="AM46" i="4"/>
  <c r="AL46" i="4"/>
  <c r="AK46" i="4"/>
  <c r="AJ46" i="4"/>
  <c r="AI46" i="4"/>
  <c r="AH46" i="4"/>
  <c r="AG46" i="4"/>
  <c r="AF46" i="4"/>
  <c r="AE46" i="4"/>
  <c r="AD46" i="4"/>
  <c r="AC46" i="4"/>
  <c r="AO45" i="4"/>
  <c r="AM45" i="4"/>
  <c r="AL45" i="4"/>
  <c r="AK45" i="4"/>
  <c r="AJ45" i="4"/>
  <c r="AI45" i="4"/>
  <c r="AH45" i="4"/>
  <c r="AG45" i="4"/>
  <c r="AF45" i="4"/>
  <c r="AE45" i="4"/>
  <c r="AD45" i="4"/>
  <c r="AC45" i="4"/>
  <c r="AO44" i="4"/>
  <c r="AM44" i="4"/>
  <c r="AL44" i="4"/>
  <c r="AK44" i="4"/>
  <c r="AJ44" i="4"/>
  <c r="AI44" i="4"/>
  <c r="AH44" i="4"/>
  <c r="AG44" i="4"/>
  <c r="AF44" i="4"/>
  <c r="AE44" i="4"/>
  <c r="AD44" i="4"/>
  <c r="AC44" i="4"/>
  <c r="AO43" i="4"/>
  <c r="AM43" i="4"/>
  <c r="AL43" i="4"/>
  <c r="AK43" i="4"/>
  <c r="AJ43" i="4"/>
  <c r="AI43" i="4"/>
  <c r="AH43" i="4"/>
  <c r="AG43" i="4"/>
  <c r="AF43" i="4"/>
  <c r="AE43" i="4"/>
  <c r="AD43" i="4"/>
  <c r="AC43" i="4"/>
  <c r="AO42" i="4"/>
  <c r="AM42" i="4"/>
  <c r="AL42" i="4"/>
  <c r="AK42" i="4"/>
  <c r="AJ42" i="4"/>
  <c r="AI42" i="4"/>
  <c r="AH42" i="4"/>
  <c r="AG42" i="4"/>
  <c r="AF42" i="4"/>
  <c r="AE42" i="4"/>
  <c r="AD42" i="4"/>
  <c r="AC42" i="4"/>
  <c r="AO41" i="4"/>
  <c r="AM41" i="4"/>
  <c r="AL41" i="4"/>
  <c r="AK41" i="4"/>
  <c r="AJ41" i="4"/>
  <c r="AI41" i="4"/>
  <c r="AH41" i="4"/>
  <c r="AG41" i="4"/>
  <c r="AF41" i="4"/>
  <c r="AE41" i="4"/>
  <c r="AD41" i="4"/>
  <c r="AC41" i="4"/>
  <c r="AO40" i="4"/>
  <c r="AM40" i="4"/>
  <c r="AL40" i="4"/>
  <c r="AK40" i="4"/>
  <c r="AJ40" i="4"/>
  <c r="AI40" i="4"/>
  <c r="AH40" i="4"/>
  <c r="AG40" i="4"/>
  <c r="AF40" i="4"/>
  <c r="AE40" i="4"/>
  <c r="AD40" i="4"/>
  <c r="AC40" i="4"/>
  <c r="AO39" i="4"/>
  <c r="AM39" i="4"/>
  <c r="AL39" i="4"/>
  <c r="AK39" i="4"/>
  <c r="AJ39" i="4"/>
  <c r="AI39" i="4"/>
  <c r="AH39" i="4"/>
  <c r="AG39" i="4"/>
  <c r="AF39" i="4"/>
  <c r="AE39" i="4"/>
  <c r="AD39" i="4"/>
  <c r="AC39" i="4"/>
  <c r="AO38" i="4"/>
  <c r="AM38" i="4"/>
  <c r="AL38" i="4"/>
  <c r="AK38" i="4"/>
  <c r="AJ38" i="4"/>
  <c r="AI38" i="4"/>
  <c r="AH38" i="4"/>
  <c r="AG38" i="4"/>
  <c r="AF38" i="4"/>
  <c r="AE38" i="4"/>
  <c r="AD38" i="4"/>
  <c r="AC38" i="4"/>
  <c r="AO37" i="4"/>
  <c r="AM37" i="4"/>
  <c r="AL37" i="4"/>
  <c r="AK37" i="4"/>
  <c r="AJ37" i="4"/>
  <c r="AI37" i="4"/>
  <c r="AH37" i="4"/>
  <c r="AG37" i="4"/>
  <c r="AF37" i="4"/>
  <c r="AE37" i="4"/>
  <c r="AD37" i="4"/>
  <c r="AC37" i="4"/>
  <c r="AO35" i="4"/>
  <c r="AM35" i="4"/>
  <c r="AL35" i="4"/>
  <c r="AK35" i="4"/>
  <c r="AJ35" i="4"/>
  <c r="AI35" i="4"/>
  <c r="AH35" i="4"/>
  <c r="AG35" i="4"/>
  <c r="AF35" i="4"/>
  <c r="AE35" i="4"/>
  <c r="AD35" i="4"/>
  <c r="AC35" i="4"/>
  <c r="AO34" i="4"/>
  <c r="AM34" i="4"/>
  <c r="AL34" i="4"/>
  <c r="AK34" i="4"/>
  <c r="AJ34" i="4"/>
  <c r="AI34" i="4"/>
  <c r="AH34" i="4"/>
  <c r="AG34" i="4"/>
  <c r="AF34" i="4"/>
  <c r="AE34" i="4"/>
  <c r="AD34" i="4"/>
  <c r="AC34" i="4"/>
  <c r="AO33" i="4"/>
  <c r="AM33" i="4"/>
  <c r="AL33" i="4"/>
  <c r="AK33" i="4"/>
  <c r="AJ33" i="4"/>
  <c r="AI33" i="4"/>
  <c r="AH33" i="4"/>
  <c r="AG33" i="4"/>
  <c r="AF33" i="4"/>
  <c r="AE33" i="4"/>
  <c r="AD33" i="4"/>
  <c r="AC33" i="4"/>
  <c r="AO29" i="4"/>
  <c r="AN29" i="4"/>
  <c r="AM29" i="4"/>
  <c r="AL29" i="4"/>
  <c r="AK29" i="4"/>
  <c r="AJ29" i="4"/>
  <c r="AI29" i="4"/>
  <c r="AH29" i="4"/>
  <c r="A44" i="4"/>
  <c r="A94" i="4"/>
  <c r="A99" i="4"/>
  <c r="E292" i="4"/>
  <c r="E288" i="4"/>
  <c r="E285" i="4"/>
  <c r="A200" i="4"/>
  <c r="A199" i="4"/>
  <c r="A198" i="4"/>
  <c r="A197" i="4"/>
  <c r="A196" i="4"/>
  <c r="B195" i="4"/>
  <c r="A195" i="4"/>
  <c r="B194" i="4"/>
  <c r="A194" i="4"/>
  <c r="A193" i="4"/>
  <c r="J109" i="4"/>
  <c r="I109" i="4"/>
  <c r="H109" i="4"/>
  <c r="G109" i="4"/>
  <c r="F109" i="4"/>
  <c r="J94" i="4"/>
  <c r="I94" i="4"/>
  <c r="H94" i="4"/>
  <c r="G94" i="4"/>
  <c r="F94" i="4"/>
  <c r="J83" i="4"/>
  <c r="I83" i="4"/>
  <c r="H83" i="4"/>
  <c r="G83" i="4"/>
  <c r="F83" i="4"/>
  <c r="J36" i="4"/>
  <c r="I36" i="4"/>
  <c r="H36" i="4"/>
  <c r="G36" i="4"/>
  <c r="F36" i="4"/>
  <c r="E310" i="4"/>
  <c r="E302" i="4"/>
  <c r="E306" i="4"/>
  <c r="A116" i="4"/>
  <c r="N196" i="4" l="1"/>
  <c r="N327" i="4" s="1"/>
  <c r="K196" i="4"/>
  <c r="K327" i="4" s="1"/>
  <c r="K328" i="4" s="1"/>
  <c r="K197" i="4" s="1"/>
  <c r="M196" i="4"/>
  <c r="M327" i="4" s="1"/>
  <c r="M328" i="4" s="1"/>
  <c r="M197" i="4" s="1"/>
  <c r="L196" i="4"/>
  <c r="L327" i="4" s="1"/>
  <c r="L197" i="4" s="1"/>
  <c r="A34" i="4" l="1"/>
  <c r="A232" i="4" l="1"/>
  <c r="A231" i="4"/>
  <c r="A230" i="4"/>
  <c r="E245" i="4"/>
  <c r="J180" i="4" l="1"/>
  <c r="I180" i="4"/>
  <c r="H180" i="4"/>
  <c r="G180" i="4"/>
  <c r="F180" i="4"/>
  <c r="E180" i="4"/>
  <c r="K166" i="4"/>
  <c r="J166" i="4"/>
  <c r="I166" i="4"/>
  <c r="H166" i="4"/>
  <c r="G166" i="4"/>
  <c r="F166" i="4"/>
  <c r="E166" i="4"/>
  <c r="N114" i="4"/>
  <c r="N124" i="4" s="1"/>
  <c r="N90" i="4"/>
  <c r="N88" i="4"/>
  <c r="M114" i="4"/>
  <c r="M124" i="4" s="1"/>
  <c r="M90" i="4"/>
  <c r="M88" i="4"/>
  <c r="L114" i="4"/>
  <c r="L124" i="4" s="1"/>
  <c r="L90" i="4"/>
  <c r="L88" i="4"/>
  <c r="N125" i="4" l="1"/>
  <c r="N226" i="4"/>
  <c r="L125" i="4"/>
  <c r="L226" i="4"/>
  <c r="M125" i="4"/>
  <c r="M226" i="4"/>
  <c r="N97" i="4"/>
  <c r="N103" i="4" s="1"/>
  <c r="M97" i="4"/>
  <c r="M103" i="4" s="1"/>
  <c r="L97" i="4"/>
  <c r="L103" i="4" s="1"/>
  <c r="M233" i="4" l="1"/>
  <c r="M227" i="4"/>
  <c r="M228" i="4" s="1"/>
  <c r="M229" i="4" s="1"/>
  <c r="L227" i="4"/>
  <c r="L228" i="4" s="1"/>
  <c r="L229" i="4" s="1"/>
  <c r="L233" i="4"/>
  <c r="N233" i="4"/>
  <c r="N227" i="4"/>
  <c r="N228" i="4" s="1"/>
  <c r="N98" i="4"/>
  <c r="M98" i="4"/>
  <c r="L98" i="4"/>
  <c r="N56" i="4"/>
  <c r="M56" i="4"/>
  <c r="L56" i="4"/>
  <c r="N51" i="4"/>
  <c r="M51" i="4"/>
  <c r="L51" i="4"/>
  <c r="N42" i="4"/>
  <c r="M42" i="4"/>
  <c r="L42" i="4"/>
  <c r="L52" i="4" l="1"/>
  <c r="L63" i="4"/>
  <c r="M52" i="4"/>
  <c r="M63" i="4"/>
  <c r="N52" i="4"/>
  <c r="N63" i="4"/>
  <c r="N65" i="4" s="1"/>
  <c r="N71" i="4" l="1"/>
  <c r="N135" i="4" s="1"/>
  <c r="N131" i="4"/>
  <c r="M65" i="4"/>
  <c r="L65" i="4"/>
  <c r="B183" i="4"/>
  <c r="A7" i="4"/>
  <c r="A159" i="4"/>
  <c r="A158" i="4"/>
  <c r="A220" i="4"/>
  <c r="A221" i="4"/>
  <c r="A244" i="4"/>
  <c r="K114" i="4"/>
  <c r="K124" i="4" s="1"/>
  <c r="K90" i="4"/>
  <c r="K88" i="4"/>
  <c r="K56" i="4"/>
  <c r="K51" i="4"/>
  <c r="K63" i="4" s="1"/>
  <c r="K42" i="4"/>
  <c r="N32" i="4"/>
  <c r="M32" i="4"/>
  <c r="L32" i="4"/>
  <c r="K32" i="4"/>
  <c r="N211" i="4" l="1"/>
  <c r="N251" i="4"/>
  <c r="K125" i="4"/>
  <c r="K226" i="4"/>
  <c r="M71" i="4"/>
  <c r="M211" i="4" s="1"/>
  <c r="M131" i="4"/>
  <c r="L71" i="4"/>
  <c r="L135" i="4" s="1"/>
  <c r="L131" i="4"/>
  <c r="K65" i="4"/>
  <c r="K97" i="4"/>
  <c r="K98" i="4" s="1"/>
  <c r="K52" i="4"/>
  <c r="M251" i="4" l="1"/>
  <c r="M135" i="4"/>
  <c r="K71" i="4"/>
  <c r="K251" i="4" s="1"/>
  <c r="K131" i="4"/>
  <c r="L211" i="4"/>
  <c r="L251" i="4"/>
  <c r="K135" i="4"/>
  <c r="K103" i="4"/>
  <c r="N316" i="4"/>
  <c r="N314" i="4"/>
  <c r="N312" i="4"/>
  <c r="N315" i="4" s="1"/>
  <c r="N298" i="4"/>
  <c r="N296" i="4"/>
  <c r="N294" i="4"/>
  <c r="M312" i="4"/>
  <c r="M315" i="4" s="1"/>
  <c r="M311" i="4"/>
  <c r="M294" i="4"/>
  <c r="M293" i="4"/>
  <c r="L312" i="4"/>
  <c r="L315" i="4" s="1"/>
  <c r="L311" i="4"/>
  <c r="L294" i="4"/>
  <c r="L293" i="4"/>
  <c r="K312" i="4"/>
  <c r="K315" i="4" s="1"/>
  <c r="K311" i="4"/>
  <c r="K294" i="4"/>
  <c r="K293" i="4"/>
  <c r="N262" i="4"/>
  <c r="N261" i="4"/>
  <c r="N259" i="4"/>
  <c r="N256" i="4"/>
  <c r="N255" i="4"/>
  <c r="N254" i="4"/>
  <c r="N252" i="4"/>
  <c r="M262" i="4"/>
  <c r="M261" i="4"/>
  <c r="M260" i="4"/>
  <c r="M259" i="4"/>
  <c r="M256" i="4"/>
  <c r="M255" i="4"/>
  <c r="M254" i="4"/>
  <c r="M253" i="4"/>
  <c r="M252" i="4"/>
  <c r="L262" i="4"/>
  <c r="L261" i="4"/>
  <c r="L260" i="4"/>
  <c r="L259" i="4"/>
  <c r="L256" i="4"/>
  <c r="L255" i="4"/>
  <c r="L254" i="4"/>
  <c r="L253" i="4"/>
  <c r="L252" i="4"/>
  <c r="K262" i="4"/>
  <c r="K261" i="4"/>
  <c r="K260" i="4"/>
  <c r="K259" i="4"/>
  <c r="K256" i="4"/>
  <c r="K255" i="4"/>
  <c r="K254" i="4"/>
  <c r="K253" i="4"/>
  <c r="K252" i="4"/>
  <c r="N243" i="4"/>
  <c r="N244" i="4" s="1"/>
  <c r="M241" i="4"/>
  <c r="M242" i="4" s="1"/>
  <c r="L243" i="4"/>
  <c r="L244" i="4" s="1"/>
  <c r="L241" i="4"/>
  <c r="L242" i="4" s="1"/>
  <c r="K241" i="4"/>
  <c r="N235" i="4"/>
  <c r="M232" i="4"/>
  <c r="M234" i="4" s="1"/>
  <c r="M235" i="4" s="1"/>
  <c r="L232" i="4"/>
  <c r="L234" i="4" s="1"/>
  <c r="L235" i="4" s="1"/>
  <c r="K232" i="4"/>
  <c r="N217" i="4"/>
  <c r="N218" i="4" s="1"/>
  <c r="N335" i="4" s="1"/>
  <c r="N216" i="4"/>
  <c r="M212" i="4"/>
  <c r="M213" i="4" s="1"/>
  <c r="L212" i="4"/>
  <c r="K212" i="4"/>
  <c r="N183" i="4"/>
  <c r="N182" i="4"/>
  <c r="M183" i="4"/>
  <c r="M182" i="4"/>
  <c r="M181" i="4"/>
  <c r="L183" i="4"/>
  <c r="L182" i="4"/>
  <c r="L181" i="4"/>
  <c r="K183" i="4"/>
  <c r="K182" i="4"/>
  <c r="K181" i="4"/>
  <c r="N169" i="4"/>
  <c r="N168" i="4"/>
  <c r="M169" i="4"/>
  <c r="M168" i="4"/>
  <c r="M167" i="4"/>
  <c r="M166" i="4"/>
  <c r="L169" i="4"/>
  <c r="L168" i="4"/>
  <c r="L167" i="4"/>
  <c r="L166" i="4"/>
  <c r="K169" i="4"/>
  <c r="K168" i="4"/>
  <c r="K167" i="4"/>
  <c r="M157" i="4"/>
  <c r="M156" i="4"/>
  <c r="L157" i="4"/>
  <c r="L156" i="4"/>
  <c r="K157" i="4"/>
  <c r="K156" i="4"/>
  <c r="E244" i="4"/>
  <c r="A187" i="4"/>
  <c r="A173" i="4"/>
  <c r="M243" i="4" l="1"/>
  <c r="M244" i="4" s="1"/>
  <c r="L213" i="4"/>
  <c r="L334" i="4" s="1"/>
  <c r="L217" i="4"/>
  <c r="M217" i="4"/>
  <c r="K211" i="4"/>
  <c r="M216" i="4" s="1"/>
  <c r="K233" i="4"/>
  <c r="K227" i="4"/>
  <c r="K228" i="4" s="1"/>
  <c r="K229" i="4" s="1"/>
  <c r="M245" i="4"/>
  <c r="K234" i="4"/>
  <c r="K235" i="4" s="1"/>
  <c r="M184" i="4"/>
  <c r="M185" i="4" s="1"/>
  <c r="M186" i="4" s="1"/>
  <c r="M309" i="4" s="1"/>
  <c r="M158" i="4"/>
  <c r="K184" i="4"/>
  <c r="K185" i="4" s="1"/>
  <c r="K186" i="4" s="1"/>
  <c r="K309" i="4" s="1"/>
  <c r="K213" i="4"/>
  <c r="K334" i="4" s="1"/>
  <c r="L245" i="4"/>
  <c r="K257" i="4"/>
  <c r="L184" i="4"/>
  <c r="L185" i="4" s="1"/>
  <c r="L186" i="4" s="1"/>
  <c r="L309" i="4" s="1"/>
  <c r="M257" i="4"/>
  <c r="L170" i="4"/>
  <c r="L171" i="4" s="1"/>
  <c r="L172" i="4" s="1"/>
  <c r="K158" i="4"/>
  <c r="L158" i="4"/>
  <c r="L283" i="4" s="1"/>
  <c r="M170" i="4"/>
  <c r="M171" i="4" s="1"/>
  <c r="M172" i="4" s="1"/>
  <c r="L263" i="4"/>
  <c r="M334" i="4"/>
  <c r="K263" i="4"/>
  <c r="L257" i="4"/>
  <c r="M263" i="4"/>
  <c r="K170" i="4"/>
  <c r="K171" i="4" s="1"/>
  <c r="K172" i="4" s="1"/>
  <c r="K291" i="4" s="1"/>
  <c r="E335" i="4"/>
  <c r="F335" i="4"/>
  <c r="M277" i="4" l="1"/>
  <c r="M281" i="4" s="1"/>
  <c r="M283" i="4"/>
  <c r="M218" i="4"/>
  <c r="M335" i="4" s="1"/>
  <c r="M336" i="4" s="1"/>
  <c r="M219" i="4" s="1"/>
  <c r="M291" i="4"/>
  <c r="M298" i="4"/>
  <c r="M296" i="4"/>
  <c r="M314" i="4"/>
  <c r="M316" i="4"/>
  <c r="L291" i="4"/>
  <c r="L316" i="4"/>
  <c r="L314" i="4"/>
  <c r="L296" i="4"/>
  <c r="L298" i="4"/>
  <c r="K277" i="4"/>
  <c r="K283" i="4"/>
  <c r="L288" i="4"/>
  <c r="L159" i="4"/>
  <c r="L277" i="4"/>
  <c r="M288" i="4"/>
  <c r="L287" i="4"/>
  <c r="L290" i="4"/>
  <c r="L289" i="4"/>
  <c r="K305" i="4"/>
  <c r="L308" i="4"/>
  <c r="M187" i="4"/>
  <c r="L187" i="4"/>
  <c r="M308" i="4"/>
  <c r="M287" i="4"/>
  <c r="M290" i="4"/>
  <c r="M289" i="4"/>
  <c r="M279" i="4"/>
  <c r="M159" i="4"/>
  <c r="L305" i="4"/>
  <c r="M305" i="4"/>
  <c r="M307" i="4"/>
  <c r="K307" i="4"/>
  <c r="M265" i="4"/>
  <c r="M266" i="4" s="1"/>
  <c r="L307" i="4"/>
  <c r="K289" i="4"/>
  <c r="K287" i="4"/>
  <c r="L306" i="4"/>
  <c r="M306" i="4"/>
  <c r="K296" i="4"/>
  <c r="K316" i="4"/>
  <c r="K298" i="4"/>
  <c r="K314" i="4"/>
  <c r="L173" i="4"/>
  <c r="L295" i="4"/>
  <c r="L313" i="4"/>
  <c r="K313" i="4"/>
  <c r="K295" i="4"/>
  <c r="L265" i="4"/>
  <c r="L266" i="4" s="1"/>
  <c r="M173" i="4"/>
  <c r="M313" i="4"/>
  <c r="M295" i="4"/>
  <c r="L279" i="4"/>
  <c r="K265" i="4"/>
  <c r="K266" i="4" s="1"/>
  <c r="K279" i="4"/>
  <c r="M310" i="4" l="1"/>
  <c r="M188" i="4" s="1"/>
  <c r="M292" i="4"/>
  <c r="M174" i="4" s="1"/>
  <c r="L310" i="4"/>
  <c r="L188" i="4" s="1"/>
  <c r="L299" i="4"/>
  <c r="L292" i="4"/>
  <c r="L174" i="4" s="1"/>
  <c r="L317" i="4"/>
  <c r="M317" i="4"/>
  <c r="M299" i="4"/>
  <c r="M282" i="4"/>
  <c r="M280" i="4"/>
  <c r="K281" i="4"/>
  <c r="L281" i="4"/>
  <c r="L280" i="4"/>
  <c r="L284" i="4" s="1"/>
  <c r="L160" i="4" s="1"/>
  <c r="L282" i="4"/>
  <c r="M284" i="4" l="1"/>
  <c r="M160" i="4" s="1"/>
  <c r="A35" i="4"/>
  <c r="J29" i="4" l="1"/>
  <c r="I29" i="4"/>
  <c r="H29" i="4"/>
  <c r="G29" i="4"/>
  <c r="F29" i="4"/>
  <c r="A36" i="4" l="1"/>
  <c r="A33" i="4"/>
  <c r="A76" i="4"/>
  <c r="A82" i="4"/>
  <c r="J32" i="4"/>
  <c r="I32" i="4"/>
  <c r="H32" i="4"/>
  <c r="G32" i="4"/>
  <c r="F32" i="4"/>
  <c r="E32" i="4"/>
  <c r="F3" i="4" l="1"/>
  <c r="T3" i="4" s="1"/>
  <c r="N212" i="4"/>
  <c r="N213" i="4" s="1"/>
  <c r="N241" i="4"/>
  <c r="N242" i="4" s="1"/>
  <c r="N245" i="4" s="1"/>
  <c r="E308" i="4"/>
  <c r="J312" i="4"/>
  <c r="J315" i="4" s="1"/>
  <c r="I312" i="4"/>
  <c r="I315" i="4" s="1"/>
  <c r="H312" i="4"/>
  <c r="H315" i="4" s="1"/>
  <c r="G312" i="4"/>
  <c r="G315" i="4" s="1"/>
  <c r="F312" i="4"/>
  <c r="F315" i="4" s="1"/>
  <c r="E312" i="4"/>
  <c r="E315" i="4" s="1"/>
  <c r="G3" i="4" l="1"/>
  <c r="U3" i="4" s="1"/>
  <c r="N336" i="4"/>
  <c r="N334" i="4"/>
  <c r="N167" i="4"/>
  <c r="N310" i="4" s="1"/>
  <c r="N181" i="4"/>
  <c r="N184" i="4" s="1"/>
  <c r="N185" i="4" s="1"/>
  <c r="N186" i="4" s="1"/>
  <c r="N308" i="4" s="1"/>
  <c r="N166" i="4"/>
  <c r="N260" i="4"/>
  <c r="N263" i="4" s="1"/>
  <c r="N266" i="4" s="1"/>
  <c r="N253" i="4"/>
  <c r="N157" i="4"/>
  <c r="A177" i="4"/>
  <c r="A191" i="4"/>
  <c r="A190" i="4"/>
  <c r="A189" i="4"/>
  <c r="A188" i="4"/>
  <c r="A186" i="4"/>
  <c r="A185" i="4"/>
  <c r="A184" i="4"/>
  <c r="J183" i="4"/>
  <c r="I183" i="4"/>
  <c r="H183" i="4"/>
  <c r="G183" i="4"/>
  <c r="F183" i="4"/>
  <c r="E183" i="4"/>
  <c r="A183" i="4"/>
  <c r="J182" i="4"/>
  <c r="I182" i="4"/>
  <c r="H182" i="4"/>
  <c r="G182" i="4"/>
  <c r="E182" i="4"/>
  <c r="B182" i="4"/>
  <c r="A182" i="4"/>
  <c r="B181" i="4"/>
  <c r="A181" i="4"/>
  <c r="A180" i="4"/>
  <c r="A179" i="4"/>
  <c r="A178" i="4"/>
  <c r="J169" i="4"/>
  <c r="I169" i="4"/>
  <c r="H169" i="4"/>
  <c r="G169" i="4"/>
  <c r="F169" i="4"/>
  <c r="E169" i="4"/>
  <c r="J168" i="4"/>
  <c r="I168" i="4"/>
  <c r="H168" i="4"/>
  <c r="G168" i="4"/>
  <c r="E168" i="4"/>
  <c r="A268" i="4"/>
  <c r="A267" i="4"/>
  <c r="A248" i="4"/>
  <c r="A247" i="4"/>
  <c r="A246" i="4"/>
  <c r="A238" i="4"/>
  <c r="A237" i="4"/>
  <c r="A236" i="4"/>
  <c r="A223" i="4"/>
  <c r="A222" i="4"/>
  <c r="A208" i="4"/>
  <c r="A207" i="4"/>
  <c r="A206" i="4"/>
  <c r="A176" i="4"/>
  <c r="A175" i="4"/>
  <c r="A162" i="4"/>
  <c r="A163" i="4"/>
  <c r="N156" i="4" l="1"/>
  <c r="N158" i="4" s="1"/>
  <c r="H3" i="4"/>
  <c r="V3" i="4" s="1"/>
  <c r="N257" i="4"/>
  <c r="N265" i="4" s="1"/>
  <c r="N311" i="4"/>
  <c r="N293" i="4"/>
  <c r="N292" i="4"/>
  <c r="N174" i="4" s="1"/>
  <c r="N188" i="4"/>
  <c r="N170" i="4"/>
  <c r="N171" i="4" s="1"/>
  <c r="N172" i="4" s="1"/>
  <c r="N232" i="4"/>
  <c r="N187" i="4"/>
  <c r="N307" i="4"/>
  <c r="N305" i="4"/>
  <c r="N306" i="4"/>
  <c r="N219" i="4"/>
  <c r="N290" i="4" l="1"/>
  <c r="N289" i="4"/>
  <c r="N287" i="4"/>
  <c r="N288" i="4"/>
  <c r="N159" i="4"/>
  <c r="I3" i="4"/>
  <c r="W3" i="4" s="1"/>
  <c r="N173" i="4"/>
  <c r="N313" i="4"/>
  <c r="N295" i="4"/>
  <c r="N234" i="4"/>
  <c r="N317" i="4"/>
  <c r="F168" i="4"/>
  <c r="F182" i="4"/>
  <c r="N299" i="4" l="1"/>
  <c r="J3" i="4"/>
  <c r="X3" i="4" s="1"/>
  <c r="N160" i="4"/>
  <c r="K3" i="4" l="1"/>
  <c r="J88" i="4"/>
  <c r="I88" i="4"/>
  <c r="H88" i="4"/>
  <c r="G88" i="4"/>
  <c r="J294" i="4"/>
  <c r="J297" i="4" s="1"/>
  <c r="I294" i="4"/>
  <c r="I297" i="4" s="1"/>
  <c r="H294" i="4"/>
  <c r="H297" i="4" s="1"/>
  <c r="G294" i="4"/>
  <c r="G297" i="4" s="1"/>
  <c r="F294" i="4"/>
  <c r="F297" i="4" s="1"/>
  <c r="E294" i="4"/>
  <c r="E297" i="4" s="1"/>
  <c r="A5" i="6"/>
  <c r="F204" i="4"/>
  <c r="E204" i="4"/>
  <c r="F203" i="4"/>
  <c r="E203" i="4"/>
  <c r="A51" i="4"/>
  <c r="A50" i="4"/>
  <c r="A49" i="4"/>
  <c r="A48" i="4"/>
  <c r="A47" i="4"/>
  <c r="A46" i="4"/>
  <c r="J51" i="4"/>
  <c r="I51" i="4"/>
  <c r="W51" i="4" s="1"/>
  <c r="H51" i="4"/>
  <c r="G51" i="4"/>
  <c r="F51" i="4"/>
  <c r="E51" i="4"/>
  <c r="A41" i="4"/>
  <c r="A40" i="4"/>
  <c r="A39" i="4"/>
  <c r="A38" i="4"/>
  <c r="A25" i="4"/>
  <c r="A24" i="4"/>
  <c r="A23" i="4"/>
  <c r="A22" i="4"/>
  <c r="A21" i="4"/>
  <c r="A20" i="4"/>
  <c r="A19" i="4"/>
  <c r="A18" i="4"/>
  <c r="A17" i="4"/>
  <c r="A16" i="4"/>
  <c r="A15" i="4"/>
  <c r="A14" i="4"/>
  <c r="A13" i="4"/>
  <c r="A12" i="4"/>
  <c r="A11" i="4"/>
  <c r="A10" i="4"/>
  <c r="A9" i="4"/>
  <c r="A8" i="4"/>
  <c r="A6" i="4"/>
  <c r="A5" i="4"/>
  <c r="A4" i="4"/>
  <c r="A3" i="4"/>
  <c r="A2" i="4"/>
  <c r="A1" i="4"/>
  <c r="A71" i="4"/>
  <c r="A70" i="4"/>
  <c r="A109" i="4"/>
  <c r="J114" i="4"/>
  <c r="I114" i="4"/>
  <c r="H114" i="4"/>
  <c r="G114" i="4"/>
  <c r="F114" i="4"/>
  <c r="E114" i="4"/>
  <c r="A117" i="4"/>
  <c r="A115" i="4"/>
  <c r="A114" i="4"/>
  <c r="A113" i="4"/>
  <c r="A112" i="4"/>
  <c r="A111" i="4"/>
  <c r="A110" i="4"/>
  <c r="J90" i="4"/>
  <c r="J97" i="4" s="1"/>
  <c r="I90" i="4"/>
  <c r="H90" i="4"/>
  <c r="G90" i="4"/>
  <c r="F88" i="4"/>
  <c r="F90" i="4"/>
  <c r="E88" i="4"/>
  <c r="E90" i="4"/>
  <c r="F42" i="4"/>
  <c r="J42" i="4"/>
  <c r="I42" i="4"/>
  <c r="H42" i="4"/>
  <c r="G42" i="4"/>
  <c r="E4" i="4"/>
  <c r="E19" i="4"/>
  <c r="E17" i="4"/>
  <c r="A202" i="4"/>
  <c r="A201" i="4"/>
  <c r="A192" i="4"/>
  <c r="A174" i="4"/>
  <c r="A172" i="4"/>
  <c r="A171" i="4"/>
  <c r="A170" i="4"/>
  <c r="A169" i="4"/>
  <c r="A168" i="4"/>
  <c r="A167" i="4"/>
  <c r="A166" i="4"/>
  <c r="A165" i="4"/>
  <c r="A164" i="4"/>
  <c r="A161" i="4"/>
  <c r="A153" i="4"/>
  <c r="A152" i="4"/>
  <c r="A151" i="4"/>
  <c r="A27" i="4"/>
  <c r="A28" i="4"/>
  <c r="A26" i="4"/>
  <c r="D2" i="4"/>
  <c r="B203" i="4"/>
  <c r="B204" i="4"/>
  <c r="B205" i="4"/>
  <c r="D272" i="4"/>
  <c r="A5" i="5"/>
  <c r="A53" i="4"/>
  <c r="A59" i="4"/>
  <c r="B255" i="4"/>
  <c r="B254" i="4"/>
  <c r="A254" i="4"/>
  <c r="J255" i="4"/>
  <c r="I255" i="4"/>
  <c r="H255" i="4"/>
  <c r="G255" i="4"/>
  <c r="F255" i="4"/>
  <c r="E255" i="4"/>
  <c r="J254" i="4"/>
  <c r="I254" i="4"/>
  <c r="H254" i="4"/>
  <c r="G254" i="4"/>
  <c r="F254" i="4"/>
  <c r="E254" i="4"/>
  <c r="A261" i="4"/>
  <c r="B262" i="4"/>
  <c r="B261" i="4"/>
  <c r="J262" i="4"/>
  <c r="I262" i="4"/>
  <c r="H262" i="4"/>
  <c r="G262" i="4"/>
  <c r="F262" i="4"/>
  <c r="E262" i="4"/>
  <c r="J261" i="4"/>
  <c r="I261" i="4"/>
  <c r="H261" i="4"/>
  <c r="G261" i="4"/>
  <c r="F261" i="4"/>
  <c r="E261" i="4"/>
  <c r="A255" i="4"/>
  <c r="A143" i="4"/>
  <c r="A144" i="4"/>
  <c r="A145" i="4"/>
  <c r="A146" i="4"/>
  <c r="A147" i="4"/>
  <c r="A148" i="4"/>
  <c r="A149" i="4"/>
  <c r="A150" i="4"/>
  <c r="AO36" i="4"/>
  <c r="AO32" i="4"/>
  <c r="AO31" i="4"/>
  <c r="AO30" i="4"/>
  <c r="AM36" i="4"/>
  <c r="AM32" i="4"/>
  <c r="AM31" i="4"/>
  <c r="AM30" i="4"/>
  <c r="AL36" i="4"/>
  <c r="AK36" i="4"/>
  <c r="AJ36" i="4"/>
  <c r="AI36" i="4"/>
  <c r="AL32" i="4"/>
  <c r="AK32" i="4"/>
  <c r="AJ32" i="4"/>
  <c r="AI32" i="4"/>
  <c r="AL31" i="4"/>
  <c r="AK31" i="4"/>
  <c r="AJ31" i="4"/>
  <c r="AI31" i="4"/>
  <c r="AL30" i="4"/>
  <c r="AK30" i="4"/>
  <c r="AJ30" i="4"/>
  <c r="AI30" i="4"/>
  <c r="AH36" i="4"/>
  <c r="AG36" i="4"/>
  <c r="AF36" i="4"/>
  <c r="AE36" i="4"/>
  <c r="AD36" i="4"/>
  <c r="AC36" i="4"/>
  <c r="AH32" i="4"/>
  <c r="AG32" i="4"/>
  <c r="AF32" i="4"/>
  <c r="AE32" i="4"/>
  <c r="AD32" i="4"/>
  <c r="AC32" i="4"/>
  <c r="AH31" i="4"/>
  <c r="AG31" i="4"/>
  <c r="AF31" i="4"/>
  <c r="AE31" i="4"/>
  <c r="AD31" i="4"/>
  <c r="AC31" i="4"/>
  <c r="AH30" i="4"/>
  <c r="AG30" i="4"/>
  <c r="AF30" i="4"/>
  <c r="AE30" i="4"/>
  <c r="AD30" i="4"/>
  <c r="AC30" i="4"/>
  <c r="AG29" i="4"/>
  <c r="AF29" i="4"/>
  <c r="AE29" i="4"/>
  <c r="AD29" i="4"/>
  <c r="AC29" i="4"/>
  <c r="E205" i="4"/>
  <c r="A80" i="4"/>
  <c r="A77" i="4"/>
  <c r="A32" i="4"/>
  <c r="A78" i="4"/>
  <c r="A79" i="4"/>
  <c r="A81" i="4"/>
  <c r="A260" i="4"/>
  <c r="B169" i="4"/>
  <c r="A29" i="4"/>
  <c r="A30" i="4"/>
  <c r="A31" i="4"/>
  <c r="A83" i="4"/>
  <c r="A84" i="4"/>
  <c r="A72" i="4"/>
  <c r="A63" i="4"/>
  <c r="A62" i="4"/>
  <c r="A61" i="4"/>
  <c r="A60" i="4"/>
  <c r="A58" i="4"/>
  <c r="A57" i="4"/>
  <c r="A56" i="4"/>
  <c r="A55" i="4"/>
  <c r="A54" i="4"/>
  <c r="A52" i="4"/>
  <c r="A45" i="4"/>
  <c r="A43" i="4"/>
  <c r="A42" i="4"/>
  <c r="A37" i="4"/>
  <c r="A127" i="4"/>
  <c r="A126" i="4"/>
  <c r="A125" i="4"/>
  <c r="A124" i="4"/>
  <c r="A122" i="4"/>
  <c r="A121" i="4"/>
  <c r="A120" i="4"/>
  <c r="A119" i="4"/>
  <c r="A118" i="4"/>
  <c r="A108" i="4"/>
  <c r="A107" i="4"/>
  <c r="A106" i="4"/>
  <c r="A105" i="4"/>
  <c r="A104" i="4"/>
  <c r="A103" i="4"/>
  <c r="A102" i="4"/>
  <c r="A101" i="4"/>
  <c r="A100" i="4"/>
  <c r="A98" i="4"/>
  <c r="A97" i="4"/>
  <c r="A96" i="4"/>
  <c r="A95" i="4"/>
  <c r="A93" i="4"/>
  <c r="A92" i="4"/>
  <c r="A91" i="4"/>
  <c r="A90" i="4"/>
  <c r="A89" i="4"/>
  <c r="A88" i="4"/>
  <c r="A87" i="4"/>
  <c r="A86" i="4"/>
  <c r="A85" i="4"/>
  <c r="B260" i="4"/>
  <c r="B253" i="4"/>
  <c r="J56" i="4"/>
  <c r="I56" i="4"/>
  <c r="H56" i="4"/>
  <c r="G56" i="4"/>
  <c r="E56" i="4"/>
  <c r="B256" i="4"/>
  <c r="J256" i="4"/>
  <c r="I256" i="4"/>
  <c r="H256" i="4"/>
  <c r="G256" i="4"/>
  <c r="F256" i="4"/>
  <c r="E256" i="4"/>
  <c r="A242" i="4"/>
  <c r="A243" i="4"/>
  <c r="B166" i="4"/>
  <c r="B211" i="4"/>
  <c r="B259" i="4"/>
  <c r="B252" i="4"/>
  <c r="B241" i="4"/>
  <c r="B227" i="4"/>
  <c r="B226" i="4"/>
  <c r="B232" i="4"/>
  <c r="B212" i="4"/>
  <c r="B168" i="4"/>
  <c r="B167" i="4"/>
  <c r="B157" i="4"/>
  <c r="B156" i="4"/>
  <c r="A266" i="4"/>
  <c r="A265" i="4"/>
  <c r="A264" i="4"/>
  <c r="A263" i="4"/>
  <c r="A262" i="4"/>
  <c r="A259" i="4"/>
  <c r="A258" i="4"/>
  <c r="A257" i="4"/>
  <c r="A256" i="4"/>
  <c r="A253" i="4"/>
  <c r="A252" i="4"/>
  <c r="A251" i="4"/>
  <c r="A250" i="4"/>
  <c r="A249" i="4"/>
  <c r="A245" i="4"/>
  <c r="A241" i="4"/>
  <c r="A240" i="4"/>
  <c r="A239" i="4"/>
  <c r="A229" i="4"/>
  <c r="A228" i="4"/>
  <c r="A227" i="4"/>
  <c r="A226" i="4"/>
  <c r="A235" i="4"/>
  <c r="A234" i="4"/>
  <c r="A233" i="4"/>
  <c r="A225" i="4"/>
  <c r="A224" i="4"/>
  <c r="A219" i="4"/>
  <c r="A218" i="4"/>
  <c r="A217" i="4"/>
  <c r="A216" i="4"/>
  <c r="A215" i="4"/>
  <c r="A214" i="4"/>
  <c r="A213" i="4"/>
  <c r="A212" i="4"/>
  <c r="A211" i="4"/>
  <c r="A210" i="4"/>
  <c r="A209" i="4"/>
  <c r="A205" i="4"/>
  <c r="A204" i="4"/>
  <c r="A203" i="4"/>
  <c r="A160" i="4"/>
  <c r="A157" i="4"/>
  <c r="A156" i="4"/>
  <c r="A155" i="4"/>
  <c r="A154" i="4"/>
  <c r="J259" i="4"/>
  <c r="J252" i="4"/>
  <c r="I259" i="4"/>
  <c r="I252" i="4"/>
  <c r="H259" i="4"/>
  <c r="H252" i="4"/>
  <c r="E259" i="4"/>
  <c r="E252" i="4"/>
  <c r="F259" i="4"/>
  <c r="F252" i="4"/>
  <c r="G252" i="4"/>
  <c r="G259" i="4"/>
  <c r="A3" i="3"/>
  <c r="E42" i="4"/>
  <c r="F56" i="4"/>
  <c r="E5" i="4" l="1"/>
  <c r="S5" i="4" s="1"/>
  <c r="S4" i="4"/>
  <c r="S51" i="4"/>
  <c r="T51" i="4"/>
  <c r="X51" i="4"/>
  <c r="H212" i="4"/>
  <c r="V61" i="4"/>
  <c r="V59" i="4"/>
  <c r="V54" i="4"/>
  <c r="V50" i="4"/>
  <c r="V48" i="4"/>
  <c r="V46" i="4"/>
  <c r="V41" i="4"/>
  <c r="V39" i="4"/>
  <c r="V37" i="4"/>
  <c r="V62" i="4"/>
  <c r="V60" i="4"/>
  <c r="V58" i="4"/>
  <c r="V55" i="4"/>
  <c r="V49" i="4"/>
  <c r="V47" i="4"/>
  <c r="V42" i="4"/>
  <c r="V40" i="4"/>
  <c r="V38" i="4"/>
  <c r="J124" i="4"/>
  <c r="J125" i="4" s="1"/>
  <c r="H241" i="4"/>
  <c r="I196" i="4"/>
  <c r="I327" i="4" s="1"/>
  <c r="W62" i="4"/>
  <c r="W60" i="4"/>
  <c r="W58" i="4"/>
  <c r="W55" i="4"/>
  <c r="W49" i="4"/>
  <c r="W47" i="4"/>
  <c r="W42" i="4"/>
  <c r="W40" i="4"/>
  <c r="W38" i="4"/>
  <c r="W54" i="4"/>
  <c r="W41" i="4"/>
  <c r="W46" i="4"/>
  <c r="W59" i="4"/>
  <c r="W48" i="4"/>
  <c r="W37" i="4"/>
  <c r="W61" i="4"/>
  <c r="W50" i="4"/>
  <c r="W39" i="4"/>
  <c r="E241" i="4"/>
  <c r="G124" i="4"/>
  <c r="I241" i="4"/>
  <c r="K242" i="4" s="1"/>
  <c r="S62" i="4"/>
  <c r="S60" i="4"/>
  <c r="S58" i="4"/>
  <c r="S55" i="4"/>
  <c r="S49" i="4"/>
  <c r="S47" i="4"/>
  <c r="S42" i="4"/>
  <c r="S40" i="4"/>
  <c r="S38" i="4"/>
  <c r="S61" i="4"/>
  <c r="S50" i="4"/>
  <c r="S39" i="4"/>
  <c r="S54" i="4"/>
  <c r="S41" i="4"/>
  <c r="S46" i="4"/>
  <c r="S59" i="4"/>
  <c r="S48" i="4"/>
  <c r="S37" i="4"/>
  <c r="E253" i="4"/>
  <c r="S56" i="4"/>
  <c r="J253" i="4"/>
  <c r="X56" i="4"/>
  <c r="J196" i="4"/>
  <c r="J327" i="4" s="1"/>
  <c r="J328" i="4" s="1"/>
  <c r="J197" i="4" s="1"/>
  <c r="J212" i="4"/>
  <c r="X62" i="4"/>
  <c r="X60" i="4"/>
  <c r="X58" i="4"/>
  <c r="X55" i="4"/>
  <c r="X49" i="4"/>
  <c r="X47" i="4"/>
  <c r="X42" i="4"/>
  <c r="X40" i="4"/>
  <c r="X38" i="4"/>
  <c r="X61" i="4"/>
  <c r="X59" i="4"/>
  <c r="X54" i="4"/>
  <c r="X50" i="4"/>
  <c r="X48" i="4"/>
  <c r="X46" i="4"/>
  <c r="X41" i="4"/>
  <c r="X39" i="4"/>
  <c r="X37" i="4"/>
  <c r="H124" i="4"/>
  <c r="U51" i="4"/>
  <c r="J241" i="4"/>
  <c r="H253" i="4"/>
  <c r="V56" i="4"/>
  <c r="F124" i="4"/>
  <c r="F260" i="4"/>
  <c r="F263" i="4" s="1"/>
  <c r="T56" i="4"/>
  <c r="I260" i="4"/>
  <c r="I263" i="4" s="1"/>
  <c r="W56" i="4"/>
  <c r="G253" i="4"/>
  <c r="U56" i="4"/>
  <c r="G196" i="4"/>
  <c r="G327" i="4" s="1"/>
  <c r="H196" i="4"/>
  <c r="H327" i="4" s="1"/>
  <c r="G212" i="4"/>
  <c r="U61" i="4"/>
  <c r="U59" i="4"/>
  <c r="U54" i="4"/>
  <c r="U50" i="4"/>
  <c r="U48" i="4"/>
  <c r="U46" i="4"/>
  <c r="U41" i="4"/>
  <c r="U39" i="4"/>
  <c r="U37" i="4"/>
  <c r="U58" i="4"/>
  <c r="U47" i="4"/>
  <c r="U60" i="4"/>
  <c r="U49" i="4"/>
  <c r="U38" i="4"/>
  <c r="U62" i="4"/>
  <c r="U40" i="4"/>
  <c r="U55" i="4"/>
  <c r="U42" i="4"/>
  <c r="F212" i="4"/>
  <c r="T62" i="4"/>
  <c r="T60" i="4"/>
  <c r="T58" i="4"/>
  <c r="T55" i="4"/>
  <c r="T49" i="4"/>
  <c r="T47" i="4"/>
  <c r="T42" i="4"/>
  <c r="T40" i="4"/>
  <c r="T38" i="4"/>
  <c r="T61" i="4"/>
  <c r="T59" i="4"/>
  <c r="T54" i="4"/>
  <c r="T50" i="4"/>
  <c r="T48" i="4"/>
  <c r="T46" i="4"/>
  <c r="T41" i="4"/>
  <c r="T39" i="4"/>
  <c r="T37" i="4"/>
  <c r="F241" i="4"/>
  <c r="E124" i="4"/>
  <c r="E125" i="4" s="1"/>
  <c r="I124" i="4"/>
  <c r="V51" i="4"/>
  <c r="G241" i="4"/>
  <c r="E196" i="4"/>
  <c r="E327" i="4" s="1"/>
  <c r="F196" i="4"/>
  <c r="F327" i="4" s="1"/>
  <c r="I97" i="4"/>
  <c r="E63" i="4"/>
  <c r="S63" i="4" s="1"/>
  <c r="K297" i="4"/>
  <c r="L3" i="4"/>
  <c r="K243" i="4"/>
  <c r="G97" i="4"/>
  <c r="H260" i="4"/>
  <c r="H263" i="4" s="1"/>
  <c r="H97" i="4"/>
  <c r="H157" i="4"/>
  <c r="I328" i="4"/>
  <c r="I197" i="4" s="1"/>
  <c r="I157" i="4"/>
  <c r="I253" i="4"/>
  <c r="J52" i="4"/>
  <c r="E97" i="4"/>
  <c r="G52" i="4"/>
  <c r="G167" i="4"/>
  <c r="G181" i="4"/>
  <c r="G184" i="4" s="1"/>
  <c r="G185" i="4" s="1"/>
  <c r="F4" i="4"/>
  <c r="H52" i="4"/>
  <c r="H167" i="4"/>
  <c r="H181" i="4"/>
  <c r="H184" i="4" s="1"/>
  <c r="H185" i="4" s="1"/>
  <c r="J157" i="4"/>
  <c r="E52" i="4"/>
  <c r="E181" i="4"/>
  <c r="E184" i="4" s="1"/>
  <c r="E185" i="4" s="1"/>
  <c r="E167" i="4"/>
  <c r="I52" i="4"/>
  <c r="I181" i="4"/>
  <c r="I184" i="4" s="1"/>
  <c r="I185" i="4" s="1"/>
  <c r="I167" i="4"/>
  <c r="F253" i="4"/>
  <c r="F97" i="4"/>
  <c r="I212" i="4"/>
  <c r="F181" i="4"/>
  <c r="F184" i="4" s="1"/>
  <c r="F185" i="4" s="1"/>
  <c r="F167" i="4"/>
  <c r="J63" i="4"/>
  <c r="X63" i="4" s="1"/>
  <c r="J167" i="4"/>
  <c r="J181" i="4"/>
  <c r="J184" i="4" s="1"/>
  <c r="J185" i="4" s="1"/>
  <c r="H63" i="4"/>
  <c r="V63" i="4" s="1"/>
  <c r="F157" i="4"/>
  <c r="I63" i="4"/>
  <c r="W63" i="4" s="1"/>
  <c r="G260" i="4"/>
  <c r="G263" i="4" s="1"/>
  <c r="F63" i="4"/>
  <c r="T63" i="4" s="1"/>
  <c r="F52" i="4"/>
  <c r="E212" i="4"/>
  <c r="E157" i="4"/>
  <c r="J260" i="4"/>
  <c r="J263" i="4" s="1"/>
  <c r="E260" i="4"/>
  <c r="E263" i="4" s="1"/>
  <c r="G157" i="4"/>
  <c r="G63" i="4"/>
  <c r="U63" i="4" s="1"/>
  <c r="H328" i="4" l="1"/>
  <c r="H197" i="4" s="1"/>
  <c r="G65" i="4"/>
  <c r="J65" i="4"/>
  <c r="H65" i="4"/>
  <c r="V65" i="4" s="1"/>
  <c r="I65" i="4"/>
  <c r="H243" i="4"/>
  <c r="E65" i="4"/>
  <c r="E71" i="4" s="1"/>
  <c r="F65" i="4"/>
  <c r="F71" i="4" s="1"/>
  <c r="J242" i="4"/>
  <c r="J243" i="4"/>
  <c r="K244" i="4" s="1"/>
  <c r="H217" i="4"/>
  <c r="I243" i="4"/>
  <c r="I244" i="4" s="1"/>
  <c r="H242" i="4"/>
  <c r="G243" i="4"/>
  <c r="H244" i="4" s="1"/>
  <c r="I125" i="4"/>
  <c r="J226" i="4"/>
  <c r="E226" i="4"/>
  <c r="F243" i="4"/>
  <c r="F245" i="4" s="1"/>
  <c r="H226" i="4"/>
  <c r="I242" i="4"/>
  <c r="E304" i="4"/>
  <c r="T4" i="4"/>
  <c r="G242" i="4"/>
  <c r="E98" i="4"/>
  <c r="J103" i="4"/>
  <c r="I226" i="4"/>
  <c r="G217" i="4"/>
  <c r="J232" i="4"/>
  <c r="H103" i="4"/>
  <c r="F125" i="4"/>
  <c r="H125" i="4"/>
  <c r="G125" i="4"/>
  <c r="F226" i="4"/>
  <c r="F98" i="4"/>
  <c r="G226" i="4"/>
  <c r="G103" i="4"/>
  <c r="I98" i="4"/>
  <c r="I103" i="4"/>
  <c r="J98" i="4"/>
  <c r="L297" i="4"/>
  <c r="M3" i="4"/>
  <c r="E328" i="4"/>
  <c r="E197" i="4" s="1"/>
  <c r="K245" i="4"/>
  <c r="I217" i="4"/>
  <c r="K217" i="4"/>
  <c r="J217" i="4"/>
  <c r="G98" i="4"/>
  <c r="H98" i="4"/>
  <c r="H186" i="4"/>
  <c r="H309" i="4" s="1"/>
  <c r="E103" i="4"/>
  <c r="G4" i="4"/>
  <c r="J170" i="4"/>
  <c r="J171" i="4" s="1"/>
  <c r="J172" i="4" s="1"/>
  <c r="J291" i="4" s="1"/>
  <c r="G170" i="4"/>
  <c r="G171" i="4" s="1"/>
  <c r="G172" i="4" s="1"/>
  <c r="G291" i="4" s="1"/>
  <c r="E170" i="4"/>
  <c r="E171" i="4" s="1"/>
  <c r="F5" i="4"/>
  <c r="T5" i="4" s="1"/>
  <c r="F103" i="4"/>
  <c r="I170" i="4"/>
  <c r="I171" i="4" s="1"/>
  <c r="I172" i="4" s="1"/>
  <c r="I291" i="4" s="1"/>
  <c r="J186" i="4"/>
  <c r="H170" i="4"/>
  <c r="H171" i="4" s="1"/>
  <c r="H172" i="4" s="1"/>
  <c r="H291" i="4" s="1"/>
  <c r="F170" i="4"/>
  <c r="F171" i="4" s="1"/>
  <c r="F172" i="4" s="1"/>
  <c r="F291" i="4" s="1"/>
  <c r="U65" i="4"/>
  <c r="E232" i="4"/>
  <c r="H245" i="4" l="1"/>
  <c r="J244" i="4"/>
  <c r="J309" i="4"/>
  <c r="K308" i="4"/>
  <c r="U97" i="4"/>
  <c r="G233" i="4"/>
  <c r="H227" i="4"/>
  <c r="H228" i="4" s="1"/>
  <c r="H229" i="4" s="1"/>
  <c r="H233" i="4"/>
  <c r="X97" i="4"/>
  <c r="J233" i="4"/>
  <c r="T124" i="4"/>
  <c r="F233" i="4"/>
  <c r="S124" i="4"/>
  <c r="E233" i="4"/>
  <c r="W124" i="4"/>
  <c r="I233" i="4"/>
  <c r="E135" i="4"/>
  <c r="E136" i="4" s="1"/>
  <c r="F134" i="4" s="1"/>
  <c r="E251" i="4"/>
  <c r="E257" i="4" s="1"/>
  <c r="E265" i="4" s="1"/>
  <c r="E266" i="4" s="1"/>
  <c r="E211" i="4"/>
  <c r="E213" i="4" s="1"/>
  <c r="F135" i="4"/>
  <c r="F251" i="4"/>
  <c r="F211" i="4"/>
  <c r="J71" i="4"/>
  <c r="J131" i="4"/>
  <c r="I71" i="4"/>
  <c r="I131" i="4"/>
  <c r="H71" i="4"/>
  <c r="H131" i="4"/>
  <c r="G71" i="4"/>
  <c r="G131" i="4"/>
  <c r="E293" i="4"/>
  <c r="W65" i="4"/>
  <c r="J245" i="4"/>
  <c r="J227" i="4"/>
  <c r="J228" i="4" s="1"/>
  <c r="J229" i="4" s="1"/>
  <c r="V98" i="4"/>
  <c r="I245" i="4"/>
  <c r="G245" i="4"/>
  <c r="S98" i="4"/>
  <c r="U98" i="4"/>
  <c r="S97" i="4"/>
  <c r="U124" i="4"/>
  <c r="F244" i="4"/>
  <c r="G244" i="4"/>
  <c r="T98" i="4"/>
  <c r="T125" i="4"/>
  <c r="W98" i="4"/>
  <c r="V103" i="4"/>
  <c r="V122" i="4"/>
  <c r="V120" i="4"/>
  <c r="V112" i="4"/>
  <c r="V110" i="4"/>
  <c r="V101" i="4"/>
  <c r="V95" i="4"/>
  <c r="V87" i="4"/>
  <c r="V85" i="4"/>
  <c r="V127" i="4"/>
  <c r="V121" i="4"/>
  <c r="V113" i="4"/>
  <c r="V102" i="4"/>
  <c r="V96" i="4"/>
  <c r="V84" i="4"/>
  <c r="V119" i="4"/>
  <c r="V111" i="4"/>
  <c r="V92" i="4"/>
  <c r="V86" i="4"/>
  <c r="V88" i="4"/>
  <c r="V114" i="4"/>
  <c r="V90" i="4"/>
  <c r="X127" i="4"/>
  <c r="X121" i="4"/>
  <c r="X119" i="4"/>
  <c r="X113" i="4"/>
  <c r="X111" i="4"/>
  <c r="X102" i="4"/>
  <c r="X96" i="4"/>
  <c r="X92" i="4"/>
  <c r="X86" i="4"/>
  <c r="X84" i="4"/>
  <c r="X122" i="4"/>
  <c r="X110" i="4"/>
  <c r="X85" i="4"/>
  <c r="X103" i="4"/>
  <c r="X120" i="4"/>
  <c r="X112" i="4"/>
  <c r="X101" i="4"/>
  <c r="X95" i="4"/>
  <c r="X87" i="4"/>
  <c r="X88" i="4"/>
  <c r="X114" i="4"/>
  <c r="X90" i="4"/>
  <c r="V124" i="4"/>
  <c r="T97" i="4"/>
  <c r="X125" i="4"/>
  <c r="T127" i="4"/>
  <c r="T121" i="4"/>
  <c r="T119" i="4"/>
  <c r="T113" i="4"/>
  <c r="T111" i="4"/>
  <c r="T102" i="4"/>
  <c r="T96" i="4"/>
  <c r="T92" i="4"/>
  <c r="T86" i="4"/>
  <c r="T84" i="4"/>
  <c r="T120" i="4"/>
  <c r="T112" i="4"/>
  <c r="T101" i="4"/>
  <c r="T95" i="4"/>
  <c r="T87" i="4"/>
  <c r="T122" i="4"/>
  <c r="T110" i="4"/>
  <c r="T85" i="4"/>
  <c r="T103" i="4"/>
  <c r="T114" i="4"/>
  <c r="T90" i="4"/>
  <c r="T88" i="4"/>
  <c r="W103" i="4"/>
  <c r="W122" i="4"/>
  <c r="W120" i="4"/>
  <c r="W112" i="4"/>
  <c r="W110" i="4"/>
  <c r="W101" i="4"/>
  <c r="W95" i="4"/>
  <c r="W87" i="4"/>
  <c r="W85" i="4"/>
  <c r="W127" i="4"/>
  <c r="W119" i="4"/>
  <c r="W111" i="4"/>
  <c r="W92" i="4"/>
  <c r="W86" i="4"/>
  <c r="W121" i="4"/>
  <c r="W113" i="4"/>
  <c r="W102" i="4"/>
  <c r="W96" i="4"/>
  <c r="W84" i="4"/>
  <c r="W88" i="4"/>
  <c r="W114" i="4"/>
  <c r="W90" i="4"/>
  <c r="U127" i="4"/>
  <c r="U121" i="4"/>
  <c r="U119" i="4"/>
  <c r="U113" i="4"/>
  <c r="U111" i="4"/>
  <c r="U102" i="4"/>
  <c r="U96" i="4"/>
  <c r="U92" i="4"/>
  <c r="U86" i="4"/>
  <c r="U84" i="4"/>
  <c r="U103" i="4"/>
  <c r="U122" i="4"/>
  <c r="U110" i="4"/>
  <c r="U85" i="4"/>
  <c r="U120" i="4"/>
  <c r="U112" i="4"/>
  <c r="U101" i="4"/>
  <c r="U95" i="4"/>
  <c r="U87" i="4"/>
  <c r="U90" i="4"/>
  <c r="U114" i="4"/>
  <c r="U88" i="4"/>
  <c r="U125" i="4"/>
  <c r="V97" i="4"/>
  <c r="W125" i="4"/>
  <c r="S103" i="4"/>
  <c r="S122" i="4"/>
  <c r="S120" i="4"/>
  <c r="S112" i="4"/>
  <c r="S110" i="4"/>
  <c r="S101" i="4"/>
  <c r="S95" i="4"/>
  <c r="S87" i="4"/>
  <c r="S85" i="4"/>
  <c r="S127" i="4"/>
  <c r="S121" i="4"/>
  <c r="S113" i="4"/>
  <c r="S102" i="4"/>
  <c r="S96" i="4"/>
  <c r="S84" i="4"/>
  <c r="S119" i="4"/>
  <c r="S111" i="4"/>
  <c r="S92" i="4"/>
  <c r="S86" i="4"/>
  <c r="S90" i="4"/>
  <c r="S88" i="4"/>
  <c r="S114" i="4"/>
  <c r="X98" i="4"/>
  <c r="V125" i="4"/>
  <c r="I232" i="4"/>
  <c r="S125" i="4"/>
  <c r="W97" i="4"/>
  <c r="X124" i="4"/>
  <c r="I288" i="4"/>
  <c r="H4" i="4"/>
  <c r="H5" i="4" s="1"/>
  <c r="V5" i="4" s="1"/>
  <c r="U4" i="4"/>
  <c r="H288" i="4"/>
  <c r="F131" i="4"/>
  <c r="T65" i="4"/>
  <c r="I156" i="4"/>
  <c r="I158" i="4" s="1"/>
  <c r="I283" i="4" s="1"/>
  <c r="G232" i="4"/>
  <c r="J293" i="4"/>
  <c r="X65" i="4"/>
  <c r="F328" i="4"/>
  <c r="F197" i="4" s="1"/>
  <c r="G156" i="4"/>
  <c r="G158" i="4" s="1"/>
  <c r="G283" i="4" s="1"/>
  <c r="G227" i="4"/>
  <c r="G228" i="4" s="1"/>
  <c r="G229" i="4" s="1"/>
  <c r="I186" i="4"/>
  <c r="W105" i="4"/>
  <c r="H156" i="4"/>
  <c r="H158" i="4" s="1"/>
  <c r="H283" i="4" s="1"/>
  <c r="J156" i="4"/>
  <c r="J158" i="4" s="1"/>
  <c r="K159" i="4" s="1"/>
  <c r="G288" i="4"/>
  <c r="G328" i="4"/>
  <c r="G197" i="4" s="1"/>
  <c r="F156" i="4"/>
  <c r="F158" i="4" s="1"/>
  <c r="F283" i="4" s="1"/>
  <c r="F232" i="4"/>
  <c r="E156" i="4"/>
  <c r="E158" i="4" s="1"/>
  <c r="I227" i="4"/>
  <c r="I228" i="4" s="1"/>
  <c r="I229" i="4" s="1"/>
  <c r="J288" i="4"/>
  <c r="E131" i="4"/>
  <c r="E132" i="4" s="1"/>
  <c r="E138" i="4" s="1"/>
  <c r="S65" i="4"/>
  <c r="H232" i="4"/>
  <c r="J307" i="4"/>
  <c r="J305" i="4"/>
  <c r="E311" i="4"/>
  <c r="H173" i="4"/>
  <c r="G186" i="4"/>
  <c r="G309" i="4" s="1"/>
  <c r="M297" i="4"/>
  <c r="N3" i="4"/>
  <c r="K173" i="4"/>
  <c r="J289" i="4"/>
  <c r="J287" i="4"/>
  <c r="K288" i="4"/>
  <c r="K299" i="4" s="1"/>
  <c r="J290" i="4"/>
  <c r="K290" i="4"/>
  <c r="K187" i="4"/>
  <c r="K306" i="4"/>
  <c r="K310" i="4" s="1"/>
  <c r="J316" i="4"/>
  <c r="J296" i="4"/>
  <c r="J298" i="4"/>
  <c r="J314" i="4"/>
  <c r="J173" i="4"/>
  <c r="I173" i="4"/>
  <c r="G173" i="4"/>
  <c r="H290" i="4"/>
  <c r="H307" i="4"/>
  <c r="H305" i="4"/>
  <c r="G289" i="4"/>
  <c r="G290" i="4"/>
  <c r="J311" i="4"/>
  <c r="J295" i="4"/>
  <c r="G316" i="4"/>
  <c r="E172" i="4"/>
  <c r="I290" i="4"/>
  <c r="E227" i="4"/>
  <c r="E228" i="4" s="1"/>
  <c r="E229" i="4" s="1"/>
  <c r="G296" i="4"/>
  <c r="H316" i="4"/>
  <c r="H298" i="4"/>
  <c r="H314" i="4"/>
  <c r="H296" i="4"/>
  <c r="I314" i="4"/>
  <c r="I296" i="4"/>
  <c r="I316" i="4"/>
  <c r="I298" i="4"/>
  <c r="G298" i="4"/>
  <c r="G314" i="4"/>
  <c r="J313" i="4"/>
  <c r="G313" i="4"/>
  <c r="F227" i="4"/>
  <c r="F228" i="4" s="1"/>
  <c r="F229" i="4" s="1"/>
  <c r="E186" i="4"/>
  <c r="E309" i="4" s="1"/>
  <c r="G287" i="4"/>
  <c r="G295" i="4"/>
  <c r="G5" i="4"/>
  <c r="U5" i="4" s="1"/>
  <c r="F304" i="4"/>
  <c r="G311" i="4"/>
  <c r="G293" i="4"/>
  <c r="I313" i="4"/>
  <c r="I287" i="4"/>
  <c r="I289" i="4"/>
  <c r="I295" i="4"/>
  <c r="I311" i="4"/>
  <c r="I293" i="4"/>
  <c r="F316" i="4"/>
  <c r="F289" i="4"/>
  <c r="F313" i="4"/>
  <c r="F296" i="4"/>
  <c r="F314" i="4"/>
  <c r="F298" i="4"/>
  <c r="F295" i="4"/>
  <c r="F287" i="4"/>
  <c r="H287" i="4"/>
  <c r="H313" i="4"/>
  <c r="H289" i="4"/>
  <c r="H295" i="4"/>
  <c r="F311" i="4"/>
  <c r="F293" i="4"/>
  <c r="H311" i="4"/>
  <c r="H293" i="4"/>
  <c r="F257" i="4"/>
  <c r="F265" i="4" s="1"/>
  <c r="F266" i="4" s="1"/>
  <c r="K188" i="4" l="1"/>
  <c r="E277" i="4"/>
  <c r="E281" i="4" s="1"/>
  <c r="E283" i="4"/>
  <c r="J187" i="4"/>
  <c r="I309" i="4"/>
  <c r="J277" i="4"/>
  <c r="K282" i="4" s="1"/>
  <c r="J283" i="4"/>
  <c r="F288" i="4"/>
  <c r="F299" i="4" s="1"/>
  <c r="E291" i="4"/>
  <c r="F136" i="4"/>
  <c r="F140" i="4" s="1"/>
  <c r="E140" i="4"/>
  <c r="E141" i="4" s="1"/>
  <c r="J135" i="4"/>
  <c r="J251" i="4"/>
  <c r="J257" i="4" s="1"/>
  <c r="J265" i="4" s="1"/>
  <c r="J266" i="4" s="1"/>
  <c r="J211" i="4"/>
  <c r="H135" i="4"/>
  <c r="H251" i="4"/>
  <c r="H257" i="4" s="1"/>
  <c r="H265" i="4" s="1"/>
  <c r="H266" i="4" s="1"/>
  <c r="H211" i="4"/>
  <c r="H213" i="4" s="1"/>
  <c r="G135" i="4"/>
  <c r="G251" i="4"/>
  <c r="G257" i="4" s="1"/>
  <c r="G265" i="4" s="1"/>
  <c r="G266" i="4" s="1"/>
  <c r="G211" i="4"/>
  <c r="G213" i="4" s="1"/>
  <c r="I135" i="4"/>
  <c r="I251" i="4"/>
  <c r="I257" i="4" s="1"/>
  <c r="I265" i="4" s="1"/>
  <c r="I266" i="4" s="1"/>
  <c r="I211" i="4"/>
  <c r="I213" i="4" s="1"/>
  <c r="I277" i="4"/>
  <c r="J282" i="4" s="1"/>
  <c r="J292" i="4"/>
  <c r="J174" i="4" s="1"/>
  <c r="I292" i="4"/>
  <c r="I174" i="4" s="1"/>
  <c r="H159" i="4"/>
  <c r="E234" i="4"/>
  <c r="E235" i="4" s="1"/>
  <c r="I187" i="4"/>
  <c r="H292" i="4"/>
  <c r="H174" i="4" s="1"/>
  <c r="J306" i="4"/>
  <c r="J317" i="4" s="1"/>
  <c r="I307" i="4"/>
  <c r="I279" i="4"/>
  <c r="G279" i="4"/>
  <c r="E282" i="4"/>
  <c r="I234" i="4"/>
  <c r="I235" i="4" s="1"/>
  <c r="E279" i="4"/>
  <c r="I305" i="4"/>
  <c r="F130" i="4"/>
  <c r="F132" i="4" s="1"/>
  <c r="F138" i="4" s="1"/>
  <c r="F159" i="4"/>
  <c r="E280" i="4"/>
  <c r="G234" i="4"/>
  <c r="G235" i="4" s="1"/>
  <c r="F279" i="4"/>
  <c r="U105" i="4"/>
  <c r="K280" i="4"/>
  <c r="J281" i="4"/>
  <c r="G159" i="4"/>
  <c r="F277" i="4"/>
  <c r="F281" i="4" s="1"/>
  <c r="J279" i="4"/>
  <c r="I4" i="4"/>
  <c r="V4" i="4"/>
  <c r="F186" i="4"/>
  <c r="T105" i="4"/>
  <c r="S105" i="4"/>
  <c r="F234" i="4"/>
  <c r="F235" i="4" s="1"/>
  <c r="G277" i="4"/>
  <c r="G281" i="4" s="1"/>
  <c r="J159" i="4"/>
  <c r="J308" i="4"/>
  <c r="V105" i="4"/>
  <c r="H234" i="4"/>
  <c r="H235" i="4" s="1"/>
  <c r="X105" i="4"/>
  <c r="J234" i="4"/>
  <c r="J235" i="4" s="1"/>
  <c r="I308" i="4"/>
  <c r="I306" i="4"/>
  <c r="H306" i="4"/>
  <c r="H317" i="4" s="1"/>
  <c r="H187" i="4"/>
  <c r="G305" i="4"/>
  <c r="K317" i="4"/>
  <c r="G307" i="4"/>
  <c r="H308" i="4"/>
  <c r="K292" i="4"/>
  <c r="K174" i="4" s="1"/>
  <c r="N297" i="4"/>
  <c r="I159" i="4"/>
  <c r="K284" i="4"/>
  <c r="K160" i="4" s="1"/>
  <c r="J299" i="4"/>
  <c r="K216" i="4"/>
  <c r="K218" i="4" s="1"/>
  <c r="K335" i="4" s="1"/>
  <c r="F290" i="4"/>
  <c r="E173" i="4"/>
  <c r="E187" i="4"/>
  <c r="F173" i="4"/>
  <c r="E313" i="4"/>
  <c r="E295" i="4"/>
  <c r="E287" i="4"/>
  <c r="E334" i="4"/>
  <c r="E336" i="4" s="1"/>
  <c r="E219" i="4" s="1"/>
  <c r="E289" i="4"/>
  <c r="E296" i="4"/>
  <c r="E290" i="4"/>
  <c r="E316" i="4"/>
  <c r="E314" i="4"/>
  <c r="E298" i="4"/>
  <c r="E307" i="4"/>
  <c r="E305" i="4"/>
  <c r="I299" i="4"/>
  <c r="H299" i="4"/>
  <c r="G299" i="4"/>
  <c r="H279" i="4"/>
  <c r="H277" i="4"/>
  <c r="F213" i="4"/>
  <c r="J280" i="4"/>
  <c r="J213" i="4" l="1"/>
  <c r="J334" i="4" s="1"/>
  <c r="L216" i="4"/>
  <c r="L218" i="4" s="1"/>
  <c r="L335" i="4" s="1"/>
  <c r="L336" i="4" s="1"/>
  <c r="L219" i="4" s="1"/>
  <c r="G134" i="4"/>
  <c r="I281" i="4"/>
  <c r="I282" i="4"/>
  <c r="G216" i="4"/>
  <c r="G218" i="4" s="1"/>
  <c r="G335" i="4" s="1"/>
  <c r="F292" i="4"/>
  <c r="F174" i="4" s="1"/>
  <c r="H216" i="4"/>
  <c r="H218" i="4" s="1"/>
  <c r="F306" i="4"/>
  <c r="F309" i="4"/>
  <c r="F141" i="4"/>
  <c r="J216" i="4"/>
  <c r="J218" i="4" s="1"/>
  <c r="J335" i="4" s="1"/>
  <c r="J336" i="4" s="1"/>
  <c r="J219" i="4" s="1"/>
  <c r="I216" i="4"/>
  <c r="I218" i="4" s="1"/>
  <c r="I335" i="4" s="1"/>
  <c r="G136" i="4"/>
  <c r="H134" i="4" s="1"/>
  <c r="H136" i="4" s="1"/>
  <c r="J310" i="4"/>
  <c r="J188" i="4" s="1"/>
  <c r="F280" i="4"/>
  <c r="G282" i="4"/>
  <c r="I310" i="4"/>
  <c r="I188" i="4" s="1"/>
  <c r="F308" i="4"/>
  <c r="H310" i="4"/>
  <c r="H188" i="4" s="1"/>
  <c r="I317" i="4"/>
  <c r="G306" i="4"/>
  <c r="G317" i="4" s="1"/>
  <c r="E284" i="4"/>
  <c r="E160" i="4" s="1"/>
  <c r="G187" i="4"/>
  <c r="G308" i="4"/>
  <c r="G130" i="4"/>
  <c r="G132" i="4" s="1"/>
  <c r="G138" i="4" s="1"/>
  <c r="F187" i="4"/>
  <c r="F282" i="4"/>
  <c r="G280" i="4"/>
  <c r="J4" i="4"/>
  <c r="W4" i="4"/>
  <c r="I5" i="4"/>
  <c r="W5" i="4" s="1"/>
  <c r="G292" i="4"/>
  <c r="G174" i="4" s="1"/>
  <c r="F307" i="4"/>
  <c r="F305" i="4"/>
  <c r="K336" i="4"/>
  <c r="K219" i="4" s="1"/>
  <c r="J284" i="4"/>
  <c r="J160" i="4" s="1"/>
  <c r="E174" i="4"/>
  <c r="E299" i="4"/>
  <c r="F334" i="4"/>
  <c r="F336" i="4" s="1"/>
  <c r="F219" i="4" s="1"/>
  <c r="G334" i="4"/>
  <c r="H334" i="4"/>
  <c r="H335" i="4"/>
  <c r="I334" i="4"/>
  <c r="E188" i="4"/>
  <c r="E317" i="4"/>
  <c r="H280" i="4"/>
  <c r="H281" i="4"/>
  <c r="H282" i="4"/>
  <c r="I280" i="4"/>
  <c r="I284" i="4" s="1"/>
  <c r="I160" i="4" s="1"/>
  <c r="F317" i="4" l="1"/>
  <c r="G140" i="4"/>
  <c r="G141" i="4" s="1"/>
  <c r="I134" i="4"/>
  <c r="I136" i="4" s="1"/>
  <c r="H140" i="4"/>
  <c r="F284" i="4"/>
  <c r="F160" i="4" s="1"/>
  <c r="G284" i="4"/>
  <c r="G160" i="4" s="1"/>
  <c r="G310" i="4"/>
  <c r="G188" i="4" s="1"/>
  <c r="H130" i="4"/>
  <c r="H132" i="4" s="1"/>
  <c r="H138" i="4" s="1"/>
  <c r="H141" i="4" s="1"/>
  <c r="X4" i="4"/>
  <c r="J5" i="4"/>
  <c r="X5" i="4" s="1"/>
  <c r="K4" i="4"/>
  <c r="F310" i="4"/>
  <c r="F188" i="4" s="1"/>
  <c r="I336" i="4"/>
  <c r="I219" i="4" s="1"/>
  <c r="G336" i="4"/>
  <c r="G219" i="4" s="1"/>
  <c r="H336" i="4"/>
  <c r="H219" i="4" s="1"/>
  <c r="H284" i="4"/>
  <c r="H160" i="4" s="1"/>
  <c r="J134" i="4" l="1"/>
  <c r="J136" i="4" s="1"/>
  <c r="I140" i="4"/>
  <c r="I130" i="4"/>
  <c r="I132" i="4" s="1"/>
  <c r="I138" i="4" s="1"/>
  <c r="K5" i="4"/>
  <c r="L4" i="4"/>
  <c r="I141" i="4" l="1"/>
  <c r="K134" i="4"/>
  <c r="K136" i="4" s="1"/>
  <c r="J140" i="4"/>
  <c r="J130" i="4"/>
  <c r="J132" i="4" s="1"/>
  <c r="L5" i="4"/>
  <c r="M4" i="4"/>
  <c r="J138" i="4" l="1"/>
  <c r="K130" i="4"/>
  <c r="K132" i="4" s="1"/>
  <c r="J141" i="4"/>
  <c r="L134" i="4"/>
  <c r="L136" i="4" s="1"/>
  <c r="K140" i="4"/>
  <c r="M5" i="4"/>
  <c r="N4" i="4"/>
  <c r="N5" i="4" s="1"/>
  <c r="L130" i="4" l="1"/>
  <c r="L132" i="4" s="1"/>
  <c r="K138" i="4"/>
  <c r="K141" i="4"/>
  <c r="M134" i="4"/>
  <c r="M136" i="4" s="1"/>
  <c r="L140" i="4"/>
  <c r="M130" i="4" l="1"/>
  <c r="M132" i="4" s="1"/>
  <c r="L138" i="4"/>
  <c r="L141" i="4" s="1"/>
  <c r="N134" i="4"/>
  <c r="N136" i="4" s="1"/>
  <c r="N140" i="4" s="1"/>
  <c r="M140" i="4"/>
  <c r="N130" i="4" l="1"/>
  <c r="N132" i="4" s="1"/>
  <c r="N138" i="4" s="1"/>
  <c r="N141" i="4" s="1"/>
  <c r="M138" i="4"/>
  <c r="M14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tc={C44DD529-23B6-4C64-9264-83C6D7F50CED}</author>
    <author>tc={7CD9FAFD-A8B6-4E89-89DB-09EF99E7F80E}</author>
    <author>tc={0A32559B-9CE0-4724-978E-C941F9A27E88}</author>
    <author>tc={55BE8790-50ED-4486-8E78-5D1516071DA8}</author>
    <author>tc={E91F14DC-7A26-4035-89AF-70AB6E7FB419}</author>
    <author>tc={48F935CE-F20D-4A77-B030-A9DE865A7D23}</author>
    <author>tc={6421E3A5-96E7-4BE3-A983-73FB5EBE10B0}</author>
    <author>tc={8229B60D-CF56-41E9-BC2E-87BE96CD8361}</author>
    <author>tc={231A4F4B-D162-4C35-8294-A6B4A406CDD6}</author>
    <author>tc={33ED1CE7-9DB4-42B2-B7F6-A7B2625EFCB3}</author>
    <author>tc={CF0E8DBD-413B-4D39-8914-81387CA78AEA}</author>
    <author>tc={F1787158-E9EE-4715-A3A1-1C53E4CAC1EB}</author>
    <author>tc={38902F9F-3D12-4C01-AC1F-D524FFD00F82}</author>
    <author>tc={EEF21D43-2F6E-4042-82A5-C3B0764FE683}</author>
    <author>tc={82EEB5D0-123F-4CC0-BAD9-0E8284219161}</author>
    <author>tc={EEF707DD-A138-4BA0-BE43-C0FC47136608}</author>
    <author>tc={0C874CD1-D5D7-454B-B344-67A0A9242D3C}</author>
    <author>tc={1F62B4E9-0941-4E78-9610-F238CEACDCA8}</author>
    <author>tc={B4000B2C-10D2-4A3D-995C-A7CEE3010D99}</author>
    <author>tc={B9A42BD3-6490-43BF-ADE2-7E423B160446}</author>
    <author>tc={EAB47D30-7B6F-4E89-A82A-37645DE16B1B}</author>
    <author>tc={9921E385-571B-4CF9-9B42-C5DDA1607BB2}</author>
    <author>tc={BD1DC279-DE9C-4CAB-AB61-AE5B8E533D49}</author>
    <author>tc={AF57C3AC-69D9-4079-8F66-6EFCB408A7DC}</author>
    <author>tc={38E95CF0-8CC0-4A30-BB77-A91084C62702}</author>
    <author>tc={7C38BAA3-B3D2-4881-801E-96B324B2EB37}</author>
    <author>tc={E998F5B0-397A-45A1-93A6-3C74A3F00F81}</author>
    <author>tc={614415F6-730E-486E-9940-A55133135B03}</author>
    <author>tc={503A2F5E-4659-4C52-8647-1DF3FDCEA639}</author>
    <author>tc={215B605A-23A9-434F-A446-95FE6212B686}</author>
    <author>tc={211BE328-D9C7-44E6-A037-7ACC65CD00DE}</author>
    <author>tc={F79AB31A-8EF2-4D1E-BB3D-54E8586CB9D9}</author>
    <author>tc={B0110C1A-DF7A-46CF-8E4A-56C9CD6D5CAF}</author>
    <author>tc={7C9A2A45-CEFE-4186-AA41-14279DA69CDB}</author>
    <author>tc={F1D6326A-8F76-4522-AA99-58D24960EF09}</author>
    <author>tc={E5593E42-00B7-4615-BD98-6F38D9AB0E25}</author>
    <author>tc={C4544E2C-0127-42EB-80D4-BE876A4FB5DC}</author>
    <author>tc={78AEADEB-5694-4933-B5AC-51751E65F9B6}</author>
    <author>tc={BFF1AD1D-CD34-4129-8526-2F49FD41A7EB}</author>
    <author>tc={1111B3D0-2591-4A32-9983-C580C6514655}</author>
    <author>tc={9EB70600-BDB1-432B-B996-998B1A2DF965}</author>
    <author>tc={75F5D51F-4E3D-4313-8E4F-C6E62C2AF92E}</author>
    <author>tc={9F62DEA6-F5A6-40C7-9770-6672A8231EF4}</author>
    <author>tc={306AB8DE-9A1C-4C84-8992-4C023A3E2DB6}</author>
    <author>tc={884F33ED-7267-4E75-85D4-2E08C542994A}</author>
    <author>tc={C6066A0E-B09A-4A2F-919C-6E3D4748ABA6}</author>
    <author>tc={5FA42490-107D-4788-917D-760D2FA00199}</author>
    <author>tc={27F09CCB-C98A-4395-BFAD-3F9B97C9C1B6}</author>
    <author>tc={DF37A153-4FFC-4549-8E31-3934927229F3}</author>
    <author>tc={06C1F5E9-81AA-470B-BBD0-024BE6F709CE}</author>
    <author>tc={83BF7582-1731-44DA-B19D-F2A90005A197}</author>
    <author>tc={70783BAC-AFE3-418C-92B2-86584424CD2C}</author>
    <author>tc={4A040E6B-4EA4-4C75-803C-E9D74665A561}</author>
    <author>tc={E0A01EAF-3DDC-4CAA-94B9-A0909119F697}</author>
    <author>tc={756E3645-C15F-4E69-A076-07B94700E566}</author>
    <author>tc={319F3D8D-BC57-4FA7-9B53-194622D22EC9}</author>
    <author>tc={B62FC2B6-BD23-4043-935A-B8207ABC82AF}</author>
    <author>tc={80AE5D07-7A35-4B45-AB4C-E18A4EB6BB9A}</author>
    <author>tc={F5A724EF-EB9B-4492-BB75-002CC75211AA}</author>
    <author>tc={2EA18F6D-02B6-4C97-8817-0EEC80BD10F3}</author>
    <author>tc={13F7CB48-A5A0-4014-BA1B-FB5AFB1DC80D}</author>
    <author>tc={36F21B92-31EB-4A28-99A1-CFE9759353F1}</author>
    <author>tc={39294D01-1904-4CB7-BDBF-AEFD3CE3B790}</author>
    <author>tc={6DAD517B-78AD-4F3A-99BF-AEB9B4AC0545}</author>
    <author>tc={183D0665-6217-4877-86B8-F464CC6D5EB0}</author>
    <author>tc={3146B664-9B13-4412-9B5E-8F8F5248A2DA}</author>
    <author>tc={CE7A57CB-E366-4A3A-99D8-11DA4340706E}</author>
    <author>tc={D7A2506F-BEE8-4AAC-BF4A-ED7CCFDC4521}</author>
    <author>tc={F4B6758C-A6B3-49EF-8DC3-73B512F0C256}</author>
    <author>tc={447D8EB1-52D8-41DF-8389-E62AD1CAB0C6}</author>
    <author>tc={AF184BF9-7C6E-46AB-9447-EF3B3D1EA493}</author>
    <author>tc={DD0C7E56-D549-4B7C-8AE9-94793AEC6940}</author>
  </authors>
  <commentList>
    <comment ref="E3" authorId="0" shapeId="0" xr:uid="{C44DD529-23B6-4C64-9264-83C6D7F50CED}">
      <text>
        <t>[Threaded comment]
Your version of Excel allows you to read this threaded comment; however, any edits to it will get removed if the file is opened in a newer version of Excel. Learn more: https://go.microsoft.com/fwlink/?linkid=870924
Comment:
    1. Enter a # only, like 1.  Do not enter text with a number.
2. New schools may enter a 0 here so they can input their Planning &amp; pre-opening period.</t>
      </text>
    </comment>
    <comment ref="E16" authorId="1" shapeId="0" xr:uid="{7CD9FAFD-A8B6-4E89-89DB-09EF99E7F80E}">
      <text>
        <t>[Threaded comment]
Your version of Excel allows you to read this threaded comment; however, any edits to it will get removed if the file is opened in a newer version of Excel. Learn more: https://go.microsoft.com/fwlink/?linkid=870924
Comment:
    Enter the year # only.  Do not enter "Fall."</t>
      </text>
    </comment>
    <comment ref="D30" authorId="2" shapeId="0" xr:uid="{0A32559B-9CE0-4724-978E-C941F9A27E88}">
      <text>
        <t>[Threaded comment]
Your version of Excel allows you to read this threaded comment; however, any edits to it will get removed if the file is opened in a newer version of Excel. Learn more: https://go.microsoft.com/fwlink/?linkid=870924
Comment:
    Source: Actual enrollment from DSA spreadsheet</t>
      </text>
    </comment>
    <comment ref="D31" authorId="3" shapeId="0" xr:uid="{55BE8790-50ED-4486-8E78-5D1516071DA8}">
      <text>
        <t>[Threaded comment]
Your version of Excel allows you to read this threaded comment; however, any edits to it will get removed if the file is opened in a newer version of Excel. Learn more: https://go.microsoft.com/fwlink/?linkid=870924
Comment:
    Source:  Projected/budgeted from submitted annual proposed budget</t>
      </text>
    </comment>
    <comment ref="D36" authorId="4" shapeId="0" xr:uid="{E91F14DC-7A26-4035-89AF-70AB6E7FB419}">
      <text>
        <t>[Threaded comment]
Your version of Excel allows you to read this threaded comment; however, any edits to it will get removed if the file is opened in a newer version of Excel. Learn more: https://go.microsoft.com/fwlink/?linkid=870924
Comment:
    Source: Statement of Activities--for Accrual based figures</t>
      </text>
    </comment>
    <comment ref="D41" authorId="5" shapeId="0" xr:uid="{48F935CE-F20D-4A77-B030-A9DE865A7D23}">
      <text>
        <t>[Threaded comment]
Your version of Excel allows you to read this threaded comment; however, any edits to it will get removed if the file is opened in a newer version of Excel. Learn more: https://go.microsoft.com/fwlink/?linkid=870924
Comment:
    Exclude borrowings, other "Other Financing Sources"</t>
      </text>
    </comment>
    <comment ref="D42" authorId="6" shapeId="0" xr:uid="{6421E3A5-96E7-4BE3-A983-73FB5EBE10B0}">
      <text>
        <t>[Threaded comment]
Your version of Excel allows you to read this threaded comment; however, any edits to it will get removed if the file is opened in a newer version of Excel. Learn more: https://go.microsoft.com/fwlink/?linkid=870924
Comment:
    May include interest and all other revenues</t>
      </text>
    </comment>
    <comment ref="D45" authorId="7" shapeId="0" xr:uid="{8229B60D-CF56-41E9-BC2E-87BE96CD8361}">
      <text>
        <t>[Threaded comment]
Your version of Excel allows you to read this threaded comment; however, any edits to it will get removed if the file is opened in a newer version of Excel. Learn more: https://go.microsoft.com/fwlink/?linkid=870924
Comment:
    Source: Statement of Activities--for Accrual based figures</t>
      </text>
    </comment>
    <comment ref="D51" authorId="8" shapeId="0" xr:uid="{231A4F4B-D162-4C35-8294-A6B4A406CDD6}">
      <text>
        <t>[Threaded comment]
Your version of Excel allows you to read this threaded comment; however, any edits to it will get removed if the file is opened in a newer version of Excel. Learn more: https://go.microsoft.com/fwlink/?linkid=870924
Comment:
    Input Total Expenses here and show select included detail below.</t>
      </text>
    </comment>
    <comment ref="D55" authorId="9" shapeId="0" xr:uid="{33ED1CE7-9DB4-42B2-B7F6-A7B2625EFCB3}">
      <text>
        <t>[Threaded comment]
Your version of Excel allows you to read this threaded comment; however, any edits to it will get removed if the file is opened in a newer version of Excel. Learn more: https://go.microsoft.com/fwlink/?linkid=870924
Comment:
    Treated as included operating expenses.</t>
      </text>
    </comment>
    <comment ref="D60" authorId="10" shapeId="0" xr:uid="{CF0E8DBD-413B-4D39-8914-81387CA78AEA}">
      <text>
        <t>[Threaded comment]
Your version of Excel allows you to read this threaded comment; however, any edits to it will get removed if the file is opened in a newer version of Excel. Learn more: https://go.microsoft.com/fwlink/?linkid=870924
Comment:
    Source: Notes to the audited financial statements</t>
      </text>
    </comment>
    <comment ref="D63" authorId="11" shapeId="0" xr:uid="{F1787158-E9EE-4715-A3A1-1C53E4CAC1EB}">
      <text>
        <t>[Threaded comment]
Your version of Excel allows you to read this threaded comment; however, any edits to it will get removed if the file is opened in a newer version of Excel. Learn more: https://go.microsoft.com/fwlink/?linkid=870924
Comment:
    This total does not include the detail breakout shown above.</t>
      </text>
    </comment>
    <comment ref="D72" authorId="12" shapeId="0" xr:uid="{38902F9F-3D12-4C01-AC1F-D524FFD00F82}">
      <text>
        <t>[Threaded comment]
Your version of Excel allows you to read this threaded comment; however, any edits to it will get removed if the file is opened in a newer version of Excel. Learn more: https://go.microsoft.com/fwlink/?linkid=870924
Comment:
    Borrowings (bond proceeds, capital lease balance) are not net income, but
like Net Income they may change the fund balance</t>
      </text>
    </comment>
    <comment ref="D74" authorId="13" shapeId="0" xr:uid="{EEF21D43-2F6E-4042-82A5-C3B0764FE683}">
      <text>
        <t>[Threaded comment]
Your version of Excel allows you to read this threaded comment; however, any edits to it will get removed if the file is opened in a newer version of Excel. Learn more: https://go.microsoft.com/fwlink/?linkid=870924
Comment:
    Exclude principal reductions; 
Include allowed pre-issuance Capital Expenditures.</t>
      </text>
    </comment>
    <comment ref="D75" authorId="14" shapeId="0" xr:uid="{82EEB5D0-123F-4CC0-BAD9-0E8284219161}">
      <text>
        <t>[Threaded comment]
Your version of Excel allows you to read this threaded comment; however, any edits to it will get removed if the file is opened in a newer version of Excel. Learn more: https://go.microsoft.com/fwlink/?linkid=870924
Comment:
    Exclude principal reductions; 
Include allowed pre-issuance Capital Expenditures.</t>
      </text>
    </comment>
    <comment ref="D78" authorId="15" shapeId="0" xr:uid="{EEF707DD-A138-4BA0-BE43-C0FC47136608}">
      <text>
        <t>[Threaded comment]
Your version of Excel allows you to read this threaded comment; however, any edits to it will get removed if the file is opened in a newer version of Excel. Learn more: https://go.microsoft.com/fwlink/?linkid=870924
Comment:
    Source: Notes to the audited financial statements</t>
      </text>
    </comment>
    <comment ref="D83" authorId="16" shapeId="0" xr:uid="{0C874CD1-D5D7-454B-B344-67A0A9242D3C}">
      <text>
        <t>[Threaded comment]
Your version of Excel allows you to read this threaded comment; however, any edits to it will get removed if the file is opened in a newer version of Excel. Learn more: https://go.microsoft.com/fwlink/?linkid=870924
Comment:
    Source: Statement of Net Position for Accrual based figures</t>
      </text>
    </comment>
    <comment ref="D84" authorId="17" shapeId="0" xr:uid="{1F62B4E9-0941-4E78-9610-F238CEACDCA8}">
      <text>
        <t>[Threaded comment]
Your version of Excel allows you to read this threaded comment; however, any edits to it will get removed if the file is opened in a newer version of Excel. Learn more: https://go.microsoft.com/fwlink/?linkid=870924
Comment:
    Includes committed, assigned and unassigned Fund Balance in Cash</t>
      </text>
    </comment>
    <comment ref="D85" authorId="18" shapeId="0" xr:uid="{B4000B2C-10D2-4A3D-995C-A7CEE3010D99}">
      <text>
        <t>[Threaded comment]
Your version of Excel allows you to read this threaded comment; however, any edits to it will get removed if the file is opened in a newer version of Excel. Learn more: https://go.microsoft.com/fwlink/?linkid=870924
Comment:
    Includes restricted and non spendable</t>
      </text>
    </comment>
    <comment ref="D87" authorId="19" shapeId="0" xr:uid="{B9A42BD3-6490-43BF-ADE2-7E423B160446}">
      <text>
        <t>[Threaded comment]
Your version of Excel allows you to read this threaded comment; however, any edits to it will get removed if the file is opened in a newer version of Excel. Learn more: https://go.microsoft.com/fwlink/?linkid=870924
Comment:
    Other liquid assets, (includes restricted and non spendable?)</t>
      </text>
    </comment>
    <comment ref="D88" authorId="20" shapeId="0" xr:uid="{EAB47D30-7B6F-4E89-A82A-37645DE16B1B}">
      <text>
        <t>[Threaded comment]
Your version of Excel allows you to read this threaded comment; however, any edits to it will get removed if the file is opened in a newer version of Excel. Learn more: https://go.microsoft.com/fwlink/?linkid=870924
Comment:
    Includes Restricted Cash. 
Restricted in this case means GASB restricted, such as by restrictions a third party funder may impose.  For example, a loan or grant which comes with restictions.  Usage here does not refer to a school board designating funds as restricted while the board has broad discretion to unrestrict the funds.  
A Board should carefully consider whether it is making funds restricted to the extent it may limit such a cash balance from being included as unrestricted in these calculations.
Essentially, if the school board designates fund balance as "restricted" but its cash is available to cover operating expenses then the board may consider whether the funds are better categorized as Committed, Assigned or Unassigned.</t>
      </text>
    </comment>
    <comment ref="J95" authorId="21" shapeId="0" xr:uid="{9921E385-571B-4CF9-9B42-C5DDA1607BB2}">
      <text>
        <t>[Threaded comment]
Your version of Excel allows you to read this threaded comment; however, any edits to it will get removed if the file is opened in a newer version of Excel. Learn more: https://go.microsoft.com/fwlink/?linkid=870924
Comment:
    y</t>
      </text>
    </comment>
    <comment ref="J96" authorId="22" shapeId="0" xr:uid="{BD1DC279-DE9C-4CAB-AB61-AE5B8E533D49}">
      <text>
        <t>[Threaded comment]
Your version of Excel allows you to read this threaded comment; however, any edits to it will get removed if the file is opened in a newer version of Excel. Learn more: https://go.microsoft.com/fwlink/?linkid=870924
Comment:
    y</t>
      </text>
    </comment>
    <comment ref="D97" authorId="23" shapeId="0" xr:uid="{AF57C3AC-69D9-4079-8F66-6EFCB408A7DC}">
      <text>
        <t>[Threaded comment]
Your version of Excel allows you to read this threaded comment; however, any edits to it will get removed if the file is opened in a newer version of Excel. Learn more: https://go.microsoft.com/fwlink/?linkid=870924
Comment:
    Source: Statement of Net Position</t>
      </text>
    </comment>
    <comment ref="D102" authorId="24" shapeId="0" xr:uid="{38E95CF0-8CC0-4A30-BB77-A91084C62702}">
      <text>
        <t>[Threaded comment]
Your version of Excel allows you to read this threaded comment; however, any edits to it will get removed if the file is opened in a newer version of Excel. Learn more: https://go.microsoft.com/fwlink/?linkid=870924
Comment:
    Fixed, capital and other non current assets</t>
      </text>
    </comment>
    <comment ref="D105" authorId="25" shapeId="0" xr:uid="{7C38BAA3-B3D2-4881-801E-96B324B2EB37}">
      <text>
        <t>[Threaded comment]
Your version of Excel allows you to read this threaded comment; however, any edits to it will get removed if the file is opened in a newer version of Excel. Learn more: https://go.microsoft.com/fwlink/?linkid=870924
Comment:
    Source: Statement of Net Position
May include "Pension requirement"
Deferred outflow of resources - a consumption of net assets by the government that is applicable to a future reporting period. For example, prepaid items and deferred charges. 
https://sco.ca.gov/Files-ARD/GASB_63_SUMMARY.pdf
The GASB requires that deferred outflows of resources be reported in the financial statements apart from assets, and deferred inflows of resources apart from liabilities.
1. Deferred outflows of resources - should be reported as a separate section following assets in
the statement of financial position.
2. Deferred inflows of resources - should be reported as a separate section following liabilities in
the statement of financial position.
3. Statement of Net Position - The residual amount should be reported as net position, rather than
net assets. The three components remain the same - net investment in capital assets, restricted (distinguishing between major categories of restrictions), and unrestricted. 
https://sco.ca.gov/Files-ARD/GASB_63_SUMMARY.pdf
Assets + deferred outflows of resources – liabilities – deferred inflows of resources
= net position</t>
      </text>
    </comment>
    <comment ref="D107" authorId="26" shapeId="0" xr:uid="{E998F5B0-397A-45A1-93A6-3C74A3F00F81}">
      <text>
        <t>[Threaded comment]
Your version of Excel allows you to read this threaded comment; however, any edits to it will get removed if the file is opened in a newer version of Excel. Learn more: https://go.microsoft.com/fwlink/?linkid=870924
Comment:
    Sources: Statement of Net Position for Accrual based figures</t>
      </text>
    </comment>
    <comment ref="J110" authorId="27" shapeId="0" xr:uid="{614415F6-730E-486E-9940-A55133135B03}">
      <text>
        <t>[Threaded comment]
Your version of Excel allows you to read this threaded comment; however, any edits to it will get removed if the file is opened in a newer version of Excel. Learn more: https://go.microsoft.com/fwlink/?linkid=870924
Comment:
    y</t>
      </text>
    </comment>
    <comment ref="J111" authorId="28" shapeId="0" xr:uid="{503A2F5E-4659-4C52-8647-1DF3FDCEA639}">
      <text>
        <t>[Threaded comment]
Your version of Excel allows you to read this threaded comment; however, any edits to it will get removed if the file is opened in a newer version of Excel. Learn more: https://go.microsoft.com/fwlink/?linkid=870924
Comment:
    y</t>
      </text>
    </comment>
    <comment ref="D112" authorId="29" shapeId="0" xr:uid="{215B605A-23A9-434F-A446-95FE6212B686}">
      <text>
        <t>[Threaded comment]
Your version of Excel allows you to read this threaded comment; however, any edits to it will get removed if the file is opened in a newer version of Excel. Learn more: https://go.microsoft.com/fwlink/?linkid=870924
Comment:
    This figure will be included in the DSCR (Debt Service Coverage Ratio) as the Annual Principal part of the current portion of debt service.</t>
      </text>
    </comment>
    <comment ref="D113" authorId="30" shapeId="0" xr:uid="{211BE328-D9C7-44E6-A037-7ACC65CD00DE}">
      <text>
        <t>[Threaded comment]
Your version of Excel allows you to read this threaded comment; however, any edits to it will get removed if the file is opened in a newer version of Excel. Learn more: https://go.microsoft.com/fwlink/?linkid=870924
Comment:
    Excludes (current) Annual Principal</t>
      </text>
    </comment>
    <comment ref="D118" authorId="31" shapeId="0" xr:uid="{F79AB31A-8EF2-4D1E-BB3D-54E8586CB9D9}">
      <text>
        <t>[Threaded comment]
Your version of Excel allows you to read this threaded comment; however, any edits to it will get removed if the file is opened in a newer version of Excel. Learn more: https://go.microsoft.com/fwlink/?linkid=870924
Comment:
    Noncurrent portions</t>
      </text>
    </comment>
    <comment ref="D122" authorId="32" shapeId="0" xr:uid="{B0110C1A-DF7A-46CF-8E4A-56C9CD6D5CAF}">
      <text>
        <t xml:space="preserve">[Threaded comment]
Your version of Excel allows you to read this threaded comment; however, any edits to it will get removed if the file is opened in a newer version of Excel. Learn more: https://go.microsoft.com/fwlink/?linkid=870924
Comment:
    PERS pension liability is removed to calculate the "Operating Liabilities."
NRS 286.110  Public Employees’ Retirement System
      1.  A system of retirement providing benefits for the retirement, disability or death of employees of public employers and funded on an actuarial reserve basis is hereby established and must be known as the Public Employees’ Retirement System. The System is a public agency supported by administrative fees transferred from the retirement funds. The Executive and Legislative Departments of the State Government shall regularly review the System.
...   4.  The respective participating public employers are not liable for any obligation of the System.
</t>
      </text>
    </comment>
    <comment ref="D125" authorId="33" shapeId="0" xr:uid="{7C9A2A45-CEFE-4186-AA41-14279DA69CDB}">
      <text>
        <t>[Threaded comment]
Your version of Excel allows you to read this threaded comment; however, any edits to it will get removed if the file is opened in a newer version of Excel. Learn more: https://go.microsoft.com/fwlink/?linkid=870924
Comment:
    This line excludes bonds and pension liabilities.</t>
      </text>
    </comment>
    <comment ref="D127" authorId="34" shapeId="0" xr:uid="{F1D6326A-8F76-4522-AA99-58D24960EF09}">
      <text>
        <t>[Threaded comment]
Your version of Excel allows you to read this threaded comment; however, any edits to it will get removed if the file is opened in a newer version of Excel. Learn more: https://go.microsoft.com/fwlink/?linkid=870924
Comment:
    Source: Statement of Net Position
Deferred inflow of resources - an acquisition of net assets by the government that is applicable to a future reporting period. For example, deferred revenue and advance collections. 
https://sco.ca.gov/Files-ARD/GASB_63_SUMMARY.pdf
The GASB requires that deferred outflows of resources be reported in the financial statements apart from assets, and deferred inflows of resources apart from liabilities.
1. Deferred outflows of resources - should be reported as a separate section following assets in
the statement of financial position.
2. Deferred inflows of resources - should be reported as a separate section following liabilities in
the statement of financial position.
3. Statement of Net Position - The residual amount should be reported as net position, rather than
net assets. The three components remain the same - net investment in capital assets, restricted (distinguishing between major categories of restrictions), and unrestricted. 
https://sco.ca.gov/Files-ARD/GASB_63_SUMMARY.pdf
Assets + deferred outflows of resources – liabilities – deferred inflows of resources
= net position</t>
      </text>
    </comment>
    <comment ref="D143" authorId="35" shapeId="0" xr:uid="{E5593E42-00B7-4615-BD98-6F38D9AB0E25}">
      <text>
        <t xml:space="preserve">[Threaded comment]
Your version of Excel allows you to read this threaded comment; however, any edits to it will get removed if the file is opened in a newer version of Excel. Learn more: https://go.microsoft.com/fwlink/?linkid=870924
Comment:
    E.g., Total Expense line may not tie to annual report due to GASB treatment of Capital Expenditures and Other Financing Sources (e.g., Capital Leases)
or
See attached comments from CFO/Auditor…
</t>
      </text>
    </comment>
    <comment ref="P155" authorId="36" shapeId="0" xr:uid="{C4544E2C-0127-42EB-80D4-BE876A4FB5DC}">
      <text>
        <t>[Threaded comment]
Your version of Excel allows you to read this threaded comment; however, any edits to it will get removed if the file is opened in a newer version of Excel. Learn more: https://go.microsoft.com/fwlink/?linkid=870924
Comment:
    Near Term Measure ‐ Current Ratio
Current Assets / Current Liabilities
Meets Standard:
 Current Ratio is 1.1 or greater.
Or
 Current Ratio is between 1.0 and 1.1 AND one‐year trend is positive.
Note: For schools in their first or second year of operation, the Current Ratio must be greater
than 1.1.
Does Not Meet Standard:
 Current Ratio is between 0.9 and .99.
Or
 Current Ratio is between 1.0 and 1.1 and one-year trend is negative.
Falls Far Below Standard:
 Current Ratio is less than 0.9.</t>
      </text>
    </comment>
    <comment ref="B156" authorId="37" shapeId="0" xr:uid="{78AEADEB-5694-4933-B5AC-51751E65F9B6}">
      <text>
        <t xml:space="preserve">[Threaded comment]
Your version of Excel allows you to read this threaded comment; however, any edits to it will get removed if the file is opened in a newer version of Excel. Learn more: https://go.microsoft.com/fwlink/?linkid=870924
Comment:
    These numbers point to the row this line is pulling data from for easy verification of input and calculations. </t>
      </text>
    </comment>
    <comment ref="D156" authorId="38" shapeId="0" xr:uid="{BFF1AD1D-CD34-4129-8526-2F49FD41A7EB}">
      <text>
        <t>[Threaded comment]
Your version of Excel allows you to read this threaded comment; however, any edits to it will get removed if the file is opened in a newer version of Excel. Learn more: https://go.microsoft.com/fwlink/?linkid=870924
Comment:
    1. Operating vs. facility/bond/capital oriented.
2. 'Cash and cash equivalents, Marketable securities, Accounts receivable, Prepaid expenses, Inventory</t>
      </text>
    </comment>
    <comment ref="D166" authorId="39" shapeId="0" xr:uid="{1111B3D0-2591-4A32-9983-C580C6514655}">
      <text>
        <t xml:space="preserve">[Threaded comment]
Your version of Excel allows you to read this threaded comment; however, any edits to it will get removed if the file is opened in a newer version of Excel. Learn more: https://go.microsoft.com/fwlink/?linkid=870924
Comment:
    Unrestricted cash and unrestricted cash equivalents included. </t>
      </text>
    </comment>
    <comment ref="P166" authorId="40" shapeId="0" xr:uid="{9EB70600-BDB1-432B-B996-998B1A2DF965}">
      <text>
        <t>[Threaded comment]
Your version of Excel allows you to read this threaded comment; however, any edits to it will get removed if the file is opened in a newer version of Excel. Learn more: https://go.microsoft.com/fwlink/?linkid=870924
Comment:
    Near Term Measure ‐ Unrestricted Days Cash‐On‐Hand Ratio
Average Daily Expenses : (Total Annual Expenses – Annual Depreciation ‐ Amortization) /365
Unrestricted Days Cash‐On‐Hand: Unrestricted Cash and Equivalents / Average Daily Expense
Meets Standard:
 60 or more days of cash.
 Exceptions for schools in year one or two of their original contract term:
o Original Contract, Year 1 schools: 15 days or more
o Original Contract, Year 2 schools: 30 days or more
o Original Contract, Year 3 + schools: 60 days or more
o All schools—including schools in their original contract term—showing operating deficits will be held to the normal 60‐day standard.
Or
 Between 30 and 60 days of cash and one‐year trend is positive—a negative trend may still support a Meets Standard rating with adequate documentation1 from the school.
Does Not Meet Standard:
 Days of cash is between 15 and 29 days, except for original contract term first or second year schools.
Or
 Days of cash is between 30 and 60 days and one-year trend is negative —a negative trend may support a Meets Standard rating if the school provides adequate supporting documentation.
Falls Far Below Standard:
 Less than 15 days cash, regardless of whether school is in its original contract term.</t>
      </text>
    </comment>
    <comment ref="D168" authorId="41" shapeId="0" xr:uid="{75F5D51F-4E3D-4313-8E4F-C6E62C2AF92E}">
      <text>
        <t>[Threaded comment]
Your version of Excel allows you to read this threaded comment; however, any edits to it will get removed if the file is opened in a newer version of Excel. Learn more: https://go.microsoft.com/fwlink/?linkid=870924
Comment:
    Added Amortization line which is not in NACSA baseline framework.</t>
      </text>
    </comment>
    <comment ref="D169" authorId="42" shapeId="0" xr:uid="{9F62DEA6-F5A6-40C7-9770-6672A8231EF4}">
      <text>
        <t>[Threaded comment]
Your version of Excel allows you to read this threaded comment; however, any edits to it will get removed if the file is opened in a newer version of Excel. Learn more: https://go.microsoft.com/fwlink/?linkid=870924
Comment:
    Removed Amortization line to be consistent w/NACSA baseline framework.</t>
      </text>
    </comment>
    <comment ref="D170" authorId="43" shapeId="0" xr:uid="{306AB8DE-9A1C-4C84-8992-4C023A3E2DB6}">
      <text>
        <t>[Threaded comment]
Your version of Excel allows you to read this threaded comment; however, any edits to it will get removed if the file is opened in a newer version of Excel. Learn more: https://go.microsoft.com/fwlink/?linkid=870924
Comment:
    Total Expenses, Net of, excluding, Depreciation and Amortization.</t>
      </text>
    </comment>
    <comment ref="D172" authorId="44" shapeId="0" xr:uid="{884F33ED-7267-4E75-85D4-2E08C542994A}">
      <text>
        <t>[Threaded comment]
Your version of Excel allows you to read this threaded comment; however, any edits to it will get removed if the file is opened in a newer version of Excel. Learn more: https://go.microsoft.com/fwlink/?linkid=870924
Comment:
    Schools paid quarterly, especially new ones, may have lower year end balances to account for as they wait for funding for the next quarter.</t>
      </text>
    </comment>
    <comment ref="P179" authorId="45" shapeId="0" xr:uid="{C6066A0E-B09A-4A2F-919C-6E3D4748ABA6}">
      <text>
        <t>[Threaded comment]
Your version of Excel allows you to read this threaded comment; however, any edits to it will get removed if the file is opened in a newer version of Excel. Learn more: https://go.microsoft.com/fwlink/?linkid=870924
Comment:
    Near Term Measure ‐ Unrestricted Days Cash‐On‐Hand Ratio
Average Daily Expenses : (Total Annual Expenses – Annual Depreciation ‐ Amortization) /365
Unrestricted Days Cash‐On‐Hand: Unrestricted Cash and Equivalents / Average Daily Expense
Meets Standard:
 60 or more days of cash.
 Exceptions for schools in year one or two of their original contract term:
o Original Contract, Year 1 schools: 15 days or more
o Original Contract, Year 2 schools: 30 days or more
o Original Contract, Year 3 + schools: 60 days or more
o All schools—including schools in their original contract term—showing operating deficits will be held to the normal 60‐day standard.
Or
 Between 30 and 60 days of cash and one‐year trend is positive—a negative trend may still support a Meets Standard rating with adequate documentation from the school board.
Does Not Meet Standard:
 Days of cash is between 15 and 29 days, except for original contract term first or second year schools.
Or
 Days of cash is between 30 and 60 days and one-year trend is negative —a negative trend may support a Meets Standard rating if the school provides adequate supporting documentation.
Falls Far Below Standard:
 Less than 15 days cash, regardless of whether school is in its original contract term.</t>
      </text>
    </comment>
    <comment ref="D180" authorId="46" shapeId="0" xr:uid="{5FA42490-107D-4788-917D-760D2FA00199}">
      <text>
        <t xml:space="preserve">[Threaded comment]
Your version of Excel allows you to read this threaded comment; however, any edits to it will get removed if the file is opened in a newer version of Excel. Learn more: https://go.microsoft.com/fwlink/?linkid=870924
Comment:
    Unrestricted cash and unrestricted cash equivalents included. </t>
      </text>
    </comment>
    <comment ref="D182" authorId="47" shapeId="0" xr:uid="{27F09CCB-C98A-4395-BFAD-3F9B97C9C1B6}">
      <text>
        <t>[Threaded comment]
Your version of Excel allows you to read this threaded comment; however, any edits to it will get removed if the file is opened in a newer version of Excel. Learn more: https://go.microsoft.com/fwlink/?linkid=870924
Comment:
    Added Amortization line which is not in NACSA baseline framework.</t>
      </text>
    </comment>
    <comment ref="D183" authorId="48" shapeId="0" xr:uid="{DF37A153-4FFC-4549-8E31-3934927229F3}">
      <text>
        <t>[Threaded comment]
Your version of Excel allows you to read this threaded comment; however, any edits to it will get removed if the file is opened in a newer version of Excel. Learn more: https://go.microsoft.com/fwlink/?linkid=870924
Comment:
    Removed Amortization line to be consistent w/NACSA baseline framework.</t>
      </text>
    </comment>
    <comment ref="D184" authorId="49" shapeId="0" xr:uid="{06C1F5E9-81AA-470B-BBD0-024BE6F709CE}">
      <text>
        <t>[Threaded comment]
Your version of Excel allows you to read this threaded comment; however, any edits to it will get removed if the file is opened in a newer version of Excel. Learn more: https://go.microsoft.com/fwlink/?linkid=870924
Comment:
    Total Expenses, Net of, excluding, Depreciation and Amortization.</t>
      </text>
    </comment>
    <comment ref="D186" authorId="50" shapeId="0" xr:uid="{83BF7582-1731-44DA-B19D-F2A90005A197}">
      <text>
        <t>[Threaded comment]
Your version of Excel allows you to read this threaded comment; however, any edits to it will get removed if the file is opened in a newer version of Excel. Learn more: https://go.microsoft.com/fwlink/?linkid=870924
Comment:
    Schools paid quarterly, especially new ones, may have lower year end balances to account for as they wait for funding for the next quarter.</t>
      </text>
    </comment>
    <comment ref="D211" authorId="51" shapeId="0" xr:uid="{70783BAC-AFE3-418C-92B2-86584424CD2C}">
      <text>
        <t>[Threaded comment]
Your version of Excel allows you to read this threaded comment; however, any edits to it will get removed if the file is opened in a newer version of Excel. Learn more: https://go.microsoft.com/fwlink/?linkid=870924
Comment:
    Aka Net Income.  Do not include borrowings in Net Income.</t>
      </text>
    </comment>
    <comment ref="P211" authorId="52" shapeId="0" xr:uid="{4A040E6B-4EA4-4C75-803C-E9D74665A561}">
      <text>
        <t xml:space="preserve">[Threaded comment]
Your version of Excel allows you to read this threaded comment; however, any edits to it will get removed if the file is opened in a newer version of Excel. Learn more: https://go.microsoft.com/fwlink/?linkid=870924
Comment:
    Sustainability Measure ‐ Total Margin
Current Year Total Margin: Current Year Net Surplus / Current Year Total Revenue
Aggregated Total Margin: Total Three‐Year Net Surplus / Total Three‐Year Revenues
Meets Standard:
 The most recent year Total Margin is positive.  The Aggregated Three‐Year Total Margin, when calculable, is also positive.   
Does Not Meet Standard:
 Aggregated Three‐Year Total Margin, when calculable, is negative or the most recent year Total Margin is negative.
Falls Far Below Standard:
 Aggregated Three‐Year Total Margin is negative and most recent year Total Margin is negative.
Note: For schools in their first or second year of operation, substitute the “Aggregated Three‐year Total Margin” with the “Total Margin.”
</t>
      </text>
    </comment>
    <comment ref="D212" authorId="53" shapeId="0" xr:uid="{E0A01EAF-3DDC-4CAA-94B9-A0909119F697}">
      <text>
        <t>[Threaded comment]
Your version of Excel allows you to read this threaded comment; however, any edits to it will get removed if the file is opened in a newer version of Excel. Learn more: https://go.microsoft.com/fwlink/?linkid=870924
Comment:
    Do not add borrowings to revenue or net income.  Do not count principal payments as expenses.</t>
      </text>
    </comment>
    <comment ref="D213" authorId="54" shapeId="0" xr:uid="{756E3645-C15F-4E69-A076-07B94700E566}">
      <text>
        <t>[Threaded comment]
Your version of Excel allows you to read this threaded comment; however, any edits to it will get removed if the file is opened in a newer version of Excel. Learn more: https://go.microsoft.com/fwlink/?linkid=870924
Comment:
    Uses SPCSA baseline # decimal places, p 13.</t>
      </text>
    </comment>
    <comment ref="D219" authorId="55" shapeId="0" xr:uid="{319F3D8D-BC57-4FA7-9B53-194622D22EC9}">
      <text>
        <t>[Threaded comment]
Your version of Excel allows you to read this threaded comment; however, any edits to it will get removed if the file is opened in a newer version of Excel. Learn more: https://go.microsoft.com/fwlink/?linkid=870924
Comment:
    Meets Standard:
 Aggregated three-year total margin is positive and the most recent year total margin is
positive.
Does Not Meet Standard:
 Aggregated three-year total margin is negative or the most recent year total margin is
negative.
Falls Far Below Standard:
 Aggregated three-year total margin is negative and the most recent year total margin is
negative.</t>
      </text>
    </comment>
    <comment ref="D225" authorId="56" shapeId="0" xr:uid="{B62FC2B6-BD23-4043-935A-B8207ABC82AF}">
      <text>
        <t>[Threaded comment]
Your version of Excel allows you to read this threaded comment; however, any edits to it will get removed if the file is opened in a newer version of Excel. Learn more: https://go.microsoft.com/fwlink/?linkid=870924
Comment:
    Includes Capital Assets, bond issuance, facility, capital lease activity.</t>
      </text>
    </comment>
    <comment ref="P225" authorId="57" shapeId="0" xr:uid="{80AE5D07-7A35-4B45-AB4C-E18A4EB6BB9A}">
      <text>
        <t>[Threaded comment]
Your version of Excel allows you to read this threaded comment; however, any edits to it will get removed if the file is opened in a newer version of Excel. Learn more: https://go.microsoft.com/fwlink/?linkid=870924
Comment:
    Sustainability Measure ‐ Debt to Asset Ratio
Total Liabilities / Total Assets
Meets Standard:
 Debt to asset ratio is less than 0.90.
Does Not Meet Standard:
 Debt to asset ratio is greater than or equal to 0.90 and less than or equal to 1.0.
Falls Far Below Standard:
 Debt to asset ratio is greater than 1.0.</t>
      </text>
    </comment>
    <comment ref="D232" authorId="58" shapeId="0" xr:uid="{F5A724EF-EB9B-4492-BB75-002CC75211AA}">
      <text>
        <t>[Threaded comment]
Your version of Excel allows you to read this threaded comment; however, any edits to it will get removed if the file is opened in a newer version of Excel. Learn more: https://go.microsoft.com/fwlink/?linkid=870924
Comment:
    Total "Operating" Liabilities (All non capital liabilities)(ST &amp; LT Liabilities)</t>
      </text>
    </comment>
    <comment ref="D233" authorId="59" shapeId="0" xr:uid="{2EA18F6D-02B6-4C97-8817-0EEC80BD10F3}">
      <text>
        <t>[Threaded comment]
Your version of Excel allows you to read this threaded comment; however, any edits to it will get removed if the file is opened in a newer version of Excel. Learn more: https://go.microsoft.com/fwlink/?linkid=870924
Comment:
    Total "Operating" Assets</t>
      </text>
    </comment>
    <comment ref="D234" authorId="60" shapeId="0" xr:uid="{13F7CB48-A5A0-4014-BA1B-FB5AFB1DC80D}">
      <text>
        <t>[Threaded comment]
Your version of Excel allows you to read this threaded comment; however, any edits to it will get removed if the file is opened in a newer version of Excel. Learn more: https://go.microsoft.com/fwlink/?linkid=870924
Comment:
    Excludes Capital Assets</t>
      </text>
    </comment>
    <comment ref="D240" authorId="61" shapeId="0" xr:uid="{36F21B92-31EB-4A28-99A1-CFE9759353F1}">
      <text>
        <t>[Threaded comment]
Your version of Excel allows you to read this threaded comment; however, any edits to it will get removed if the file is opened in a newer version of Excel. Learn more: https://go.microsoft.com/fwlink/?linkid=870924
Comment:
    "[I]ncludes restricted and unrestricted funds."</t>
      </text>
    </comment>
    <comment ref="P240" authorId="62" shapeId="0" xr:uid="{39294D01-1904-4CB7-BDBF-AEFD3CE3B790}">
      <text>
        <t>[Threaded comment]
Your version of Excel allows you to read this threaded comment; however, any edits to it will get removed if the file is opened in a newer version of Excel. Learn more: https://go.microsoft.com/fwlink/?linkid=870924
Comment:
    Sustainability Measure ‐ Cash Flow
Multi‐Year Cash Flow = Year 3 (most recent year) Total Cash ‐ Year 1 Total Cash
One Year Cash Flow = Year 3 Total Cash ‐Year 2 (prior year) Total Cash
Meets Standard:
Y3‐Y1 One Year cash flow AND Multi‐Year cash flow (cash balances), where calculable, are positive. The most recent year Cash Flow is positive.  Or,
 For schools in their original contract term, year 1 and year 2 schools, all years have a positive cash flow. In year 1, for a school in its original term, the year 0 balance is assumed to be zero.
 Does Not Meet Standard:
 Multi‐year cash flow, where calculable, is negative OR the most recent year cash flow is negative.
Falls Far Below Standard:
 Multi‐year cash flow, where calculable, is negative AND the most recent year cash flow is negative.
Notes:  
1. A rating within this section may be adjusted for large capital investments resulting in cash balance declines‐‐ only for schools not showing an operating deficit.
2. A school may Meet Standards even with a cash balance decline based upon the supporting documentation provided by the school, such as if the school board had earlier approved a facility acquisition plan which would draw down cash savings and the cash balance decline
was a result of the approved spending plan.</t>
      </text>
    </comment>
    <comment ref="D241" authorId="63" shapeId="0" xr:uid="{6DAD517B-78AD-4F3A-99BF-AEB9B4AC0545}">
      <text>
        <t>[Threaded comment]
Your version of Excel allows you to read this threaded comment; however, any edits to it will get removed if the file is opened in a newer version of Excel. Learn more: https://go.microsoft.com/fwlink/?linkid=870924
Comment:
    To be consistent with our focus on operations, bond  proceeds cash is not included in these amounts. 
Includes cash equivalents (Excludes bond proceeds)</t>
      </text>
    </comment>
    <comment ref="D242" authorId="64" shapeId="0" xr:uid="{183D0665-6217-4877-86B8-F464CC6D5EB0}">
      <text>
        <t>[Threaded comment]
Your version of Excel allows you to read this threaded comment; however, any edits to it will get removed if the file is opened in a newer version of Excel. Learn more: https://go.microsoft.com/fwlink/?linkid=870924
Comment:
    Y3-Y1 (rolling 3 year lookback)</t>
      </text>
    </comment>
    <comment ref="D243" authorId="65" shapeId="0" xr:uid="{3146B664-9B13-4412-9B5E-8F8F5248A2DA}">
      <text>
        <t>[Threaded comment]
Your version of Excel allows you to read this threaded comment; however, any edits to it will get removed if the file is opened in a newer version of Excel. Learn more: https://go.microsoft.com/fwlink/?linkid=870924
Comment:
    Y2-Y1 (rolling 1 year lookback)</t>
      </text>
    </comment>
    <comment ref="P250" authorId="66" shapeId="0" xr:uid="{CE7A57CB-E366-4A3A-99D8-11DA4340706E}">
      <text>
        <t>[Threaded comment]
Your version of Excel allows you to read this threaded comment; however, any edits to it will get removed if the file is opened in a newer version of Excel. Learn more: https://go.microsoft.com/fwlink/?linkid=870924
Comment:
    Sustainability Measure ‐ Debt Service Coverage Ratio
See formula above
Meets Standard:
 Debt or long‐term Lease Service Coverage Ratio (DSCR or LSCR) is equal to or exceeds 1.10.
Or
 School does not have an outstanding loan or long‐term lease.
Does Not Meet Standard:
 Debt or long‐term Lease Service Coverage Ratio is less than 1.10.
Falls Far Below Standard:
 Not Applicable</t>
      </text>
    </comment>
    <comment ref="D257" authorId="67" shapeId="0" xr:uid="{D7A2506F-BEE8-4AAC-BF4A-ED7CCFDC4521}">
      <text>
        <t>[Threaded comment]
Your version of Excel allows you to read this threaded comment; however, any edits to it will get removed if the file is opened in a newer version of Excel. Learn more: https://go.microsoft.com/fwlink/?linkid=870924
Comment:
    Net Income before Depreciation, Interest Expense and Amortization, to derive net income cash available to cover fixed charges</t>
      </text>
    </comment>
    <comment ref="D260" authorId="68" shapeId="0" xr:uid="{F4B6758C-A6B3-49EF-8DC3-73B512F0C256}">
      <text>
        <t>[Threaded comment]
Your version of Excel allows you to read this threaded comment; however, any edits to it will get removed if the file is opened in a newer version of Excel. Learn more: https://go.microsoft.com/fwlink/?linkid=870924
Comment:
    Total Interest, including bond, capital, building, financing interest</t>
      </text>
    </comment>
    <comment ref="D265" authorId="69" shapeId="0" xr:uid="{447D8EB1-52D8-41DF-8389-E62AD1CAB0C6}">
      <text>
        <t>[Threaded comment]
Your version of Excel allows you to read this threaded comment; however, any edits to it will get removed if the file is opened in a newer version of Excel. Learn more: https://go.microsoft.com/fwlink/?linkid=870924
Comment:
    Or Debt, Lease and other Fixed Charge Coverage Ratio</t>
      </text>
    </comment>
    <comment ref="D294" authorId="70" shapeId="0" xr:uid="{AF184BF9-7C6E-46AB-9447-EF3B3D1EA493}">
      <text>
        <t>[Threaded comment]
Your version of Excel allows you to read this threaded comment; however, any edits to it will get removed if the file is opened in a newer version of Excel. Learn more: https://go.microsoft.com/fwlink/?linkid=870924
Comment:
    Is this school in it's first contract term (or is it in a renewal term)?</t>
      </text>
    </comment>
    <comment ref="D312" authorId="71" shapeId="0" xr:uid="{DD0C7E56-D549-4B7C-8AE9-94793AEC6940}">
      <text>
        <t>[Threaded comment]
Your version of Excel allows you to read this threaded comment; however, any edits to it will get removed if the file is opened in a newer version of Excel. Learn more: https://go.microsoft.com/fwlink/?linkid=870924
Comment:
    Is this school in it's first contract term (or is it in a renewal term)?</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Dang</author>
  </authors>
  <commentList>
    <comment ref="D23" authorId="0" shapeId="0" xr:uid="{00000000-0006-0000-0500-000001000000}">
      <text>
        <r>
          <rPr>
            <b/>
            <sz val="9"/>
            <color indexed="81"/>
            <rFont val="Tahoma"/>
            <family val="2"/>
          </rPr>
          <t>Michael Dang:</t>
        </r>
        <r>
          <rPr>
            <sz val="9"/>
            <color indexed="81"/>
            <rFont val="Tahoma"/>
            <family val="2"/>
          </rPr>
          <t xml:space="preserve">
The GASB requires that deferred outflows of resources be reported in the financial statements apart from assets, and deferred inflows of resources apart from liabilities.</t>
        </r>
      </text>
    </comment>
  </commentList>
</comments>
</file>

<file path=xl/sharedStrings.xml><?xml version="1.0" encoding="utf-8"?>
<sst xmlns="http://schemas.openxmlformats.org/spreadsheetml/2006/main" count="1059" uniqueCount="600">
  <si>
    <t>Introduction to Financial Information Worksheet</t>
  </si>
  <si>
    <t>Financial Performance Framework</t>
  </si>
  <si>
    <t>CHARTER SCHOOL ANNUAL FINANCIAL PERFORMANCE REVIEW REPORT</t>
  </si>
  <si>
    <t xml:space="preserve">PRE-RELEASE </t>
  </si>
  <si>
    <t>BETA VERSION</t>
  </si>
  <si>
    <t>This is called a Beta version because we are testing the new Ratings logic/formulas in the lower section.</t>
  </si>
  <si>
    <t>School Years</t>
  </si>
  <si>
    <t xml:space="preserve">From  </t>
  </si>
  <si>
    <t xml:space="preserve">To  </t>
  </si>
  <si>
    <t>Actual</t>
  </si>
  <si>
    <t>Budget</t>
  </si>
  <si>
    <t>School Name</t>
  </si>
  <si>
    <t>Quest Academy</t>
  </si>
  <si>
    <t>Enter school name</t>
  </si>
  <si>
    <t>Independent Auditor</t>
  </si>
  <si>
    <t>Heather Gretch</t>
  </si>
  <si>
    <t>Name of auditor</t>
  </si>
  <si>
    <t>RubinBrown, LLC</t>
  </si>
  <si>
    <t>Name of auditing firm</t>
  </si>
  <si>
    <t>702-878-9788</t>
  </si>
  <si>
    <t>Phone number</t>
  </si>
  <si>
    <t>5851 W. Charleston Blvd.</t>
  </si>
  <si>
    <t>Street, Suite</t>
  </si>
  <si>
    <t>Las Vegas, NV 89146</t>
  </si>
  <si>
    <t>City, State, Zip</t>
  </si>
  <si>
    <t>First Contract, First Year</t>
  </si>
  <si>
    <t>First contract, first year of operations (before first renewal sought).</t>
  </si>
  <si>
    <t>of operations</t>
  </si>
  <si>
    <t>Current Contract First Year</t>
  </si>
  <si>
    <t>Note: School is starting w/year 0 (prior year w/ASD)</t>
  </si>
  <si>
    <t>of operations-or year 0</t>
  </si>
  <si>
    <t>First year of operation with the current charter contract (including renewals).</t>
  </si>
  <si>
    <t>Key</t>
  </si>
  <si>
    <t>Enter required data in yellow cells: This data is for operations focused measuring. Accrual basis</t>
  </si>
  <si>
    <t>Enter required data in bluecells: For capital, bond, facility measuring, such as modified accrual numbers.</t>
  </si>
  <si>
    <t>Meets Standards</t>
  </si>
  <si>
    <t>MS</t>
  </si>
  <si>
    <t>Falls Far Below Standards</t>
  </si>
  <si>
    <t>FFBS</t>
  </si>
  <si>
    <t>Does Not Meets Standards</t>
  </si>
  <si>
    <t>DNMS</t>
  </si>
  <si>
    <t>SCHOOL FINANCIAL PERFORMANCE DATA</t>
  </si>
  <si>
    <t>ENROLLMENT</t>
  </si>
  <si>
    <t>% Chg Enrol--&gt;</t>
  </si>
  <si>
    <t>NOTES (Out of print range)</t>
  </si>
  <si>
    <t xml:space="preserve">   Actual Enrollment</t>
  </si>
  <si>
    <t>Source: Actual enrollment from DSA spreadsheet</t>
  </si>
  <si>
    <t/>
  </si>
  <si>
    <t xml:space="preserve">   Projected Enrollment</t>
  </si>
  <si>
    <t>Source:  Projected/budgeted from submitted annual proposed budget</t>
  </si>
  <si>
    <t xml:space="preserve">       % Projected</t>
  </si>
  <si>
    <t>Comments</t>
  </si>
  <si>
    <t>SOURCE: STATEMENT OF ACTIVITIES (ACCRUAL INFORMATION)</t>
  </si>
  <si>
    <t>SELECT REVENUES</t>
  </si>
  <si>
    <t>% Chg Rev St--&gt;</t>
  </si>
  <si>
    <t>Percent Revenue</t>
  </si>
  <si>
    <t>Revenues-State</t>
  </si>
  <si>
    <t>Revenues-Federal</t>
  </si>
  <si>
    <t>Revenues-Local</t>
  </si>
  <si>
    <t>Donations/Fundraising</t>
  </si>
  <si>
    <t>Revenues - Other</t>
  </si>
  <si>
    <t>Exclude borrowings, other "Other Financing Sources"</t>
  </si>
  <si>
    <t>Total Revenue</t>
  </si>
  <si>
    <t>May include interest and all other revenues</t>
  </si>
  <si>
    <t>Comments: Rev'/Exp'</t>
  </si>
  <si>
    <t>SELECT EXPENSES</t>
  </si>
  <si>
    <t>% Chg Ed Prog--&gt;</t>
  </si>
  <si>
    <t>Educational Programs</t>
  </si>
  <si>
    <t>EMO/CMO, ESP</t>
  </si>
  <si>
    <t>Including any overrides or fees payable to EMO</t>
  </si>
  <si>
    <t>Support Services (Gen &amp; Admin)</t>
  </si>
  <si>
    <t>Net of any overrides to EMO</t>
  </si>
  <si>
    <t>Support Services, Other</t>
  </si>
  <si>
    <t>Other Expenses</t>
  </si>
  <si>
    <t>Total Expenses, Operating</t>
  </si>
  <si>
    <t xml:space="preserve">Show select additional detail below. </t>
  </si>
  <si>
    <t>Detail already included in the above Total Expenses</t>
  </si>
  <si>
    <t>Interest Expense</t>
  </si>
  <si>
    <t>Non long term debt, non facility interest expenses</t>
  </si>
  <si>
    <t>Interest Expense (Capital/Bldg)</t>
  </si>
  <si>
    <t>Long term debt interest expense</t>
  </si>
  <si>
    <t xml:space="preserve">   Total Interest Expense</t>
  </si>
  <si>
    <t>Capital Lease Expense + Principal reduction</t>
  </si>
  <si>
    <t>E.g., furniture, equipment, textboosk, software, computers; excludes pre-issuance Cap'l Expenditures</t>
  </si>
  <si>
    <t>Operating Lease Expense</t>
  </si>
  <si>
    <t>E.g., facility, classroom, office space, occupancy, rent</t>
  </si>
  <si>
    <t>Depreciation Expense</t>
  </si>
  <si>
    <t>Not treated as an expense by some schools</t>
  </si>
  <si>
    <t>Amortization Expense</t>
  </si>
  <si>
    <t>This total does not include the detail breakout shown above.</t>
  </si>
  <si>
    <t>Prior Period Adjustment</t>
  </si>
  <si>
    <t xml:space="preserve">   Net Surplus (Deficit)</t>
  </si>
  <si>
    <t>Total Revenue - Operating Expenses</t>
  </si>
  <si>
    <t>Adjustments to Net Surplus (Deficit)</t>
  </si>
  <si>
    <t>Change in Deferred Outflows</t>
  </si>
  <si>
    <t>Change in Net Pension Liability</t>
  </si>
  <si>
    <t>Change in Deferred Inflows</t>
  </si>
  <si>
    <t>Net Pension Liability Expense</t>
  </si>
  <si>
    <t>Adjusted Net Surplus (Deficit)</t>
  </si>
  <si>
    <t>Other financing sources</t>
  </si>
  <si>
    <t>Capital Expenditures</t>
  </si>
  <si>
    <t>Large capital expenditures which should not be included in operations performance reviews</t>
  </si>
  <si>
    <t>Capital Expenditures Paid with Bond Proceeds</t>
  </si>
  <si>
    <t>Exclude principal reductions; 
Include allowed pre-issuance Capital Expenditures.</t>
  </si>
  <si>
    <t>NOTICES</t>
  </si>
  <si>
    <t>Debt Default</t>
  </si>
  <si>
    <t>No</t>
  </si>
  <si>
    <t>Source: Notes to the audited financial statements</t>
  </si>
  <si>
    <t>Facility Lease Default</t>
  </si>
  <si>
    <t>Other Legal/Financial Notices</t>
  </si>
  <si>
    <t>SOURCE: STATEMENT OF NET POSITION (ACCRUAL INFORMATION)</t>
  </si>
  <si>
    <t>SELECT ASSETS</t>
  </si>
  <si>
    <t>% Chg C-Un--&gt;</t>
  </si>
  <si>
    <t>Source: Statement of Net Position</t>
  </si>
  <si>
    <t>Percent Total Assets</t>
  </si>
  <si>
    <t>Cash, Unrestricted</t>
  </si>
  <si>
    <t xml:space="preserve">Exclude bond proceeds.  Include committed, assigned and unassigned Fund Balances in Cash </t>
  </si>
  <si>
    <t>Cash, Restricted</t>
  </si>
  <si>
    <t>Exclude bond proceeds.  Include restricted and non spendable Fund Balances in Cash</t>
  </si>
  <si>
    <t>Cash equivalents, Restricted</t>
  </si>
  <si>
    <t xml:space="preserve">Exclude bond proceeds.  </t>
  </si>
  <si>
    <t>Cash equivalents, unrestricted</t>
  </si>
  <si>
    <t>Other liquid assets, (includes restricted and non spendable?)</t>
  </si>
  <si>
    <t>Total Cash &amp; Equivalents</t>
  </si>
  <si>
    <t>Includes Restricted Cash for Total Cash formula below</t>
  </si>
  <si>
    <t xml:space="preserve">    Total Cash &amp; Eq' (Unrestr'd)</t>
  </si>
  <si>
    <t>Unrestricted cash only</t>
  </si>
  <si>
    <t>Proceeds from Bonds</t>
  </si>
  <si>
    <t>% Chg AR--&gt;</t>
  </si>
  <si>
    <t>Accounts Receivable</t>
  </si>
  <si>
    <t>Other Current Assets</t>
  </si>
  <si>
    <t>Total Current Assets</t>
  </si>
  <si>
    <t>Current Assets (Operating)</t>
  </si>
  <si>
    <t>Comments: Assets</t>
  </si>
  <si>
    <t>Non Current Assets, Facilities</t>
  </si>
  <si>
    <t>Non Current Assets, Other, Net</t>
  </si>
  <si>
    <t>Fixed, capital and other non current assets</t>
  </si>
  <si>
    <t>Total Assets</t>
  </si>
  <si>
    <t>Deferred Outflows</t>
  </si>
  <si>
    <t>SELECT LIABILITIES</t>
  </si>
  <si>
    <t>Sources: Statement of Net Position,</t>
  </si>
  <si>
    <t>Current Liabilities</t>
  </si>
  <si>
    <t>% Chg AP--&gt;</t>
  </si>
  <si>
    <t>Accounts Payable</t>
  </si>
  <si>
    <t>Capital leases, current</t>
  </si>
  <si>
    <t>Notes/bonds/Debt, current</t>
  </si>
  <si>
    <t>Current portion (separate from non current portion); include current portion of capital lease</t>
  </si>
  <si>
    <t>Other Current Liabilities</t>
  </si>
  <si>
    <t>Excludes (current) Annual Principal; excludes current portion of capital leases</t>
  </si>
  <si>
    <t xml:space="preserve">   Current Liabilities</t>
  </si>
  <si>
    <t>Comments: Liabilities</t>
  </si>
  <si>
    <t>Noncurrent Liabilities</t>
  </si>
  <si>
    <t>Outstanding Loans</t>
  </si>
  <si>
    <t>Yes</t>
  </si>
  <si>
    <t>Noncurrent portions</t>
  </si>
  <si>
    <t>Long-term Liabilities</t>
  </si>
  <si>
    <t>Bond Debt &amp; Capital Lease Bal'</t>
  </si>
  <si>
    <t>Include E.g. capital lease, long-term portion</t>
  </si>
  <si>
    <t>Other NonCurrent Liabilities</t>
  </si>
  <si>
    <t>Net PERS Pension Liability</t>
  </si>
  <si>
    <t>Include Net PERS pension liabilities here; they are removed to calculate operating liabilities.</t>
  </si>
  <si>
    <t>Total Non-Current Liabilities</t>
  </si>
  <si>
    <t>Total Liabilities</t>
  </si>
  <si>
    <t>Total Liabilities (Operating)</t>
  </si>
  <si>
    <t>This line excludes bonds and pension liabilities and annual principal</t>
  </si>
  <si>
    <t>Deferred Inflows</t>
  </si>
  <si>
    <t>Net Position (Per Annual Independent Audit)</t>
  </si>
  <si>
    <t>Net Position (Beg' of Yr)</t>
  </si>
  <si>
    <t>Change in Net Position</t>
  </si>
  <si>
    <t>Net Position (End of Yr)</t>
  </si>
  <si>
    <t>Calculated</t>
  </si>
  <si>
    <t>Reconciliation</t>
  </si>
  <si>
    <t>Annual independent audit</t>
  </si>
  <si>
    <t>Plus NPL adjustment</t>
  </si>
  <si>
    <t>Minus calculated net position</t>
  </si>
  <si>
    <t>Should equal zero</t>
  </si>
  <si>
    <t>Notes:</t>
  </si>
  <si>
    <t>I certify that to the best of my knowledge the information entered above is correct.</t>
  </si>
  <si>
    <t>Submitter's em address</t>
  </si>
  <si>
    <t xml:space="preserve">Name of submitter  </t>
  </si>
  <si>
    <t xml:space="preserve">Title  </t>
  </si>
  <si>
    <t>Date prepared &amp; Phone #</t>
  </si>
  <si>
    <t>Emailing this document to the SPCSA from an authorized school board chairperson or vice-chairperson will count as a signature.</t>
  </si>
  <si>
    <t>FINANCIAL PERFORMANCE MEASURES, METRICS, RATINGS</t>
  </si>
  <si>
    <t>Near Term Measure 1</t>
  </si>
  <si>
    <t>1</t>
  </si>
  <si>
    <t>Current Ratio (CA/CL) (MS &gt;=1.1 or...)</t>
  </si>
  <si>
    <t>See note (mouseover cell to left) for thresholds</t>
  </si>
  <si>
    <t xml:space="preserve">  Total Current Assets (Operating)</t>
  </si>
  <si>
    <t xml:space="preserve">Near Term Measure ‐ Current Ratio Current Assets / Current Liabilities </t>
  </si>
  <si>
    <t xml:space="preserve">  Total Current Liabilities (Operating)</t>
  </si>
  <si>
    <t xml:space="preserve">Meets Standard:  Current Ratio is 1.1 or greater. Or  Current Ratio is between 1.0 and 1.1 and one‐year trend is positive. </t>
  </si>
  <si>
    <t xml:space="preserve">     Current Ratio</t>
  </si>
  <si>
    <t xml:space="preserve">Note: For schools in their first or second year of operation, the Current Ratio must be greater than 1.1. </t>
  </si>
  <si>
    <t xml:space="preserve">Does Not Meet Standard:  Current Ratio is between 0.9 and .99. </t>
  </si>
  <si>
    <t xml:space="preserve">     Ratings</t>
  </si>
  <si>
    <t>Notes</t>
  </si>
  <si>
    <t xml:space="preserve">Or  Current Ratio is between 1.0 and 1.1 and one-year trend is negative. </t>
  </si>
  <si>
    <t>Falls Far Below Standard:  Current Ratio is less than 0.9.</t>
  </si>
  <si>
    <t>Similar to Debt to Capitalization ; Debt / (Debt + Unrestricted Net Assets)</t>
  </si>
  <si>
    <t>Near Term Measure 2A</t>
  </si>
  <si>
    <t>2A</t>
  </si>
  <si>
    <t>Unrestricted Days Cash On Hand (&gt;= 60 days, unless…)</t>
  </si>
  <si>
    <t>Unrestricted Cash</t>
  </si>
  <si>
    <t xml:space="preserve">  Total Expenses, Operating</t>
  </si>
  <si>
    <t>* make sure row 77 is total expenses -- row 95 if 77 includes 95</t>
  </si>
  <si>
    <t xml:space="preserve">  Total Depreciation</t>
  </si>
  <si>
    <t xml:space="preserve">  Total Amortization</t>
  </si>
  <si>
    <t>Total Expenses, Net</t>
  </si>
  <si>
    <t xml:space="preserve">     Average Daily Expenses</t>
  </si>
  <si>
    <t xml:space="preserve">      UDCOH</t>
  </si>
  <si>
    <t>Unrestricted Cash / Average Daily Expenses = Days cash can cover average expenses.</t>
  </si>
  <si>
    <t>Trend</t>
  </si>
  <si>
    <t>Near Term Measure 2B (For Information purposes)</t>
  </si>
  <si>
    <t>2B</t>
  </si>
  <si>
    <t>Unrestricted Days Cash On Hand--w/Accounts Receivables (Information only measure)</t>
  </si>
  <si>
    <t>Unrestricted Cash &amp; AR</t>
  </si>
  <si>
    <t>Near Term Measure 3</t>
  </si>
  <si>
    <t>Enrollment Variance (Adopted June 2021)</t>
  </si>
  <si>
    <t xml:space="preserve">     Forecast Accuracy</t>
  </si>
  <si>
    <t>Near Term Measure 4</t>
  </si>
  <si>
    <t>4</t>
  </si>
  <si>
    <t>Notices</t>
  </si>
  <si>
    <t>Debt Default (n/a if no debt)</t>
  </si>
  <si>
    <t>n/a</t>
  </si>
  <si>
    <t>Sustainabilty Measure 1</t>
  </si>
  <si>
    <t>5</t>
  </si>
  <si>
    <t>Total Margin (Not in default and not delinquent w/debt syrups)</t>
  </si>
  <si>
    <t xml:space="preserve">   Current Year Net Surplus</t>
  </si>
  <si>
    <t xml:space="preserve">   Current Year Total Revenue</t>
  </si>
  <si>
    <t>Meets Standard:</t>
  </si>
  <si>
    <t xml:space="preserve">      Current Year Margin</t>
  </si>
  <si>
    <t>* Aggregated three-year total margin is positive and the most recent year total margin is</t>
  </si>
  <si>
    <t>positive.</t>
  </si>
  <si>
    <t>3 Year</t>
  </si>
  <si>
    <t>Does Not Meet Standard:</t>
  </si>
  <si>
    <t>Surplus</t>
  </si>
  <si>
    <t>* Aggregated three-year total margin is negative or the most recent year total margin is</t>
  </si>
  <si>
    <t>Revenue</t>
  </si>
  <si>
    <t>negative.</t>
  </si>
  <si>
    <t xml:space="preserve">     Aggregated 3 Year Margin</t>
  </si>
  <si>
    <t>Falls Far Below Standard:</t>
  </si>
  <si>
    <t>* Aggregated three-year total margin is negative and the most recent year total margin is</t>
  </si>
  <si>
    <t>Sustainabilty Measure 2</t>
  </si>
  <si>
    <t>6A</t>
  </si>
  <si>
    <r>
      <t xml:space="preserve">Debt to Asset Ratio </t>
    </r>
    <r>
      <rPr>
        <sz val="10"/>
        <rFont val="Arial"/>
        <family val="2"/>
      </rPr>
      <t>(W/facilties, bonds.  W/o Net Pension Liability…)</t>
    </r>
  </si>
  <si>
    <t>Total Debt</t>
  </si>
  <si>
    <t xml:space="preserve">   Debt to Asset Ratio</t>
  </si>
  <si>
    <t xml:space="preserve">   Ratings</t>
  </si>
  <si>
    <t>6B</t>
  </si>
  <si>
    <t>Debt to Asset Ratio  (W/O facilties, bonds.  W/o Net Pension Liability…)</t>
  </si>
  <si>
    <t>Total Debt (Operating)</t>
  </si>
  <si>
    <t>This debt amount EXcludes Bond Debt &amp; Capital Lease Balances and  excludes Net Pension Liabilities</t>
  </si>
  <si>
    <t>Total Assets (Operating)</t>
  </si>
  <si>
    <t>These ratings are "for information"</t>
  </si>
  <si>
    <t>Sustainabilty Measure 3</t>
  </si>
  <si>
    <t>7</t>
  </si>
  <si>
    <t>Cash Flow</t>
  </si>
  <si>
    <t xml:space="preserve">   Total Cash Balance</t>
  </si>
  <si>
    <t>"[I]ncludes restricted and unrestricted funds."</t>
  </si>
  <si>
    <t xml:space="preserve">   Multi Year Cash Flow (3 yr)</t>
  </si>
  <si>
    <t>Includes cash equivalents (Excludes bond proceeds)</t>
  </si>
  <si>
    <t xml:space="preserve">   One Year Cash Flow (1 yr)</t>
  </si>
  <si>
    <t>Y3-Y1 (rolling 3 year lookback)</t>
  </si>
  <si>
    <t xml:space="preserve">   One Year Cash Bal Chg</t>
  </si>
  <si>
    <t>Y2-Y1 (rolling 1 year lookback), Year over Year cash balance growth</t>
  </si>
  <si>
    <t>Sustainabilty Measure 4</t>
  </si>
  <si>
    <t>8</t>
  </si>
  <si>
    <t>Debt and/or Lease Service Coverage Ratio (MS &gt;=1.1)</t>
  </si>
  <si>
    <t>Net Income (aka Net Surplus)</t>
  </si>
  <si>
    <t>Does not include borrowings.</t>
  </si>
  <si>
    <t>Depreciation</t>
  </si>
  <si>
    <t>Capital Lease Expense</t>
  </si>
  <si>
    <t>Amortization</t>
  </si>
  <si>
    <t>NI b4 DIA</t>
  </si>
  <si>
    <t>Net Income before Depreciation, Interest Expense and Amortization, to derive net income cash available to cover fixed charges</t>
  </si>
  <si>
    <t>Annual Principal</t>
  </si>
  <si>
    <t>Total Interest, including bond, capital, building, financing interest</t>
  </si>
  <si>
    <t>Facility/Capital Lease Expense</t>
  </si>
  <si>
    <t>Debt (&amp; Lease) Service</t>
  </si>
  <si>
    <t>Capital and operating leases in Debt;</t>
  </si>
  <si>
    <t>DSCR or LSCR ***</t>
  </si>
  <si>
    <t>Or Debt, Lease and other Fixed Charge Coverage Ratio</t>
  </si>
  <si>
    <t>Exclude from numerator Cap ex paid for w/bond proceeds; exclude borrowings and other</t>
  </si>
  <si>
    <t>No FFBS rating for this Measure</t>
  </si>
  <si>
    <t>financing sources in net income. Exclude uses of bond proceeds from operating ratios.</t>
  </si>
  <si>
    <t>Hover cursor over red flags below to see notes.</t>
  </si>
  <si>
    <t>Guide is wrong-talks Current ratio in D/A</t>
  </si>
  <si>
    <t>Near Term</t>
  </si>
  <si>
    <t>Measure 1 - Current Ratio</t>
  </si>
  <si>
    <t>Is 1.1 or greater</t>
  </si>
  <si>
    <t>Between 1.0 and 1.1 and one-year trend is positive</t>
  </si>
  <si>
    <t>Between 0.9 and .99 (MD changed to &lt;1 to get the full 0.999…)</t>
  </si>
  <si>
    <t>Between 1.0 and 1.1 and one-year trend is negative</t>
  </si>
  <si>
    <t>Less Than 0.9</t>
  </si>
  <si>
    <t>Measure 2A - Unrestricted Days of Cash-on-Hand</t>
  </si>
  <si>
    <t>DO NOT DELETE ANY OF THE FOLLOWING</t>
  </si>
  <si>
    <t>60 days of cash or more</t>
  </si>
  <si>
    <t>OR Between 30 and 60 and one-year trend is positive</t>
  </si>
  <si>
    <t>Days of cash between 15 and 29</t>
  </si>
  <si>
    <t>OR Between 30 and 60 and one-year trend is negative</t>
  </si>
  <si>
    <t>Less than 15 days of cash</t>
  </si>
  <si>
    <t>Operating Deficit, No = 0</t>
  </si>
  <si>
    <t>Contract y1= Current y1? Y = 1</t>
  </si>
  <si>
    <t>DCOH (c1 y1) &gt; 15? Y = 1</t>
  </si>
  <si>
    <t>Enrol, DCOH (c1 y1) &gt; 15? Y = 1</t>
  </si>
  <si>
    <t>If enrollment &gt; 0, then test</t>
  </si>
  <si>
    <t>C1, y1 school</t>
  </si>
  <si>
    <t>Enrol, DCOH (c1 y1) &gt; 30? Y = 1</t>
  </si>
  <si>
    <t>MS?</t>
  </si>
  <si>
    <t>Measure 2B - Unrestricted Days of Cash-on-Hand</t>
  </si>
  <si>
    <t>Orig'Contract y1 or y2?</t>
  </si>
  <si>
    <t>Meets Standard: (30-60 &amp; posi trnd)</t>
  </si>
  <si>
    <t>Measure 3 - Enrollment Forecast Accuracy</t>
  </si>
  <si>
    <t>Enrollment forecast accuracy equals or exceeds 95% in the most recent year and equals or exceeds 95% of each the last three years</t>
  </si>
  <si>
    <t>Enrollment forecast accuracy is between 85% and 94% in the most recent year</t>
  </si>
  <si>
    <t>Enrollment forecast accuracy is 95% or greater in the most recent year but does not equal or exceed 95% or greater each of the last three years</t>
  </si>
  <si>
    <t>Enrollment forecast accuracy is less than 85% in the most recent year</t>
  </si>
  <si>
    <t>EFA Current year</t>
  </si>
  <si>
    <t>DNMS1</t>
  </si>
  <si>
    <t>SUSTAINABILTY MEASURE 1</t>
  </si>
  <si>
    <t xml:space="preserve">Total Margin </t>
  </si>
  <si>
    <t>MS: Most recent yr TM pos'</t>
  </si>
  <si>
    <r>
      <t>Meets Standard: M</t>
    </r>
    <r>
      <rPr>
        <sz val="11"/>
        <rFont val="Calibri"/>
        <family val="2"/>
      </rPr>
      <t xml:space="preserve">ost recent year Total Margin is </t>
    </r>
    <r>
      <rPr>
        <b/>
        <sz val="11"/>
        <rFont val="Calibri"/>
        <family val="2"/>
      </rPr>
      <t>positive</t>
    </r>
    <r>
      <rPr>
        <sz val="11"/>
        <rFont val="Calibri"/>
        <family val="2"/>
      </rPr>
      <t>--  </t>
    </r>
  </si>
  <si>
    <t>AND MS: Rcnt 3yr TM pos' if poss</t>
  </si>
  <si>
    <r>
      <t>AND</t>
    </r>
    <r>
      <rPr>
        <sz val="11"/>
        <rFont val="Calibri"/>
        <family val="2"/>
      </rPr>
      <t>--</t>
    </r>
    <r>
      <rPr>
        <b/>
        <sz val="11"/>
        <rFont val="Calibri"/>
        <family val="2"/>
      </rPr>
      <t>when calculable</t>
    </r>
    <r>
      <rPr>
        <sz val="11"/>
        <rFont val="Calibri"/>
        <family val="2"/>
      </rPr>
      <t xml:space="preserve">--the Aggregated Three‐Year Total Margin is also </t>
    </r>
    <r>
      <rPr>
        <b/>
        <sz val="11"/>
        <rFont val="Calibri"/>
        <family val="2"/>
      </rPr>
      <t>positive</t>
    </r>
    <r>
      <rPr>
        <sz val="11"/>
        <rFont val="Calibri"/>
        <family val="2"/>
      </rPr>
      <t>.   </t>
    </r>
  </si>
  <si>
    <t>MS: With "AND" constraint</t>
  </si>
  <si>
    <t xml:space="preserve">Does Not Meet Standard: </t>
  </si>
  <si>
    <r>
      <t>o</t>
    </r>
    <r>
      <rPr>
        <sz val="11"/>
        <rFont val="Calibri"/>
        <family val="2"/>
      </rPr>
      <t xml:space="preserve"> Aggregated Three‐Year Total Margin, </t>
    </r>
    <r>
      <rPr>
        <b/>
        <sz val="11"/>
        <rFont val="Calibri"/>
        <family val="2"/>
      </rPr>
      <t>when calculable</t>
    </r>
    <r>
      <rPr>
        <sz val="11"/>
        <rFont val="Calibri"/>
        <family val="2"/>
      </rPr>
      <t xml:space="preserve">, is </t>
    </r>
    <r>
      <rPr>
        <b/>
        <sz val="11"/>
        <rFont val="Calibri"/>
        <family val="2"/>
      </rPr>
      <t>negative</t>
    </r>
  </si>
  <si>
    <r>
      <t>OR</t>
    </r>
    <r>
      <rPr>
        <sz val="11"/>
        <rFont val="Calibri"/>
        <family val="2"/>
      </rPr>
      <t xml:space="preserve"> the most recent year Total Margin is </t>
    </r>
    <r>
      <rPr>
        <b/>
        <sz val="11"/>
        <rFont val="Calibri"/>
        <family val="2"/>
      </rPr>
      <t>negative</t>
    </r>
    <r>
      <rPr>
        <sz val="11"/>
        <rFont val="Calibri"/>
        <family val="2"/>
      </rPr>
      <t>.</t>
    </r>
  </si>
  <si>
    <r>
      <t xml:space="preserve">FFBS: </t>
    </r>
    <r>
      <rPr>
        <b/>
        <sz val="11"/>
        <rFont val="Symbol"/>
        <family val="1"/>
        <charset val="2"/>
      </rPr>
      <t>o</t>
    </r>
    <r>
      <rPr>
        <b/>
        <sz val="11"/>
        <rFont val="Calibri"/>
        <family val="2"/>
      </rPr>
      <t xml:space="preserve"> Aggregated Three‐Year Total Margin is negative </t>
    </r>
  </si>
  <si>
    <r>
      <t>AND</t>
    </r>
    <r>
      <rPr>
        <sz val="11"/>
        <rFont val="Calibri"/>
        <family val="2"/>
      </rPr>
      <t xml:space="preserve"> most recent year Total Margin is negative.</t>
    </r>
  </si>
  <si>
    <t>Note: For schools in their first or second year of operation, substitute the “Aggregated Three‐ year Total Margin” with the “Total Margin.”</t>
  </si>
  <si>
    <t>School is not in default of loan covenant(s) and is not delinquent with debt service payments</t>
  </si>
  <si>
    <t>School does not have an outstanding loan</t>
  </si>
  <si>
    <t>School is in default of loan covenant(s) and is not delinquent with debt service payments</t>
  </si>
  <si>
    <t>Sustainability</t>
  </si>
  <si>
    <t>Measure 1 - Total Margin</t>
  </si>
  <si>
    <t>Aggregated three-year total margin is positive and the most recent year total margin is positive</t>
  </si>
  <si>
    <t>Aggregated three-year total margin is negative or the most recent year total margin is negative</t>
  </si>
  <si>
    <t>Aggregated three-year total margin is negative and the most recent year total margin is negative</t>
  </si>
  <si>
    <t>Measure 2 - Debt to Asset Ratio</t>
  </si>
  <si>
    <t>Is less than 0.9</t>
  </si>
  <si>
    <t>Is greater than or equal to 0.90 and less than or equal to 1.0</t>
  </si>
  <si>
    <t>Is greater than 1.0</t>
  </si>
  <si>
    <t>Measure 3 - Cash Flow</t>
  </si>
  <si>
    <t>Multi-year cumulative cash flow is positive and the most recent year cash flow is positive</t>
  </si>
  <si>
    <t>Multi-year cumulative cash flow is negative or the most recent year cash flow is negative</t>
  </si>
  <si>
    <t>Multi-year cumulative cash flow is negative and the most year recent cash flow is negative</t>
  </si>
  <si>
    <t>Measure 4 - Debt Service Coverage Ratio</t>
  </si>
  <si>
    <t>Is equal to or exceeds 1.10</t>
  </si>
  <si>
    <t>Less than 1.10</t>
  </si>
  <si>
    <t>=IF('Formula Sheet'!$C$31&gt;2,IF($F$22&gt;'=1.1,"X",""),IF($F$22&gt;1.1,"X",""))</t>
  </si>
  <si>
    <t>Total Current Liabilities</t>
  </si>
  <si>
    <t>=IF('Formula Sheet'!$C$31&gt;2,IF(AND($F$22&gt;'=0.995,$F$22&lt;1.1,$F$23&gt;0),"X",""),"")</t>
  </si>
  <si>
    <t>Current Ratio</t>
  </si>
  <si>
    <t>=IF('Formula Sheet'!$C$31&gt;2,IF(AND($F$22&gt;'=0.9,$F$22&lt;'=0.994),"X",""),IF(AND($F$22&gt;'=0.9,$F$22&lt;'=1.1),"X",""))</t>
  </si>
  <si>
    <t>One-Year Trend</t>
  </si>
  <si>
    <t>=IF('Formula Sheet'!$C$31&gt;2,IF(AND($F$22&gt;'=1,$F$22&lt;1.1,$F$23&lt;0),"X",""),"")</t>
  </si>
  <si>
    <t>=IF($F$22&lt;0.9,"X","")</t>
  </si>
  <si>
    <t>Measure 2 - Unrestricted Days of Cash-on-Hand</t>
  </si>
  <si>
    <t xml:space="preserve">Purpose:  The unrestricted days cash-on-hand indicates how many days a school can pay its operating expenses without an inflow of cash. National standards state 60-120 cash-on-hand is considered a model practice.  </t>
  </si>
  <si>
    <t>Data Source:  Statement of Net Position;  Statement of Revenues, Expenditures and Changes in Fund Balance;  Notes to the Financial Statements</t>
  </si>
  <si>
    <t>Average Daily Expenses =</t>
  </si>
  <si>
    <t>=</t>
  </si>
  <si>
    <t>Unrestricted Days of Cash-on-Hand =</t>
  </si>
  <si>
    <t xml:space="preserve">One-Year Trend = </t>
  </si>
  <si>
    <t>Annual Expense</t>
  </si>
  <si>
    <t>=IF('Formula Sheet'!$C$31&gt;2,IF($F$47&gt;'=60,"X",""),IF($F$47&gt;'=30,"X",""))</t>
  </si>
  <si>
    <t>Annual Depreciation</t>
  </si>
  <si>
    <t>Total</t>
  </si>
  <si>
    <t>=IF('Formula Sheet'!$C$31&gt;2,IF(AND($F$47&gt;'=30,$F$47&lt;60,$F$48&gt;0),"X",""),"")</t>
  </si>
  <si>
    <t>Days</t>
  </si>
  <si>
    <t>=IF('Formula Sheet'!$C$31&gt;2,IF(AND($F$47&gt;'=15,$F$47&lt;30),"X",""),IF(AND($F$47&gt;'=15,$F$47&lt;30),"X",""))</t>
  </si>
  <si>
    <t>Unrestricted Cash and Equivalents</t>
  </si>
  <si>
    <t>=IF('Formula Sheet'!$C$31&gt;2,IF(AND($F$47&gt;'=30,$F$47&lt;60,$F$48&lt;0),"X",""),IF(AND($F$47&gt;30,$F$47&lt;60,$F$48&lt;0),"X",""))</t>
  </si>
  <si>
    <t>Average Daily Expenses</t>
  </si>
  <si>
    <t>=IF($F$47&lt;15,"X","")</t>
  </si>
  <si>
    <t>Days of Cash-On-Hand</t>
  </si>
  <si>
    <t xml:space="preserve">Purpose: Enrollment forecast accuracy tells sponsors whether or not the school is meeting its enrollment projections, thereby generating sufficient revenue to fund ongoing operations.  </t>
  </si>
  <si>
    <t>Data Source:  Actual Enrollment = certified validation day numbers;  Projected Enrollment = charter school board-approved budgeted enrollment</t>
  </si>
  <si>
    <t>2017 Forecast Accuracy =</t>
  </si>
  <si>
    <t>2016 Forecast Accuracy =</t>
  </si>
  <si>
    <t>2015 Forecast Accuracy =</t>
  </si>
  <si>
    <t>Actual Enrollment</t>
  </si>
  <si>
    <t>=IF('Formula Sheet'!$C$31&gt;2,IF(AND($F$68&gt;'=0.95,$F$69&gt;'=0.95,$F$70&gt;'=0.95),"X",""),IF('Formula Sheet'!$C$31'=2,IF(AND($F$68&gt;'=0.95,$F$69&gt;'=0.95,N70'=0),"X",""),IF(AND($F$68&gt;'=0.95,$F$69&gt;'=0,N70'=0),"X","")))</t>
  </si>
  <si>
    <t>Projected Enrollment</t>
  </si>
  <si>
    <t>Current Year Forecast Accuracy</t>
  </si>
  <si>
    <t>=IF('Formula Sheet'!$C$31&gt;2,IF(AND($F$68&gt;'=0.85,$F$68&lt;0.95),"X",""),IF(AND($F$68&gt;'=0.85,$F$68&lt;0.95),"X",""))</t>
  </si>
  <si>
    <t>Previous Year Forecast Accuracy</t>
  </si>
  <si>
    <t>2015 Forecast Accuracy</t>
  </si>
  <si>
    <t>=IF('Formula Sheet'!$C$31&gt;2,IF(AND($F$68&gt;'=0.95,OR($F$69&lt;0.95,$F$70&lt;0.95)),"X",""),IF('Formula Sheet'!$C$31'=2,IF(AND($F$68&gt;'=0.95,$F$69&lt;0.95),"X",""),""))</t>
  </si>
  <si>
    <t>=IF('Formula Sheet'!$C$31&gt;2,IF($F$68&lt;0.85,"X",""),IF($F$68&lt;0.85,"X",""))</t>
  </si>
  <si>
    <t>Measure 4 - Debt Default</t>
  </si>
  <si>
    <t>Purpose: The debt default indicator addresses whether or not a school is meeting its loan obligations and/or is delinquent with its debt service payments.  Notes from the audited financial statements are used as the source of data. In most cases this will not be applicable for charter schools that do not have outstanding loan.</t>
  </si>
  <si>
    <t>Data Source:  Notes to the Financial Statements</t>
  </si>
  <si>
    <t>Sponsors may consider a school in default only when the charter school is not making payments on its debt, or when it is out of compliance with other requirements in its debt covenants.</t>
  </si>
  <si>
    <t>Does the school have an outstanding loan?</t>
  </si>
  <si>
    <t>=IF(O88'="X","",IF($F$87'="No","X",""))</t>
  </si>
  <si>
    <t>Is the school in default of loan covenants?</t>
  </si>
  <si>
    <t>=IF($F$86'="No","X","")</t>
  </si>
  <si>
    <t>=IF($F$87'="Yes","X","")</t>
  </si>
  <si>
    <t>Purpose: Total margin measures the deficit or surplus a school yields out of its total revenues, which indicates whether or not the school is operating within its available resources. The measurement looks at the most recent 3 years.</t>
  </si>
  <si>
    <t>Data Source:  Statement of Revenues, Expenditures and Changes in Fund Balance</t>
  </si>
  <si>
    <t>2017 Total Margin =</t>
  </si>
  <si>
    <t>2016 Total Margin =</t>
  </si>
  <si>
    <t>2015 Total Margin =</t>
  </si>
  <si>
    <t>Aggregated Total Margin =</t>
  </si>
  <si>
    <t>2017 Total Revenue</t>
  </si>
  <si>
    <t>=IF('Formula Sheet'!$C$31&gt;2,IF(AND($F$120&gt;0,$F$115&gt;0),"X",""),IF(AND($F$120&gt;0,$F$115&gt;0),"X",""))</t>
  </si>
  <si>
    <t>2017 Total Expenditures</t>
  </si>
  <si>
    <t>Net Surplus</t>
  </si>
  <si>
    <t>=IF(O116'="X","",IF('Formula Sheet'!$C$31&gt;2,IF(OR($F$120&lt;0,$F$115&lt;0),"X",""),IF(OR($F$120&lt;0,$F$115&lt;0),"X","")))</t>
  </si>
  <si>
    <t>Current Year Total Margin</t>
  </si>
  <si>
    <t>Previous Year Current Margin</t>
  </si>
  <si>
    <t>=IF('Formula Sheet'!$C$31&gt;2,IF(AND($F$120&lt;0,$F$115&lt;0),"X",""),IF(AND($F$120&lt;0,$F$115&lt;0),"X",""))</t>
  </si>
  <si>
    <t>2015 Total Margin</t>
  </si>
  <si>
    <t>Three-Year Net Surplus</t>
  </si>
  <si>
    <t>Three-Year Revenues</t>
  </si>
  <si>
    <t>Aggregated Total Margin</t>
  </si>
  <si>
    <t>Purpose: The debt to asset ratio measures the amount of debt a school owes versus the assets they own; in other words, it measures the extent to which the school relies on borrowed funds to finance its operations.  A debt to asset ratio greater than 1.0 is a generally accepted indicator of potential long-term financial issues, as the organization owes more than it owns, reflecting a risky financial position. A ratio less than 0.9 indicates a financially healthy balance sheet, both in the assets and liabilities, and the implied balance in the equity account.</t>
  </si>
  <si>
    <t>Data Source:  Statement of Net Position</t>
  </si>
  <si>
    <t>Debt to Asset Ratio =</t>
  </si>
  <si>
    <t>* PERS pension liability is excluded from Total Liabilities</t>
  </si>
  <si>
    <t>=IF($F$138&lt;0.9,"X","")</t>
  </si>
  <si>
    <t>=IF(AND($F$138&gt;'=0.9,$F$138&lt;'=1),"X","")</t>
  </si>
  <si>
    <t>Debt to Asset Ratio</t>
  </si>
  <si>
    <t>=IF($F$138&gt;1,"X","")</t>
  </si>
  <si>
    <t>Purpose: The cash flow measure indicates a school’s change in cash balance from one period to another. This measure includes restricted and unrestricted funds. The measurement looks at the most recent 3 years.</t>
  </si>
  <si>
    <t>2017 Cash Flow =</t>
  </si>
  <si>
    <t>2016 Cash Flow =</t>
  </si>
  <si>
    <t>2015 Cash Flow =</t>
  </si>
  <si>
    <t>Multi-Year Cash Flow =</t>
  </si>
  <si>
    <t>2017 Cash</t>
  </si>
  <si>
    <t>=IF('Formula Sheet'!$C$31&gt;2,IF(AND($F$162&gt;0,$F$159&gt;0),"X",""),IF(AND($F$162&gt;0,$F$159&gt;0),"X",""))</t>
  </si>
  <si>
    <t>2016 Cash</t>
  </si>
  <si>
    <t>2015 Cash</t>
  </si>
  <si>
    <t>=IF(O160'="X","",IF('Formula Sheet'!$C$31&gt;2,IF(OR($F$162&lt;0,$F$159&lt;0),"X",""),IF(OR($F$162&lt;0,$F$159&lt;0),"X","")))</t>
  </si>
  <si>
    <t>Current Year Cash Flow</t>
  </si>
  <si>
    <t>Previous Year Cash Flow</t>
  </si>
  <si>
    <t>=IF('Formula Sheet'!$C$31&gt;2,IF(AND($F$162&lt;0,$F$159&lt;0),"X",""),IF(AND($F$162&lt;0,$F$159&lt;0),"X",""))</t>
  </si>
  <si>
    <t>2015 Cash Flow</t>
  </si>
  <si>
    <t>Multi-Year Cash Flow</t>
  </si>
  <si>
    <t>Purpose: The debt service coverage ratio indicates a school’s ability to cover its debt obligations in the current year. In most cases this will not be applicable for charter schools that do not have an outstanding loan. This ratio measures whether or not a school can pay the principal and interest due on its debt based on the current year’s net income. Depreciation expense is added back to the net income because it is a non-cash transaction and does not actually cost the school money. The interest expense is added back to the net income because it is one of the expenses an entity is trying to pay, which is why it is included in the denominator.</t>
  </si>
  <si>
    <t>Data Source:  Statement of Revenues, Expenditures and Changes in Fund Balance;  Notes to the Financial Statements</t>
  </si>
  <si>
    <t>Debt Service Coverage Ratio =</t>
  </si>
  <si>
    <t>=IF($F$177'="Yes",IF($F$185&gt;'=1.1,"X",""),"")</t>
  </si>
  <si>
    <t>Net Income</t>
  </si>
  <si>
    <t>=IF($F$177'="No","X","")</t>
  </si>
  <si>
    <t>=IF($F$185'="","",IF($F$185&lt;1.1,"X",""))</t>
  </si>
  <si>
    <t>Interest Payments</t>
  </si>
  <si>
    <t>Debt Service Current Ratio</t>
  </si>
  <si>
    <t>Comments &amp; Requests</t>
  </si>
  <si>
    <t>Nevada State Public Charter School Authority</t>
  </si>
  <si>
    <t>Mike Dang</t>
  </si>
  <si>
    <t>The prior version called for one year's worth of information.</t>
  </si>
  <si>
    <t>The current version calls for six year's worth of information.</t>
  </si>
  <si>
    <t>FPD = "Financial Performance Data" tab</t>
  </si>
  <si>
    <t>NOTE:</t>
  </si>
  <si>
    <t>2018.10.31</t>
  </si>
  <si>
    <t>FPD</t>
  </si>
  <si>
    <t>Added two lines for notes.</t>
  </si>
  <si>
    <t>Added space for phone number next to space for date</t>
  </si>
  <si>
    <t>Did not change any rows</t>
  </si>
  <si>
    <t>2018.11.16</t>
  </si>
  <si>
    <t xml:space="preserve">Q: What does line 95 (Capital Expenditures) note mean regarding leaving out large </t>
  </si>
  <si>
    <t>capital expenditures?</t>
  </si>
  <si>
    <t>A: E.g., in the Gov't wide statement if a school would show a $35m expenditure to buy</t>
  </si>
  <si>
    <t>their school then leave out the theoretical non current portion of the $35m.  Be sure</t>
  </si>
  <si>
    <t>to indicate the amount left out so it reconciles with the audited financial statements.</t>
  </si>
  <si>
    <t>Q: How large is a large expenditure? Anything capitalized, like over $5k?</t>
  </si>
  <si>
    <t xml:space="preserve">A: The concept is to not include large expenditures which would distort the ratios, to </t>
  </si>
  <si>
    <t xml:space="preserve">leave out the theoretical "non current" portion of the expenditure. For example, if the </t>
  </si>
  <si>
    <t>school were to acquire their facility for $30 m and it had a useful life of 30 years and it</t>
  </si>
  <si>
    <t xml:space="preserve">was not otherwise paying an $1m/year bond expense, then it should show $1m in </t>
  </si>
  <si>
    <t>facility expenditures--for this report--and note that $29 m was left out as non current.</t>
  </si>
  <si>
    <t xml:space="preserve">N: Other Financing Sources: These do not directly count as revenue to increase </t>
  </si>
  <si>
    <t>net revenue.  If, however, some or all of that is included as an expenditure, then that</t>
  </si>
  <si>
    <t>same or a lesser amount may be reversed out of the expense category to enable</t>
  </si>
  <si>
    <t>the calcuatlion of operating results.</t>
  </si>
  <si>
    <t>This is only a note addition.  No Excel formulaic changes have been made.</t>
  </si>
  <si>
    <t>2018.11.29</t>
  </si>
  <si>
    <t>Unlocked the balance of this note section</t>
  </si>
  <si>
    <t>Added ratings logic</t>
  </si>
  <si>
    <t>Testing ratings logic</t>
  </si>
  <si>
    <t xml:space="preserve">School Name </t>
  </si>
  <si>
    <t>StateDistrictCode</t>
  </si>
  <si>
    <t>School Year Ended</t>
  </si>
  <si>
    <t>Select a school below</t>
  </si>
  <si>
    <t>Alpine Academy</t>
  </si>
  <si>
    <t>76</t>
  </si>
  <si>
    <t>American Leadership Academy</t>
  </si>
  <si>
    <t>38</t>
  </si>
  <si>
    <t>American Preparatory Academy</t>
  </si>
  <si>
    <t>50</t>
  </si>
  <si>
    <t>Argent Preparatory Academy</t>
  </si>
  <si>
    <t>83</t>
  </si>
  <si>
    <t>Beacon Academy of Nevada</t>
  </si>
  <si>
    <t>89</t>
  </si>
  <si>
    <t>Coral Academy of Science Las Vegas</t>
  </si>
  <si>
    <t>87</t>
  </si>
  <si>
    <t>Discovery Charter School</t>
  </si>
  <si>
    <t>61</t>
  </si>
  <si>
    <t>Doral Academy</t>
  </si>
  <si>
    <t>55</t>
  </si>
  <si>
    <t>Doral Academy Northern Nevada</t>
  </si>
  <si>
    <t>66</t>
  </si>
  <si>
    <t>Elko Institute for Academic Achievement</t>
  </si>
  <si>
    <t>68</t>
  </si>
  <si>
    <t>Equipo Academy</t>
  </si>
  <si>
    <t>48</t>
  </si>
  <si>
    <t>Explore Academy</t>
  </si>
  <si>
    <t>Founders Academy of Las Vegas</t>
  </si>
  <si>
    <t>51</t>
  </si>
  <si>
    <t>Futuro</t>
  </si>
  <si>
    <t>GALS (Girls Athletic Leadership School)</t>
  </si>
  <si>
    <t>Honors Academy of Literature</t>
  </si>
  <si>
    <t>57</t>
  </si>
  <si>
    <t>Imagine School Mountain View</t>
  </si>
  <si>
    <t>74</t>
  </si>
  <si>
    <t>Las Vegas Collegiate CS</t>
  </si>
  <si>
    <t>Leadership Academy of Nevada</t>
  </si>
  <si>
    <t>52</t>
  </si>
  <si>
    <t>Learning Bridge</t>
  </si>
  <si>
    <t>54</t>
  </si>
  <si>
    <t>Legacy Traditional School</t>
  </si>
  <si>
    <t>39</t>
  </si>
  <si>
    <t>Mater Academy of Nevada</t>
  </si>
  <si>
    <t>49</t>
  </si>
  <si>
    <t>Mater Academy of Northern Nevada</t>
  </si>
  <si>
    <t>44</t>
  </si>
  <si>
    <t>Nevada Connections Academy</t>
  </si>
  <si>
    <t>85</t>
  </si>
  <si>
    <t>Nevada Prep</t>
  </si>
  <si>
    <t>Nevada Rise</t>
  </si>
  <si>
    <t>Nevada State High School</t>
  </si>
  <si>
    <t>81</t>
  </si>
  <si>
    <t>Nevada Virtual Academy</t>
  </si>
  <si>
    <t>86</t>
  </si>
  <si>
    <t>Oasis Academy</t>
  </si>
  <si>
    <t>65</t>
  </si>
  <si>
    <t>Pinecrest Academy of Nevada</t>
  </si>
  <si>
    <t>58</t>
  </si>
  <si>
    <t>72</t>
  </si>
  <si>
    <t>Silver Sands Montessori</t>
  </si>
  <si>
    <t>78</t>
  </si>
  <si>
    <t>Somerset Academy North  Las Vegas</t>
  </si>
  <si>
    <t>59</t>
  </si>
  <si>
    <t>Sports Leadership and Management Academy</t>
  </si>
  <si>
    <t>47</t>
  </si>
  <si>
    <t>Financial Framework Information Worksheet</t>
  </si>
  <si>
    <t>Enter the required data into the light green highlighted cells for items 1 thru 24.</t>
  </si>
  <si>
    <t>1.</t>
  </si>
  <si>
    <t>Select school from drop-down list</t>
  </si>
  <si>
    <t>2.</t>
  </si>
  <si>
    <t>School Year</t>
  </si>
  <si>
    <t>to</t>
  </si>
  <si>
    <t>YYYY to YYYY</t>
  </si>
  <si>
    <t>3.</t>
  </si>
  <si>
    <t>Year of Operation</t>
  </si>
  <si>
    <t>Year of contracted operation with the current charter school authorizer</t>
  </si>
  <si>
    <t>4.</t>
  </si>
  <si>
    <t>5.</t>
  </si>
  <si>
    <t>Cash</t>
  </si>
  <si>
    <t>6.</t>
  </si>
  <si>
    <t>Source: Statement of Revenues, Expenditures and Changes in Fund Balance</t>
  </si>
  <si>
    <t>7.</t>
  </si>
  <si>
    <t>Current Assets</t>
  </si>
  <si>
    <t>8.</t>
  </si>
  <si>
    <t>NonCurrent Assets</t>
  </si>
  <si>
    <t>9.</t>
  </si>
  <si>
    <t>10.</t>
  </si>
  <si>
    <t>11.</t>
  </si>
  <si>
    <t>12.</t>
  </si>
  <si>
    <t>NonCurrent Liabilities</t>
  </si>
  <si>
    <t>(Net of PERS pension liability)</t>
  </si>
  <si>
    <t>13.</t>
  </si>
  <si>
    <t>Outstanding Loan</t>
  </si>
  <si>
    <t>(Yes or No)</t>
  </si>
  <si>
    <t>Source: Statement of Net Position/Notes to the audited financial statements</t>
  </si>
  <si>
    <t>14.</t>
  </si>
  <si>
    <t>PERS Pension Liability</t>
  </si>
  <si>
    <t>15.</t>
  </si>
  <si>
    <t>16.</t>
  </si>
  <si>
    <t>Revenues - Operating</t>
  </si>
  <si>
    <t>17.</t>
  </si>
  <si>
    <t>Revenues - Non Operating</t>
  </si>
  <si>
    <t>SELECT EXPENDITURES</t>
  </si>
  <si>
    <t>18.</t>
  </si>
  <si>
    <t>Expenditures</t>
  </si>
  <si>
    <t>19.</t>
  </si>
  <si>
    <t>20.</t>
  </si>
  <si>
    <t>21.</t>
  </si>
  <si>
    <t>Capital Expenses Paid with Bond Proceeds</t>
  </si>
  <si>
    <t>22.</t>
  </si>
  <si>
    <t xml:space="preserve">      (Yes or No)</t>
  </si>
  <si>
    <t>23.</t>
  </si>
  <si>
    <t>24.</t>
  </si>
  <si>
    <t>25.</t>
  </si>
  <si>
    <t>Source:  Projected/budgeted enrollment from submitted annual proposed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</si>
</sst>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0_);[Red]_(&quot;$&quot;\(#,##0\);_(&quot;$&quot;\ &quot;-&quot;_);_(@_)"/>
    <numFmt numFmtId="165" formatCode="_(#,##0_);[Red]_(\(#,##0\);_(&quot;-&quot;_);_(@_)"/>
    <numFmt numFmtId="166" formatCode="_(#,##0_)&quot; Days&quot;;[Red]_(\(#,##0\);_(&quot;-&quot;_);_(@_)"/>
    <numFmt numFmtId="167" formatCode="_(#,##0.0_);[Red]_(\(#,##0.0\);_(&quot;-&quot;_);_(@_)"/>
    <numFmt numFmtId="168" formatCode="0%;[Red]\(0\)%"/>
    <numFmt numFmtId="169" formatCode="_(#,##0.00_);[Red]_(\(#,##0.00\);_(&quot;-&quot;_);_(@_)"/>
    <numFmt numFmtId="170" formatCode="&quot;Year &quot;General"/>
    <numFmt numFmtId="171" formatCode="0.0%;[Red]\(0.0%\);&quot;-%&quot;"/>
    <numFmt numFmtId="172" formatCode="0%;[Red]\(0%\);&quot;-%&quot;"/>
    <numFmt numFmtId="173" formatCode="0.0%;[Red]\(0.0\)%"/>
    <numFmt numFmtId="174" formatCode="\r\ 00"/>
    <numFmt numFmtId="175" formatCode="_(#,##0.0_)&quot;x&quot;;[Red]_(\(#,##0.0\)&quot;x&quot;;_(&quot;-&quot;_);_(@_)"/>
    <numFmt numFmtId="176" formatCode="&quot;Fall &quot;General"/>
    <numFmt numFmtId="177" formatCode="&quot;Spring &quot;General"/>
    <numFmt numFmtId="178" formatCode="_(#,##0.00_)&quot;x&quot;;[Red]_(\(#,##0.00\)&quot;x&quot;;_(&quot;-&quot;_);_(@_)"/>
    <numFmt numFmtId="179" formatCode="_(#,##0.0_)&quot; Days&quot;;[Red]_(\(#,##0.0\);_(&quot;-&quot;_);_(@_)"/>
  </numFmts>
  <fonts count="54" x14ac:knownFonts="1">
    <font>
      <sz val="10"/>
      <name val="Arial"/>
    </font>
    <font>
      <sz val="11"/>
      <color theme="1"/>
      <name val="Calibri"/>
      <family val="2"/>
      <scheme val="minor"/>
    </font>
    <font>
      <b/>
      <sz val="10"/>
      <name val="Arial"/>
      <family val="2"/>
    </font>
    <font>
      <b/>
      <sz val="12"/>
      <name val="Arial"/>
      <family val="2"/>
    </font>
    <font>
      <b/>
      <sz val="9"/>
      <color indexed="23"/>
      <name val="Arial"/>
      <family val="2"/>
    </font>
    <font>
      <sz val="8"/>
      <name val="Arial"/>
      <family val="2"/>
    </font>
    <font>
      <i/>
      <sz val="9"/>
      <color indexed="8"/>
      <name val="Arial"/>
      <family val="2"/>
    </font>
    <font>
      <b/>
      <sz val="12"/>
      <color indexed="9"/>
      <name val="Arial"/>
      <family val="2"/>
    </font>
    <font>
      <sz val="10"/>
      <name val="Arial"/>
      <family val="2"/>
    </font>
    <font>
      <b/>
      <sz val="12"/>
      <color indexed="8"/>
      <name val="Calibri"/>
      <family val="2"/>
    </font>
    <font>
      <sz val="12"/>
      <color indexed="8"/>
      <name val="Calibri"/>
      <family val="2"/>
    </font>
    <font>
      <sz val="12"/>
      <name val="Calibri"/>
      <family val="2"/>
    </font>
    <font>
      <sz val="10"/>
      <color indexed="8"/>
      <name val="Arial"/>
      <family val="2"/>
    </font>
    <font>
      <sz val="11"/>
      <color indexed="8"/>
      <name val="Calibri"/>
      <family val="2"/>
    </font>
    <font>
      <b/>
      <sz val="22"/>
      <color indexed="30"/>
      <name val="Calibri"/>
      <family val="2"/>
    </font>
    <font>
      <sz val="11"/>
      <color indexed="30"/>
      <name val="Calibri"/>
      <family val="2"/>
    </font>
    <font>
      <b/>
      <sz val="11"/>
      <color indexed="30"/>
      <name val="Calibri"/>
      <family val="2"/>
    </font>
    <font>
      <b/>
      <sz val="11"/>
      <color indexed="8"/>
      <name val="Calibri"/>
      <family val="2"/>
    </font>
    <font>
      <sz val="11"/>
      <name val="Calibri"/>
      <family val="2"/>
    </font>
    <font>
      <b/>
      <sz val="9"/>
      <color indexed="81"/>
      <name val="Tahoma"/>
      <family val="2"/>
    </font>
    <font>
      <sz val="9"/>
      <color indexed="81"/>
      <name val="Tahoma"/>
      <family val="2"/>
    </font>
    <font>
      <b/>
      <sz val="11"/>
      <name val="Calibri"/>
      <family val="2"/>
    </font>
    <font>
      <sz val="10"/>
      <name val="Arial"/>
      <family val="2"/>
    </font>
    <font>
      <sz val="11"/>
      <color theme="1"/>
      <name val="Calibri"/>
      <family val="2"/>
      <scheme val="minor"/>
    </font>
    <font>
      <b/>
      <sz val="11"/>
      <color theme="1"/>
      <name val="Calibri"/>
      <family val="2"/>
      <scheme val="minor"/>
    </font>
    <font>
      <sz val="9"/>
      <color theme="0" tint="-0.499984740745262"/>
      <name val="Arial"/>
      <family val="2"/>
    </font>
    <font>
      <sz val="9"/>
      <name val="Arial"/>
      <family val="2"/>
    </font>
    <font>
      <b/>
      <sz val="9"/>
      <name val="Arial"/>
      <family val="2"/>
    </font>
    <font>
      <i/>
      <sz val="10"/>
      <name val="Arial"/>
      <family val="2"/>
    </font>
    <font>
      <sz val="9"/>
      <color theme="1"/>
      <name val="Calibri"/>
      <family val="2"/>
      <scheme val="minor"/>
    </font>
    <font>
      <b/>
      <sz val="10"/>
      <color indexed="23"/>
      <name val="Arial"/>
      <family val="2"/>
    </font>
    <font>
      <b/>
      <sz val="10"/>
      <color indexed="8"/>
      <name val="Times New Roman"/>
      <family val="1"/>
    </font>
    <font>
      <sz val="10"/>
      <color indexed="8"/>
      <name val="Times New Roman"/>
      <family val="1"/>
    </font>
    <font>
      <b/>
      <sz val="16"/>
      <color theme="1"/>
      <name val="Calibri"/>
      <family val="2"/>
      <scheme val="minor"/>
    </font>
    <font>
      <b/>
      <sz val="11"/>
      <name val="Calibri"/>
      <family val="2"/>
      <scheme val="minor"/>
    </font>
    <font>
      <sz val="16"/>
      <color theme="1"/>
      <name val="Calibri"/>
      <family val="2"/>
      <scheme val="minor"/>
    </font>
    <font>
      <sz val="11"/>
      <name val="Calibri"/>
      <family val="2"/>
      <scheme val="minor"/>
    </font>
    <font>
      <b/>
      <sz val="14"/>
      <color theme="1"/>
      <name val="Calibri"/>
      <family val="2"/>
      <scheme val="minor"/>
    </font>
    <font>
      <sz val="10.5"/>
      <name val="Calibri"/>
      <family val="2"/>
      <scheme val="minor"/>
    </font>
    <font>
      <sz val="8"/>
      <name val="Cambria"/>
      <family val="1"/>
    </font>
    <font>
      <b/>
      <sz val="14"/>
      <name val="Arial"/>
      <family val="2"/>
    </font>
    <font>
      <b/>
      <sz val="11"/>
      <name val="Arial"/>
      <family val="2"/>
    </font>
    <font>
      <sz val="12"/>
      <color indexed="8"/>
      <name val="Arial"/>
      <family val="2"/>
    </font>
    <font>
      <b/>
      <sz val="10"/>
      <color rgb="FF0000FF"/>
      <name val="Arial"/>
      <family val="2"/>
    </font>
    <font>
      <sz val="11"/>
      <name val="Symbol"/>
      <family val="1"/>
      <charset val="2"/>
    </font>
    <font>
      <b/>
      <sz val="11"/>
      <name val="Symbol"/>
      <family val="1"/>
      <charset val="2"/>
    </font>
    <font>
      <u/>
      <sz val="10"/>
      <color theme="10"/>
      <name val="Arial"/>
      <family val="2"/>
    </font>
    <font>
      <sz val="9"/>
      <color indexed="8"/>
      <name val="Times New Roman"/>
      <family val="1"/>
    </font>
    <font>
      <sz val="11"/>
      <color indexed="8"/>
      <name val="Times New Roman"/>
      <family val="1"/>
    </font>
    <font>
      <b/>
      <sz val="11"/>
      <color indexed="8"/>
      <name val="Times New Roman"/>
      <family val="1"/>
    </font>
    <font>
      <i/>
      <sz val="10"/>
      <color indexed="8"/>
      <name val="Times New Roman"/>
      <family val="1"/>
    </font>
    <font>
      <b/>
      <i/>
      <sz val="10"/>
      <color indexed="8"/>
      <name val="Times New Roman"/>
      <family val="1"/>
    </font>
    <font>
      <sz val="10"/>
      <color rgb="FF0000FF"/>
      <name val="Times New Roman"/>
      <family val="1"/>
    </font>
    <font>
      <b/>
      <sz val="10"/>
      <color rgb="FF0000FF"/>
      <name val="Times New Roman"/>
      <family val="1"/>
    </font>
  </fonts>
  <fills count="24">
    <fill>
      <patternFill patternType="none"/>
    </fill>
    <fill>
      <patternFill patternType="gray125"/>
    </fill>
    <fill>
      <patternFill patternType="solid">
        <fgColor indexed="18"/>
        <bgColor indexed="8"/>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
      <patternFill patternType="solid">
        <fgColor theme="0" tint="-4.9989318521683403E-2"/>
        <bgColor indexed="64"/>
      </patternFill>
    </fill>
    <fill>
      <patternFill patternType="solid">
        <fgColor indexed="41"/>
        <bgColor indexed="8"/>
      </patternFill>
    </fill>
    <fill>
      <patternFill patternType="solid">
        <fgColor indexed="11"/>
        <bgColor indexed="64"/>
      </patternFill>
    </fill>
    <fill>
      <patternFill patternType="solid">
        <fgColor indexed="13"/>
        <bgColor indexed="64"/>
      </patternFill>
    </fill>
    <fill>
      <patternFill patternType="solid">
        <fgColor indexed="45"/>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66"/>
        <bgColor indexed="64"/>
      </patternFill>
    </fill>
    <fill>
      <patternFill patternType="solid">
        <fgColor indexed="29"/>
        <bgColor indexed="64"/>
      </patternFill>
    </fill>
    <fill>
      <patternFill patternType="solid">
        <fgColor indexed="15"/>
        <bgColor indexed="64"/>
      </patternFill>
    </fill>
    <fill>
      <patternFill patternType="solid">
        <fgColor indexed="51"/>
        <bgColor indexed="8"/>
      </patternFill>
    </fill>
    <fill>
      <patternFill patternType="solid">
        <fgColor rgb="FFF0F0F0"/>
        <bgColor indexed="64"/>
      </patternFill>
    </fill>
    <fill>
      <patternFill patternType="solid">
        <fgColor rgb="FFFFFF99"/>
        <bgColor rgb="FFFFFF99"/>
      </patternFill>
    </fill>
  </fills>
  <borders count="4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hair">
        <color indexed="22"/>
      </left>
      <right style="hair">
        <color indexed="22"/>
      </right>
      <top style="hair">
        <color indexed="22"/>
      </top>
      <bottom style="hair">
        <color indexed="22"/>
      </bottom>
      <diagonal/>
    </border>
    <border>
      <left/>
      <right/>
      <top style="thin">
        <color auto="1"/>
      </top>
      <bottom style="double">
        <color auto="1"/>
      </bottom>
      <diagonal/>
    </border>
    <border>
      <left/>
      <right style="hair">
        <color indexed="22"/>
      </right>
      <top style="thin">
        <color auto="1"/>
      </top>
      <bottom style="hair">
        <color indexed="22"/>
      </bottom>
      <diagonal/>
    </border>
    <border>
      <left style="hair">
        <color indexed="22"/>
      </left>
      <right style="hair">
        <color indexed="22"/>
      </right>
      <top style="hair">
        <color indexed="22"/>
      </top>
      <bottom/>
      <diagonal/>
    </border>
    <border>
      <left/>
      <right/>
      <top/>
      <bottom style="thin">
        <color auto="1"/>
      </bottom>
      <diagonal/>
    </border>
    <border>
      <left/>
      <right/>
      <top/>
      <bottom style="double">
        <color auto="1"/>
      </bottom>
      <diagonal/>
    </border>
    <border>
      <left/>
      <right/>
      <top style="hair">
        <color indexed="22"/>
      </top>
      <bottom style="hair">
        <color indexed="22"/>
      </bottom>
      <diagonal/>
    </border>
    <border>
      <left style="hair">
        <color indexed="22"/>
      </left>
      <right style="hair">
        <color indexed="22"/>
      </right>
      <top/>
      <bottom style="hair">
        <color indexed="22"/>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top/>
      <bottom/>
      <diagonal/>
    </border>
    <border>
      <left style="thin">
        <color auto="1"/>
      </left>
      <right/>
      <top style="hair">
        <color indexed="22"/>
      </top>
      <bottom style="thin">
        <color auto="1"/>
      </bottom>
      <diagonal/>
    </border>
    <border>
      <left/>
      <right/>
      <top style="hair">
        <color indexed="22"/>
      </top>
      <bottom style="thin">
        <color auto="1"/>
      </bottom>
      <diagonal/>
    </border>
    <border>
      <left/>
      <right style="thin">
        <color auto="1"/>
      </right>
      <top style="hair">
        <color indexed="22"/>
      </top>
      <bottom style="thin">
        <color auto="1"/>
      </bottom>
      <diagonal/>
    </border>
    <border>
      <left style="hair">
        <color indexed="22"/>
      </left>
      <right style="hair">
        <color indexed="22"/>
      </right>
      <top style="thin">
        <color auto="1"/>
      </top>
      <bottom style="hair">
        <color indexed="22"/>
      </bottom>
      <diagonal/>
    </border>
    <border>
      <left style="hair">
        <color indexed="22"/>
      </left>
      <right style="hair">
        <color indexed="22"/>
      </right>
      <top style="hair">
        <color indexed="22"/>
      </top>
      <bottom style="thin">
        <color auto="1"/>
      </bottom>
      <diagonal/>
    </border>
    <border>
      <left/>
      <right/>
      <top/>
      <bottom style="hair">
        <color indexed="22"/>
      </bottom>
      <diagonal/>
    </border>
    <border>
      <left/>
      <right/>
      <top style="hair">
        <color indexed="22"/>
      </top>
      <bottom/>
      <diagonal/>
    </border>
    <border>
      <left/>
      <right/>
      <top style="thin">
        <color rgb="FF000000"/>
      </top>
      <bottom style="hair">
        <color rgb="FFC0C0C0"/>
      </bottom>
      <diagonal/>
    </border>
    <border>
      <left/>
      <right/>
      <top style="hair">
        <color rgb="FFC0C0C0"/>
      </top>
      <bottom style="hair">
        <color rgb="FFC0C0C0"/>
      </bottom>
      <diagonal/>
    </border>
    <border>
      <left style="hair">
        <color rgb="FFC0C0C0"/>
      </left>
      <right/>
      <top style="hair">
        <color rgb="FFC0C0C0"/>
      </top>
      <bottom style="hair">
        <color rgb="FFC0C0C0"/>
      </bottom>
      <diagonal/>
    </border>
    <border>
      <left/>
      <right style="hair">
        <color rgb="FFC0C0C0"/>
      </right>
      <top style="hair">
        <color rgb="FFC0C0C0"/>
      </top>
      <bottom style="hair">
        <color rgb="FFC0C0C0"/>
      </bottom>
      <diagonal/>
    </border>
    <border>
      <left style="hair">
        <color indexed="22"/>
      </left>
      <right/>
      <top style="hair">
        <color indexed="22"/>
      </top>
      <bottom style="hair">
        <color indexed="22"/>
      </bottom>
      <diagonal/>
    </border>
    <border>
      <left/>
      <right style="hair">
        <color indexed="22"/>
      </right>
      <top style="hair">
        <color indexed="22"/>
      </top>
      <bottom style="hair">
        <color indexed="22"/>
      </bottom>
      <diagonal/>
    </border>
    <border>
      <left/>
      <right/>
      <top style="thin">
        <color indexed="64"/>
      </top>
      <bottom style="hair">
        <color indexed="22"/>
      </bottom>
      <diagonal/>
    </border>
    <border>
      <left style="hair">
        <color indexed="22"/>
      </left>
      <right/>
      <top/>
      <bottom style="hair">
        <color indexed="22"/>
      </bottom>
      <diagonal/>
    </border>
    <border>
      <left style="hair">
        <color indexed="22"/>
      </left>
      <right style="hair">
        <color indexed="22"/>
      </right>
      <top/>
      <bottom/>
      <diagonal/>
    </border>
  </borders>
  <cellStyleXfs count="8">
    <xf numFmtId="0" fontId="0" fillId="0" borderId="0"/>
    <xf numFmtId="0" fontId="8" fillId="0" borderId="0"/>
    <xf numFmtId="0" fontId="23" fillId="0" borderId="0"/>
    <xf numFmtId="0" fontId="12" fillId="0" borderId="0"/>
    <xf numFmtId="9" fontId="22" fillId="0" borderId="0" applyFont="0" applyFill="0" applyBorder="0" applyAlignment="0" applyProtection="0"/>
    <xf numFmtId="0" fontId="1" fillId="0" borderId="0"/>
    <xf numFmtId="9" fontId="8" fillId="0" borderId="0" applyFont="0" applyFill="0" applyBorder="0" applyAlignment="0" applyProtection="0"/>
    <xf numFmtId="0" fontId="46" fillId="0" borderId="0" applyNumberFormat="0" applyFill="0" applyBorder="0" applyAlignment="0" applyProtection="0"/>
  </cellStyleXfs>
  <cellXfs count="467">
    <xf numFmtId="0" fontId="0" fillId="0" borderId="0" xfId="0"/>
    <xf numFmtId="0" fontId="4" fillId="0" borderId="0" xfId="0" applyFont="1"/>
    <xf numFmtId="0" fontId="6" fillId="0" borderId="0" xfId="0" applyFont="1"/>
    <xf numFmtId="0" fontId="7" fillId="2" borderId="0" xfId="0" applyFont="1" applyFill="1"/>
    <xf numFmtId="0" fontId="3" fillId="3" borderId="0" xfId="0" applyFont="1" applyFill="1"/>
    <xf numFmtId="0" fontId="2" fillId="3" borderId="0" xfId="0" applyFont="1" applyFill="1"/>
    <xf numFmtId="49" fontId="9" fillId="0" borderId="0" xfId="0" applyNumberFormat="1" applyFont="1"/>
    <xf numFmtId="49" fontId="10" fillId="0" borderId="0" xfId="0" applyNumberFormat="1" applyFont="1" applyFill="1"/>
    <xf numFmtId="49" fontId="10" fillId="0" borderId="0" xfId="0" applyNumberFormat="1" applyFont="1"/>
    <xf numFmtId="49" fontId="11" fillId="0" borderId="0" xfId="0" applyNumberFormat="1" applyFont="1"/>
    <xf numFmtId="0" fontId="0" fillId="3" borderId="0" xfId="0" applyFill="1" applyBorder="1" applyAlignment="1">
      <alignment horizontal="center"/>
    </xf>
    <xf numFmtId="49" fontId="0" fillId="3" borderId="0" xfId="0" applyNumberFormat="1" applyFill="1" applyAlignment="1">
      <alignment horizontal="right"/>
    </xf>
    <xf numFmtId="0" fontId="0" fillId="3" borderId="0" xfId="0" applyFill="1"/>
    <xf numFmtId="0" fontId="0" fillId="3" borderId="0" xfId="0" applyFill="1" applyAlignment="1">
      <alignment horizontal="left"/>
    </xf>
    <xf numFmtId="0" fontId="0" fillId="3" borderId="0" xfId="0" applyFill="1" applyProtection="1"/>
    <xf numFmtId="0" fontId="13" fillId="3" borderId="0" xfId="3" applyFont="1" applyFill="1" applyBorder="1" applyAlignment="1">
      <alignment horizontal="center" wrapText="1"/>
    </xf>
    <xf numFmtId="49" fontId="14" fillId="4" borderId="1" xfId="0" applyNumberFormat="1" applyFont="1" applyFill="1" applyBorder="1" applyAlignment="1" applyProtection="1">
      <alignment horizontal="left" vertical="center"/>
    </xf>
    <xf numFmtId="0" fontId="15" fillId="4" borderId="2" xfId="0" applyFont="1" applyFill="1" applyBorder="1" applyAlignment="1" applyProtection="1">
      <alignment vertical="center"/>
    </xf>
    <xf numFmtId="0" fontId="16" fillId="4" borderId="2" xfId="0" applyFont="1" applyFill="1" applyBorder="1" applyAlignment="1" applyProtection="1">
      <alignment vertical="center"/>
    </xf>
    <xf numFmtId="0" fontId="15" fillId="4" borderId="2" xfId="0" applyFont="1" applyFill="1" applyBorder="1" applyAlignment="1" applyProtection="1">
      <alignment horizontal="left" vertical="center"/>
    </xf>
    <xf numFmtId="0" fontId="15" fillId="4" borderId="3" xfId="0" applyFont="1" applyFill="1" applyBorder="1" applyAlignment="1" applyProtection="1">
      <alignment vertical="center"/>
    </xf>
    <xf numFmtId="49" fontId="17" fillId="5" borderId="4" xfId="0" applyNumberFormat="1" applyFont="1" applyFill="1" applyBorder="1" applyAlignment="1" applyProtection="1">
      <alignment horizontal="right"/>
    </xf>
    <xf numFmtId="0" fontId="17" fillId="5" borderId="5" xfId="0" applyFont="1" applyFill="1" applyBorder="1" applyProtection="1"/>
    <xf numFmtId="0" fontId="18" fillId="5" borderId="5" xfId="0" applyFont="1" applyFill="1" applyBorder="1" applyProtection="1"/>
    <xf numFmtId="0" fontId="0" fillId="5" borderId="6" xfId="0" applyFill="1" applyBorder="1" applyProtection="1"/>
    <xf numFmtId="49" fontId="17" fillId="0" borderId="0" xfId="0" applyNumberFormat="1" applyFont="1" applyFill="1" applyBorder="1" applyAlignment="1" applyProtection="1">
      <alignment horizontal="right"/>
    </xf>
    <xf numFmtId="0" fontId="0" fillId="0" borderId="0" xfId="0" applyFill="1" applyBorder="1" applyProtection="1"/>
    <xf numFmtId="0" fontId="17" fillId="0" borderId="0" xfId="0" applyFont="1" applyFill="1" applyBorder="1" applyProtection="1"/>
    <xf numFmtId="0" fontId="0" fillId="0" borderId="0" xfId="0" applyFill="1" applyBorder="1" applyAlignment="1" applyProtection="1">
      <alignment horizontal="left"/>
    </xf>
    <xf numFmtId="0" fontId="18" fillId="0" borderId="0" xfId="0" applyFont="1" applyFill="1" applyBorder="1" applyProtection="1"/>
    <xf numFmtId="0" fontId="0" fillId="0" borderId="0" xfId="0" applyFill="1"/>
    <xf numFmtId="49" fontId="0" fillId="0" borderId="0" xfId="0" applyNumberFormat="1" applyFill="1" applyAlignment="1">
      <alignment horizontal="right"/>
    </xf>
    <xf numFmtId="0" fontId="0" fillId="0" borderId="0" xfId="0" applyFill="1" applyAlignment="1">
      <alignment horizontal="left"/>
    </xf>
    <xf numFmtId="0" fontId="18" fillId="0" borderId="0" xfId="0" applyFont="1" applyFill="1"/>
    <xf numFmtId="14" fontId="13" fillId="3" borderId="0" xfId="3" applyNumberFormat="1" applyFont="1" applyFill="1" applyBorder="1" applyAlignment="1">
      <alignment horizontal="center" wrapText="1"/>
    </xf>
    <xf numFmtId="4" fontId="13" fillId="3" borderId="0" xfId="3" applyNumberFormat="1" applyFont="1" applyFill="1" applyBorder="1" applyAlignment="1">
      <alignment horizontal="center" wrapText="1"/>
    </xf>
    <xf numFmtId="0" fontId="24" fillId="0" borderId="0" xfId="0" applyFont="1" applyFill="1"/>
    <xf numFmtId="0" fontId="0" fillId="0" borderId="0" xfId="0" applyFill="1" applyAlignment="1">
      <alignment horizontal="right"/>
    </xf>
    <xf numFmtId="0" fontId="24" fillId="0" borderId="3" xfId="0" applyFont="1" applyFill="1" applyBorder="1"/>
    <xf numFmtId="4" fontId="15" fillId="3" borderId="0" xfId="3" applyNumberFormat="1" applyFont="1" applyFill="1" applyBorder="1" applyAlignment="1">
      <alignment horizontal="center" wrapText="1"/>
    </xf>
    <xf numFmtId="165" fontId="0" fillId="0" borderId="0" xfId="0" applyNumberFormat="1" applyFill="1" applyAlignment="1">
      <alignment horizontal="right"/>
    </xf>
    <xf numFmtId="0" fontId="15" fillId="0" borderId="0" xfId="0" applyFont="1" applyFill="1" applyBorder="1" applyProtection="1"/>
    <xf numFmtId="4" fontId="13" fillId="0" borderId="0" xfId="3" applyNumberFormat="1" applyFont="1" applyFill="1" applyBorder="1" applyAlignment="1">
      <alignment horizontal="center" wrapText="1"/>
    </xf>
    <xf numFmtId="0" fontId="0" fillId="0" borderId="0" xfId="0" applyAlignment="1">
      <alignment horizontal="center"/>
    </xf>
    <xf numFmtId="0" fontId="8" fillId="0" borderId="0" xfId="0" applyFont="1" applyFill="1"/>
    <xf numFmtId="0" fontId="8" fillId="0" borderId="0" xfId="0" applyFont="1" applyFill="1" applyBorder="1"/>
    <xf numFmtId="0" fontId="24" fillId="0" borderId="2" xfId="0" applyFont="1" applyFill="1" applyBorder="1"/>
    <xf numFmtId="164" fontId="0" fillId="0" borderId="0" xfId="0" applyNumberFormat="1" applyFill="1" applyBorder="1" applyAlignment="1">
      <alignment horizontal="right"/>
    </xf>
    <xf numFmtId="164" fontId="0" fillId="0" borderId="0" xfId="0" applyNumberFormat="1" applyFill="1" applyAlignment="1">
      <alignment horizontal="right"/>
    </xf>
    <xf numFmtId="0" fontId="2" fillId="0" borderId="0" xfId="0" applyFont="1" applyFill="1"/>
    <xf numFmtId="167" fontId="0" fillId="0" borderId="0" xfId="0" applyNumberFormat="1" applyFill="1" applyAlignment="1">
      <alignment horizontal="right"/>
    </xf>
    <xf numFmtId="0" fontId="2" fillId="0" borderId="0" xfId="0" applyFont="1" applyFill="1" applyBorder="1"/>
    <xf numFmtId="0" fontId="8" fillId="5" borderId="5" xfId="0" applyFont="1" applyFill="1" applyBorder="1" applyProtection="1"/>
    <xf numFmtId="0" fontId="18" fillId="0" borderId="0" xfId="0" applyFont="1" applyFill="1" applyBorder="1" applyAlignment="1" applyProtection="1">
      <alignment horizontal="left" indent="1"/>
    </xf>
    <xf numFmtId="165" fontId="0" fillId="0" borderId="0" xfId="0" applyNumberFormat="1"/>
    <xf numFmtId="0" fontId="0" fillId="0" borderId="7" xfId="0" applyFill="1" applyBorder="1" applyAlignment="1" applyProtection="1">
      <alignment horizontal="center"/>
    </xf>
    <xf numFmtId="0" fontId="0" fillId="0" borderId="0" xfId="0" applyFill="1" applyProtection="1"/>
    <xf numFmtId="0" fontId="24" fillId="0" borderId="0" xfId="0" applyFont="1" applyFill="1" applyProtection="1"/>
    <xf numFmtId="170" fontId="21" fillId="0" borderId="0" xfId="0" applyNumberFormat="1" applyFont="1" applyFill="1" applyAlignment="1">
      <alignment horizontal="center"/>
    </xf>
    <xf numFmtId="0" fontId="2" fillId="0" borderId="7" xfId="0" applyFont="1" applyFill="1" applyBorder="1" applyAlignment="1" applyProtection="1">
      <alignment horizontal="center"/>
    </xf>
    <xf numFmtId="0" fontId="25" fillId="0" borderId="0" xfId="0" applyFont="1" applyAlignment="1">
      <alignment horizontal="center"/>
    </xf>
    <xf numFmtId="0" fontId="24" fillId="0" borderId="12" xfId="0" applyFont="1" applyFill="1" applyBorder="1" applyAlignment="1">
      <alignment horizontal="left"/>
    </xf>
    <xf numFmtId="0" fontId="24" fillId="0" borderId="0" xfId="0" applyFont="1" applyFill="1" applyAlignment="1">
      <alignment horizontal="left" indent="1"/>
    </xf>
    <xf numFmtId="164" fontId="2" fillId="0" borderId="0" xfId="0" applyNumberFormat="1" applyFont="1" applyFill="1" applyBorder="1" applyAlignment="1">
      <alignment horizontal="right"/>
    </xf>
    <xf numFmtId="1" fontId="8" fillId="0" borderId="0" xfId="0" applyNumberFormat="1" applyFont="1" applyFill="1" applyAlignment="1">
      <alignment horizontal="center"/>
    </xf>
    <xf numFmtId="1" fontId="0" fillId="0" borderId="0" xfId="0" applyNumberFormat="1" applyFill="1" applyAlignment="1">
      <alignment horizontal="center"/>
    </xf>
    <xf numFmtId="1" fontId="0" fillId="0" borderId="0" xfId="0" applyNumberFormat="1" applyFill="1" applyAlignment="1" applyProtection="1">
      <alignment horizontal="center"/>
    </xf>
    <xf numFmtId="167" fontId="2" fillId="0" borderId="0" xfId="0" applyNumberFormat="1" applyFont="1" applyFill="1" applyBorder="1" applyAlignment="1">
      <alignment horizontal="right"/>
    </xf>
    <xf numFmtId="166" fontId="2" fillId="0" borderId="0" xfId="0" applyNumberFormat="1" applyFont="1" applyFill="1" applyBorder="1" applyAlignment="1">
      <alignment horizontal="right"/>
    </xf>
    <xf numFmtId="0" fontId="0" fillId="0" borderId="0" xfId="0" applyFill="1" applyBorder="1" applyAlignment="1">
      <alignment horizontal="right"/>
    </xf>
    <xf numFmtId="168" fontId="2" fillId="0" borderId="0" xfId="0" applyNumberFormat="1" applyFont="1" applyFill="1" applyBorder="1" applyAlignment="1">
      <alignment horizontal="right"/>
    </xf>
    <xf numFmtId="0" fontId="2" fillId="0" borderId="0" xfId="0" quotePrefix="1" applyFont="1" applyFill="1" applyBorder="1" applyAlignment="1">
      <alignment horizontal="right"/>
    </xf>
    <xf numFmtId="169" fontId="2" fillId="0" borderId="0" xfId="0" applyNumberFormat="1" applyFont="1" applyFill="1" applyBorder="1" applyAlignment="1">
      <alignment horizontal="right"/>
    </xf>
    <xf numFmtId="0" fontId="0" fillId="0" borderId="0" xfId="0" applyFill="1" applyBorder="1" applyAlignment="1">
      <alignment horizontal="left"/>
    </xf>
    <xf numFmtId="0" fontId="2" fillId="0" borderId="12" xfId="0" applyFont="1" applyFill="1" applyBorder="1"/>
    <xf numFmtId="1" fontId="2" fillId="9" borderId="5" xfId="0" applyNumberFormat="1" applyFont="1" applyFill="1" applyBorder="1" applyAlignment="1">
      <alignment horizontal="center"/>
    </xf>
    <xf numFmtId="0" fontId="0" fillId="9" borderId="5" xfId="0" applyFill="1" applyBorder="1"/>
    <xf numFmtId="0" fontId="2" fillId="0" borderId="0" xfId="0" applyFont="1" applyFill="1" applyBorder="1" applyAlignment="1">
      <alignment horizontal="right"/>
    </xf>
    <xf numFmtId="0" fontId="0" fillId="0" borderId="2" xfId="0" applyFill="1" applyBorder="1" applyAlignment="1">
      <alignment horizontal="left"/>
    </xf>
    <xf numFmtId="0" fontId="0" fillId="0" borderId="12" xfId="0" applyFill="1" applyBorder="1" applyAlignment="1">
      <alignment horizontal="left"/>
    </xf>
    <xf numFmtId="0" fontId="2" fillId="9" borderId="5" xfId="0" applyFont="1" applyFill="1" applyBorder="1"/>
    <xf numFmtId="0" fontId="25" fillId="0" borderId="0" xfId="0" applyFont="1" applyAlignment="1">
      <alignment horizontal="center" vertical="center"/>
    </xf>
    <xf numFmtId="0" fontId="18" fillId="0" borderId="2" xfId="0" applyFont="1" applyFill="1" applyBorder="1"/>
    <xf numFmtId="0" fontId="0" fillId="0" borderId="2" xfId="0" applyBorder="1"/>
    <xf numFmtId="0" fontId="0" fillId="0" borderId="12" xfId="0" applyBorder="1"/>
    <xf numFmtId="0" fontId="18" fillId="0" borderId="0" xfId="0" applyFont="1" applyFill="1" applyProtection="1"/>
    <xf numFmtId="165" fontId="0" fillId="0" borderId="0" xfId="0" applyNumberFormat="1" applyFill="1" applyBorder="1" applyAlignment="1" applyProtection="1">
      <alignment horizontal="right"/>
    </xf>
    <xf numFmtId="0" fontId="8" fillId="0" borderId="17" xfId="0" applyFont="1" applyFill="1" applyBorder="1" applyAlignment="1">
      <alignment horizontal="right"/>
    </xf>
    <xf numFmtId="0" fontId="8" fillId="0" borderId="18" xfId="0" applyFont="1" applyFill="1" applyBorder="1" applyAlignment="1">
      <alignment horizontal="right"/>
    </xf>
    <xf numFmtId="0" fontId="24" fillId="5" borderId="0" xfId="0" applyFont="1" applyFill="1"/>
    <xf numFmtId="0" fontId="18" fillId="9" borderId="5" xfId="0" applyFont="1" applyFill="1" applyBorder="1"/>
    <xf numFmtId="0" fontId="0" fillId="9" borderId="5" xfId="0" applyFill="1" applyBorder="1" applyAlignment="1">
      <alignment horizontal="left"/>
    </xf>
    <xf numFmtId="0" fontId="0" fillId="9" borderId="5" xfId="0" applyFill="1" applyBorder="1" applyAlignment="1">
      <alignment horizontal="right"/>
    </xf>
    <xf numFmtId="0" fontId="26" fillId="0" borderId="0" xfId="0" applyFont="1" applyFill="1"/>
    <xf numFmtId="165" fontId="0" fillId="0" borderId="0" xfId="0" applyNumberFormat="1" applyAlignment="1"/>
    <xf numFmtId="0" fontId="0" fillId="0" borderId="0" xfId="0" applyAlignment="1"/>
    <xf numFmtId="0" fontId="0" fillId="9" borderId="2" xfId="0" applyFill="1" applyBorder="1" applyAlignment="1">
      <alignment horizontal="right"/>
    </xf>
    <xf numFmtId="0" fontId="8" fillId="10" borderId="0" xfId="0" applyFont="1" applyFill="1"/>
    <xf numFmtId="0" fontId="0" fillId="10" borderId="0" xfId="0" applyFill="1"/>
    <xf numFmtId="0" fontId="2" fillId="10" borderId="12" xfId="0" applyFont="1" applyFill="1" applyBorder="1"/>
    <xf numFmtId="0" fontId="26" fillId="10" borderId="0" xfId="0" applyFont="1" applyFill="1"/>
    <xf numFmtId="0" fontId="26" fillId="10" borderId="0" xfId="0" applyFont="1" applyFill="1" applyAlignment="1"/>
    <xf numFmtId="0" fontId="26" fillId="10" borderId="0" xfId="0" applyFont="1" applyFill="1" applyBorder="1"/>
    <xf numFmtId="0" fontId="27" fillId="10" borderId="0" xfId="0" applyFont="1" applyFill="1"/>
    <xf numFmtId="0" fontId="29" fillId="10" borderId="0" xfId="0" applyFont="1" applyFill="1"/>
    <xf numFmtId="0" fontId="27" fillId="10" borderId="0" xfId="0" applyFont="1" applyFill="1" applyBorder="1" applyAlignment="1">
      <alignment horizontal="left" indent="1"/>
    </xf>
    <xf numFmtId="0" fontId="26" fillId="10" borderId="0" xfId="0" applyFont="1" applyFill="1" applyAlignment="1">
      <alignment wrapText="1"/>
    </xf>
    <xf numFmtId="0" fontId="26" fillId="10" borderId="0" xfId="0" quotePrefix="1" applyFont="1" applyFill="1"/>
    <xf numFmtId="171" fontId="26" fillId="10" borderId="0" xfId="4" applyNumberFormat="1" applyFont="1" applyFill="1"/>
    <xf numFmtId="165" fontId="8" fillId="0" borderId="0" xfId="0" quotePrefix="1" applyNumberFormat="1" applyFont="1"/>
    <xf numFmtId="165" fontId="8" fillId="0" borderId="0" xfId="0" quotePrefix="1" applyNumberFormat="1" applyFont="1" applyAlignment="1"/>
    <xf numFmtId="0" fontId="8" fillId="0" borderId="0" xfId="1"/>
    <xf numFmtId="165" fontId="8" fillId="0" borderId="0" xfId="1" applyNumberFormat="1"/>
    <xf numFmtId="0" fontId="6" fillId="0" borderId="0" xfId="1" applyFont="1"/>
    <xf numFmtId="0" fontId="4" fillId="0" borderId="0" xfId="1" applyFont="1"/>
    <xf numFmtId="0" fontId="30" fillId="0" borderId="0" xfId="1" applyFont="1"/>
    <xf numFmtId="0" fontId="2" fillId="3" borderId="0" xfId="1" applyFont="1" applyFill="1"/>
    <xf numFmtId="0" fontId="3" fillId="3" borderId="0" xfId="1" applyFont="1" applyFill="1"/>
    <xf numFmtId="0" fontId="3" fillId="11" borderId="0" xfId="1" applyFont="1" applyFill="1"/>
    <xf numFmtId="49" fontId="0" fillId="3" borderId="0" xfId="0" applyNumberFormat="1" applyFill="1" applyAlignment="1" applyProtection="1">
      <alignment horizontal="right"/>
    </xf>
    <xf numFmtId="0" fontId="0" fillId="3" borderId="0" xfId="0" applyFill="1" applyAlignment="1" applyProtection="1">
      <alignment horizontal="left"/>
    </xf>
    <xf numFmtId="49" fontId="0" fillId="0" borderId="0" xfId="0" applyNumberFormat="1" applyFill="1" applyAlignment="1" applyProtection="1">
      <alignment horizontal="right"/>
    </xf>
    <xf numFmtId="0" fontId="0" fillId="0" borderId="0" xfId="0" applyFill="1" applyAlignment="1" applyProtection="1">
      <alignment horizontal="left"/>
    </xf>
    <xf numFmtId="0" fontId="24" fillId="0" borderId="0" xfId="0" applyFont="1" applyFill="1" applyAlignment="1" applyProtection="1">
      <alignment horizontal="left"/>
    </xf>
    <xf numFmtId="0" fontId="0" fillId="0" borderId="0" xfId="0" applyFill="1" applyAlignment="1" applyProtection="1">
      <alignment horizontal="left" indent="1"/>
    </xf>
    <xf numFmtId="0" fontId="0" fillId="5" borderId="7" xfId="0" applyFill="1" applyBorder="1" applyAlignment="1" applyProtection="1">
      <alignment horizontal="center"/>
    </xf>
    <xf numFmtId="0" fontId="0" fillId="0" borderId="0" xfId="0" applyFill="1" applyAlignment="1" applyProtection="1">
      <alignment horizontal="center"/>
    </xf>
    <xf numFmtId="0" fontId="24" fillId="6" borderId="0" xfId="0" applyFont="1" applyFill="1" applyProtection="1"/>
    <xf numFmtId="164" fontId="0" fillId="5" borderId="7" xfId="0" applyNumberFormat="1" applyFill="1" applyBorder="1" applyAlignment="1" applyProtection="1">
      <alignment horizontal="right"/>
    </xf>
    <xf numFmtId="0" fontId="0" fillId="0" borderId="0" xfId="0" applyFill="1" applyAlignment="1" applyProtection="1">
      <alignment horizontal="right"/>
    </xf>
    <xf numFmtId="165" fontId="0" fillId="5" borderId="7" xfId="0" applyNumberFormat="1" applyFill="1" applyBorder="1" applyAlignment="1" applyProtection="1">
      <alignment horizontal="right"/>
    </xf>
    <xf numFmtId="0" fontId="24" fillId="0" borderId="3" xfId="0" applyFont="1" applyFill="1" applyBorder="1" applyProtection="1"/>
    <xf numFmtId="165" fontId="0" fillId="0" borderId="0" xfId="0" applyNumberFormat="1" applyFill="1" applyAlignment="1" applyProtection="1">
      <alignment horizontal="right"/>
    </xf>
    <xf numFmtId="0" fontId="0" fillId="0" borderId="0" xfId="0" applyProtection="1"/>
    <xf numFmtId="0" fontId="24" fillId="0" borderId="0" xfId="0" applyFont="1" applyFill="1" applyAlignment="1" applyProtection="1">
      <alignment wrapText="1"/>
    </xf>
    <xf numFmtId="0" fontId="0" fillId="0" borderId="0" xfId="0" applyFont="1" applyFill="1" applyProtection="1"/>
    <xf numFmtId="165" fontId="8" fillId="8" borderId="14" xfId="1" applyNumberFormat="1" applyFill="1" applyBorder="1" applyProtection="1">
      <protection hidden="1"/>
    </xf>
    <xf numFmtId="165" fontId="8" fillId="8" borderId="14" xfId="1" applyNumberFormat="1" applyFill="1" applyBorder="1" applyProtection="1">
      <protection locked="0"/>
    </xf>
    <xf numFmtId="0" fontId="2" fillId="0" borderId="0" xfId="0" applyFont="1"/>
    <xf numFmtId="0" fontId="27" fillId="0" borderId="0" xfId="0" applyFont="1" applyFill="1"/>
    <xf numFmtId="0" fontId="31" fillId="0" borderId="0" xfId="0" applyFont="1" applyFill="1"/>
    <xf numFmtId="0" fontId="31" fillId="0" borderId="0" xfId="0" applyFont="1" applyFill="1" applyAlignment="1">
      <alignment horizontal="left"/>
    </xf>
    <xf numFmtId="0" fontId="32" fillId="0" borderId="0" xfId="0" applyFont="1" applyFill="1" applyAlignment="1">
      <alignment horizontal="left"/>
    </xf>
    <xf numFmtId="0" fontId="32" fillId="0" borderId="0" xfId="0" applyFont="1" applyFill="1"/>
    <xf numFmtId="167" fontId="32" fillId="0" borderId="0" xfId="0" applyNumberFormat="1" applyFont="1" applyFill="1" applyAlignment="1">
      <alignment horizontal="left"/>
    </xf>
    <xf numFmtId="0" fontId="33" fillId="0" borderId="20" xfId="0" quotePrefix="1" applyFont="1" applyBorder="1" applyAlignment="1" applyProtection="1">
      <alignment horizontal="left" vertical="center"/>
    </xf>
    <xf numFmtId="0" fontId="33" fillId="0" borderId="7" xfId="0" quotePrefix="1" applyFont="1" applyBorder="1" applyAlignment="1" applyProtection="1">
      <alignment horizontal="left" vertical="center"/>
    </xf>
    <xf numFmtId="0" fontId="33" fillId="0" borderId="21" xfId="0" quotePrefix="1" applyFont="1" applyBorder="1" applyAlignment="1" applyProtection="1">
      <alignment horizontal="left" vertical="center"/>
    </xf>
    <xf numFmtId="0" fontId="24" fillId="0" borderId="0" xfId="0" applyFont="1" applyBorder="1" applyAlignment="1" applyProtection="1">
      <alignment horizontal="left" vertical="center" wrapText="1"/>
    </xf>
    <xf numFmtId="0" fontId="34" fillId="15" borderId="5" xfId="0" applyFont="1" applyFill="1" applyBorder="1" applyAlignment="1" applyProtection="1">
      <alignment horizontal="left" vertical="center"/>
    </xf>
    <xf numFmtId="0" fontId="0" fillId="0" borderId="0" xfId="0" applyBorder="1" applyAlignment="1" applyProtection="1">
      <alignment horizontal="left" vertical="center"/>
    </xf>
    <xf numFmtId="0" fontId="0" fillId="0" borderId="2" xfId="0" applyFont="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0" borderId="0" xfId="0" quotePrefix="1" applyFont="1" applyBorder="1" applyAlignment="1" applyProtection="1">
      <alignment horizontal="left" vertical="center"/>
    </xf>
    <xf numFmtId="0" fontId="0" fillId="0" borderId="0" xfId="0" applyFont="1" applyBorder="1" applyAlignment="1" applyProtection="1">
      <alignment horizontal="left" vertical="center"/>
    </xf>
    <xf numFmtId="0" fontId="35" fillId="0" borderId="0" xfId="0" applyFont="1" applyBorder="1" applyAlignment="1" applyProtection="1">
      <alignment horizontal="left" vertical="center"/>
    </xf>
    <xf numFmtId="0" fontId="0" fillId="0" borderId="22" xfId="0" applyBorder="1" applyAlignment="1" applyProtection="1">
      <alignment horizontal="left" vertical="center"/>
    </xf>
    <xf numFmtId="0" fontId="0" fillId="0" borderId="0" xfId="0" applyFont="1" applyBorder="1" applyAlignment="1" applyProtection="1">
      <alignment horizontal="left" vertical="top"/>
    </xf>
    <xf numFmtId="0" fontId="36" fillId="0" borderId="0" xfId="0" applyFont="1" applyFill="1" applyBorder="1" applyAlignment="1" applyProtection="1">
      <alignment horizontal="left" vertical="center"/>
    </xf>
    <xf numFmtId="0" fontId="34"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0" xfId="0" applyFont="1" applyBorder="1" applyAlignment="1" applyProtection="1">
      <alignment horizontal="left" vertical="top" wrapText="1"/>
    </xf>
    <xf numFmtId="0" fontId="37" fillId="16" borderId="5" xfId="0" applyFont="1" applyFill="1" applyBorder="1" applyAlignment="1" applyProtection="1">
      <alignment horizontal="left" vertical="center"/>
    </xf>
    <xf numFmtId="0" fontId="34" fillId="17" borderId="5" xfId="0" applyFont="1" applyFill="1" applyBorder="1" applyAlignment="1" applyProtection="1">
      <alignment horizontal="left" vertical="center"/>
    </xf>
    <xf numFmtId="0" fontId="0" fillId="0" borderId="2" xfId="0" applyFont="1" applyFill="1" applyBorder="1" applyAlignment="1" applyProtection="1">
      <alignment horizontal="left" vertical="center" wrapText="1"/>
    </xf>
    <xf numFmtId="0" fontId="0" fillId="0" borderId="12" xfId="0" applyFont="1" applyFill="1" applyBorder="1" applyAlignment="1" applyProtection="1">
      <alignment horizontal="left" vertical="center" wrapText="1"/>
    </xf>
    <xf numFmtId="0" fontId="0" fillId="0" borderId="0" xfId="0" quotePrefix="1"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35" fillId="0" borderId="0" xfId="0" applyFont="1" applyFill="1" applyBorder="1" applyAlignment="1" applyProtection="1">
      <alignment horizontal="left" vertical="center"/>
    </xf>
    <xf numFmtId="0" fontId="0" fillId="0" borderId="0" xfId="0" quotePrefix="1" applyFont="1" applyFill="1" applyBorder="1" applyAlignment="1" applyProtection="1">
      <alignment horizontal="left"/>
    </xf>
    <xf numFmtId="0" fontId="0" fillId="0" borderId="0" xfId="0" applyFill="1" applyBorder="1" applyAlignment="1">
      <alignment horizontal="left" vertical="center"/>
    </xf>
    <xf numFmtId="0" fontId="0" fillId="0" borderId="12" xfId="0" applyBorder="1" applyAlignment="1" applyProtection="1">
      <alignment horizontal="left" vertical="center"/>
    </xf>
    <xf numFmtId="0" fontId="0" fillId="0" borderId="0" xfId="0" applyFont="1" applyFill="1" applyBorder="1" applyAlignment="1" applyProtection="1">
      <alignment horizontal="left" vertical="center" wrapText="1"/>
    </xf>
    <xf numFmtId="0" fontId="0" fillId="0" borderId="0" xfId="0" quotePrefix="1" applyFont="1" applyBorder="1" applyAlignment="1" applyProtection="1">
      <alignment horizontal="left"/>
    </xf>
    <xf numFmtId="0" fontId="0" fillId="0" borderId="22" xfId="0" applyFill="1" applyBorder="1" applyAlignment="1">
      <alignment horizontal="left" vertical="center"/>
    </xf>
    <xf numFmtId="0" fontId="0" fillId="0" borderId="0" xfId="0" applyFont="1" applyBorder="1" applyAlignment="1" applyProtection="1">
      <alignment horizontal="left" vertical="center" wrapText="1"/>
    </xf>
    <xf numFmtId="0" fontId="33" fillId="0" borderId="18" xfId="0" quotePrefix="1" applyFont="1" applyBorder="1" applyAlignment="1" applyProtection="1">
      <alignment horizontal="left"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24" fillId="18" borderId="24" xfId="0" applyFont="1" applyFill="1" applyBorder="1" applyAlignment="1" applyProtection="1">
      <alignment horizontal="right" vertical="center"/>
    </xf>
    <xf numFmtId="0" fontId="0" fillId="18" borderId="24" xfId="0" applyFill="1" applyBorder="1" applyAlignment="1" applyProtection="1">
      <alignment horizontal="right" vertical="center"/>
    </xf>
    <xf numFmtId="0" fontId="0" fillId="0" borderId="25" xfId="0" applyBorder="1" applyAlignment="1" applyProtection="1">
      <alignment vertical="center"/>
    </xf>
    <xf numFmtId="0" fontId="34" fillId="15" borderId="5" xfId="0" applyFont="1" applyFill="1" applyBorder="1" applyAlignment="1" applyProtection="1">
      <alignment horizontal="center" vertical="center"/>
    </xf>
    <xf numFmtId="0" fontId="0" fillId="0" borderId="0" xfId="0" applyBorder="1" applyAlignment="1" applyProtection="1">
      <alignment horizontal="right" vertical="center"/>
    </xf>
    <xf numFmtId="0" fontId="0" fillId="0" borderId="1" xfId="0" applyFont="1" applyBorder="1" applyAlignment="1" applyProtection="1">
      <alignment horizontal="left" vertical="center" wrapText="1"/>
    </xf>
    <xf numFmtId="0" fontId="0" fillId="0" borderId="19" xfId="0" applyFont="1" applyBorder="1" applyAlignment="1" applyProtection="1">
      <alignment horizontal="left" vertical="center" wrapText="1"/>
    </xf>
    <xf numFmtId="0" fontId="0" fillId="0" borderId="0" xfId="0" quotePrefix="1" applyBorder="1" applyAlignment="1" applyProtection="1">
      <alignment horizontal="center" vertical="center" wrapText="1"/>
    </xf>
    <xf numFmtId="0" fontId="0" fillId="0" borderId="0" xfId="0" quotePrefix="1" applyFont="1" applyBorder="1" applyAlignment="1" applyProtection="1">
      <alignment horizontal="right" vertical="center" wrapText="1"/>
    </xf>
    <xf numFmtId="0" fontId="24" fillId="0" borderId="24" xfId="0" applyFont="1" applyBorder="1" applyAlignment="1" applyProtection="1">
      <alignment horizontal="right" vertical="center"/>
    </xf>
    <xf numFmtId="0" fontId="24" fillId="0" borderId="24" xfId="0" applyFont="1" applyFill="1" applyBorder="1" applyAlignment="1" applyProtection="1">
      <alignment horizontal="right" vertical="center"/>
    </xf>
    <xf numFmtId="0" fontId="0" fillId="0" borderId="25" xfId="0" applyBorder="1" applyAlignment="1" applyProtection="1">
      <alignment horizontal="right" vertical="center"/>
    </xf>
    <xf numFmtId="0" fontId="0" fillId="0" borderId="12" xfId="0" applyBorder="1" applyAlignment="1" applyProtection="1">
      <alignment vertical="center"/>
    </xf>
    <xf numFmtId="0" fontId="36" fillId="0" borderId="0"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0" fillId="0" borderId="24" xfId="0" applyFill="1" applyBorder="1" applyAlignment="1" applyProtection="1">
      <alignment vertical="center"/>
    </xf>
    <xf numFmtId="0" fontId="0" fillId="0" borderId="24" xfId="0" applyBorder="1" applyAlignment="1" applyProtection="1">
      <alignment vertical="center"/>
    </xf>
    <xf numFmtId="0" fontId="0" fillId="0" borderId="23" xfId="0" applyBorder="1" applyAlignment="1" applyProtection="1">
      <alignment horizontal="right" vertical="top"/>
    </xf>
    <xf numFmtId="0" fontId="0" fillId="0" borderId="24" xfId="0" applyBorder="1" applyAlignment="1" applyProtection="1">
      <alignment horizontal="center" vertical="top"/>
    </xf>
    <xf numFmtId="0" fontId="37" fillId="16" borderId="5" xfId="0" applyFont="1" applyFill="1" applyBorder="1" applyAlignment="1" applyProtection="1">
      <alignment horizontal="center" vertical="center"/>
    </xf>
    <xf numFmtId="0" fontId="34" fillId="17" borderId="5" xfId="0" applyFont="1" applyFill="1" applyBorder="1" applyAlignment="1" applyProtection="1">
      <alignment horizontal="center" vertical="center"/>
    </xf>
    <xf numFmtId="0" fontId="0" fillId="0" borderId="1" xfId="0" applyFont="1" applyFill="1" applyBorder="1" applyAlignment="1" applyProtection="1">
      <alignment horizontal="left" vertical="center" wrapText="1"/>
    </xf>
    <xf numFmtId="0" fontId="0" fillId="0" borderId="19" xfId="0" applyFont="1" applyFill="1" applyBorder="1" applyAlignment="1" applyProtection="1">
      <alignment horizontal="left" vertical="center" wrapText="1"/>
    </xf>
    <xf numFmtId="0" fontId="0" fillId="0" borderId="0" xfId="0" applyFont="1" applyFill="1" applyBorder="1" applyAlignment="1" applyProtection="1">
      <alignment horizontal="left" vertical="top"/>
    </xf>
    <xf numFmtId="0" fontId="34" fillId="18" borderId="24" xfId="0" applyFont="1" applyFill="1" applyBorder="1" applyAlignment="1" applyProtection="1">
      <alignment horizontal="right" vertical="center"/>
    </xf>
    <xf numFmtId="0" fontId="24" fillId="18" borderId="25" xfId="0" applyFont="1" applyFill="1" applyBorder="1" applyAlignment="1" applyProtection="1">
      <alignment horizontal="right" vertical="center"/>
    </xf>
    <xf numFmtId="0" fontId="0" fillId="0" borderId="26" xfId="0" applyFont="1" applyFill="1" applyBorder="1" applyAlignment="1" applyProtection="1">
      <alignment horizontal="left" vertical="center" wrapText="1"/>
    </xf>
    <xf numFmtId="0" fontId="38" fillId="0" borderId="0" xfId="0" applyFont="1" applyFill="1" applyBorder="1" applyAlignment="1" applyProtection="1">
      <alignment horizontal="center" vertical="center"/>
    </xf>
    <xf numFmtId="0" fontId="0" fillId="0" borderId="0" xfId="0" applyFont="1" applyBorder="1" applyAlignment="1" applyProtection="1">
      <alignment horizont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center" vertical="center" wrapText="1"/>
    </xf>
    <xf numFmtId="0" fontId="0" fillId="0" borderId="25" xfId="0" applyFill="1" applyBorder="1" applyAlignment="1">
      <alignment vertical="center"/>
    </xf>
    <xf numFmtId="0" fontId="0" fillId="0" borderId="0" xfId="0" applyBorder="1" applyAlignment="1" applyProtection="1">
      <alignment vertical="center"/>
    </xf>
    <xf numFmtId="0" fontId="0" fillId="0" borderId="26" xfId="0" applyFont="1" applyBorder="1" applyAlignment="1" applyProtection="1">
      <alignment horizontal="left" vertical="center" wrapText="1"/>
    </xf>
    <xf numFmtId="0" fontId="0" fillId="0" borderId="0" xfId="0" applyFont="1" applyBorder="1" applyAlignment="1" applyProtection="1">
      <alignment horizontal="right" vertical="center"/>
    </xf>
    <xf numFmtId="0" fontId="8" fillId="14" borderId="0" xfId="0" applyFont="1" applyFill="1"/>
    <xf numFmtId="49" fontId="8" fillId="0" borderId="0" xfId="0" applyNumberFormat="1" applyFont="1" applyFill="1" applyAlignment="1">
      <alignment horizontal="right"/>
    </xf>
    <xf numFmtId="2" fontId="39" fillId="0" borderId="0" xfId="0" quotePrefix="1" applyNumberFormat="1" applyFont="1" applyFill="1" applyAlignment="1">
      <alignment horizontal="left"/>
    </xf>
    <xf numFmtId="165" fontId="32" fillId="0" borderId="0" xfId="0" applyNumberFormat="1" applyFont="1" applyFill="1" applyAlignment="1">
      <alignment horizontal="center"/>
    </xf>
    <xf numFmtId="165" fontId="32" fillId="0" borderId="0" xfId="0" quotePrefix="1" applyNumberFormat="1" applyFont="1" applyFill="1" applyAlignment="1">
      <alignment horizontal="center"/>
    </xf>
    <xf numFmtId="165" fontId="32" fillId="12" borderId="0" xfId="0" applyNumberFormat="1" applyFont="1" applyFill="1" applyAlignment="1">
      <alignment horizontal="center"/>
    </xf>
    <xf numFmtId="165" fontId="32" fillId="13" borderId="0" xfId="0" applyNumberFormat="1" applyFont="1" applyFill="1" applyAlignment="1">
      <alignment horizontal="center"/>
    </xf>
    <xf numFmtId="165" fontId="32" fillId="13" borderId="0" xfId="0" quotePrefix="1" applyNumberFormat="1" applyFont="1" applyFill="1" applyAlignment="1">
      <alignment horizontal="center"/>
    </xf>
    <xf numFmtId="165" fontId="32" fillId="14" borderId="0" xfId="0" applyNumberFormat="1" applyFont="1" applyFill="1" applyAlignment="1">
      <alignment horizontal="center"/>
    </xf>
    <xf numFmtId="0" fontId="31" fillId="9" borderId="0" xfId="0" applyFont="1" applyFill="1"/>
    <xf numFmtId="165" fontId="0" fillId="0" borderId="2" xfId="0" applyNumberFormat="1" applyFill="1" applyBorder="1" applyAlignment="1">
      <alignment horizontal="right"/>
    </xf>
    <xf numFmtId="0" fontId="31" fillId="9" borderId="0" xfId="0" applyFont="1" applyFill="1" applyAlignment="1">
      <alignment horizontal="left"/>
    </xf>
    <xf numFmtId="0" fontId="2" fillId="9" borderId="0" xfId="0" applyFont="1" applyFill="1"/>
    <xf numFmtId="165" fontId="2" fillId="0" borderId="1" xfId="0" applyNumberFormat="1" applyFont="1" applyFill="1" applyBorder="1" applyAlignment="1">
      <alignment horizontal="left"/>
    </xf>
    <xf numFmtId="165" fontId="2" fillId="0" borderId="27" xfId="0" applyNumberFormat="1" applyFont="1" applyFill="1" applyBorder="1" applyAlignment="1">
      <alignment horizontal="left"/>
    </xf>
    <xf numFmtId="0" fontId="3" fillId="0" borderId="0" xfId="0" applyFont="1" applyFill="1" applyBorder="1" applyAlignment="1">
      <alignment horizontal="left"/>
    </xf>
    <xf numFmtId="0" fontId="3" fillId="9" borderId="5" xfId="0" applyFont="1" applyFill="1" applyBorder="1" applyAlignment="1">
      <alignment horizontal="left"/>
    </xf>
    <xf numFmtId="0" fontId="8" fillId="14" borderId="0" xfId="0" applyFont="1" applyFill="1" applyBorder="1"/>
    <xf numFmtId="0" fontId="31" fillId="5" borderId="0" xfId="0" applyFont="1" applyFill="1"/>
    <xf numFmtId="0" fontId="41" fillId="5" borderId="12" xfId="0" applyFont="1" applyFill="1" applyBorder="1"/>
    <xf numFmtId="0" fontId="32" fillId="19" borderId="0" xfId="0" applyFont="1" applyFill="1"/>
    <xf numFmtId="169" fontId="32" fillId="0" borderId="0" xfId="0" applyNumberFormat="1" applyFont="1" applyFill="1" applyAlignment="1">
      <alignment horizontal="right"/>
    </xf>
    <xf numFmtId="0" fontId="0" fillId="0" borderId="0" xfId="0" applyFill="1" applyBorder="1"/>
    <xf numFmtId="0" fontId="24" fillId="0" borderId="12" xfId="0" applyFont="1" applyFill="1" applyBorder="1"/>
    <xf numFmtId="0" fontId="42" fillId="0" borderId="1" xfId="0" applyFont="1" applyFill="1" applyBorder="1"/>
    <xf numFmtId="0" fontId="8" fillId="0" borderId="0" xfId="0" applyFont="1"/>
    <xf numFmtId="0" fontId="3" fillId="21" borderId="0" xfId="1" applyFont="1" applyFill="1"/>
    <xf numFmtId="49" fontId="0" fillId="13" borderId="0" xfId="0" applyNumberFormat="1" applyFill="1" applyAlignment="1">
      <alignment horizontal="right"/>
    </xf>
    <xf numFmtId="0" fontId="0" fillId="13" borderId="0" xfId="0" applyFill="1"/>
    <xf numFmtId="0" fontId="28" fillId="13" borderId="0" xfId="0" applyFont="1" applyFill="1"/>
    <xf numFmtId="0" fontId="0" fillId="13" borderId="0" xfId="0" applyFill="1" applyAlignment="1">
      <alignment horizontal="left"/>
    </xf>
    <xf numFmtId="0" fontId="32" fillId="9" borderId="0" xfId="0" applyFont="1" applyFill="1" applyAlignment="1">
      <alignment horizontal="left"/>
    </xf>
    <xf numFmtId="0" fontId="0" fillId="9" borderId="0" xfId="0" applyFill="1"/>
    <xf numFmtId="165" fontId="32" fillId="0" borderId="0" xfId="0" applyNumberFormat="1" applyFont="1" applyFill="1" applyAlignment="1">
      <alignment horizontal="right"/>
    </xf>
    <xf numFmtId="165" fontId="32" fillId="0" borderId="0" xfId="0" quotePrefix="1" applyNumberFormat="1" applyFont="1" applyFill="1" applyAlignment="1">
      <alignment horizontal="right"/>
    </xf>
    <xf numFmtId="49" fontId="8" fillId="0" borderId="0" xfId="0" applyNumberFormat="1" applyFont="1" applyFill="1" applyAlignment="1">
      <alignment horizontal="left"/>
    </xf>
    <xf numFmtId="0" fontId="2" fillId="20" borderId="4" xfId="0" applyFont="1" applyFill="1" applyBorder="1"/>
    <xf numFmtId="0" fontId="2" fillId="20" borderId="5" xfId="0" applyFont="1" applyFill="1" applyBorder="1" applyAlignment="1">
      <alignment horizontal="right"/>
    </xf>
    <xf numFmtId="0" fontId="2" fillId="20" borderId="6" xfId="0" applyFont="1" applyFill="1" applyBorder="1" applyAlignment="1">
      <alignment horizontal="right"/>
    </xf>
    <xf numFmtId="0" fontId="2" fillId="14" borderId="4" xfId="0" applyFont="1" applyFill="1" applyBorder="1"/>
    <xf numFmtId="0" fontId="2" fillId="14" borderId="6" xfId="0" applyFont="1" applyFill="1" applyBorder="1" applyAlignment="1">
      <alignment horizontal="right"/>
    </xf>
    <xf numFmtId="165" fontId="8" fillId="0" borderId="0" xfId="0" applyNumberFormat="1" applyFont="1" applyFill="1" applyAlignment="1">
      <alignment horizontal="right"/>
    </xf>
    <xf numFmtId="0" fontId="43" fillId="8" borderId="8" xfId="0" applyFont="1" applyFill="1" applyBorder="1" applyAlignment="1" applyProtection="1">
      <alignment horizontal="center"/>
      <protection locked="0"/>
    </xf>
    <xf numFmtId="170" fontId="43" fillId="8" borderId="0" xfId="0" applyNumberFormat="1" applyFont="1" applyFill="1" applyAlignment="1">
      <alignment horizontal="center"/>
    </xf>
    <xf numFmtId="1" fontId="2" fillId="0" borderId="12" xfId="0" applyNumberFormat="1" applyFont="1" applyFill="1" applyBorder="1" applyAlignment="1">
      <alignment horizontal="left"/>
    </xf>
    <xf numFmtId="1" fontId="3" fillId="0" borderId="12" xfId="0" quotePrefix="1" applyNumberFormat="1" applyFont="1" applyFill="1" applyBorder="1" applyAlignment="1">
      <alignment horizontal="left"/>
    </xf>
    <xf numFmtId="0" fontId="21" fillId="0" borderId="0" xfId="0" applyFont="1" applyAlignment="1">
      <alignment vertical="center"/>
    </xf>
    <xf numFmtId="0" fontId="44" fillId="0" borderId="0" xfId="0" applyFont="1" applyAlignment="1">
      <alignment vertical="center"/>
    </xf>
    <xf numFmtId="0" fontId="18" fillId="0" borderId="0" xfId="0" applyFont="1" applyAlignment="1">
      <alignment vertical="center"/>
    </xf>
    <xf numFmtId="165" fontId="0" fillId="0" borderId="0" xfId="0" applyNumberFormat="1" applyFill="1" applyBorder="1" applyAlignment="1">
      <alignment horizontal="right"/>
    </xf>
    <xf numFmtId="0" fontId="8" fillId="0" borderId="2" xfId="0" applyFont="1" applyFill="1" applyBorder="1"/>
    <xf numFmtId="0" fontId="32" fillId="8" borderId="0" xfId="0" applyFont="1" applyFill="1"/>
    <xf numFmtId="0" fontId="32" fillId="5" borderId="0" xfId="0" applyFont="1" applyFill="1"/>
    <xf numFmtId="169" fontId="8" fillId="0" borderId="2" xfId="0" quotePrefix="1" applyNumberFormat="1" applyFont="1" applyBorder="1" applyAlignment="1">
      <alignment horizontal="right"/>
    </xf>
    <xf numFmtId="0" fontId="2" fillId="20" borderId="2" xfId="0" applyFont="1" applyFill="1" applyBorder="1" applyAlignment="1">
      <alignment horizontal="right"/>
    </xf>
    <xf numFmtId="0" fontId="2" fillId="14" borderId="5" xfId="0" applyFont="1" applyFill="1" applyBorder="1" applyAlignment="1">
      <alignment horizontal="right"/>
    </xf>
    <xf numFmtId="1" fontId="8" fillId="0" borderId="0" xfId="0" quotePrefix="1" applyNumberFormat="1" applyFont="1" applyFill="1" applyAlignment="1">
      <alignment horizontal="left" indent="1"/>
    </xf>
    <xf numFmtId="0" fontId="0" fillId="9" borderId="0" xfId="0" applyFill="1" applyBorder="1" applyAlignment="1">
      <alignment horizontal="right"/>
    </xf>
    <xf numFmtId="0" fontId="32" fillId="0" borderId="0" xfId="0" quotePrefix="1" applyFont="1" applyFill="1" applyAlignment="1">
      <alignment horizontal="left"/>
    </xf>
    <xf numFmtId="165" fontId="8" fillId="0" borderId="2" xfId="1" applyNumberFormat="1" applyBorder="1" applyAlignment="1">
      <alignment horizontal="center"/>
    </xf>
    <xf numFmtId="165" fontId="8" fillId="0" borderId="0" xfId="1" applyNumberFormat="1" applyBorder="1" applyAlignment="1">
      <alignment horizontal="right"/>
    </xf>
    <xf numFmtId="0" fontId="32" fillId="0" borderId="0" xfId="0" applyFont="1"/>
    <xf numFmtId="0" fontId="32" fillId="0" borderId="0" xfId="0" quotePrefix="1" applyFont="1"/>
    <xf numFmtId="0" fontId="47" fillId="0" borderId="0" xfId="0" applyFont="1" applyFill="1"/>
    <xf numFmtId="0" fontId="0" fillId="0" borderId="12" xfId="0" applyFill="1" applyBorder="1" applyProtection="1"/>
    <xf numFmtId="172" fontId="0" fillId="0" borderId="0" xfId="0" applyNumberFormat="1" applyFill="1" applyProtection="1"/>
    <xf numFmtId="0" fontId="0" fillId="0" borderId="0" xfId="0" applyFill="1" applyAlignment="1" applyProtection="1"/>
    <xf numFmtId="172" fontId="0" fillId="0" borderId="0" xfId="0" applyNumberFormat="1" applyFill="1" applyAlignment="1" applyProtection="1"/>
    <xf numFmtId="172" fontId="32" fillId="0" borderId="0" xfId="0" applyNumberFormat="1" applyFont="1" applyFill="1" applyAlignment="1" applyProtection="1"/>
    <xf numFmtId="0" fontId="32" fillId="0" borderId="0" xfId="0" applyFont="1" applyFill="1" applyProtection="1"/>
    <xf numFmtId="172" fontId="32" fillId="0" borderId="2" xfId="0" applyNumberFormat="1" applyFont="1" applyFill="1" applyBorder="1" applyAlignment="1" applyProtection="1"/>
    <xf numFmtId="172" fontId="31" fillId="0" borderId="2" xfId="0" applyNumberFormat="1" applyFont="1" applyFill="1" applyBorder="1" applyAlignment="1" applyProtection="1"/>
    <xf numFmtId="172" fontId="32" fillId="0" borderId="0" xfId="0" applyNumberFormat="1" applyFont="1" applyFill="1" applyAlignment="1">
      <alignment horizontal="right"/>
    </xf>
    <xf numFmtId="172" fontId="32" fillId="0" borderId="0" xfId="0" quotePrefix="1" applyNumberFormat="1" applyFont="1" applyFill="1" applyAlignment="1">
      <alignment horizontal="right"/>
    </xf>
    <xf numFmtId="0" fontId="32" fillId="0" borderId="12" xfId="0" applyFont="1" applyFill="1" applyBorder="1" applyAlignment="1">
      <alignment horizontal="right"/>
    </xf>
    <xf numFmtId="165" fontId="32" fillId="8" borderId="15" xfId="0" applyNumberFormat="1" applyFont="1" applyFill="1" applyBorder="1" applyAlignment="1" applyProtection="1">
      <alignment horizontal="right" vertical="center"/>
      <protection locked="0"/>
    </xf>
    <xf numFmtId="172" fontId="32" fillId="0" borderId="2" xfId="0" applyNumberFormat="1" applyFont="1" applyFill="1" applyBorder="1" applyAlignment="1">
      <alignment horizontal="right"/>
    </xf>
    <xf numFmtId="0" fontId="32" fillId="0" borderId="0" xfId="0" applyFont="1" applyFill="1" applyAlignment="1">
      <alignment horizontal="right"/>
    </xf>
    <xf numFmtId="1" fontId="32" fillId="0" borderId="0" xfId="0" quotePrefix="1" applyNumberFormat="1" applyFont="1" applyFill="1" applyAlignment="1">
      <alignment horizontal="left" indent="1"/>
    </xf>
    <xf numFmtId="164" fontId="32" fillId="8" borderId="8" xfId="0" applyNumberFormat="1" applyFont="1" applyFill="1" applyBorder="1" applyAlignment="1" applyProtection="1">
      <alignment horizontal="right"/>
      <protection locked="0"/>
    </xf>
    <xf numFmtId="165" fontId="32" fillId="8" borderId="11" xfId="0" applyNumberFormat="1" applyFont="1" applyFill="1" applyBorder="1" applyAlignment="1" applyProtection="1">
      <alignment horizontal="right"/>
      <protection locked="0"/>
    </xf>
    <xf numFmtId="164" fontId="32" fillId="0" borderId="2" xfId="0" applyNumberFormat="1" applyFont="1" applyFill="1" applyBorder="1" applyAlignment="1">
      <alignment horizontal="right"/>
    </xf>
    <xf numFmtId="164" fontId="32" fillId="8" borderId="11" xfId="0" applyNumberFormat="1" applyFont="1" applyFill="1" applyBorder="1" applyAlignment="1" applyProtection="1">
      <alignment horizontal="right"/>
      <protection locked="0"/>
    </xf>
    <xf numFmtId="164" fontId="32" fillId="0" borderId="30" xfId="0" applyNumberFormat="1" applyFont="1" applyFill="1" applyBorder="1" applyAlignment="1" applyProtection="1">
      <alignment horizontal="right"/>
    </xf>
    <xf numFmtId="165" fontId="32" fillId="0" borderId="0" xfId="0" applyNumberFormat="1" applyFont="1" applyAlignment="1">
      <alignment horizontal="right"/>
    </xf>
    <xf numFmtId="165" fontId="32" fillId="8" borderId="8" xfId="0" applyNumberFormat="1" applyFont="1" applyFill="1" applyBorder="1" applyAlignment="1" applyProtection="1">
      <alignment horizontal="right"/>
      <protection locked="0"/>
    </xf>
    <xf numFmtId="165" fontId="32" fillId="7" borderId="11" xfId="0" applyNumberFormat="1" applyFont="1" applyFill="1" applyBorder="1" applyAlignment="1" applyProtection="1">
      <alignment horizontal="right"/>
      <protection locked="0"/>
    </xf>
    <xf numFmtId="164" fontId="48" fillId="0" borderId="2" xfId="0" applyNumberFormat="1" applyFont="1" applyFill="1" applyBorder="1"/>
    <xf numFmtId="165" fontId="32" fillId="7" borderId="8" xfId="0" applyNumberFormat="1" applyFont="1" applyFill="1" applyBorder="1" applyAlignment="1" applyProtection="1">
      <alignment horizontal="right"/>
      <protection locked="0"/>
    </xf>
    <xf numFmtId="164" fontId="31" fillId="0" borderId="2" xfId="0" applyNumberFormat="1" applyFont="1" applyFill="1" applyBorder="1" applyAlignment="1">
      <alignment horizontal="right"/>
    </xf>
    <xf numFmtId="164" fontId="31" fillId="0" borderId="9" xfId="0" applyNumberFormat="1" applyFont="1" applyFill="1" applyBorder="1" applyAlignment="1">
      <alignment horizontal="right"/>
    </xf>
    <xf numFmtId="0" fontId="48" fillId="0" borderId="0" xfId="0" applyFont="1" applyFill="1"/>
    <xf numFmtId="0" fontId="32" fillId="0" borderId="0" xfId="0" applyFont="1" applyFill="1" applyBorder="1"/>
    <xf numFmtId="165" fontId="32" fillId="7" borderId="11" xfId="0" applyNumberFormat="1" applyFont="1" applyFill="1" applyBorder="1" applyAlignment="1" applyProtection="1">
      <alignment horizontal="right" vertical="center"/>
      <protection locked="0"/>
    </xf>
    <xf numFmtId="164" fontId="32" fillId="7" borderId="8" xfId="0" applyNumberFormat="1" applyFont="1" applyFill="1" applyBorder="1" applyAlignment="1" applyProtection="1">
      <alignment horizontal="right"/>
      <protection locked="0"/>
    </xf>
    <xf numFmtId="164" fontId="31" fillId="7" borderId="2" xfId="0" applyNumberFormat="1" applyFont="1" applyFill="1" applyBorder="1" applyAlignment="1" applyProtection="1">
      <alignment horizontal="right"/>
      <protection locked="0"/>
    </xf>
    <xf numFmtId="0" fontId="32" fillId="0" borderId="0" xfId="0" applyFont="1" applyAlignment="1">
      <alignment horizontal="left"/>
    </xf>
    <xf numFmtId="164" fontId="32" fillId="7" borderId="8" xfId="0" applyNumberFormat="1" applyFont="1" applyFill="1" applyBorder="1" applyAlignment="1" applyProtection="1">
      <alignment horizontal="right" vertical="center"/>
      <protection locked="0"/>
    </xf>
    <xf numFmtId="0" fontId="31" fillId="8" borderId="14" xfId="0" applyFont="1" applyFill="1" applyBorder="1" applyAlignment="1" applyProtection="1">
      <alignment horizontal="right"/>
      <protection locked="0"/>
    </xf>
    <xf numFmtId="0" fontId="31" fillId="8" borderId="33" xfId="0" applyFont="1" applyFill="1" applyBorder="1" applyAlignment="1" applyProtection="1">
      <alignment horizontal="right"/>
      <protection locked="0"/>
    </xf>
    <xf numFmtId="164" fontId="31" fillId="0" borderId="0" xfId="0" applyNumberFormat="1" applyFont="1" applyFill="1" applyAlignment="1">
      <alignment horizontal="right"/>
    </xf>
    <xf numFmtId="164" fontId="32" fillId="0" borderId="0" xfId="0" applyNumberFormat="1" applyFont="1" applyFill="1" applyAlignment="1">
      <alignment horizontal="right"/>
    </xf>
    <xf numFmtId="164" fontId="32" fillId="0" borderId="9" xfId="0" applyNumberFormat="1" applyFont="1" applyFill="1" applyBorder="1" applyAlignment="1">
      <alignment horizontal="right"/>
    </xf>
    <xf numFmtId="164" fontId="31" fillId="0" borderId="0" xfId="0" applyNumberFormat="1" applyFont="1" applyFill="1" applyBorder="1" applyAlignment="1">
      <alignment horizontal="right"/>
    </xf>
    <xf numFmtId="164" fontId="32" fillId="7" borderId="10" xfId="0" applyNumberFormat="1" applyFont="1" applyFill="1" applyBorder="1" applyAlignment="1" applyProtection="1">
      <alignment horizontal="right"/>
      <protection locked="0"/>
    </xf>
    <xf numFmtId="0" fontId="32" fillId="8" borderId="8" xfId="0" applyFont="1" applyFill="1" applyBorder="1" applyAlignment="1" applyProtection="1">
      <alignment horizontal="right"/>
      <protection locked="0"/>
    </xf>
    <xf numFmtId="165" fontId="32" fillId="0" borderId="8" xfId="0" applyNumberFormat="1" applyFont="1" applyFill="1" applyBorder="1" applyAlignment="1" applyProtection="1">
      <alignment horizontal="right"/>
    </xf>
    <xf numFmtId="164" fontId="32" fillId="7" borderId="7" xfId="0" applyNumberFormat="1" applyFont="1" applyFill="1" applyBorder="1" applyAlignment="1" applyProtection="1">
      <alignment horizontal="right"/>
      <protection locked="0"/>
    </xf>
    <xf numFmtId="1" fontId="32" fillId="0" borderId="0" xfId="0" quotePrefix="1" applyNumberFormat="1" applyFont="1" applyFill="1" applyAlignment="1">
      <alignment horizontal="left"/>
    </xf>
    <xf numFmtId="0" fontId="49" fillId="0" borderId="0" xfId="0" applyFont="1" applyFill="1"/>
    <xf numFmtId="0" fontId="48" fillId="0" borderId="0" xfId="0" applyFont="1" applyFill="1" applyBorder="1"/>
    <xf numFmtId="0" fontId="32" fillId="0" borderId="0" xfId="0" applyFont="1" applyFill="1" applyBorder="1" applyAlignment="1">
      <alignment vertical="center"/>
    </xf>
    <xf numFmtId="0" fontId="49" fillId="0" borderId="0" xfId="0" applyFont="1" applyFill="1" applyAlignment="1">
      <alignment wrapText="1"/>
    </xf>
    <xf numFmtId="1" fontId="32" fillId="0" borderId="0" xfId="0" applyNumberFormat="1" applyFont="1" applyFill="1" applyAlignment="1">
      <alignment horizontal="center"/>
    </xf>
    <xf numFmtId="0" fontId="48" fillId="0" borderId="0" xfId="0" applyFont="1" applyFill="1" applyAlignment="1">
      <alignment vertical="center"/>
    </xf>
    <xf numFmtId="0" fontId="48" fillId="0" borderId="0" xfId="0" applyFont="1" applyFill="1" applyAlignment="1">
      <alignment horizontal="left" indent="1"/>
    </xf>
    <xf numFmtId="0" fontId="32" fillId="0" borderId="0" xfId="0" applyFont="1" applyFill="1" applyBorder="1" applyAlignment="1" applyProtection="1">
      <alignment horizontal="right"/>
    </xf>
    <xf numFmtId="0" fontId="50" fillId="0" borderId="0" xfId="0" applyFont="1" applyFill="1"/>
    <xf numFmtId="174" fontId="50" fillId="0" borderId="0" xfId="0" applyNumberFormat="1" applyFont="1" applyFill="1" applyAlignment="1">
      <alignment horizontal="center"/>
    </xf>
    <xf numFmtId="1" fontId="31" fillId="0" borderId="0" xfId="0" applyNumberFormat="1" applyFont="1" applyFill="1" applyBorder="1" applyAlignment="1">
      <alignment horizontal="center"/>
    </xf>
    <xf numFmtId="0" fontId="31" fillId="0" borderId="9" xfId="0" applyFont="1" applyFill="1" applyBorder="1"/>
    <xf numFmtId="178" fontId="31" fillId="0" borderId="9" xfId="0" applyNumberFormat="1" applyFont="1" applyFill="1" applyBorder="1" applyAlignment="1">
      <alignment horizontal="right"/>
    </xf>
    <xf numFmtId="175" fontId="31" fillId="0" borderId="9" xfId="0" applyNumberFormat="1" applyFont="1" applyFill="1" applyBorder="1" applyAlignment="1">
      <alignment horizontal="right"/>
    </xf>
    <xf numFmtId="0" fontId="31" fillId="0" borderId="0" xfId="0" applyFont="1" applyFill="1" applyBorder="1"/>
    <xf numFmtId="178" fontId="31" fillId="0" borderId="0" xfId="0" applyNumberFormat="1" applyFont="1" applyFill="1" applyBorder="1" applyAlignment="1">
      <alignment horizontal="right"/>
    </xf>
    <xf numFmtId="179" fontId="50" fillId="0" borderId="0" xfId="0" applyNumberFormat="1" applyFont="1" applyFill="1" applyBorder="1" applyAlignment="1">
      <alignment horizontal="right"/>
    </xf>
    <xf numFmtId="1" fontId="31" fillId="0" borderId="0" xfId="0" applyNumberFormat="1" applyFont="1" applyFill="1" applyAlignment="1">
      <alignment horizontal="center"/>
    </xf>
    <xf numFmtId="165" fontId="32" fillId="0" borderId="40" xfId="0" applyNumberFormat="1" applyFont="1" applyFill="1" applyBorder="1" applyAlignment="1">
      <alignment horizontal="right"/>
    </xf>
    <xf numFmtId="1" fontId="31" fillId="0" borderId="0" xfId="0" applyNumberFormat="1" applyFont="1" applyFill="1" applyAlignment="1"/>
    <xf numFmtId="179" fontId="31" fillId="0" borderId="9" xfId="0" applyNumberFormat="1" applyFont="1" applyFill="1" applyBorder="1" applyAlignment="1">
      <alignment horizontal="right"/>
    </xf>
    <xf numFmtId="166" fontId="31" fillId="0" borderId="9" xfId="0" applyNumberFormat="1" applyFont="1" applyFill="1" applyBorder="1" applyAlignment="1">
      <alignment horizontal="right"/>
    </xf>
    <xf numFmtId="0" fontId="31" fillId="0" borderId="0" xfId="0" applyFont="1" applyFill="1" applyBorder="1" applyAlignment="1">
      <alignment horizontal="left" indent="3"/>
    </xf>
    <xf numFmtId="0" fontId="31" fillId="0" borderId="0" xfId="0" applyFont="1" applyFill="1" applyAlignment="1">
      <alignment horizontal="left" indent="1"/>
    </xf>
    <xf numFmtId="165" fontId="32" fillId="0" borderId="40" xfId="1" applyNumberFormat="1" applyFont="1" applyBorder="1" applyAlignment="1">
      <alignment horizontal="right"/>
    </xf>
    <xf numFmtId="165" fontId="32" fillId="0" borderId="2" xfId="1" applyNumberFormat="1" applyFont="1" applyBorder="1" applyAlignment="1">
      <alignment horizontal="right"/>
    </xf>
    <xf numFmtId="49" fontId="32" fillId="0" borderId="0" xfId="0" applyNumberFormat="1" applyFont="1" applyFill="1" applyAlignment="1">
      <alignment horizontal="right"/>
    </xf>
    <xf numFmtId="165" fontId="32" fillId="0" borderId="2" xfId="0" applyNumberFormat="1" applyFont="1" applyFill="1" applyBorder="1" applyAlignment="1" applyProtection="1">
      <alignment horizontal="right"/>
    </xf>
    <xf numFmtId="165" fontId="32" fillId="0" borderId="12" xfId="0" applyNumberFormat="1" applyFont="1" applyFill="1" applyBorder="1" applyAlignment="1" applyProtection="1">
      <alignment horizontal="right"/>
    </xf>
    <xf numFmtId="172" fontId="31" fillId="0" borderId="13" xfId="4" applyNumberFormat="1" applyFont="1" applyFill="1" applyBorder="1" applyAlignment="1">
      <alignment horizontal="right"/>
    </xf>
    <xf numFmtId="0" fontId="32" fillId="0" borderId="0" xfId="0" applyFont="1" applyFill="1" applyBorder="1" applyAlignment="1">
      <alignment horizontal="right"/>
    </xf>
    <xf numFmtId="0" fontId="31" fillId="0" borderId="0" xfId="0" applyFont="1" applyFill="1" applyBorder="1" applyAlignment="1" applyProtection="1">
      <alignment horizontal="right"/>
      <protection locked="0"/>
    </xf>
    <xf numFmtId="0" fontId="49" fillId="0" borderId="0" xfId="0" applyFont="1" applyFill="1" applyBorder="1"/>
    <xf numFmtId="1" fontId="51" fillId="0" borderId="0" xfId="0" applyNumberFormat="1" applyFont="1" applyFill="1" applyAlignment="1">
      <alignment horizontal="center"/>
    </xf>
    <xf numFmtId="173" fontId="31" fillId="0" borderId="9" xfId="0" applyNumberFormat="1" applyFont="1" applyFill="1" applyBorder="1" applyAlignment="1">
      <alignment horizontal="right"/>
    </xf>
    <xf numFmtId="0" fontId="32" fillId="0" borderId="12" xfId="0" applyFont="1" applyFill="1" applyBorder="1" applyAlignment="1">
      <alignment horizontal="left"/>
    </xf>
    <xf numFmtId="0" fontId="31" fillId="0" borderId="12" xfId="0" quotePrefix="1" applyFont="1" applyFill="1" applyBorder="1" applyAlignment="1">
      <alignment horizontal="right"/>
    </xf>
    <xf numFmtId="0" fontId="32" fillId="0" borderId="2" xfId="0" applyFont="1" applyFill="1" applyBorder="1" applyAlignment="1">
      <alignment horizontal="left" indent="1"/>
    </xf>
    <xf numFmtId="0" fontId="32" fillId="0" borderId="0" xfId="0" applyFont="1" applyFill="1" applyAlignment="1">
      <alignment horizontal="left" indent="1"/>
    </xf>
    <xf numFmtId="165" fontId="32" fillId="0" borderId="9" xfId="0" applyNumberFormat="1" applyFont="1" applyFill="1" applyBorder="1" applyAlignment="1">
      <alignment horizontal="right"/>
    </xf>
    <xf numFmtId="165" fontId="32" fillId="22" borderId="0" xfId="0" applyNumberFormat="1" applyFont="1" applyFill="1" applyAlignment="1">
      <alignment horizontal="right"/>
    </xf>
    <xf numFmtId="165" fontId="32" fillId="0" borderId="12" xfId="0" applyNumberFormat="1" applyFont="1" applyFill="1" applyBorder="1" applyAlignment="1">
      <alignment horizontal="right"/>
    </xf>
    <xf numFmtId="168" fontId="31" fillId="0" borderId="9" xfId="0" applyNumberFormat="1" applyFont="1" applyFill="1" applyBorder="1" applyAlignment="1">
      <alignment horizontal="right"/>
    </xf>
    <xf numFmtId="164" fontId="32" fillId="0" borderId="0" xfId="0" applyNumberFormat="1" applyFont="1" applyFill="1" applyBorder="1" applyAlignment="1">
      <alignment horizontal="right"/>
    </xf>
    <xf numFmtId="0" fontId="31" fillId="0" borderId="12" xfId="0" applyFont="1" applyFill="1" applyBorder="1"/>
    <xf numFmtId="164" fontId="32" fillId="0" borderId="12" xfId="0" applyNumberFormat="1" applyFont="1" applyFill="1" applyBorder="1" applyAlignment="1">
      <alignment horizontal="right"/>
    </xf>
    <xf numFmtId="164" fontId="31" fillId="0" borderId="12" xfId="0" applyNumberFormat="1" applyFont="1" applyFill="1" applyBorder="1" applyAlignment="1">
      <alignment horizontal="right"/>
    </xf>
    <xf numFmtId="165" fontId="50" fillId="0" borderId="0" xfId="0" applyNumberFormat="1" applyFont="1" applyFill="1" applyBorder="1" applyAlignment="1">
      <alignment horizontal="right"/>
    </xf>
    <xf numFmtId="174" fontId="32" fillId="0" borderId="0" xfId="0" applyNumberFormat="1" applyFont="1" applyFill="1" applyAlignment="1">
      <alignment horizontal="center"/>
    </xf>
    <xf numFmtId="169" fontId="31" fillId="0" borderId="9" xfId="0" applyNumberFormat="1" applyFont="1" applyFill="1" applyBorder="1" applyAlignment="1">
      <alignment horizontal="right"/>
    </xf>
    <xf numFmtId="172" fontId="31" fillId="0" borderId="9" xfId="0" applyNumberFormat="1" applyFont="1" applyFill="1" applyBorder="1" applyAlignment="1" applyProtection="1"/>
    <xf numFmtId="164" fontId="32" fillId="7" borderId="2" xfId="0" applyNumberFormat="1" applyFont="1" applyFill="1" applyBorder="1" applyAlignment="1" applyProtection="1">
      <alignment horizontal="right"/>
      <protection locked="0"/>
    </xf>
    <xf numFmtId="0" fontId="49" fillId="0" borderId="0" xfId="0" applyFont="1" applyFill="1" applyAlignment="1">
      <alignment horizontal="left"/>
    </xf>
    <xf numFmtId="0" fontId="32" fillId="0" borderId="0" xfId="0" applyFont="1" applyFill="1" applyBorder="1" applyAlignment="1">
      <alignment horizontal="left" indent="1"/>
    </xf>
    <xf numFmtId="0" fontId="49" fillId="0" borderId="1" xfId="0" applyFont="1" applyFill="1" applyBorder="1" applyAlignment="1">
      <alignment horizontal="left"/>
    </xf>
    <xf numFmtId="176" fontId="31" fillId="8" borderId="30" xfId="0" applyNumberFormat="1" applyFont="1" applyFill="1" applyBorder="1" applyAlignment="1" applyProtection="1">
      <alignment horizontal="center"/>
      <protection locked="0"/>
    </xf>
    <xf numFmtId="0" fontId="32" fillId="0" borderId="2" xfId="0" applyFont="1" applyFill="1" applyBorder="1" applyAlignment="1">
      <alignment horizontal="left"/>
    </xf>
    <xf numFmtId="0" fontId="32" fillId="0" borderId="2" xfId="0" applyFont="1" applyFill="1" applyBorder="1"/>
    <xf numFmtId="0" fontId="32" fillId="0" borderId="3" xfId="0" applyFont="1" applyFill="1" applyBorder="1"/>
    <xf numFmtId="0" fontId="49" fillId="0" borderId="19" xfId="0" applyFont="1" applyFill="1" applyBorder="1" applyAlignment="1">
      <alignment horizontal="left"/>
    </xf>
    <xf numFmtId="177" fontId="31" fillId="0" borderId="31" xfId="0" applyNumberFormat="1" applyFont="1" applyFill="1" applyBorder="1" applyAlignment="1" applyProtection="1">
      <alignment horizontal="center"/>
      <protection locked="0"/>
    </xf>
    <xf numFmtId="0" fontId="32" fillId="0" borderId="12" xfId="0" applyFont="1" applyFill="1" applyBorder="1"/>
    <xf numFmtId="0" fontId="32" fillId="0" borderId="16" xfId="0" applyFont="1" applyFill="1" applyBorder="1"/>
    <xf numFmtId="0" fontId="32" fillId="8" borderId="2" xfId="0" applyFont="1" applyFill="1" applyBorder="1" applyAlignment="1">
      <alignment horizontal="left"/>
    </xf>
    <xf numFmtId="0" fontId="48" fillId="8" borderId="2" xfId="0" applyFont="1" applyFill="1" applyBorder="1"/>
    <xf numFmtId="0" fontId="32" fillId="8" borderId="2" xfId="0" applyFont="1" applyFill="1" applyBorder="1"/>
    <xf numFmtId="0" fontId="32" fillId="8" borderId="3" xfId="0" applyFont="1" applyFill="1" applyBorder="1"/>
    <xf numFmtId="0" fontId="48" fillId="0" borderId="12" xfId="0" applyFont="1" applyFill="1" applyBorder="1"/>
    <xf numFmtId="0" fontId="31" fillId="0" borderId="12" xfId="0" applyFont="1" applyFill="1" applyBorder="1" applyAlignment="1">
      <alignment horizontal="left"/>
    </xf>
    <xf numFmtId="0" fontId="32" fillId="0" borderId="0" xfId="0" applyFont="1" applyFill="1" applyBorder="1" applyAlignment="1" applyProtection="1">
      <alignment horizontal="left"/>
    </xf>
    <xf numFmtId="0" fontId="48" fillId="0" borderId="0" xfId="0" applyFont="1" applyFill="1" applyBorder="1" applyProtection="1"/>
    <xf numFmtId="0" fontId="32" fillId="8" borderId="2" xfId="0" quotePrefix="1" applyFont="1" applyFill="1" applyBorder="1" applyAlignment="1">
      <alignment horizontal="left"/>
    </xf>
    <xf numFmtId="0" fontId="32" fillId="8" borderId="2" xfId="0" applyFont="1" applyFill="1" applyBorder="1" applyAlignment="1">
      <alignment horizontal="right"/>
    </xf>
    <xf numFmtId="0" fontId="32" fillId="7" borderId="0" xfId="0" applyFont="1" applyFill="1" applyAlignment="1">
      <alignment horizontal="left"/>
    </xf>
    <xf numFmtId="0" fontId="32" fillId="7" borderId="0" xfId="0" applyFont="1" applyFill="1" applyAlignment="1">
      <alignment horizontal="right"/>
    </xf>
    <xf numFmtId="0" fontId="48" fillId="7" borderId="0" xfId="0" applyFont="1" applyFill="1"/>
    <xf numFmtId="0" fontId="32" fillId="0" borderId="2" xfId="0" applyFont="1" applyBorder="1"/>
    <xf numFmtId="165" fontId="32" fillId="0" borderId="3" xfId="0" applyNumberFormat="1" applyFont="1" applyFill="1" applyBorder="1" applyAlignment="1">
      <alignment horizontal="center"/>
    </xf>
    <xf numFmtId="165" fontId="31" fillId="0" borderId="4" xfId="0" applyNumberFormat="1" applyFont="1" applyFill="1" applyBorder="1" applyAlignment="1">
      <alignment horizontal="left"/>
    </xf>
    <xf numFmtId="0" fontId="32" fillId="0" borderId="5" xfId="0" applyFont="1" applyBorder="1"/>
    <xf numFmtId="165" fontId="32" fillId="0" borderId="6" xfId="0" applyNumberFormat="1" applyFont="1" applyFill="1" applyBorder="1" applyAlignment="1">
      <alignment horizontal="center"/>
    </xf>
    <xf numFmtId="0" fontId="32" fillId="0" borderId="28" xfId="0" applyFont="1" applyFill="1" applyBorder="1"/>
    <xf numFmtId="165" fontId="32" fillId="0" borderId="29" xfId="0" applyNumberFormat="1" applyFont="1" applyFill="1" applyBorder="1" applyAlignment="1">
      <alignment horizontal="center"/>
    </xf>
    <xf numFmtId="0" fontId="31" fillId="5" borderId="12" xfId="0" applyFont="1" applyFill="1" applyBorder="1" applyProtection="1"/>
    <xf numFmtId="0" fontId="0" fillId="5" borderId="12" xfId="0" applyFill="1" applyBorder="1" applyProtection="1"/>
    <xf numFmtId="0" fontId="0" fillId="22" borderId="12" xfId="0" applyFill="1" applyBorder="1" applyProtection="1"/>
    <xf numFmtId="0" fontId="53" fillId="8" borderId="14" xfId="0" applyFont="1" applyFill="1" applyBorder="1" applyAlignment="1" applyProtection="1">
      <alignment horizontal="right"/>
      <protection locked="0"/>
    </xf>
    <xf numFmtId="0" fontId="53" fillId="8" borderId="33" xfId="0" applyFont="1" applyFill="1" applyBorder="1" applyAlignment="1" applyProtection="1">
      <alignment horizontal="right"/>
      <protection locked="0"/>
    </xf>
    <xf numFmtId="164" fontId="32" fillId="7" borderId="0" xfId="0" applyNumberFormat="1" applyFont="1" applyFill="1" applyBorder="1" applyAlignment="1" applyProtection="1">
      <alignment horizontal="right"/>
      <protection locked="0"/>
    </xf>
    <xf numFmtId="0" fontId="31" fillId="0" borderId="0" xfId="0" applyFont="1"/>
    <xf numFmtId="164" fontId="0" fillId="7" borderId="8" xfId="0" applyNumberFormat="1" applyFill="1" applyBorder="1" applyAlignment="1" applyProtection="1">
      <alignment horizontal="right" vertical="center"/>
      <protection locked="0"/>
    </xf>
    <xf numFmtId="165" fontId="18" fillId="7" borderId="11" xfId="0" applyNumberFormat="1" applyFont="1" applyFill="1" applyBorder="1" applyAlignment="1" applyProtection="1">
      <alignment vertical="center"/>
      <protection locked="0"/>
    </xf>
    <xf numFmtId="165" fontId="0" fillId="7" borderId="11" xfId="0" applyNumberFormat="1" applyFill="1" applyBorder="1" applyAlignment="1" applyProtection="1">
      <alignment horizontal="right" vertical="center"/>
      <protection locked="0"/>
    </xf>
    <xf numFmtId="0" fontId="24" fillId="0" borderId="0" xfId="0" applyFont="1" applyFill="1" applyBorder="1"/>
    <xf numFmtId="172" fontId="32" fillId="0" borderId="0" xfId="0" applyNumberFormat="1" applyFont="1" applyFill="1" applyBorder="1" applyAlignment="1" applyProtection="1"/>
    <xf numFmtId="0" fontId="24" fillId="0" borderId="12" xfId="0" applyFont="1" applyBorder="1"/>
    <xf numFmtId="164" fontId="32" fillId="0" borderId="0" xfId="0" applyNumberFormat="1" applyFont="1"/>
    <xf numFmtId="164" fontId="31" fillId="7" borderId="0" xfId="0" applyNumberFormat="1" applyFont="1" applyFill="1" applyAlignment="1" applyProtection="1">
      <alignment horizontal="right"/>
      <protection locked="0"/>
    </xf>
    <xf numFmtId="0" fontId="48" fillId="0" borderId="0" xfId="0" applyFont="1"/>
    <xf numFmtId="0" fontId="32" fillId="0" borderId="0" xfId="0" applyFont="1" applyAlignment="1">
      <alignment horizontal="right"/>
    </xf>
    <xf numFmtId="164" fontId="32" fillId="0" borderId="0" xfId="0" applyNumberFormat="1" applyFont="1" applyAlignment="1">
      <alignment horizontal="right"/>
    </xf>
    <xf numFmtId="0" fontId="32" fillId="0" borderId="0" xfId="0" quotePrefix="1" applyFont="1" applyAlignment="1">
      <alignment horizontal="right"/>
    </xf>
    <xf numFmtId="165" fontId="32" fillId="8" borderId="42" xfId="0" applyNumberFormat="1" applyFont="1" applyFill="1" applyBorder="1" applyAlignment="1" applyProtection="1">
      <alignment horizontal="right" vertical="center"/>
      <protection locked="0"/>
    </xf>
    <xf numFmtId="165" fontId="32" fillId="8" borderId="8" xfId="0" applyNumberFormat="1" applyFont="1" applyFill="1" applyBorder="1" applyAlignment="1" applyProtection="1">
      <alignment horizontal="right" vertical="center"/>
      <protection locked="0"/>
    </xf>
    <xf numFmtId="165" fontId="32" fillId="8" borderId="41" xfId="0" applyNumberFormat="1" applyFont="1" applyFill="1" applyBorder="1" applyAlignment="1" applyProtection="1">
      <alignment horizontal="right" vertical="center"/>
      <protection locked="0"/>
    </xf>
    <xf numFmtId="165" fontId="32" fillId="7" borderId="0" xfId="0" applyNumberFormat="1" applyFont="1" applyFill="1" applyBorder="1" applyAlignment="1" applyProtection="1">
      <alignment horizontal="right"/>
      <protection locked="0"/>
    </xf>
    <xf numFmtId="0" fontId="32" fillId="8" borderId="14" xfId="0" applyFont="1" applyFill="1" applyBorder="1" applyAlignment="1" applyProtection="1">
      <alignment horizontal="left"/>
      <protection locked="0"/>
    </xf>
    <xf numFmtId="0" fontId="52" fillId="8" borderId="14" xfId="0" applyFont="1" applyFill="1" applyBorder="1" applyAlignment="1" applyProtection="1">
      <alignment horizontal="left"/>
      <protection locked="0"/>
    </xf>
    <xf numFmtId="165" fontId="8" fillId="8" borderId="14" xfId="1" applyNumberFormat="1" applyFill="1" applyBorder="1" applyAlignment="1" applyProtection="1">
      <alignment horizontal="left"/>
      <protection hidden="1"/>
    </xf>
    <xf numFmtId="0" fontId="0" fillId="5" borderId="5" xfId="0" applyFill="1" applyBorder="1" applyAlignment="1" applyProtection="1">
      <alignment horizontal="left"/>
    </xf>
    <xf numFmtId="0" fontId="0" fillId="0" borderId="0" xfId="0" applyFill="1" applyAlignment="1" applyProtection="1">
      <alignment wrapText="1"/>
    </xf>
    <xf numFmtId="0" fontId="32" fillId="8" borderId="14" xfId="0" applyFont="1" applyFill="1" applyBorder="1" applyAlignment="1" applyProtection="1">
      <alignment horizontal="left"/>
      <protection locked="0"/>
    </xf>
    <xf numFmtId="0" fontId="32" fillId="8" borderId="14" xfId="0" applyFont="1" applyFill="1" applyBorder="1" applyAlignment="1" applyProtection="1">
      <protection locked="0"/>
    </xf>
    <xf numFmtId="0" fontId="32" fillId="8" borderId="14" xfId="0" quotePrefix="1" applyFont="1" applyFill="1" applyBorder="1" applyAlignment="1" applyProtection="1">
      <protection locked="0"/>
    </xf>
    <xf numFmtId="0" fontId="52" fillId="23" borderId="36" xfId="0" applyFont="1" applyFill="1" applyBorder="1" applyAlignment="1">
      <alignment horizontal="center"/>
    </xf>
    <xf numFmtId="0" fontId="52" fillId="0" borderId="37" xfId="0" applyFont="1" applyBorder="1" applyAlignment="1"/>
    <xf numFmtId="0" fontId="52" fillId="8" borderId="8" xfId="0" applyFont="1" applyFill="1" applyBorder="1" applyAlignment="1" applyProtection="1">
      <alignment horizontal="center"/>
      <protection locked="0"/>
    </xf>
    <xf numFmtId="0" fontId="52" fillId="8" borderId="12" xfId="7" quotePrefix="1" applyFont="1" applyFill="1" applyBorder="1" applyAlignment="1" applyProtection="1">
      <alignment horizontal="left"/>
      <protection locked="0"/>
    </xf>
    <xf numFmtId="0" fontId="52" fillId="8" borderId="12" xfId="0" applyFont="1" applyFill="1" applyBorder="1" applyAlignment="1" applyProtection="1">
      <alignment horizontal="left"/>
      <protection locked="0"/>
    </xf>
    <xf numFmtId="0" fontId="52" fillId="23" borderId="34" xfId="0" applyFont="1" applyFill="1" applyBorder="1" applyAlignment="1">
      <alignment horizontal="left"/>
    </xf>
    <xf numFmtId="0" fontId="52" fillId="0" borderId="34" xfId="0" applyFont="1" applyBorder="1" applyAlignment="1"/>
    <xf numFmtId="0" fontId="52" fillId="23" borderId="35" xfId="0" applyFont="1" applyFill="1" applyBorder="1" applyAlignment="1">
      <alignment horizontal="left"/>
    </xf>
    <xf numFmtId="0" fontId="52" fillId="0" borderId="35" xfId="0" applyFont="1" applyBorder="1" applyAlignment="1"/>
    <xf numFmtId="0" fontId="52" fillId="8" borderId="14" xfId="0" applyFont="1" applyFill="1" applyBorder="1" applyAlignment="1" applyProtection="1">
      <alignment horizontal="left"/>
      <protection locked="0"/>
    </xf>
    <xf numFmtId="0" fontId="32" fillId="8" borderId="32" xfId="0" applyFont="1" applyFill="1" applyBorder="1" applyAlignment="1" applyProtection="1">
      <alignment horizontal="left"/>
      <protection locked="0"/>
    </xf>
    <xf numFmtId="0" fontId="32" fillId="8" borderId="32" xfId="0" applyFont="1" applyFill="1" applyBorder="1" applyAlignment="1" applyProtection="1">
      <protection locked="0"/>
    </xf>
    <xf numFmtId="0" fontId="32" fillId="8" borderId="0" xfId="0" applyFont="1" applyFill="1" applyBorder="1" applyAlignment="1" applyProtection="1">
      <alignment horizontal="left"/>
      <protection locked="0"/>
    </xf>
    <xf numFmtId="0" fontId="32" fillId="8" borderId="0" xfId="0" quotePrefix="1" applyFont="1" applyFill="1" applyBorder="1" applyAlignment="1" applyProtection="1">
      <alignment horizontal="left"/>
      <protection locked="0"/>
    </xf>
    <xf numFmtId="0" fontId="40" fillId="0" borderId="19" xfId="0" applyFont="1" applyFill="1" applyBorder="1" applyAlignment="1">
      <alignment horizontal="left"/>
    </xf>
    <xf numFmtId="0" fontId="40" fillId="0" borderId="12" xfId="0" applyFont="1" applyFill="1" applyBorder="1" applyAlignment="1">
      <alignment horizontal="left"/>
    </xf>
    <xf numFmtId="0" fontId="8" fillId="8" borderId="38" xfId="0" applyFont="1" applyFill="1" applyBorder="1" applyAlignment="1" applyProtection="1">
      <alignment horizontal="left"/>
      <protection locked="0"/>
    </xf>
    <xf numFmtId="0" fontId="8" fillId="8" borderId="14" xfId="0" applyFont="1" applyFill="1" applyBorder="1" applyAlignment="1" applyProtection="1">
      <alignment horizontal="left"/>
      <protection locked="0"/>
    </xf>
    <xf numFmtId="0" fontId="8" fillId="8" borderId="39" xfId="0" applyFont="1" applyFill="1" applyBorder="1" applyAlignment="1" applyProtection="1">
      <alignment horizontal="left"/>
      <protection locked="0"/>
    </xf>
    <xf numFmtId="0" fontId="32" fillId="8" borderId="4" xfId="0" applyFont="1" applyFill="1" applyBorder="1" applyAlignment="1" applyProtection="1">
      <alignment horizontal="left"/>
      <protection locked="0"/>
    </xf>
    <xf numFmtId="0" fontId="32" fillId="8" borderId="5" xfId="0" applyFont="1" applyFill="1" applyBorder="1" applyAlignment="1" applyProtection="1">
      <alignment horizontal="left"/>
      <protection locked="0"/>
    </xf>
    <xf numFmtId="0" fontId="32" fillId="8" borderId="6" xfId="0" applyFont="1" applyFill="1" applyBorder="1" applyAlignment="1" applyProtection="1">
      <alignment horizontal="left"/>
      <protection locked="0"/>
    </xf>
    <xf numFmtId="165" fontId="8" fillId="8" borderId="14" xfId="1" applyNumberFormat="1" applyFill="1" applyBorder="1" applyAlignment="1" applyProtection="1">
      <alignment horizontal="left"/>
      <protection locked="0"/>
    </xf>
    <xf numFmtId="165" fontId="8" fillId="8" borderId="14" xfId="1" applyNumberFormat="1" applyFill="1" applyBorder="1" applyAlignment="1" applyProtection="1">
      <alignment horizontal="left"/>
      <protection hidden="1"/>
    </xf>
    <xf numFmtId="0" fontId="0" fillId="5" borderId="4"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Alignment="1" applyProtection="1">
      <alignment horizontal="left"/>
    </xf>
    <xf numFmtId="0" fontId="0" fillId="5" borderId="6" xfId="0" applyFill="1" applyBorder="1" applyAlignment="1" applyProtection="1"/>
    <xf numFmtId="0" fontId="0" fillId="0" borderId="0" xfId="0" applyFill="1" applyAlignment="1" applyProtection="1">
      <alignment wrapText="1"/>
    </xf>
  </cellXfs>
  <cellStyles count="8">
    <cellStyle name="Hyperlink" xfId="7" builtinId="8"/>
    <cellStyle name="Normal" xfId="0" builtinId="0"/>
    <cellStyle name="Normal 2" xfId="1" xr:uid="{00000000-0005-0000-0000-000001000000}"/>
    <cellStyle name="Normal 3" xfId="2" xr:uid="{00000000-0005-0000-0000-000002000000}"/>
    <cellStyle name="Normal 3 2" xfId="5" xr:uid="{8078A6D9-846D-4FCF-AA3E-E304E13BFA4A}"/>
    <cellStyle name="Normal_Sheet1" xfId="3" xr:uid="{00000000-0005-0000-0000-000003000000}"/>
    <cellStyle name="Percent" xfId="4" builtinId="5"/>
    <cellStyle name="Percent 2" xfId="6" xr:uid="{2EF6B333-C3FA-4723-9E72-650A79981EB1}"/>
  </cellStyles>
  <dxfs count="519">
    <dxf>
      <font>
        <b/>
        <i val="0"/>
        <color rgb="FF9C6500"/>
      </font>
      <fill>
        <patternFill>
          <bgColor rgb="FFFFEB9C"/>
        </patternFill>
      </fill>
    </dxf>
    <dxf>
      <font>
        <b/>
        <i val="0"/>
        <color rgb="FF9C6500"/>
      </font>
      <fill>
        <patternFill>
          <bgColor rgb="FFFFEB9C"/>
        </patternFill>
      </fill>
    </dxf>
    <dxf>
      <font>
        <b/>
        <i val="0"/>
        <color rgb="FF9C6500"/>
      </font>
      <fill>
        <patternFill>
          <bgColor rgb="FFFFEB9C"/>
        </patternFill>
      </fill>
    </dxf>
    <dxf>
      <font>
        <b/>
        <i val="0"/>
        <color rgb="FF9C6500"/>
      </font>
      <fill>
        <patternFill>
          <bgColor rgb="FFFFEB9C"/>
        </patternFill>
      </fill>
    </dxf>
    <dxf>
      <font>
        <b/>
        <i val="0"/>
        <color rgb="FF9C6500"/>
      </font>
      <fill>
        <patternFill>
          <bgColor rgb="FFFFEB9C"/>
        </patternFill>
      </fill>
    </dxf>
    <dxf>
      <font>
        <b/>
        <i val="0"/>
        <color rgb="FF9C6500"/>
      </font>
      <fill>
        <patternFill>
          <bgColor rgb="FFFFEB9C"/>
        </patternFill>
      </fill>
    </dxf>
    <dxf>
      <font>
        <b/>
        <i val="0"/>
        <color rgb="FF9C6500"/>
      </font>
      <fill>
        <patternFill>
          <bgColor rgb="FFFFEB9C"/>
        </patternFill>
      </fill>
    </dxf>
    <dxf>
      <font>
        <b/>
        <i val="0"/>
        <color rgb="FF9C6500"/>
      </font>
      <fill>
        <patternFill>
          <bgColor rgb="FFFFEB9C"/>
        </patternFill>
      </fill>
    </dxf>
    <dxf>
      <font>
        <color rgb="FF9C6500"/>
      </font>
      <fill>
        <patternFill>
          <bgColor rgb="FFFFEB9C"/>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00FF00"/>
        </patternFill>
      </fill>
    </dxf>
    <dxf>
      <font>
        <b/>
        <i val="0"/>
        <color auto="1"/>
      </font>
      <fill>
        <patternFill>
          <bgColor rgb="FFFFFF0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theme="0" tint="-4.9989318521683403E-2"/>
        </patternFill>
      </fill>
    </dxf>
    <dxf>
      <fill>
        <patternFill>
          <bgColor indexed="26"/>
        </patternFill>
      </fill>
    </dxf>
    <dxf>
      <fill>
        <patternFill>
          <bgColor indexed="42"/>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theme="0" tint="-4.9989318521683403E-2"/>
        </patternFill>
      </fill>
    </dxf>
    <dxf>
      <fill>
        <patternFill>
          <bgColor indexed="26"/>
        </patternFill>
      </fill>
    </dxf>
    <dxf>
      <fill>
        <patternFill>
          <bgColor indexed="42"/>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theme="0" tint="-4.9989318521683403E-2"/>
        </patternFill>
      </fill>
    </dxf>
    <dxf>
      <fill>
        <patternFill>
          <bgColor indexed="26"/>
        </patternFill>
      </fill>
    </dxf>
    <dxf>
      <fill>
        <patternFill>
          <bgColor indexed="42"/>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theme="0" tint="-4.9989318521683403E-2"/>
        </patternFill>
      </fill>
    </dxf>
    <dxf>
      <fill>
        <patternFill>
          <bgColor indexed="26"/>
        </patternFill>
      </fill>
    </dxf>
    <dxf>
      <fill>
        <patternFill>
          <bgColor indexed="42"/>
        </patternFill>
      </fill>
    </dxf>
    <dxf>
      <fill>
        <patternFill>
          <bgColor indexed="26"/>
        </patternFill>
      </fill>
    </dxf>
    <dxf>
      <fill>
        <patternFill>
          <bgColor indexed="42"/>
        </patternFill>
      </fill>
    </dxf>
    <dxf>
      <fill>
        <patternFill>
          <bgColor indexed="26"/>
        </patternFill>
      </fill>
    </dxf>
    <dxf>
      <fill>
        <patternFill>
          <bgColor indexed="42"/>
        </patternFill>
      </fill>
    </dxf>
    <dxf>
      <fill>
        <patternFill>
          <bgColor indexed="26"/>
        </patternFill>
      </fill>
    </dxf>
    <dxf>
      <fill>
        <patternFill>
          <bgColor indexed="42"/>
        </patternFill>
      </fill>
    </dxf>
    <dxf>
      <fill>
        <patternFill>
          <bgColor indexed="26"/>
        </patternFill>
      </fill>
    </dxf>
    <dxf>
      <fill>
        <patternFill>
          <bgColor indexed="42"/>
        </patternFill>
      </fill>
    </dxf>
    <dxf>
      <fill>
        <patternFill>
          <bgColor theme="6" tint="0.59996337778862885"/>
        </patternFill>
      </fill>
    </dxf>
    <dxf>
      <fill>
        <patternFill>
          <bgColor theme="5" tint="0.59996337778862885"/>
        </patternFill>
      </fill>
    </dxf>
    <dxf>
      <font>
        <b/>
        <i val="0"/>
      </font>
      <fill>
        <patternFill>
          <bgColor rgb="FFFFC000"/>
        </patternFill>
      </fill>
    </dxf>
    <dxf>
      <fill>
        <patternFill>
          <bgColor rgb="FF92D050"/>
        </patternFill>
      </fill>
    </dxf>
    <dxf>
      <font>
        <b/>
        <i val="0"/>
      </font>
      <fill>
        <patternFill>
          <bgColor rgb="FF92D050"/>
        </patternFill>
      </fill>
    </dxf>
    <dxf>
      <font>
        <b/>
        <i val="0"/>
      </font>
      <fill>
        <patternFill>
          <bgColor rgb="FFFFC000"/>
        </patternFill>
      </fill>
    </dxf>
    <dxf>
      <fill>
        <patternFill>
          <bgColor rgb="FF92D050"/>
        </patternFill>
      </fill>
    </dxf>
    <dxf>
      <font>
        <b/>
        <i val="0"/>
      </font>
      <fill>
        <patternFill>
          <bgColor rgb="FF92D050"/>
        </patternFill>
      </fill>
    </dxf>
    <dxf>
      <font>
        <b/>
        <i val="0"/>
      </font>
      <fill>
        <patternFill>
          <bgColor rgb="FFFFC000"/>
        </patternFill>
      </fill>
    </dxf>
    <dxf>
      <fill>
        <patternFill>
          <bgColor rgb="FF92D050"/>
        </patternFill>
      </fill>
    </dxf>
    <dxf>
      <font>
        <b/>
        <i val="0"/>
      </font>
      <fill>
        <patternFill>
          <bgColor rgb="FF92D050"/>
        </patternFill>
      </fill>
    </dxf>
    <dxf>
      <font>
        <b/>
        <i val="0"/>
      </font>
      <fill>
        <patternFill>
          <bgColor rgb="FFFFC000"/>
        </patternFill>
      </fill>
    </dxf>
    <dxf>
      <fill>
        <patternFill>
          <bgColor rgb="FF92D050"/>
        </patternFill>
      </fill>
    </dxf>
    <dxf>
      <font>
        <b/>
        <i val="0"/>
      </font>
      <fill>
        <patternFill>
          <bgColor rgb="FF92D050"/>
        </patternFill>
      </fill>
    </dxf>
    <dxf>
      <font>
        <b/>
        <i val="0"/>
      </font>
      <fill>
        <patternFill>
          <bgColor rgb="FFFFC000"/>
        </patternFill>
      </fill>
    </dxf>
    <dxf>
      <fill>
        <patternFill>
          <bgColor rgb="FF92D050"/>
        </patternFill>
      </fill>
    </dxf>
    <dxf>
      <font>
        <b/>
        <i val="0"/>
      </font>
      <fill>
        <patternFill>
          <bgColor rgb="FF92D050"/>
        </patternFill>
      </fill>
    </dxf>
    <dxf>
      <font>
        <b/>
        <i val="0"/>
      </font>
      <fill>
        <patternFill>
          <bgColor rgb="FFFFC000"/>
        </patternFill>
      </fill>
    </dxf>
    <dxf>
      <fill>
        <patternFill>
          <bgColor rgb="FF92D050"/>
        </patternFill>
      </fill>
    </dxf>
    <dxf>
      <font>
        <b/>
        <i val="0"/>
      </font>
      <fill>
        <patternFill>
          <bgColor rgb="FF92D050"/>
        </patternFill>
      </fill>
    </dxf>
    <dxf>
      <font>
        <b/>
        <i val="0"/>
      </font>
      <fill>
        <patternFill>
          <bgColor rgb="FFFFC000"/>
        </patternFill>
      </fill>
    </dxf>
    <dxf>
      <fill>
        <patternFill>
          <bgColor rgb="FF92D050"/>
        </patternFill>
      </fill>
    </dxf>
    <dxf>
      <font>
        <b/>
        <i val="0"/>
      </font>
      <fill>
        <patternFill>
          <bgColor rgb="FF92D050"/>
        </patternFill>
      </fill>
    </dxf>
    <dxf>
      <font>
        <b/>
        <i val="0"/>
      </font>
      <fill>
        <patternFill>
          <bgColor rgb="FFFFC000"/>
        </patternFill>
      </fill>
    </dxf>
    <dxf>
      <fill>
        <patternFill>
          <bgColor rgb="FF92D050"/>
        </patternFill>
      </fill>
    </dxf>
    <dxf>
      <font>
        <b/>
        <i val="0"/>
      </font>
      <fill>
        <patternFill>
          <bgColor rgb="FF92D050"/>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theme="0" tint="-0.14996795556505021"/>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theme="0" tint="-0.14996795556505021"/>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theme="0" tint="-0.14996795556505021"/>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theme="0" tint="-0.14996795556505021"/>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theme="0" tint="-0.14996795556505021"/>
        </patternFill>
      </fill>
    </dxf>
    <dxf>
      <font>
        <b/>
        <i val="0"/>
        <color auto="1"/>
      </font>
      <fill>
        <patternFill>
          <bgColor rgb="FF33CC33"/>
        </patternFill>
      </fill>
    </dxf>
    <dxf>
      <font>
        <b/>
        <i val="0"/>
      </font>
      <fill>
        <patternFill>
          <bgColor theme="0" tint="-4.9989318521683403E-2"/>
        </patternFill>
      </fill>
    </dxf>
    <dxf>
      <font>
        <b/>
        <i val="0"/>
      </font>
      <fill>
        <patternFill>
          <bgColor rgb="FFFF7C80"/>
        </patternFill>
      </fill>
    </dxf>
    <dxf>
      <font>
        <b/>
        <i val="0"/>
      </font>
      <fill>
        <patternFill>
          <bgColor rgb="FFFFFF0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theme="0" tint="-0.14996795556505021"/>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theme="0" tint="-0.14996795556505021"/>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theme="0" tint="-4.9989318521683403E-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theme="0" tint="-4.9989318521683403E-2"/>
        </patternFill>
      </fill>
    </dxf>
    <dxf>
      <fill>
        <patternFill>
          <bgColor theme="0" tint="-0.14996795556505021"/>
        </patternFill>
      </fill>
    </dxf>
    <dxf>
      <fill>
        <patternFill>
          <bgColor theme="0" tint="-0.14996795556505021"/>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ill>
        <patternFill>
          <bgColor theme="0" tint="-0.14996795556505021"/>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C000"/>
        </patternFill>
      </fill>
    </dxf>
    <dxf>
      <fill>
        <patternFill>
          <bgColor rgb="FF92D050"/>
        </patternFill>
      </fill>
    </dxf>
    <dxf>
      <font>
        <b/>
        <i val="0"/>
      </font>
      <fill>
        <patternFill>
          <bgColor rgb="FF92D05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theme="6" tint="0.59996337778862885"/>
        </patternFill>
      </fill>
    </dxf>
    <dxf>
      <fill>
        <patternFill>
          <bgColor theme="5" tint="0.59996337778862885"/>
        </patternFill>
      </fill>
    </dxf>
    <dxf>
      <fill>
        <patternFill>
          <bgColor rgb="FFF0F0F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rgb="FFF0F0F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00FF00"/>
        </patternFill>
      </fill>
    </dxf>
    <dxf>
      <font>
        <b/>
        <i val="0"/>
        <color auto="1"/>
      </font>
      <fill>
        <patternFill>
          <bgColor rgb="FFFFFF00"/>
        </patternFill>
      </fill>
    </dxf>
    <dxf>
      <fill>
        <patternFill>
          <bgColor rgb="FFF0F0F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00FF00"/>
        </patternFill>
      </fill>
    </dxf>
    <dxf>
      <font>
        <b/>
        <i val="0"/>
        <color auto="1"/>
      </font>
      <fill>
        <patternFill>
          <bgColor rgb="FFFFFF00"/>
        </patternFill>
      </fill>
    </dxf>
    <dxf>
      <fill>
        <patternFill>
          <bgColor rgb="FFF0F0F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00FF00"/>
        </patternFill>
      </fill>
    </dxf>
    <dxf>
      <font>
        <b/>
        <i val="0"/>
        <color auto="1"/>
      </font>
      <fill>
        <patternFill>
          <bgColor rgb="FFFFFF0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ont>
        <b/>
        <i val="0"/>
      </font>
      <fill>
        <patternFill>
          <bgColor rgb="FFFFC000"/>
        </patternFill>
      </fill>
    </dxf>
    <dxf>
      <fill>
        <patternFill>
          <bgColor rgb="FF92D050"/>
        </patternFill>
      </fill>
    </dxf>
    <dxf>
      <font>
        <b/>
        <i val="0"/>
      </font>
      <fill>
        <patternFill>
          <bgColor rgb="FF92D05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rgb="FFF0F0F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C000"/>
        </patternFill>
      </fill>
    </dxf>
    <dxf>
      <fill>
        <patternFill>
          <bgColor rgb="FF92D050"/>
        </patternFill>
      </fill>
    </dxf>
    <dxf>
      <font>
        <b/>
        <i val="0"/>
      </font>
      <fill>
        <patternFill>
          <bgColor rgb="FF92D050"/>
        </patternFill>
      </fill>
    </dxf>
    <dxf>
      <font>
        <b/>
        <i val="0"/>
      </font>
      <fill>
        <patternFill>
          <bgColor rgb="FFFFC000"/>
        </patternFill>
      </fill>
    </dxf>
    <dxf>
      <fill>
        <patternFill>
          <bgColor rgb="FF92D050"/>
        </patternFill>
      </fill>
    </dxf>
    <dxf>
      <font>
        <b/>
        <i val="0"/>
      </font>
      <fill>
        <patternFill>
          <bgColor rgb="FF92D050"/>
        </patternFill>
      </fill>
    </dxf>
    <dxf>
      <fill>
        <patternFill>
          <bgColor indexed="26"/>
        </patternFill>
      </fill>
    </dxf>
    <dxf>
      <fill>
        <patternFill>
          <bgColor indexed="42"/>
        </patternFill>
      </fill>
    </dxf>
    <dxf>
      <fill>
        <patternFill>
          <bgColor indexed="26"/>
        </patternFill>
      </fill>
    </dxf>
    <dxf>
      <fill>
        <patternFill>
          <bgColor indexed="42"/>
        </patternFill>
      </fill>
    </dxf>
    <dxf>
      <fill>
        <patternFill>
          <bgColor indexed="26"/>
        </patternFill>
      </fill>
    </dxf>
    <dxf>
      <fill>
        <patternFill>
          <bgColor indexed="42"/>
        </patternFill>
      </fill>
    </dxf>
    <dxf>
      <fill>
        <patternFill>
          <bgColor indexed="27"/>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ill>
        <patternFill>
          <bgColor indexed="27"/>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color rgb="FF9C0006"/>
      </font>
      <fill>
        <patternFill>
          <bgColor rgb="FFFFC7CE"/>
        </patternFill>
      </fill>
    </dxf>
    <dxf>
      <font>
        <b/>
        <i val="0"/>
        <color rgb="FF006100"/>
      </font>
      <fill>
        <patternFill>
          <bgColor rgb="FFC6EFCE"/>
        </patternFill>
      </fill>
    </dxf>
    <dxf>
      <font>
        <color rgb="FF006100"/>
      </font>
      <fill>
        <patternFill>
          <bgColor rgb="FFC6EFCE"/>
        </patternFill>
      </fill>
    </dxf>
    <dxf>
      <font>
        <b/>
        <i val="0"/>
        <color rgb="FF006100"/>
      </font>
      <fill>
        <patternFill>
          <bgColor rgb="FFC6EFCE"/>
        </patternFill>
      </fill>
    </dxf>
    <dxf>
      <font>
        <color rgb="FF006100"/>
      </font>
      <fill>
        <patternFill>
          <bgColor rgb="FFC6EFCE"/>
        </patternFill>
      </fill>
    </dxf>
    <dxf>
      <font>
        <b/>
        <i val="0"/>
        <color rgb="FF9C0006"/>
      </font>
      <fill>
        <patternFill>
          <bgColor rgb="FFFFC7CE"/>
        </patternFill>
      </fill>
    </dxf>
    <dxf>
      <font>
        <b/>
        <i val="0"/>
        <color rgb="FF9C0006"/>
      </font>
      <fill>
        <patternFill>
          <bgColor rgb="FFFFC7CE"/>
        </patternFill>
      </fill>
    </dxf>
    <dxf>
      <font>
        <b/>
        <i val="0"/>
        <color rgb="FF006100"/>
      </font>
      <fill>
        <patternFill>
          <bgColor rgb="FFC6EFCE"/>
        </patternFill>
      </fill>
    </dxf>
    <dxf>
      <font>
        <b/>
        <i val="0"/>
        <color rgb="FF006100"/>
      </font>
      <fill>
        <patternFill>
          <bgColor rgb="FFC6EFCE"/>
        </patternFill>
      </fill>
    </dxf>
    <dxf>
      <font>
        <b/>
        <i val="0"/>
        <color rgb="FF9C0006"/>
      </font>
      <fill>
        <patternFill>
          <bgColor rgb="FFFFC7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font>
      <fill>
        <patternFill>
          <bgColor rgb="FF00FF00"/>
        </patternFill>
      </fill>
    </dxf>
    <dxf>
      <font>
        <b/>
        <i val="0"/>
        <color auto="1"/>
      </font>
      <fill>
        <patternFill>
          <bgColor rgb="FFFFFF00"/>
        </patternFill>
      </fill>
    </dxf>
    <dxf>
      <font>
        <b/>
        <i val="0"/>
      </font>
      <fill>
        <patternFill>
          <bgColor rgb="FF00FF00"/>
        </patternFill>
      </fill>
    </dxf>
    <dxf>
      <font>
        <b/>
        <i val="0"/>
        <color auto="1"/>
      </font>
      <fill>
        <patternFill>
          <bgColor rgb="FFFFFF00"/>
        </patternFill>
      </fill>
    </dxf>
    <dxf>
      <font>
        <b/>
        <i val="0"/>
      </font>
      <fill>
        <patternFill>
          <bgColor rgb="FF00FF00"/>
        </patternFill>
      </fill>
    </dxf>
    <dxf>
      <font>
        <b/>
        <i val="0"/>
        <color auto="1"/>
      </font>
      <fill>
        <patternFill>
          <bgColor rgb="FFFFFF00"/>
        </patternFill>
      </fill>
    </dxf>
    <dxf>
      <font>
        <b/>
        <i val="0"/>
      </font>
      <fill>
        <patternFill>
          <bgColor rgb="FF00FF00"/>
        </patternFill>
      </fill>
    </dxf>
    <dxf>
      <font>
        <b/>
        <i val="0"/>
        <color auto="1"/>
      </font>
      <fill>
        <patternFill>
          <bgColor rgb="FFFFFF00"/>
        </patternFill>
      </fill>
    </dxf>
    <dxf>
      <font>
        <b/>
        <i val="0"/>
      </font>
      <fill>
        <patternFill>
          <bgColor rgb="FF00FF00"/>
        </patternFill>
      </fill>
    </dxf>
    <dxf>
      <font>
        <b/>
        <i val="0"/>
        <color auto="1"/>
      </font>
      <fill>
        <patternFill>
          <bgColor rgb="FFFFFF00"/>
        </patternFill>
      </fill>
    </dxf>
    <dxf>
      <font>
        <b/>
        <i val="0"/>
      </font>
      <fill>
        <patternFill>
          <bgColor rgb="FF00FF00"/>
        </patternFill>
      </fill>
    </dxf>
    <dxf>
      <font>
        <b/>
        <i val="0"/>
        <color auto="1"/>
      </font>
      <fill>
        <patternFill>
          <bgColor rgb="FFFFFF00"/>
        </patternFill>
      </fill>
    </dxf>
    <dxf>
      <fill>
        <patternFill>
          <bgColor indexed="55"/>
        </patternFill>
      </fill>
    </dxf>
  </dxfs>
  <tableStyles count="0" defaultTableStyle="TableStyleMedium2" defaultPivotStyle="PivotStyleLight16"/>
  <colors>
    <mruColors>
      <color rgb="FF0000FF"/>
      <color rgb="FFFF7C80"/>
      <color rgb="FFFF5050"/>
      <color rgb="FFFF6600"/>
      <color rgb="FFFFFF00"/>
      <color rgb="FFFF9999"/>
      <color rgb="FF33CC33"/>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107156</xdr:colOff>
      <xdr:row>3</xdr:row>
      <xdr:rowOff>107157</xdr:rowOff>
    </xdr:from>
    <xdr:to>
      <xdr:col>9</xdr:col>
      <xdr:colOff>273843</xdr:colOff>
      <xdr:row>48</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7156" y="665519"/>
          <a:ext cx="8581532" cy="7282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This data collection Financial Information Worksheet and analytic tool was designed to improve the process for measuring and monitoring the financial performance SPCSA charter schools and ultimately to make this process easier for users and reviewers.</a:t>
          </a:r>
          <a:r>
            <a:rPr lang="en-US" sz="105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 </a:t>
          </a:r>
        </a:p>
        <a:p>
          <a:endPar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It is customized for Nevada schools and is based on the NACSA financial performance framework measures system.</a:t>
          </a:r>
          <a:r>
            <a:rPr lang="en-US" sz="105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  In fact, the measures are virtually the same.  https://www.qualitycharters.org/wp-content/uploads/2015/10/FinanceForFinanceDummies_FinancialPerformanceFramework.pdf</a:t>
          </a:r>
        </a:p>
        <a:p>
          <a:endParaRPr lang="en-US" sz="105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endParaRPr>
        </a:p>
        <a:p>
          <a:r>
            <a:rPr lang="en-US" sz="105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What is different is that SPCSA is calling for information which can allow us to review the operations of the charter schools separate from the impacts of potentially large real estate and bond transaction impacts. </a:t>
          </a:r>
        </a:p>
        <a:p>
          <a:endPar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While the Charter School leader is ultimately responsible for completing and submitting these files to the SPCSA via Epicenter, they can assign completion responsibility to their business managers or auditors to populate the attached worksheet and review the results.  </a:t>
          </a:r>
        </a:p>
        <a:p>
          <a:endPar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10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Complete based on Accrual (or Full Accrual) Accounting numbers.  </a:t>
          </a:r>
          <a:r>
            <a:rPr lang="en-US" sz="105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 </a:t>
          </a:r>
          <a:r>
            <a:rPr lang="en-US" sz="110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      </a:t>
          </a:r>
        </a:p>
        <a:p>
          <a:r>
            <a:rPr lang="en-US" sz="110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     This means to use the Statement of Net Position and the Statement of Actitivies.  </a:t>
          </a:r>
          <a:r>
            <a:rPr lang="en-US" sz="105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 </a:t>
          </a:r>
          <a:r>
            <a:rPr lang="en-US" sz="110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     </a:t>
          </a:r>
        </a:p>
        <a:p>
          <a:r>
            <a:rPr lang="en-US" sz="110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     Do not use the "Balance Sheet" or the Statement of Revenues, Expenditures and Changes in Fund Balance.</a:t>
          </a:r>
        </a:p>
        <a:p>
          <a:r>
            <a:rPr lang="en-US" sz="105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     Your independent annual financial report includes both sets of these, the (full) accrual and the modified accrual reports.  </a:t>
          </a:r>
        </a:p>
        <a:p>
          <a:endPar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10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Revenue and Expenses figures entered must equal those shown in the audited annual report/financial statement of the school.  Any variances must be itemized and explained. </a:t>
          </a:r>
          <a:r>
            <a:rPr lang="en-US" sz="105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 </a:t>
          </a:r>
          <a:endPar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endPar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050" b="1"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To use this file, simply:</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1. Enter the information for your school/client in the light yellow or light green cells, depending on the type of information being asked for.  Schools should enter the data they have for the  year they are in and for prior years.  After each year the school should ensure that it has its actual numbers in the relevant column for the latest year. </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2. Double check and confirm your inputted information. </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3. Save the file name using the following file naming format.</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4. Return the file to the SPCSA by uploading it to Epicenter at the appropriate place for your school.</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5. We encourage you to review the results showing up in the lower section of the report.</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6. As this is the first version of this approach, the SPCSA reserves the right to adjust formulas to get the most accurate measures of a school's performance.</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7. We encourage you to enter annualized year to date actual information blended with balance of year budget information into this file during the year to get a  projection of the results your school may receive and to help manage your school.  For example, at month six you might have six months of actuals blended with six months of remainder of the year budget figures.  Seeing the results can give your board an idea of how things are looking for the rest of the year and to make any needed adjustments.</a:t>
          </a:r>
        </a:p>
        <a:p>
          <a:endPar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050" b="1"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QUESTIONS:</a:t>
          </a:r>
        </a:p>
        <a:p>
          <a:r>
            <a:rPr lang="en-US" sz="1050" b="1"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For more detailed information, review the Financial Performance Framework Technical Guide on the SPCSA Accountability tab here:</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http://charterschools.nv.gov/ForSchools/Accountability/</a:t>
          </a:r>
        </a:p>
        <a:p>
          <a:endParaRPr lang="en-US" sz="1050" b="1"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050" b="1"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About the new framework information worksheet and how it works: </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Mike Dang</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702.486.8879</a:t>
          </a:r>
        </a:p>
        <a:p>
          <a:endPar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Mark Modrcin</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702.486.8271</a:t>
          </a:r>
        </a:p>
        <a:p>
          <a:endPar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050" b="1"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About entering files into Epicenter:</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Danny Peltier</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775.687.9178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417634</xdr:colOff>
      <xdr:row>19</xdr:row>
      <xdr:rowOff>0</xdr:rowOff>
    </xdr:from>
    <xdr:to>
      <xdr:col>15</xdr:col>
      <xdr:colOff>4725865</xdr:colOff>
      <xdr:row>19</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345365" y="227135"/>
          <a:ext cx="4308231" cy="28575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 IN PRINT RANGE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472109</xdr:colOff>
      <xdr:row>6</xdr:row>
      <xdr:rowOff>0</xdr:rowOff>
    </xdr:from>
    <xdr:to>
      <xdr:col>10</xdr:col>
      <xdr:colOff>372718</xdr:colOff>
      <xdr:row>41</xdr:row>
      <xdr:rowOff>132522</xdr:rowOff>
    </xdr:to>
    <xdr:sp macro="" textlink="">
      <xdr:nvSpPr>
        <xdr:cNvPr id="2" name="TextBox 1">
          <a:extLst>
            <a:ext uri="{FF2B5EF4-FFF2-40B4-BE49-F238E27FC236}">
              <a16:creationId xmlns:a16="http://schemas.microsoft.com/office/drawing/2014/main" id="{583BB63E-A380-407D-8D2B-6179A1053CF2}"/>
            </a:ext>
          </a:extLst>
        </xdr:cNvPr>
        <xdr:cNvSpPr txBox="1"/>
      </xdr:nvSpPr>
      <xdr:spPr>
        <a:xfrm>
          <a:off x="472109" y="1060174"/>
          <a:ext cx="6029739" cy="5930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any questions/comments/suggestions/requests you have as we continue to update this model. Include your name,</a:t>
          </a:r>
          <a:r>
            <a:rPr lang="en-US" sz="1100" baseline="0"/>
            <a:t> email address and best phone number in case we need clarification.  </a:t>
          </a:r>
        </a:p>
        <a:p>
          <a:endParaRPr lang="en-US" sz="1100" baseline="0"/>
        </a:p>
        <a:p>
          <a:r>
            <a:rPr lang="en-US" sz="1100" baseline="0"/>
            <a:t>Included non-cash PERS expense with depreciation expense in row 103 in order to be included in DCOH calculation below.   Need to consider how to report total PERS expense vs. Non-cash PERS expenses (i.e. change in balance sheet accounts - deferred inflows/outflows) in order to properly reconcile to audit.  As entered here, row 112 matches audit, page 21 - Net change in fund balance - Governmental Funds.</a:t>
          </a:r>
        </a:p>
        <a:p>
          <a:endParaRPr lang="en-US" sz="1100" baseline="0"/>
        </a:p>
        <a:p>
          <a:r>
            <a:rPr lang="en-US" sz="1100"/>
            <a:t>Original contract year one and year two formula changes are still required for new schools having</a:t>
          </a:r>
          <a:r>
            <a:rPr lang="en-US" sz="1100" baseline="0"/>
            <a:t> completed their first or second year of educational operations</a:t>
          </a:r>
          <a:r>
            <a:rPr lang="en-US" sz="1100"/>
            <a:t>.</a:t>
          </a:r>
        </a:p>
      </xdr:txBody>
    </xdr:sp>
    <xdr:clientData/>
  </xdr:twoCellAnchor>
</xdr:wsDr>
</file>

<file path=xl/persons/person.xml><?xml version="1.0" encoding="utf-8"?>
<personList xmlns="http://schemas.microsoft.com/office/spreadsheetml/2018/threadedcomments" xmlns:x="http://schemas.openxmlformats.org/spreadsheetml/2006/main">
  <person displayName="Mike Dang" id="{D53D7FEE-FB2A-491A-83D9-FE4DEBA474A9}" userId="Mike Dang" providerId="None"/>
  <person displayName="Michael Dang" id="{DF92262A-D5DC-4EC1-8C81-875246B33512}" userId="Michael Dang" providerId="None"/>
  <person displayName="Michael Hutchins" id="{322B7772-F083-40DB-A779-EAC311B958F3}" userId="S::m.hutchins@spcsa.nv.gov::0dee9529-13a7-462b-a458-930bcfd86a3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3" personId="{DF92262A-D5DC-4EC1-8C81-875246B33512}" id="{C44DD529-23B6-4C64-9264-83C6D7F50CED}">
    <text>1. Enter a # only, like 1.  Do not enter text with a number.
2. New schools may enter a 0 here so they can input their Planning &amp; pre-opening period.</text>
  </threadedComment>
  <threadedComment ref="E16" personId="{DF92262A-D5DC-4EC1-8C81-875246B33512}" id="{7CD9FAFD-A8B6-4E89-89DB-09EF99E7F80E}">
    <text>Enter the year # only.  Do not enter "Fall."</text>
  </threadedComment>
  <threadedComment ref="D30" personId="{DF92262A-D5DC-4EC1-8C81-875246B33512}" id="{0A32559B-9CE0-4724-978E-C941F9A27E88}">
    <text>Source: Actual enrollment from DSA spreadsheet</text>
  </threadedComment>
  <threadedComment ref="D31" personId="{DF92262A-D5DC-4EC1-8C81-875246B33512}" id="{55BE8790-50ED-4486-8E78-5D1516071DA8}">
    <text>Source:  Projected/budgeted from submitted annual proposed budget</text>
  </threadedComment>
  <threadedComment ref="D36" personId="{DF92262A-D5DC-4EC1-8C81-875246B33512}" id="{E91F14DC-7A26-4035-89AF-70AB6E7FB419}">
    <text>Source: Statement of Activities--for Accrual based figures</text>
  </threadedComment>
  <threadedComment ref="D41" personId="{DF92262A-D5DC-4EC1-8C81-875246B33512}" id="{48F935CE-F20D-4A77-B030-A9DE865A7D23}">
    <text>Exclude borrowings, other "Other Financing Sources"</text>
  </threadedComment>
  <threadedComment ref="D42" personId="{DF92262A-D5DC-4EC1-8C81-875246B33512}" id="{6421E3A5-96E7-4BE3-A983-73FB5EBE10B0}">
    <text>May include interest and all other revenues</text>
  </threadedComment>
  <threadedComment ref="D45" personId="{DF92262A-D5DC-4EC1-8C81-875246B33512}" id="{8229B60D-CF56-41E9-BC2E-87BE96CD8361}">
    <text>Source: Statement of Activities--for Accrual based figures</text>
  </threadedComment>
  <threadedComment ref="D51" personId="{DF92262A-D5DC-4EC1-8C81-875246B33512}" id="{231A4F4B-D162-4C35-8294-A6B4A406CDD6}">
    <text>Input Total Expenses here and show select included detail below.</text>
  </threadedComment>
  <threadedComment ref="D55" personId="{DF92262A-D5DC-4EC1-8C81-875246B33512}" id="{33ED1CE7-9DB4-42B2-B7F6-A7B2625EFCB3}">
    <text>Treated as included operating expenses.</text>
  </threadedComment>
  <threadedComment ref="D60" personId="{DF92262A-D5DC-4EC1-8C81-875246B33512}" id="{CF0E8DBD-413B-4D39-8914-81387CA78AEA}">
    <text>Source: Notes to the audited financial statements</text>
  </threadedComment>
  <threadedComment ref="D63" personId="{DF92262A-D5DC-4EC1-8C81-875246B33512}" id="{F1787158-E9EE-4715-A3A1-1C53E4CAC1EB}">
    <text>This total does not include the detail breakout shown above.</text>
  </threadedComment>
  <threadedComment ref="D72" personId="{DF92262A-D5DC-4EC1-8C81-875246B33512}" id="{38902F9F-3D12-4C01-AC1F-D524FFD00F82}">
    <text>Borrowings (bond proceeds, capital lease balance) are not net income, but
like Net Income they may change the fund balance</text>
  </threadedComment>
  <threadedComment ref="D74" personId="{DF92262A-D5DC-4EC1-8C81-875246B33512}" id="{EEF21D43-2F6E-4042-82A5-C3B0764FE683}">
    <text>Exclude principal reductions; 
Include allowed pre-issuance Capital Expenditures.</text>
  </threadedComment>
  <threadedComment ref="D75" personId="{DF92262A-D5DC-4EC1-8C81-875246B33512}" id="{82EEB5D0-123F-4CC0-BAD9-0E8284219161}">
    <text>Exclude principal reductions; 
Include allowed pre-issuance Capital Expenditures.</text>
  </threadedComment>
  <threadedComment ref="D78" personId="{DF92262A-D5DC-4EC1-8C81-875246B33512}" id="{EEF707DD-A138-4BA0-BE43-C0FC47136608}">
    <text>Source: Notes to the audited financial statements</text>
  </threadedComment>
  <threadedComment ref="D83" personId="{DF92262A-D5DC-4EC1-8C81-875246B33512}" id="{0C874CD1-D5D7-454B-B344-67A0A9242D3C}">
    <text>Source: Statement of Net Position for Accrual based figures</text>
  </threadedComment>
  <threadedComment ref="D84" personId="{DF92262A-D5DC-4EC1-8C81-875246B33512}" id="{1F62B4E9-0941-4E78-9610-F238CEACDCA8}">
    <text>Includes committed, assigned and unassigned Fund Balance in Cash</text>
  </threadedComment>
  <threadedComment ref="D85" personId="{DF92262A-D5DC-4EC1-8C81-875246B33512}" id="{B4000B2C-10D2-4A3D-995C-A7CEE3010D99}">
    <text>Includes restricted and non spendable</text>
  </threadedComment>
  <threadedComment ref="D87" personId="{DF92262A-D5DC-4EC1-8C81-875246B33512}" id="{B9A42BD3-6490-43BF-ADE2-7E423B160446}">
    <text>Other liquid assets, (includes restricted and non spendable?)</text>
  </threadedComment>
  <threadedComment ref="D88" personId="{DF92262A-D5DC-4EC1-8C81-875246B33512}" id="{EAB47D30-7B6F-4E89-A82A-37645DE16B1B}">
    <text>Includes Restricted Cash. 
Restricted in this case means GASB restricted, such as by restrictions a third party funder may impose.  For example, a loan or grant which comes with restictions.  Usage here does not refer to a school board designating funds as restricted while the board has broad discretion to unrestrict the funds.  
A Board should carefully consider whether it is making funds restricted to the extent it may limit such a cash balance from being included as unrestricted in these calculations.
Essentially, if the school board designates fund balance as "restricted" but its cash is available to cover operating expenses then the board may consider whether the funds are better categorized as Committed, Assigned or Unassigned.</text>
  </threadedComment>
  <threadedComment ref="J95" dT="2020-02-05T17:22:13.72" personId="{322B7772-F083-40DB-A779-EAC311B958F3}" id="{9921E385-571B-4CF9-9B42-C5DDA1607BB2}">
    <text>y</text>
  </threadedComment>
  <threadedComment ref="J96" dT="2020-02-05T17:22:20.40" personId="{322B7772-F083-40DB-A779-EAC311B958F3}" id="{BD1DC279-DE9C-4CAB-AB61-AE5B8E533D49}">
    <text>y</text>
  </threadedComment>
  <threadedComment ref="D97" personId="{DF92262A-D5DC-4EC1-8C81-875246B33512}" id="{AF57C3AC-69D9-4079-8F66-6EFCB408A7DC}">
    <text>Source: Statement of Net Position</text>
  </threadedComment>
  <threadedComment ref="D102" personId="{DF92262A-D5DC-4EC1-8C81-875246B33512}" id="{38E95CF0-8CC0-4A30-BB77-A91084C62702}">
    <text>Fixed, capital and other non current assets</text>
  </threadedComment>
  <threadedComment ref="D105" personId="{DF92262A-D5DC-4EC1-8C81-875246B33512}" id="{7C38BAA3-B3D2-4881-801E-96B324B2EB37}">
    <text>Source: Statement of Net Position
May include "Pension requirement"
Deferred outflow of resources - a consumption of net assets by the government that is applicable to a future reporting period. For example, prepaid items and deferred charges. 
https://sco.ca.gov/Files-ARD/GASB_63_SUMMARY.pdf
The GASB requires that deferred outflows of resources be reported in the financial statements apart from assets, and deferred inflows of resources apart from liabilities.
1. Deferred outflows of resources - should be reported as a separate section following assets in
the statement of financial position.
2. Deferred inflows of resources - should be reported as a separate section following liabilities in
the statement of financial position.
3. Statement of Net Position - The residual amount should be reported as net position, rather than
net assets. The three components remain the same - net investment in capital assets, restricted (distinguishing between major categories of restrictions), and unrestricted. 
https://sco.ca.gov/Files-ARD/GASB_63_SUMMARY.pdf
Assets + deferred outflows of resources – liabilities – deferred inflows of resources
= net position</text>
  </threadedComment>
  <threadedComment ref="D107" personId="{DF92262A-D5DC-4EC1-8C81-875246B33512}" id="{E998F5B0-397A-45A1-93A6-3C74A3F00F81}">
    <text>Sources: Statement of Net Position for Accrual based figures</text>
  </threadedComment>
  <threadedComment ref="J110" dT="2020-02-05T17:22:59.50" personId="{322B7772-F083-40DB-A779-EAC311B958F3}" id="{614415F6-730E-486E-9940-A55133135B03}">
    <text>y</text>
  </threadedComment>
  <threadedComment ref="J111" dT="2020-02-05T17:23:05.99" personId="{322B7772-F083-40DB-A779-EAC311B958F3}" id="{503A2F5E-4659-4C52-8647-1DF3FDCEA639}">
    <text>y</text>
  </threadedComment>
  <threadedComment ref="D112" personId="{DF92262A-D5DC-4EC1-8C81-875246B33512}" id="{215B605A-23A9-434F-A446-95FE6212B686}">
    <text>This figure will be included in the DSCR (Debt Service Coverage Ratio) as the Annual Principal part of the current portion of debt service.</text>
  </threadedComment>
  <threadedComment ref="D113" personId="{DF92262A-D5DC-4EC1-8C81-875246B33512}" id="{211BE328-D9C7-44E6-A037-7ACC65CD00DE}">
    <text>Excludes (current) Annual Principal</text>
  </threadedComment>
  <threadedComment ref="D118" personId="{DF92262A-D5DC-4EC1-8C81-875246B33512}" id="{F79AB31A-8EF2-4D1E-BB3D-54E8586CB9D9}">
    <text>Noncurrent portions</text>
  </threadedComment>
  <threadedComment ref="D122" personId="{DF92262A-D5DC-4EC1-8C81-875246B33512}" id="{B0110C1A-DF7A-46CF-8E4A-56C9CD6D5CAF}">
    <text xml:space="preserve">PERS pension liability is removed to calculate the "Operating Liabilities."
NRS 286.110  Public Employees’ Retirement System
      1.  A system of retirement providing benefits for the retirement, disability or death of employees of public employers and funded on an actuarial reserve basis is hereby established and must be known as the Public Employees’ Retirement System. The System is a public agency supported by administrative fees transferred from the retirement funds. The Executive and Legislative Departments of the State Government shall regularly review the System.
...   4.  The respective participating public employers are not liable for any obligation of the System.
</text>
  </threadedComment>
  <threadedComment ref="D125" personId="{DF92262A-D5DC-4EC1-8C81-875246B33512}" id="{7C9A2A45-CEFE-4186-AA41-14279DA69CDB}">
    <text>This line excludes bonds and pension liabilities.</text>
  </threadedComment>
  <threadedComment ref="D127" personId="{D53D7FEE-FB2A-491A-83D9-FE4DEBA474A9}" id="{F1D6326A-8F76-4522-AA99-58D24960EF09}">
    <text>Source: Statement of Net Position
Deferred inflow of resources - an acquisition of net assets by the government that is applicable to a future reporting period. For example, deferred revenue and advance collections. 
https://sco.ca.gov/Files-ARD/GASB_63_SUMMARY.pdf
The GASB requires that deferred outflows of resources be reported in the financial statements apart from assets, and deferred inflows of resources apart from liabilities.
1. Deferred outflows of resources - should be reported as a separate section following assets in
the statement of financial position.
2. Deferred inflows of resources - should be reported as a separate section following liabilities in
the statement of financial position.
3. Statement of Net Position - The residual amount should be reported as net position, rather than
net assets. The three components remain the same - net investment in capital assets, restricted (distinguishing between major categories of restrictions), and unrestricted. 
https://sco.ca.gov/Files-ARD/GASB_63_SUMMARY.pdf
Assets + deferred outflows of resources – liabilities – deferred inflows of resources
= net position</text>
  </threadedComment>
  <threadedComment ref="D143" personId="{DF92262A-D5DC-4EC1-8C81-875246B33512}" id="{E5593E42-00B7-4615-BD98-6F38D9AB0E25}">
    <text xml:space="preserve">E.g., Total Expense line may not tie to annual report due to GASB treatment of Capital Expenditures and Other Financing Sources (e.g., Capital Leases)
or
See attached comments from CFO/Auditor…
</text>
  </threadedComment>
  <threadedComment ref="P155" personId="{DF92262A-D5DC-4EC1-8C81-875246B33512}" id="{C4544E2C-0127-42EB-80D4-BE876A4FB5DC}">
    <text>Near Term Measure ‐ Current Ratio
Current Assets / Current Liabilities
Meets Standard:
 Current Ratio is 1.1 or greater.
Or
 Current Ratio is between 1.0 and 1.1 AND one‐year trend is positive.
Note: For schools in their first or second year of operation, the Current Ratio must be greater
than 1.1.
Does Not Meet Standard:
 Current Ratio is between 0.9 and .99.
Or
 Current Ratio is between 1.0 and 1.1 and one-year trend is negative.
Falls Far Below Standard:
 Current Ratio is less than 0.9.</text>
  </threadedComment>
  <threadedComment ref="B156" personId="{D53D7FEE-FB2A-491A-83D9-FE4DEBA474A9}" id="{78AEADEB-5694-4933-B5AC-51751E65F9B6}">
    <text xml:space="preserve">These numbers point to the row this line is pulling data from for easy verification of input and calculations. </text>
  </threadedComment>
  <threadedComment ref="D156" personId="{D53D7FEE-FB2A-491A-83D9-FE4DEBA474A9}" id="{BFF1AD1D-CD34-4129-8526-2F49FD41A7EB}">
    <text>1. Operating vs. facility/bond/capital oriented.
2. 'Cash and cash equivalents, Marketable securities, Accounts receivable, Prepaid expenses, Inventory</text>
  </threadedComment>
  <threadedComment ref="D166" personId="{D53D7FEE-FB2A-491A-83D9-FE4DEBA474A9}" id="{1111B3D0-2591-4A32-9983-C580C6514655}">
    <text xml:space="preserve">Unrestricted cash and unrestricted cash equivalents included. </text>
  </threadedComment>
  <threadedComment ref="P166" personId="{DF92262A-D5DC-4EC1-8C81-875246B33512}" id="{9EB70600-BDB1-432B-B996-998B1A2DF965}">
    <text>Near Term Measure ‐ Unrestricted Days Cash‐On‐Hand Ratio
Average Daily Expenses : (Total Annual Expenses – Annual Depreciation ‐ Amortization) /365
Unrestricted Days Cash‐On‐Hand: Unrestricted Cash and Equivalents / Average Daily Expense
Meets Standard:
 60 or more days of cash.
 Exceptions for schools in year one or two of their original contract term:
o Original Contract, Year 1 schools: 15 days or more
o Original Contract, Year 2 schools: 30 days or more
o Original Contract, Year 3 + schools: 60 days or more
o All schools—including schools in their original contract term—showing operating deficits will be held to the normal 60‐day standard.
Or
 Between 30 and 60 days of cash and one‐year trend is positive—a negative trend may still support a Meets Standard rating with adequate documentation1 from the school.
Does Not Meet Standard:
 Days of cash is between 15 and 29 days, except for original contract term first or second year schools.
Or
 Days of cash is between 30 and 60 days and one-year trend is negative —a negative trend may support a Meets Standard rating if the school provides adequate supporting documentation.
Falls Far Below Standard:
 Less than 15 days cash, regardless of whether school is in its original contract term.</text>
  </threadedComment>
  <threadedComment ref="D168" personId="{D53D7FEE-FB2A-491A-83D9-FE4DEBA474A9}" id="{75F5D51F-4E3D-4313-8E4F-C6E62C2AF92E}">
    <text>Added Amortization line which is not in NACSA baseline framework.</text>
  </threadedComment>
  <threadedComment ref="D169" personId="{D53D7FEE-FB2A-491A-83D9-FE4DEBA474A9}" id="{9F62DEA6-F5A6-40C7-9770-6672A8231EF4}">
    <text>Removed Amortization line to be consistent w/NACSA baseline framework.</text>
  </threadedComment>
  <threadedComment ref="D170" personId="{DF92262A-D5DC-4EC1-8C81-875246B33512}" id="{306AB8DE-9A1C-4C84-8992-4C023A3E2DB6}">
    <text>Total Expenses, Net of, excluding, Depreciation and Amortization.</text>
  </threadedComment>
  <threadedComment ref="D172" personId="{D53D7FEE-FB2A-491A-83D9-FE4DEBA474A9}" id="{884F33ED-7267-4E75-85D4-2E08C542994A}">
    <text>Schools paid quarterly, especially new ones, may have lower year end balances to account for as they wait for funding for the next quarter.</text>
  </threadedComment>
  <threadedComment ref="P179" personId="{DF92262A-D5DC-4EC1-8C81-875246B33512}" id="{C6066A0E-B09A-4A2F-919C-6E3D4748ABA6}">
    <text>Near Term Measure ‐ Unrestricted Days Cash‐On‐Hand Ratio
Average Daily Expenses : (Total Annual Expenses – Annual Depreciation ‐ Amortization) /365
Unrestricted Days Cash‐On‐Hand: Unrestricted Cash and Equivalents / Average Daily Expense
Meets Standard:
 60 or more days of cash.
 Exceptions for schools in year one or two of their original contract term:
o Original Contract, Year 1 schools: 15 days or more
o Original Contract, Year 2 schools: 30 days or more
o Original Contract, Year 3 + schools: 60 days or more
o All schools—including schools in their original contract term—showing operating deficits will be held to the normal 60‐day standard.
Or
 Between 30 and 60 days of cash and one‐year trend is positive—a negative trend may still support a Meets Standard rating with adequate documentation from the school board.
Does Not Meet Standard:
 Days of cash is between 15 and 29 days, except for original contract term first or second year schools.
Or
 Days of cash is between 30 and 60 days and one-year trend is negative —a negative trend may support a Meets Standard rating if the school provides adequate supporting documentation.
Falls Far Below Standard:
 Less than 15 days cash, regardless of whether school is in its original contract term.</text>
  </threadedComment>
  <threadedComment ref="D180" personId="{D53D7FEE-FB2A-491A-83D9-FE4DEBA474A9}" id="{5FA42490-107D-4788-917D-760D2FA00199}">
    <text xml:space="preserve">Unrestricted cash and unrestricted cash equivalents included. </text>
  </threadedComment>
  <threadedComment ref="D182" personId="{D53D7FEE-FB2A-491A-83D9-FE4DEBA474A9}" id="{27F09CCB-C98A-4395-BFAD-3F9B97C9C1B6}">
    <text>Added Amortization line which is not in NACSA baseline framework.</text>
  </threadedComment>
  <threadedComment ref="D183" personId="{D53D7FEE-FB2A-491A-83D9-FE4DEBA474A9}" id="{DF37A153-4FFC-4549-8E31-3934927229F3}">
    <text>Removed Amortization line to be consistent w/NACSA baseline framework.</text>
  </threadedComment>
  <threadedComment ref="D184" personId="{DF92262A-D5DC-4EC1-8C81-875246B33512}" id="{06C1F5E9-81AA-470B-BBD0-024BE6F709CE}">
    <text>Total Expenses, Net of, excluding, Depreciation and Amortization.</text>
  </threadedComment>
  <threadedComment ref="D186" personId="{D53D7FEE-FB2A-491A-83D9-FE4DEBA474A9}" id="{83BF7582-1731-44DA-B19D-F2A90005A197}">
    <text>Schools paid quarterly, especially new ones, may have lower year end balances to account for as they wait for funding for the next quarter.</text>
  </threadedComment>
  <threadedComment ref="D211" personId="{D53D7FEE-FB2A-491A-83D9-FE4DEBA474A9}" id="{70783BAC-AFE3-418C-92B2-86584424CD2C}">
    <text>Aka Net Income.  Do not include borrowings in Net Income.</text>
  </threadedComment>
  <threadedComment ref="P211" personId="{DF92262A-D5DC-4EC1-8C81-875246B33512}" id="{4A040E6B-4EA4-4C75-803C-E9D74665A561}">
    <text xml:space="preserve">Sustainability Measure ‐ Total Margin
Current Year Total Margin: Current Year Net Surplus / Current Year Total Revenue
Aggregated Total Margin: Total Three‐Year Net Surplus / Total Three‐Year Revenues
Meets Standard:
 The most recent year Total Margin is positive.  The Aggregated Three‐Year Total Margin, when calculable, is also positive.   
Does Not Meet Standard:
 Aggregated Three‐Year Total Margin, when calculable, is negative or the most recent year Total Margin is negative.
Falls Far Below Standard:
 Aggregated Three‐Year Total Margin is negative and most recent year Total Margin is negative.
Note: For schools in their first or second year of operation, substitute the “Aggregated Three‐year Total Margin” with the “Total Margin.”
</text>
  </threadedComment>
  <threadedComment ref="D212" personId="{D53D7FEE-FB2A-491A-83D9-FE4DEBA474A9}" id="{E0A01EAF-3DDC-4CAA-94B9-A0909119F697}">
    <text>Do not add borrowings to revenue or net income.  Do not count principal payments as expenses.</text>
  </threadedComment>
  <threadedComment ref="D213" personId="{D53D7FEE-FB2A-491A-83D9-FE4DEBA474A9}" id="{756E3645-C15F-4E69-A076-07B94700E566}">
    <text>Uses SPCSA baseline # decimal places, p 13.</text>
  </threadedComment>
  <threadedComment ref="D219" personId="{DF92262A-D5DC-4EC1-8C81-875246B33512}" id="{319F3D8D-BC57-4FA7-9B53-194622D22EC9}">
    <text>Meets Standard:
 Aggregated three-year total margin is positive and the most recent year total margin is
positive.
Does Not Meet Standard:
 Aggregated three-year total margin is negative or the most recent year total margin is
negative.
Falls Far Below Standard:
 Aggregated three-year total margin is negative and the most recent year total margin is
negative.</text>
  </threadedComment>
  <threadedComment ref="D225" personId="{DF92262A-D5DC-4EC1-8C81-875246B33512}" id="{B62FC2B6-BD23-4043-935A-B8207ABC82AF}">
    <text>Includes Capital Assets, bond issuance, facility, capital lease activity.</text>
  </threadedComment>
  <threadedComment ref="P225" personId="{DF92262A-D5DC-4EC1-8C81-875246B33512}" id="{80AE5D07-7A35-4B45-AB4C-E18A4EB6BB9A}">
    <text>Sustainability Measure ‐ Debt to Asset Ratio
Total Liabilities / Total Assets
Meets Standard:
 Debt to asset ratio is less than 0.90.
Does Not Meet Standard:
 Debt to asset ratio is greater than or equal to 0.90 and less than or equal to 1.0.
Falls Far Below Standard:
 Debt to asset ratio is greater than 1.0.</text>
  </threadedComment>
  <threadedComment ref="D232" personId="{DF92262A-D5DC-4EC1-8C81-875246B33512}" id="{F5A724EF-EB9B-4492-BB75-002CC75211AA}">
    <text>Total "Operating" Liabilities (All non capital liabilities)(ST &amp; LT Liabilities)</text>
  </threadedComment>
  <threadedComment ref="D233" personId="{DF92262A-D5DC-4EC1-8C81-875246B33512}" id="{2EA18F6D-02B6-4C97-8817-0EEC80BD10F3}">
    <text>Total "Operating" Assets</text>
  </threadedComment>
  <threadedComment ref="D234" personId="{DF92262A-D5DC-4EC1-8C81-875246B33512}" id="{13F7CB48-A5A0-4014-BA1B-FB5AFB1DC80D}">
    <text>Excludes Capital Assets</text>
  </threadedComment>
  <threadedComment ref="D240" personId="{DF92262A-D5DC-4EC1-8C81-875246B33512}" id="{36F21B92-31EB-4A28-99A1-CFE9759353F1}">
    <text>"[I]ncludes restricted and unrestricted funds."</text>
  </threadedComment>
  <threadedComment ref="P240" personId="{DF92262A-D5DC-4EC1-8C81-875246B33512}" id="{39294D01-1904-4CB7-BDBF-AEFD3CE3B790}">
    <text>Sustainability Measure ‐ Cash Flow
Multi‐Year Cash Flow = Year 3 (most recent year) Total Cash ‐ Year 1 Total Cash
One Year Cash Flow = Year 3 Total Cash ‐Year 2 (prior year) Total Cash
Meets Standard:
Y3‐Y1 One Year cash flow AND Multi‐Year cash flow (cash balances), where calculable, are positive. The most recent year Cash Flow is positive.  Or,
 For schools in their original contract term, year 1 and year 2 schools, all years have a positive cash flow. In year 1, for a school in its original term, the year 0 balance is assumed to be zero.
 Does Not Meet Standard:
 Multi‐year cash flow, where calculable, is negative OR the most recent year cash flow is negative.
Falls Far Below Standard:
 Multi‐year cash flow, where calculable, is negative AND the most recent year cash flow is negative.
Notes:  
1. A rating within this section may be adjusted for large capital investments resulting in cash balance declines‐‐ only for schools not showing an operating deficit.
2. A school may Meet Standards even with a cash balance decline based upon the supporting documentation provided by the school, such as if the school board had earlier approved a facility acquisition plan which would draw down cash savings and the cash balance decline
was a result of the approved spending plan.</text>
  </threadedComment>
  <threadedComment ref="D241" personId="{D53D7FEE-FB2A-491A-83D9-FE4DEBA474A9}" id="{6DAD517B-78AD-4F3A-99BF-AEB9B4AC0545}">
    <text>To be consistent with our focus on operations, bond  proceeds cash is not included in these amounts. 
Includes cash equivalents (Excludes bond proceeds)</text>
  </threadedComment>
  <threadedComment ref="D242" personId="{DF92262A-D5DC-4EC1-8C81-875246B33512}" id="{183D0665-6217-4877-86B8-F464CC6D5EB0}">
    <text>Y3-Y1 (rolling 3 year lookback)</text>
  </threadedComment>
  <threadedComment ref="D243" personId="{DF92262A-D5DC-4EC1-8C81-875246B33512}" id="{3146B664-9B13-4412-9B5E-8F8F5248A2DA}">
    <text>Y2-Y1 (rolling 1 year lookback)</text>
  </threadedComment>
  <threadedComment ref="P250" personId="{DF92262A-D5DC-4EC1-8C81-875246B33512}" id="{CE7A57CB-E366-4A3A-99D8-11DA4340706E}">
    <text>Sustainability Measure ‐ Debt Service Coverage Ratio
See formula above
Meets Standard:
 Debt or long‐term Lease Service Coverage Ratio (DSCR or LSCR) is equal to or exceeds 1.10.
Or
 School does not have an outstanding loan or long‐term lease.
Does Not Meet Standard:
 Debt or long‐term Lease Service Coverage Ratio is less than 1.10.
Falls Far Below Standard:
 Not Applicable</text>
  </threadedComment>
  <threadedComment ref="D257" personId="{DF92262A-D5DC-4EC1-8C81-875246B33512}" id="{D7A2506F-BEE8-4AAC-BF4A-ED7CCFDC4521}">
    <text>Net Income before Depreciation, Interest Expense and Amortization, to derive net income cash available to cover fixed charges</text>
  </threadedComment>
  <threadedComment ref="D260" personId="{DF92262A-D5DC-4EC1-8C81-875246B33512}" id="{F4B6758C-A6B3-49EF-8DC3-73B512F0C256}">
    <text>Total Interest, including bond, capital, building, financing interest</text>
  </threadedComment>
  <threadedComment ref="D265" personId="{DF92262A-D5DC-4EC1-8C81-875246B33512}" id="{447D8EB1-52D8-41DF-8389-E62AD1CAB0C6}">
    <text>Or Debt, Lease and other Fixed Charge Coverage Ratio</text>
  </threadedComment>
  <threadedComment ref="D294" personId="{DF92262A-D5DC-4EC1-8C81-875246B33512}" id="{AF184BF9-7C6E-46AB-9447-EF3B3D1EA493}">
    <text>Is this school in it's first contract term (or is it in a renewal term)?</text>
  </threadedComment>
  <threadedComment ref="D312" personId="{DF92262A-D5DC-4EC1-8C81-875246B33512}" id="{DD0C7E56-D549-4B7C-8AE9-94793AEC6940}">
    <text>Is this school in it's first contract term (or is it in a renewal term)?</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F48"/>
  <sheetViews>
    <sheetView zoomScale="145" zoomScaleNormal="145" workbookViewId="0">
      <selection activeCell="K48" sqref="K48"/>
    </sheetView>
  </sheetViews>
  <sheetFormatPr defaultColWidth="8.85546875" defaultRowHeight="12.75" zeroHeight="1" x14ac:dyDescent="0.2"/>
  <cols>
    <col min="1" max="1" width="4.42578125" customWidth="1"/>
    <col min="2" max="2" width="7" customWidth="1"/>
    <col min="3" max="3" width="20.7109375" customWidth="1"/>
    <col min="7" max="7" width="13.85546875" customWidth="1"/>
    <col min="8" max="8" width="35.42578125" customWidth="1"/>
    <col min="9" max="9" width="18.140625" customWidth="1"/>
    <col min="10" max="10" width="5.85546875" customWidth="1"/>
    <col min="12" max="12" width="9.42578125" bestFit="1" customWidth="1"/>
    <col min="13" max="256" width="0" hidden="1" customWidth="1"/>
  </cols>
  <sheetData>
    <row r="1" spans="1:6" ht="15.75" x14ac:dyDescent="0.25">
      <c r="A1" s="3" t="s">
        <v>0</v>
      </c>
      <c r="B1" s="3"/>
      <c r="C1" s="3"/>
      <c r="D1" s="3"/>
      <c r="E1" s="3"/>
      <c r="F1" s="3"/>
    </row>
    <row r="2" spans="1:6" ht="15.75" x14ac:dyDescent="0.25">
      <c r="A2" s="4" t="s">
        <v>1</v>
      </c>
      <c r="B2" s="4"/>
      <c r="C2" s="5"/>
      <c r="D2" s="5"/>
      <c r="E2" s="5"/>
      <c r="F2" s="5"/>
    </row>
    <row r="3" spans="1:6" x14ac:dyDescent="0.2">
      <c r="A3" s="2" t="str">
        <f ca="1">CELL("filename")</f>
        <v>https://nv.sharepoint.com/sites/spcsa/Shared Documents/Authorizing/Amendments Applications/[RFA Manager 2022 05 03.xlsx]Planner</v>
      </c>
      <c r="B3" s="2"/>
    </row>
    <row r="4" spans="1:6" x14ac:dyDescent="0.2">
      <c r="A4" s="1"/>
      <c r="B4" s="1"/>
    </row>
    <row r="5" spans="1:6" x14ac:dyDescent="0.2"/>
    <row r="6" spans="1:6" x14ac:dyDescent="0.2"/>
    <row r="7" spans="1:6" x14ac:dyDescent="0.2"/>
    <row r="8" spans="1:6" x14ac:dyDescent="0.2"/>
    <row r="9" spans="1:6" x14ac:dyDescent="0.2"/>
    <row r="10" spans="1:6" x14ac:dyDescent="0.2"/>
    <row r="11" spans="1:6" x14ac:dyDescent="0.2"/>
    <row r="12" spans="1:6" x14ac:dyDescent="0.2"/>
    <row r="13" spans="1:6" x14ac:dyDescent="0.2"/>
    <row r="14" spans="1:6" x14ac:dyDescent="0.2"/>
    <row r="15" spans="1:6" x14ac:dyDescent="0.2"/>
    <row r="16" spans="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sheetData>
  <phoneticPr fontId="5" type="noConversion"/>
  <pageMargins left="0.25" right="0.25" top="0.5" bottom="0.44999999999999996" header="0.25" footer="0.25"/>
  <pageSetup scale="96" orientation="landscape" horizontalDpi="1200" verticalDpi="1200" r:id="rId1"/>
  <headerFooter alignWithMargins="0">
    <oddHeader xml:space="preserve">&amp;L &amp;C &amp;R </oddHeader>
    <oddFooter>&amp;L&amp;7&amp;D  at &amp;T Mike Dang 702.486.8879&amp;C&amp;7&amp;F  &amp;A&amp;R&amp;7Page &amp;P of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92D050"/>
  </sheetPr>
  <dimension ref="A1:BG733"/>
  <sheetViews>
    <sheetView showGridLines="0" tabSelected="1" topLeftCell="A3" zoomScale="115" zoomScaleNormal="115" zoomScaleSheetLayoutView="130" workbookViewId="0">
      <pane xSplit="4" ySplit="4" topLeftCell="E24" activePane="bottomRight" state="frozen"/>
      <selection pane="topRight" activeCell="E3" sqref="E3"/>
      <selection pane="bottomLeft" activeCell="A7" sqref="A7"/>
      <selection pane="bottomRight" activeCell="D193" sqref="D193"/>
    </sheetView>
  </sheetViews>
  <sheetFormatPr defaultColWidth="3.85546875" defaultRowHeight="12.75" outlineLevelRow="2" outlineLevelCol="1" x14ac:dyDescent="0.2"/>
  <cols>
    <col min="1" max="1" width="4" bestFit="1" customWidth="1"/>
    <col min="2" max="2" width="6" style="31" customWidth="1"/>
    <col min="3" max="3" width="0.7109375" style="30" customWidth="1"/>
    <col min="4" max="4" width="27.140625" style="30" customWidth="1"/>
    <col min="5" max="6" width="13.7109375" style="32" customWidth="1"/>
    <col min="7" max="9" width="12.5703125" customWidth="1"/>
    <col min="10" max="10" width="13.5703125" customWidth="1"/>
    <col min="11" max="11" width="12.7109375" customWidth="1" outlineLevel="1"/>
    <col min="12" max="12" width="13.42578125" customWidth="1" outlineLevel="1" collapsed="1"/>
    <col min="13" max="13" width="12.28515625" customWidth="1" outlineLevel="1"/>
    <col min="14" max="14" width="13.42578125" customWidth="1" outlineLevel="1" collapsed="1"/>
    <col min="15" max="15" width="1.140625" customWidth="1"/>
    <col min="16" max="16" width="3.85546875" style="30"/>
    <col min="17" max="17" width="11.140625" customWidth="1" outlineLevel="1"/>
    <col min="18" max="18" width="3.85546875" customWidth="1"/>
    <col min="19" max="24" width="7" customWidth="1"/>
    <col min="25" max="28" width="3.85546875" customWidth="1"/>
    <col min="29" max="33" width="3.85546875" hidden="1" customWidth="1"/>
    <col min="34" max="38" width="5" hidden="1" customWidth="1"/>
    <col min="39" max="41" width="3.85546875" hidden="1" customWidth="1"/>
  </cols>
  <sheetData>
    <row r="1" spans="1:42" ht="15.75" x14ac:dyDescent="0.25">
      <c r="A1" s="60">
        <f>ROW()</f>
        <v>1</v>
      </c>
      <c r="D1" s="239" t="s">
        <v>2</v>
      </c>
      <c r="E1" s="82"/>
      <c r="F1" s="78"/>
      <c r="G1" s="78"/>
      <c r="H1" s="83"/>
      <c r="I1" s="251" t="s">
        <v>3</v>
      </c>
      <c r="J1" s="269"/>
      <c r="K1" s="269"/>
      <c r="L1" s="252"/>
      <c r="M1" s="252"/>
      <c r="N1" s="253"/>
    </row>
    <row r="2" spans="1:42" ht="18" x14ac:dyDescent="0.25">
      <c r="A2" s="60">
        <f>ROW()</f>
        <v>2</v>
      </c>
      <c r="D2" s="452" t="str">
        <f>$E$8</f>
        <v>Quest Academy</v>
      </c>
      <c r="E2" s="453"/>
      <c r="F2" s="453"/>
      <c r="G2" s="79"/>
      <c r="H2" s="84"/>
      <c r="I2" s="254"/>
      <c r="J2" s="270" t="s">
        <v>4</v>
      </c>
      <c r="K2" s="270"/>
      <c r="L2" s="255"/>
      <c r="M2" s="255"/>
      <c r="N2" s="255"/>
      <c r="AP2" s="138" t="s">
        <v>5</v>
      </c>
    </row>
    <row r="3" spans="1:42" ht="15" x14ac:dyDescent="0.25">
      <c r="A3" s="60">
        <f>ROW()</f>
        <v>3</v>
      </c>
      <c r="D3" s="61" t="s">
        <v>6</v>
      </c>
      <c r="E3" s="258">
        <v>1</v>
      </c>
      <c r="F3" s="58">
        <f>+E3+1</f>
        <v>2</v>
      </c>
      <c r="G3" s="58">
        <f t="shared" ref="G3:N3" si="0">+F3+1</f>
        <v>3</v>
      </c>
      <c r="H3" s="58">
        <f t="shared" si="0"/>
        <v>4</v>
      </c>
      <c r="I3" s="58">
        <f t="shared" si="0"/>
        <v>5</v>
      </c>
      <c r="J3" s="58">
        <f t="shared" si="0"/>
        <v>6</v>
      </c>
      <c r="K3" s="58">
        <f t="shared" si="0"/>
        <v>7</v>
      </c>
      <c r="L3" s="58">
        <f t="shared" si="0"/>
        <v>8</v>
      </c>
      <c r="M3" s="58">
        <f t="shared" si="0"/>
        <v>9</v>
      </c>
      <c r="N3" s="58">
        <f t="shared" si="0"/>
        <v>10</v>
      </c>
      <c r="S3" s="258">
        <f>+E3</f>
        <v>1</v>
      </c>
      <c r="T3" s="58">
        <f t="shared" ref="T3:T6" si="1">+F3</f>
        <v>2</v>
      </c>
      <c r="U3" s="58">
        <f t="shared" ref="U3:U6" si="2">+G3</f>
        <v>3</v>
      </c>
      <c r="V3" s="58">
        <f t="shared" ref="V3:V6" si="3">+H3</f>
        <v>4</v>
      </c>
      <c r="W3" s="58">
        <f t="shared" ref="W3:W6" si="4">+I3</f>
        <v>5</v>
      </c>
      <c r="X3" s="58">
        <f t="shared" ref="X3:X6" si="5">+J3</f>
        <v>6</v>
      </c>
    </row>
    <row r="4" spans="1:42" x14ac:dyDescent="0.2">
      <c r="A4" s="60">
        <f>ROW()</f>
        <v>4</v>
      </c>
      <c r="D4" s="87" t="s">
        <v>7</v>
      </c>
      <c r="E4" s="55">
        <f>+E18</f>
        <v>2014</v>
      </c>
      <c r="F4" s="55">
        <f>+E4+1</f>
        <v>2015</v>
      </c>
      <c r="G4" s="55">
        <f t="shared" ref="G4:N4" si="6">+F4+1</f>
        <v>2016</v>
      </c>
      <c r="H4" s="55">
        <f t="shared" si="6"/>
        <v>2017</v>
      </c>
      <c r="I4" s="55">
        <f t="shared" si="6"/>
        <v>2018</v>
      </c>
      <c r="J4" s="55">
        <f t="shared" si="6"/>
        <v>2019</v>
      </c>
      <c r="K4" s="55">
        <f t="shared" si="6"/>
        <v>2020</v>
      </c>
      <c r="L4" s="55">
        <f t="shared" si="6"/>
        <v>2021</v>
      </c>
      <c r="M4" s="55">
        <f t="shared" si="6"/>
        <v>2022</v>
      </c>
      <c r="N4" s="55">
        <f t="shared" si="6"/>
        <v>2023</v>
      </c>
      <c r="S4" s="55">
        <f t="shared" ref="S4:S6" si="7">+E4</f>
        <v>2014</v>
      </c>
      <c r="T4" s="55">
        <f t="shared" si="1"/>
        <v>2015</v>
      </c>
      <c r="U4" s="55">
        <f t="shared" si="2"/>
        <v>2016</v>
      </c>
      <c r="V4" s="55">
        <f t="shared" si="3"/>
        <v>2017</v>
      </c>
      <c r="W4" s="55">
        <f t="shared" si="4"/>
        <v>2018</v>
      </c>
      <c r="X4" s="55">
        <f t="shared" si="5"/>
        <v>2019</v>
      </c>
    </row>
    <row r="5" spans="1:42" x14ac:dyDescent="0.2">
      <c r="A5" s="60">
        <f>ROW()</f>
        <v>5</v>
      </c>
      <c r="D5" s="88" t="s">
        <v>8</v>
      </c>
      <c r="E5" s="59">
        <f>+E4+1</f>
        <v>2015</v>
      </c>
      <c r="F5" s="59">
        <f t="shared" ref="F5:J5" si="8">1+F4</f>
        <v>2016</v>
      </c>
      <c r="G5" s="59">
        <f t="shared" si="8"/>
        <v>2017</v>
      </c>
      <c r="H5" s="59">
        <f t="shared" si="8"/>
        <v>2018</v>
      </c>
      <c r="I5" s="59">
        <f t="shared" si="8"/>
        <v>2019</v>
      </c>
      <c r="J5" s="59">
        <f t="shared" si="8"/>
        <v>2020</v>
      </c>
      <c r="K5" s="59">
        <f t="shared" ref="K5:N5" si="9">1+K4</f>
        <v>2021</v>
      </c>
      <c r="L5" s="59">
        <f t="shared" si="9"/>
        <v>2022</v>
      </c>
      <c r="M5" s="59">
        <f t="shared" si="9"/>
        <v>2023</v>
      </c>
      <c r="N5" s="59">
        <f t="shared" si="9"/>
        <v>2024</v>
      </c>
      <c r="S5" s="59">
        <f t="shared" si="7"/>
        <v>2015</v>
      </c>
      <c r="T5" s="59">
        <f t="shared" si="1"/>
        <v>2016</v>
      </c>
      <c r="U5" s="59">
        <f t="shared" si="2"/>
        <v>2017</v>
      </c>
      <c r="V5" s="59">
        <f t="shared" si="3"/>
        <v>2018</v>
      </c>
      <c r="W5" s="59">
        <f t="shared" si="4"/>
        <v>2019</v>
      </c>
      <c r="X5" s="59">
        <f t="shared" si="5"/>
        <v>2020</v>
      </c>
    </row>
    <row r="6" spans="1:42" x14ac:dyDescent="0.2">
      <c r="A6" s="60">
        <f>ROW()</f>
        <v>6</v>
      </c>
      <c r="E6" s="257" t="s">
        <v>9</v>
      </c>
      <c r="F6" s="257" t="s">
        <v>9</v>
      </c>
      <c r="G6" s="257" t="s">
        <v>9</v>
      </c>
      <c r="H6" s="257" t="s">
        <v>9</v>
      </c>
      <c r="I6" s="257" t="s">
        <v>9</v>
      </c>
      <c r="J6" s="257" t="s">
        <v>9</v>
      </c>
      <c r="K6" s="257" t="s">
        <v>9</v>
      </c>
      <c r="L6" s="257" t="s">
        <v>10</v>
      </c>
      <c r="M6" s="257" t="s">
        <v>10</v>
      </c>
      <c r="N6" s="257" t="s">
        <v>10</v>
      </c>
      <c r="S6" s="257" t="str">
        <f t="shared" si="7"/>
        <v>Actual</v>
      </c>
      <c r="T6" s="257" t="str">
        <f t="shared" si="1"/>
        <v>Actual</v>
      </c>
      <c r="U6" s="257" t="str">
        <f t="shared" si="2"/>
        <v>Actual</v>
      </c>
      <c r="V6" s="257" t="str">
        <f t="shared" si="3"/>
        <v>Actual</v>
      </c>
      <c r="W6" s="257" t="str">
        <f t="shared" si="4"/>
        <v>Actual</v>
      </c>
      <c r="X6" s="257" t="str">
        <f t="shared" si="5"/>
        <v>Actual</v>
      </c>
    </row>
    <row r="7" spans="1:42" x14ac:dyDescent="0.2">
      <c r="A7" s="60">
        <f>ROW()</f>
        <v>7</v>
      </c>
    </row>
    <row r="8" spans="1:42" ht="14.25" x14ac:dyDescent="0.2">
      <c r="A8" s="60">
        <f>ROW()</f>
        <v>8</v>
      </c>
      <c r="D8" s="376" t="s">
        <v>11</v>
      </c>
      <c r="E8" s="457" t="s">
        <v>12</v>
      </c>
      <c r="F8" s="458"/>
      <c r="G8" s="459"/>
      <c r="H8" s="362" t="s">
        <v>13</v>
      </c>
      <c r="I8" s="276"/>
      <c r="J8" s="276"/>
      <c r="AC8" s="54">
        <f t="shared" ref="AC8:AC19" ca="1" si="10">CELL("protect",A8)</f>
        <v>1</v>
      </c>
      <c r="AD8" s="54">
        <f t="shared" ref="AD8:AD19" ca="1" si="11">CELL("protect",B8)</f>
        <v>1</v>
      </c>
      <c r="AE8" s="54">
        <f t="shared" ref="AE8:AE19" ca="1" si="12">CELL("protect",C8)</f>
        <v>1</v>
      </c>
      <c r="AF8" s="54">
        <f t="shared" ref="AF8:AF19" ca="1" si="13">CELL("protect",D8)</f>
        <v>1</v>
      </c>
      <c r="AG8" s="54">
        <f t="shared" ref="AG8:AG19" ca="1" si="14">CELL("protect",E8)</f>
        <v>0</v>
      </c>
      <c r="AH8" s="54">
        <f t="shared" ref="AH8:AH19" ca="1" si="15">CELL("protect",F8)</f>
        <v>0</v>
      </c>
      <c r="AI8" s="54">
        <f t="shared" ref="AI8:AI19" ca="1" si="16">CELL("protect",G8)</f>
        <v>0</v>
      </c>
      <c r="AJ8" s="54">
        <f t="shared" ref="AJ8:AJ19" ca="1" si="17">CELL("protect",H8)</f>
        <v>1</v>
      </c>
      <c r="AK8" s="54">
        <f t="shared" ref="AK8:AK19" ca="1" si="18">CELL("protect",I8)</f>
        <v>1</v>
      </c>
      <c r="AL8" s="54">
        <f t="shared" ref="AL8:AL19" ca="1" si="19">CELL("protect",J8)</f>
        <v>1</v>
      </c>
      <c r="AM8" s="54">
        <f t="shared" ref="AM8:AM19" ca="1" si="20">CELL("protect",K8)</f>
        <v>1</v>
      </c>
      <c r="AN8" s="109">
        <f t="shared" ref="AN8:AN19" ca="1" si="21">CELL("protect",L8)</f>
        <v>1</v>
      </c>
      <c r="AO8" s="54">
        <f t="shared" ref="AO8:AO19" ca="1" si="22">CELL("protect",M8)</f>
        <v>1</v>
      </c>
    </row>
    <row r="9" spans="1:42" ht="15" x14ac:dyDescent="0.25">
      <c r="A9" s="60">
        <f>ROW()</f>
        <v>9</v>
      </c>
      <c r="D9" s="376"/>
      <c r="E9" s="142"/>
      <c r="F9" s="142"/>
      <c r="G9" s="306"/>
      <c r="H9" s="362"/>
      <c r="I9" s="276"/>
      <c r="J9" s="276"/>
      <c r="AC9" s="54">
        <f t="shared" ca="1" si="10"/>
        <v>1</v>
      </c>
      <c r="AD9" s="54">
        <f t="shared" ca="1" si="11"/>
        <v>1</v>
      </c>
      <c r="AE9" s="54">
        <f t="shared" ca="1" si="12"/>
        <v>1</v>
      </c>
      <c r="AF9" s="54">
        <f t="shared" ca="1" si="13"/>
        <v>1</v>
      </c>
      <c r="AG9" s="54">
        <f t="shared" ca="1" si="14"/>
        <v>1</v>
      </c>
      <c r="AH9" s="54">
        <f t="shared" ca="1" si="15"/>
        <v>1</v>
      </c>
      <c r="AI9" s="54">
        <f t="shared" ca="1" si="16"/>
        <v>1</v>
      </c>
      <c r="AJ9" s="54">
        <f t="shared" ca="1" si="17"/>
        <v>1</v>
      </c>
      <c r="AK9" s="54">
        <f t="shared" ca="1" si="18"/>
        <v>1</v>
      </c>
      <c r="AL9" s="54">
        <f t="shared" ca="1" si="19"/>
        <v>1</v>
      </c>
      <c r="AM9" s="54">
        <f t="shared" ca="1" si="20"/>
        <v>1</v>
      </c>
      <c r="AN9" s="109">
        <f t="shared" ca="1" si="21"/>
        <v>1</v>
      </c>
      <c r="AO9" s="54">
        <f t="shared" ca="1" si="22"/>
        <v>1</v>
      </c>
    </row>
    <row r="10" spans="1:42" ht="15" customHeight="1" x14ac:dyDescent="0.2">
      <c r="A10" s="60">
        <f>ROW()</f>
        <v>10</v>
      </c>
      <c r="D10" s="376" t="s">
        <v>14</v>
      </c>
      <c r="E10" s="454" t="s">
        <v>15</v>
      </c>
      <c r="F10" s="455"/>
      <c r="G10" s="456"/>
      <c r="H10" s="362" t="s">
        <v>16</v>
      </c>
      <c r="I10" s="143"/>
      <c r="J10" s="276"/>
      <c r="AC10" s="54">
        <f t="shared" ca="1" si="10"/>
        <v>1</v>
      </c>
      <c r="AD10" s="54">
        <f t="shared" ca="1" si="11"/>
        <v>1</v>
      </c>
      <c r="AE10" s="54">
        <f t="shared" ca="1" si="12"/>
        <v>1</v>
      </c>
      <c r="AF10" s="54">
        <f t="shared" ca="1" si="13"/>
        <v>1</v>
      </c>
      <c r="AG10" s="54">
        <f t="shared" ca="1" si="14"/>
        <v>0</v>
      </c>
      <c r="AH10" s="54">
        <f t="shared" ca="1" si="15"/>
        <v>0</v>
      </c>
      <c r="AI10" s="54">
        <f t="shared" ca="1" si="16"/>
        <v>0</v>
      </c>
      <c r="AJ10" s="54">
        <f t="shared" ca="1" si="17"/>
        <v>1</v>
      </c>
      <c r="AK10" s="54">
        <f t="shared" ca="1" si="18"/>
        <v>1</v>
      </c>
      <c r="AL10" s="54">
        <f t="shared" ca="1" si="19"/>
        <v>1</v>
      </c>
      <c r="AM10" s="54">
        <f t="shared" ca="1" si="20"/>
        <v>1</v>
      </c>
      <c r="AN10" s="109">
        <f t="shared" ca="1" si="21"/>
        <v>1</v>
      </c>
      <c r="AO10" s="54">
        <f t="shared" ca="1" si="22"/>
        <v>1</v>
      </c>
    </row>
    <row r="11" spans="1:42" ht="14.25" x14ac:dyDescent="0.2">
      <c r="A11" s="60">
        <f>ROW()</f>
        <v>11</v>
      </c>
      <c r="D11" s="376"/>
      <c r="E11" s="454" t="s">
        <v>17</v>
      </c>
      <c r="F11" s="455"/>
      <c r="G11" s="456"/>
      <c r="H11" s="362" t="s">
        <v>18</v>
      </c>
      <c r="I11" s="143"/>
      <c r="J11" s="276"/>
      <c r="AC11" s="54">
        <f t="shared" ca="1" si="10"/>
        <v>1</v>
      </c>
      <c r="AD11" s="54">
        <f t="shared" ca="1" si="11"/>
        <v>1</v>
      </c>
      <c r="AE11" s="54">
        <f t="shared" ca="1" si="12"/>
        <v>1</v>
      </c>
      <c r="AF11" s="54">
        <f t="shared" ca="1" si="13"/>
        <v>1</v>
      </c>
      <c r="AG11" s="54">
        <f t="shared" ca="1" si="14"/>
        <v>0</v>
      </c>
      <c r="AH11" s="54">
        <f t="shared" ca="1" si="15"/>
        <v>0</v>
      </c>
      <c r="AI11" s="54">
        <f t="shared" ca="1" si="16"/>
        <v>0</v>
      </c>
      <c r="AJ11" s="54">
        <f t="shared" ca="1" si="17"/>
        <v>1</v>
      </c>
      <c r="AK11" s="54">
        <f t="shared" ca="1" si="18"/>
        <v>1</v>
      </c>
      <c r="AL11" s="54">
        <f t="shared" ca="1" si="19"/>
        <v>1</v>
      </c>
      <c r="AM11" s="54">
        <f t="shared" ca="1" si="20"/>
        <v>1</v>
      </c>
      <c r="AN11" s="109">
        <f t="shared" ca="1" si="21"/>
        <v>1</v>
      </c>
      <c r="AO11" s="54">
        <f t="shared" ca="1" si="22"/>
        <v>1</v>
      </c>
    </row>
    <row r="12" spans="1:42" ht="14.25" x14ac:dyDescent="0.2">
      <c r="A12" s="60">
        <f>ROW()</f>
        <v>12</v>
      </c>
      <c r="D12" s="376"/>
      <c r="E12" s="454" t="s">
        <v>19</v>
      </c>
      <c r="F12" s="455"/>
      <c r="G12" s="456"/>
      <c r="H12" s="362" t="s">
        <v>20</v>
      </c>
      <c r="I12" s="362"/>
      <c r="J12" s="276"/>
      <c r="AC12" s="54">
        <f t="shared" ca="1" si="10"/>
        <v>1</v>
      </c>
      <c r="AD12" s="54">
        <f t="shared" ca="1" si="11"/>
        <v>1</v>
      </c>
      <c r="AE12" s="54">
        <f t="shared" ca="1" si="12"/>
        <v>1</v>
      </c>
      <c r="AF12" s="54">
        <f t="shared" ca="1" si="13"/>
        <v>1</v>
      </c>
      <c r="AG12" s="54">
        <f t="shared" ca="1" si="14"/>
        <v>0</v>
      </c>
      <c r="AH12" s="54">
        <f t="shared" ca="1" si="15"/>
        <v>0</v>
      </c>
      <c r="AI12" s="54">
        <f t="shared" ca="1" si="16"/>
        <v>0</v>
      </c>
      <c r="AJ12" s="54">
        <f t="shared" ca="1" si="17"/>
        <v>1</v>
      </c>
      <c r="AK12" s="54">
        <f t="shared" ca="1" si="18"/>
        <v>1</v>
      </c>
      <c r="AL12" s="54">
        <f t="shared" ca="1" si="19"/>
        <v>1</v>
      </c>
      <c r="AM12" s="54">
        <f t="shared" ca="1" si="20"/>
        <v>1</v>
      </c>
      <c r="AN12" s="109">
        <f t="shared" ca="1" si="21"/>
        <v>1</v>
      </c>
      <c r="AO12" s="54">
        <f t="shared" ca="1" si="22"/>
        <v>1</v>
      </c>
    </row>
    <row r="13" spans="1:42" ht="14.25" x14ac:dyDescent="0.2">
      <c r="A13" s="60">
        <f>ROW()</f>
        <v>13</v>
      </c>
      <c r="D13" s="376"/>
      <c r="E13" s="454" t="s">
        <v>21</v>
      </c>
      <c r="F13" s="455"/>
      <c r="G13" s="456"/>
      <c r="H13" s="377" t="s">
        <v>22</v>
      </c>
      <c r="I13" s="276"/>
      <c r="J13" s="276"/>
      <c r="AC13" s="54">
        <f t="shared" ca="1" si="10"/>
        <v>1</v>
      </c>
      <c r="AD13" s="54">
        <f t="shared" ca="1" si="11"/>
        <v>1</v>
      </c>
      <c r="AE13" s="54">
        <f t="shared" ca="1" si="12"/>
        <v>1</v>
      </c>
      <c r="AF13" s="54">
        <f t="shared" ca="1" si="13"/>
        <v>1</v>
      </c>
      <c r="AG13" s="54">
        <f t="shared" ca="1" si="14"/>
        <v>0</v>
      </c>
      <c r="AH13" s="54">
        <f t="shared" ca="1" si="15"/>
        <v>0</v>
      </c>
      <c r="AI13" s="54">
        <f t="shared" ca="1" si="16"/>
        <v>0</v>
      </c>
      <c r="AJ13" s="54">
        <f t="shared" ca="1" si="17"/>
        <v>1</v>
      </c>
      <c r="AK13" s="54">
        <f t="shared" ca="1" si="18"/>
        <v>1</v>
      </c>
      <c r="AL13" s="54">
        <f t="shared" ca="1" si="19"/>
        <v>1</v>
      </c>
      <c r="AM13" s="54">
        <f t="shared" ca="1" si="20"/>
        <v>1</v>
      </c>
      <c r="AN13" s="109">
        <f t="shared" ca="1" si="21"/>
        <v>1</v>
      </c>
      <c r="AO13" s="54">
        <f t="shared" ca="1" si="22"/>
        <v>1</v>
      </c>
    </row>
    <row r="14" spans="1:42" ht="14.25" x14ac:dyDescent="0.2">
      <c r="A14" s="60">
        <f>ROW()</f>
        <v>14</v>
      </c>
      <c r="D14" s="376"/>
      <c r="E14" s="454" t="s">
        <v>23</v>
      </c>
      <c r="F14" s="455"/>
      <c r="G14" s="456"/>
      <c r="H14" s="377" t="s">
        <v>24</v>
      </c>
      <c r="I14" s="276"/>
      <c r="J14" s="276"/>
      <c r="AC14" s="54">
        <f t="shared" ca="1" si="10"/>
        <v>1</v>
      </c>
      <c r="AD14" s="54">
        <f t="shared" ca="1" si="11"/>
        <v>1</v>
      </c>
      <c r="AE14" s="54">
        <f t="shared" ca="1" si="12"/>
        <v>1</v>
      </c>
      <c r="AF14" s="54">
        <f t="shared" ca="1" si="13"/>
        <v>1</v>
      </c>
      <c r="AG14" s="54">
        <f t="shared" ca="1" si="14"/>
        <v>0</v>
      </c>
      <c r="AH14" s="54">
        <f t="shared" ca="1" si="15"/>
        <v>0</v>
      </c>
      <c r="AI14" s="54">
        <f t="shared" ca="1" si="16"/>
        <v>0</v>
      </c>
      <c r="AJ14" s="54">
        <f t="shared" ca="1" si="17"/>
        <v>1</v>
      </c>
      <c r="AK14" s="54">
        <f t="shared" ca="1" si="18"/>
        <v>1</v>
      </c>
      <c r="AL14" s="54">
        <f t="shared" ca="1" si="19"/>
        <v>1</v>
      </c>
      <c r="AM14" s="54">
        <f t="shared" ca="1" si="20"/>
        <v>1</v>
      </c>
      <c r="AN14" s="109">
        <f t="shared" ca="1" si="21"/>
        <v>1</v>
      </c>
      <c r="AO14" s="54">
        <f t="shared" ca="1" si="22"/>
        <v>1</v>
      </c>
    </row>
    <row r="15" spans="1:42" x14ac:dyDescent="0.2">
      <c r="A15" s="60">
        <f>ROW()</f>
        <v>15</v>
      </c>
      <c r="D15" s="143"/>
      <c r="E15" s="142"/>
      <c r="F15" s="142"/>
      <c r="G15" s="276"/>
      <c r="H15" s="276"/>
      <c r="I15" s="276"/>
      <c r="J15" s="276"/>
      <c r="AC15" s="54">
        <f t="shared" ca="1" si="10"/>
        <v>1</v>
      </c>
      <c r="AD15" s="54">
        <f t="shared" ca="1" si="11"/>
        <v>1</v>
      </c>
      <c r="AE15" s="54">
        <f t="shared" ca="1" si="12"/>
        <v>1</v>
      </c>
      <c r="AF15" s="54">
        <f t="shared" ca="1" si="13"/>
        <v>1</v>
      </c>
      <c r="AG15" s="54">
        <f t="shared" ca="1" si="14"/>
        <v>1</v>
      </c>
      <c r="AH15" s="54">
        <f t="shared" ca="1" si="15"/>
        <v>1</v>
      </c>
      <c r="AI15" s="54">
        <f t="shared" ca="1" si="16"/>
        <v>1</v>
      </c>
      <c r="AJ15" s="54">
        <f t="shared" ca="1" si="17"/>
        <v>1</v>
      </c>
      <c r="AK15" s="54">
        <f t="shared" ca="1" si="18"/>
        <v>1</v>
      </c>
      <c r="AL15" s="54">
        <f t="shared" ca="1" si="19"/>
        <v>1</v>
      </c>
      <c r="AM15" s="54">
        <f t="shared" ca="1" si="20"/>
        <v>1</v>
      </c>
      <c r="AN15" s="109">
        <f t="shared" ca="1" si="21"/>
        <v>1</v>
      </c>
      <c r="AO15" s="54">
        <f t="shared" ca="1" si="22"/>
        <v>1</v>
      </c>
    </row>
    <row r="16" spans="1:42" ht="14.25" x14ac:dyDescent="0.2">
      <c r="A16" s="60">
        <f>ROW()</f>
        <v>16</v>
      </c>
      <c r="D16" s="378" t="s">
        <v>25</v>
      </c>
      <c r="E16" s="379">
        <v>2008</v>
      </c>
      <c r="F16" s="380" t="s">
        <v>26</v>
      </c>
      <c r="G16" s="381"/>
      <c r="H16" s="381"/>
      <c r="I16" s="381"/>
      <c r="J16" s="382"/>
      <c r="K16" s="237"/>
      <c r="L16" s="237"/>
      <c r="M16" s="237"/>
      <c r="N16" s="237"/>
      <c r="AC16" s="54">
        <f t="shared" ca="1" si="10"/>
        <v>1</v>
      </c>
      <c r="AD16" s="54">
        <f t="shared" ca="1" si="11"/>
        <v>1</v>
      </c>
      <c r="AE16" s="54">
        <f t="shared" ca="1" si="12"/>
        <v>1</v>
      </c>
      <c r="AF16" s="54">
        <f t="shared" ca="1" si="13"/>
        <v>1</v>
      </c>
      <c r="AG16" s="54">
        <f t="shared" ca="1" si="14"/>
        <v>0</v>
      </c>
      <c r="AH16" s="54">
        <f t="shared" ca="1" si="15"/>
        <v>1</v>
      </c>
      <c r="AI16" s="54">
        <f t="shared" ca="1" si="16"/>
        <v>1</v>
      </c>
      <c r="AJ16" s="54">
        <f t="shared" ca="1" si="17"/>
        <v>1</v>
      </c>
      <c r="AK16" s="54">
        <f t="shared" ca="1" si="18"/>
        <v>1</v>
      </c>
      <c r="AL16" s="54">
        <f t="shared" ca="1" si="19"/>
        <v>1</v>
      </c>
      <c r="AM16" s="54">
        <f t="shared" ca="1" si="20"/>
        <v>1</v>
      </c>
      <c r="AN16" s="109">
        <f t="shared" ca="1" si="21"/>
        <v>1</v>
      </c>
      <c r="AO16" s="54">
        <f t="shared" ca="1" si="22"/>
        <v>1</v>
      </c>
    </row>
    <row r="17" spans="1:46" ht="14.25" x14ac:dyDescent="0.2">
      <c r="A17" s="60">
        <f>ROW()</f>
        <v>17</v>
      </c>
      <c r="D17" s="383" t="s">
        <v>27</v>
      </c>
      <c r="E17" s="384">
        <f>+E16+1</f>
        <v>2009</v>
      </c>
      <c r="F17" s="359"/>
      <c r="G17" s="385"/>
      <c r="H17" s="385"/>
      <c r="I17" s="385"/>
      <c r="J17" s="386"/>
      <c r="K17" s="237"/>
      <c r="L17" s="237"/>
      <c r="M17" s="237"/>
      <c r="N17" s="237"/>
      <c r="AC17" s="54">
        <f t="shared" ca="1" si="10"/>
        <v>1</v>
      </c>
      <c r="AD17" s="54">
        <f t="shared" ca="1" si="11"/>
        <v>1</v>
      </c>
      <c r="AE17" s="54">
        <f t="shared" ca="1" si="12"/>
        <v>1</v>
      </c>
      <c r="AF17" s="54">
        <f t="shared" ca="1" si="13"/>
        <v>1</v>
      </c>
      <c r="AG17" s="54">
        <f t="shared" ca="1" si="14"/>
        <v>0</v>
      </c>
      <c r="AH17" s="54">
        <f t="shared" ca="1" si="15"/>
        <v>1</v>
      </c>
      <c r="AI17" s="54">
        <f t="shared" ca="1" si="16"/>
        <v>1</v>
      </c>
      <c r="AJ17" s="54">
        <f t="shared" ca="1" si="17"/>
        <v>1</v>
      </c>
      <c r="AK17" s="54">
        <f t="shared" ca="1" si="18"/>
        <v>1</v>
      </c>
      <c r="AL17" s="54">
        <f t="shared" ca="1" si="19"/>
        <v>1</v>
      </c>
      <c r="AM17" s="54">
        <f t="shared" ca="1" si="20"/>
        <v>1</v>
      </c>
      <c r="AN17" s="109">
        <f t="shared" ca="1" si="21"/>
        <v>1</v>
      </c>
      <c r="AO17" s="54">
        <f t="shared" ca="1" si="22"/>
        <v>1</v>
      </c>
    </row>
    <row r="18" spans="1:46" ht="15" x14ac:dyDescent="0.25">
      <c r="A18" s="60">
        <f>ROW()</f>
        <v>18</v>
      </c>
      <c r="D18" s="378" t="s">
        <v>28</v>
      </c>
      <c r="E18" s="379">
        <v>2014</v>
      </c>
      <c r="F18" s="387" t="s">
        <v>29</v>
      </c>
      <c r="G18" s="388"/>
      <c r="H18" s="389"/>
      <c r="I18" s="389"/>
      <c r="J18" s="390"/>
      <c r="K18" s="237"/>
      <c r="L18" s="237"/>
      <c r="M18" s="237"/>
      <c r="N18" s="237"/>
      <c r="AC18" s="54">
        <f t="shared" ca="1" si="10"/>
        <v>1</v>
      </c>
      <c r="AD18" s="54">
        <f t="shared" ca="1" si="11"/>
        <v>1</v>
      </c>
      <c r="AE18" s="54">
        <f t="shared" ca="1" si="12"/>
        <v>1</v>
      </c>
      <c r="AF18" s="54">
        <f t="shared" ca="1" si="13"/>
        <v>1</v>
      </c>
      <c r="AG18" s="54">
        <f t="shared" ca="1" si="14"/>
        <v>0</v>
      </c>
      <c r="AH18" s="54">
        <f t="shared" ca="1" si="15"/>
        <v>1</v>
      </c>
      <c r="AI18" s="54">
        <f t="shared" ca="1" si="16"/>
        <v>1</v>
      </c>
      <c r="AJ18" s="54">
        <f t="shared" ca="1" si="17"/>
        <v>1</v>
      </c>
      <c r="AK18" s="54">
        <f t="shared" ca="1" si="18"/>
        <v>1</v>
      </c>
      <c r="AL18" s="54">
        <f t="shared" ca="1" si="19"/>
        <v>1</v>
      </c>
      <c r="AM18" s="54">
        <f t="shared" ca="1" si="20"/>
        <v>1</v>
      </c>
      <c r="AN18" s="109">
        <f t="shared" ca="1" si="21"/>
        <v>1</v>
      </c>
      <c r="AO18" s="54">
        <f t="shared" ca="1" si="22"/>
        <v>1</v>
      </c>
    </row>
    <row r="19" spans="1:46" ht="15" x14ac:dyDescent="0.25">
      <c r="A19" s="60">
        <f>ROW()</f>
        <v>19</v>
      </c>
      <c r="D19" s="383" t="s">
        <v>30</v>
      </c>
      <c r="E19" s="384">
        <f>1+E18</f>
        <v>2015</v>
      </c>
      <c r="F19" s="359" t="s">
        <v>31</v>
      </c>
      <c r="G19" s="391"/>
      <c r="H19" s="385"/>
      <c r="I19" s="385"/>
      <c r="J19" s="386"/>
      <c r="K19" s="237"/>
      <c r="L19" s="237"/>
      <c r="M19" s="237"/>
      <c r="N19" s="237"/>
      <c r="AC19" s="54">
        <f t="shared" ca="1" si="10"/>
        <v>1</v>
      </c>
      <c r="AD19" s="54">
        <f t="shared" ca="1" si="11"/>
        <v>1</v>
      </c>
      <c r="AE19" s="54">
        <f t="shared" ca="1" si="12"/>
        <v>1</v>
      </c>
      <c r="AF19" s="54">
        <f t="shared" ca="1" si="13"/>
        <v>1</v>
      </c>
      <c r="AG19" s="54">
        <f t="shared" ca="1" si="14"/>
        <v>0</v>
      </c>
      <c r="AH19" s="54">
        <f t="shared" ca="1" si="15"/>
        <v>1</v>
      </c>
      <c r="AI19" s="54">
        <f t="shared" ca="1" si="16"/>
        <v>1</v>
      </c>
      <c r="AJ19" s="54">
        <f t="shared" ca="1" si="17"/>
        <v>1</v>
      </c>
      <c r="AK19" s="54">
        <f t="shared" ca="1" si="18"/>
        <v>1</v>
      </c>
      <c r="AL19" s="54">
        <f t="shared" ca="1" si="19"/>
        <v>1</v>
      </c>
      <c r="AM19" s="54">
        <f t="shared" ca="1" si="20"/>
        <v>1</v>
      </c>
      <c r="AN19" s="109">
        <f t="shared" ca="1" si="21"/>
        <v>1</v>
      </c>
      <c r="AO19" s="54">
        <f t="shared" ca="1" si="22"/>
        <v>1</v>
      </c>
    </row>
    <row r="20" spans="1:46" ht="15" x14ac:dyDescent="0.25">
      <c r="A20" s="60">
        <f>ROW()</f>
        <v>20</v>
      </c>
      <c r="B20" s="25"/>
      <c r="C20" s="26"/>
      <c r="D20" s="392" t="s">
        <v>32</v>
      </c>
      <c r="E20" s="393"/>
      <c r="F20" s="393"/>
      <c r="G20" s="394"/>
      <c r="H20" s="394"/>
      <c r="I20" s="394"/>
      <c r="J20" s="394"/>
      <c r="K20" s="29"/>
      <c r="L20" s="29"/>
      <c r="M20" s="29"/>
      <c r="N20" s="29"/>
      <c r="O20" s="29"/>
      <c r="P20" s="97"/>
      <c r="Q20" s="56"/>
      <c r="R20" s="56"/>
      <c r="S20" s="56"/>
      <c r="T20" s="56"/>
      <c r="U20" s="56"/>
      <c r="V20" s="56"/>
      <c r="W20" s="56"/>
      <c r="X20" s="56"/>
      <c r="Y20" s="56"/>
      <c r="Z20" s="56"/>
      <c r="AA20" s="56"/>
      <c r="AB20" s="56"/>
      <c r="AC20" s="54">
        <f t="shared" ref="AC20:AC28" ca="1" si="23">CELL("protect",A20)</f>
        <v>1</v>
      </c>
      <c r="AD20" s="54">
        <f t="shared" ref="AD20:AD28" ca="1" si="24">CELL("protect",B20)</f>
        <v>1</v>
      </c>
      <c r="AE20" s="54">
        <f t="shared" ref="AE20:AE28" ca="1" si="25">CELL("protect",C20)</f>
        <v>1</v>
      </c>
      <c r="AF20" s="54">
        <f t="shared" ref="AF20:AF28" ca="1" si="26">CELL("protect",D20)</f>
        <v>1</v>
      </c>
      <c r="AG20" s="54">
        <f t="shared" ref="AG20:AG28" ca="1" si="27">CELL("protect",E20)</f>
        <v>1</v>
      </c>
      <c r="AH20" s="54">
        <f t="shared" ref="AH20:AH28" ca="1" si="28">CELL("protect",F20)</f>
        <v>1</v>
      </c>
      <c r="AI20" s="54">
        <f t="shared" ref="AI20:AI28" ca="1" si="29">CELL("protect",G20)</f>
        <v>1</v>
      </c>
      <c r="AJ20" s="54">
        <f t="shared" ref="AJ20:AJ28" ca="1" si="30">CELL("protect",H20)</f>
        <v>1</v>
      </c>
      <c r="AK20" s="54">
        <f t="shared" ref="AK20:AK28" ca="1" si="31">CELL("protect",I20)</f>
        <v>1</v>
      </c>
      <c r="AL20" s="54">
        <f t="shared" ref="AL20:AL28" ca="1" si="32">CELL("protect",J20)</f>
        <v>1</v>
      </c>
      <c r="AM20" s="54">
        <f t="shared" ref="AM20:AM28" ca="1" si="33">CELL("protect",K20)</f>
        <v>1</v>
      </c>
      <c r="AN20" s="109">
        <f t="shared" ref="AN20:AN28" ca="1" si="34">CELL("protect",L20)</f>
        <v>1</v>
      </c>
      <c r="AO20" s="54">
        <f t="shared" ref="AO20:AO28" ca="1" si="35">CELL("protect",M20)</f>
        <v>1</v>
      </c>
      <c r="AP20" s="276"/>
    </row>
    <row r="21" spans="1:46" ht="15" x14ac:dyDescent="0.25">
      <c r="A21" s="60">
        <f>ROW()</f>
        <v>21</v>
      </c>
      <c r="B21" s="25"/>
      <c r="C21" s="26"/>
      <c r="D21" s="395" t="s">
        <v>33</v>
      </c>
      <c r="E21" s="396"/>
      <c r="F21" s="388"/>
      <c r="G21" s="388"/>
      <c r="H21" s="388"/>
      <c r="I21" s="388"/>
      <c r="J21" s="394"/>
      <c r="K21" s="29"/>
      <c r="L21" s="29"/>
      <c r="M21" s="29"/>
      <c r="N21" s="29"/>
      <c r="O21" s="29"/>
      <c r="P21" s="97"/>
      <c r="Q21" s="56"/>
      <c r="R21" s="56"/>
      <c r="S21" s="56"/>
      <c r="T21" s="56"/>
      <c r="U21" s="56"/>
      <c r="V21" s="56"/>
      <c r="W21" s="56"/>
      <c r="X21" s="56"/>
      <c r="Y21" s="56"/>
      <c r="Z21" s="56"/>
      <c r="AA21" s="56"/>
      <c r="AB21" s="56"/>
      <c r="AC21" s="54">
        <f t="shared" ca="1" si="23"/>
        <v>1</v>
      </c>
      <c r="AD21" s="54">
        <f t="shared" ca="1" si="24"/>
        <v>1</v>
      </c>
      <c r="AE21" s="54">
        <f t="shared" ca="1" si="25"/>
        <v>1</v>
      </c>
      <c r="AF21" s="54">
        <f t="shared" ca="1" si="26"/>
        <v>1</v>
      </c>
      <c r="AG21" s="54">
        <f t="shared" ca="1" si="27"/>
        <v>1</v>
      </c>
      <c r="AH21" s="54">
        <f t="shared" ca="1" si="28"/>
        <v>1</v>
      </c>
      <c r="AI21" s="54">
        <f t="shared" ca="1" si="29"/>
        <v>1</v>
      </c>
      <c r="AJ21" s="54">
        <f t="shared" ca="1" si="30"/>
        <v>1</v>
      </c>
      <c r="AK21" s="54">
        <f t="shared" ca="1" si="31"/>
        <v>1</v>
      </c>
      <c r="AL21" s="54">
        <f t="shared" ca="1" si="32"/>
        <v>1</v>
      </c>
      <c r="AM21" s="54">
        <f t="shared" ca="1" si="33"/>
        <v>1</v>
      </c>
      <c r="AN21" s="109">
        <f t="shared" ca="1" si="34"/>
        <v>1</v>
      </c>
      <c r="AO21" s="54">
        <f t="shared" ca="1" si="35"/>
        <v>1</v>
      </c>
      <c r="AP21" s="276"/>
    </row>
    <row r="22" spans="1:46" ht="15" x14ac:dyDescent="0.25">
      <c r="A22" s="60">
        <f>ROW()</f>
        <v>22</v>
      </c>
      <c r="B22" s="25"/>
      <c r="C22" s="26"/>
      <c r="D22" s="397" t="s">
        <v>34</v>
      </c>
      <c r="E22" s="398"/>
      <c r="F22" s="399"/>
      <c r="G22" s="399"/>
      <c r="H22" s="399"/>
      <c r="I22" s="399"/>
      <c r="J22" s="394"/>
      <c r="K22" s="29"/>
      <c r="L22" s="29"/>
      <c r="M22" s="29"/>
      <c r="N22" s="29"/>
      <c r="O22" s="29"/>
      <c r="P22" s="98"/>
      <c r="Q22" s="56"/>
      <c r="R22" s="56"/>
      <c r="S22" s="56"/>
      <c r="T22" s="56"/>
      <c r="U22" s="56"/>
      <c r="V22" s="56"/>
      <c r="W22" s="56"/>
      <c r="X22" s="56"/>
      <c r="Y22" s="56"/>
      <c r="Z22" s="56"/>
      <c r="AA22" s="56"/>
      <c r="AB22" s="56"/>
      <c r="AC22" s="54">
        <f t="shared" ca="1" si="23"/>
        <v>1</v>
      </c>
      <c r="AD22" s="54">
        <f t="shared" ca="1" si="24"/>
        <v>1</v>
      </c>
      <c r="AE22" s="54">
        <f t="shared" ca="1" si="25"/>
        <v>1</v>
      </c>
      <c r="AF22" s="54">
        <f t="shared" ca="1" si="26"/>
        <v>1</v>
      </c>
      <c r="AG22" s="54">
        <f t="shared" ca="1" si="27"/>
        <v>1</v>
      </c>
      <c r="AH22" s="54">
        <f t="shared" ca="1" si="28"/>
        <v>1</v>
      </c>
      <c r="AI22" s="54">
        <f t="shared" ca="1" si="29"/>
        <v>1</v>
      </c>
      <c r="AJ22" s="54">
        <f t="shared" ca="1" si="30"/>
        <v>1</v>
      </c>
      <c r="AK22" s="54">
        <f t="shared" ca="1" si="31"/>
        <v>1</v>
      </c>
      <c r="AL22" s="54">
        <f t="shared" ca="1" si="32"/>
        <v>1</v>
      </c>
      <c r="AM22" s="54">
        <f t="shared" ca="1" si="33"/>
        <v>1</v>
      </c>
      <c r="AN22" s="109">
        <f t="shared" ca="1" si="34"/>
        <v>1</v>
      </c>
      <c r="AO22" s="54">
        <f t="shared" ca="1" si="35"/>
        <v>1</v>
      </c>
      <c r="AP22" s="276"/>
    </row>
    <row r="23" spans="1:46" ht="15" x14ac:dyDescent="0.25">
      <c r="A23" s="60">
        <f>ROW()</f>
        <v>23</v>
      </c>
      <c r="B23" s="25"/>
      <c r="C23" s="26"/>
      <c r="D23" s="143"/>
      <c r="E23" s="142"/>
      <c r="F23" s="142"/>
      <c r="G23" s="276"/>
      <c r="H23" s="276"/>
      <c r="I23" s="276"/>
      <c r="J23" s="276"/>
      <c r="O23" s="33"/>
      <c r="P23" s="98"/>
      <c r="Q23" s="56"/>
      <c r="R23" s="56"/>
      <c r="S23" s="56"/>
      <c r="T23" s="56"/>
      <c r="U23" s="56"/>
      <c r="V23" s="56"/>
      <c r="W23" s="56"/>
      <c r="X23" s="56"/>
      <c r="Y23" s="56"/>
      <c r="Z23" s="56"/>
      <c r="AA23" s="56"/>
      <c r="AB23" s="56"/>
      <c r="AC23" s="54">
        <f t="shared" ca="1" si="23"/>
        <v>1</v>
      </c>
      <c r="AD23" s="54">
        <f t="shared" ca="1" si="24"/>
        <v>1</v>
      </c>
      <c r="AE23" s="54">
        <f t="shared" ca="1" si="25"/>
        <v>1</v>
      </c>
      <c r="AF23" s="54">
        <f t="shared" ca="1" si="26"/>
        <v>1</v>
      </c>
      <c r="AG23" s="54">
        <f t="shared" ca="1" si="27"/>
        <v>1</v>
      </c>
      <c r="AH23" s="54">
        <f t="shared" ca="1" si="28"/>
        <v>1</v>
      </c>
      <c r="AI23" s="54">
        <f t="shared" ca="1" si="29"/>
        <v>1</v>
      </c>
      <c r="AJ23" s="54">
        <f t="shared" ca="1" si="30"/>
        <v>1</v>
      </c>
      <c r="AK23" s="54">
        <f t="shared" ca="1" si="31"/>
        <v>1</v>
      </c>
      <c r="AL23" s="54">
        <f t="shared" ca="1" si="32"/>
        <v>1</v>
      </c>
      <c r="AM23" s="54">
        <f t="shared" ca="1" si="33"/>
        <v>1</v>
      </c>
      <c r="AN23" s="109">
        <f t="shared" ca="1" si="34"/>
        <v>1</v>
      </c>
      <c r="AO23" s="54">
        <f t="shared" ca="1" si="35"/>
        <v>1</v>
      </c>
      <c r="AP23" s="276"/>
    </row>
    <row r="24" spans="1:46" ht="15" x14ac:dyDescent="0.25">
      <c r="A24" s="60">
        <f>ROW()</f>
        <v>24</v>
      </c>
      <c r="B24" s="25"/>
      <c r="C24" s="228" t="s">
        <v>35</v>
      </c>
      <c r="D24" s="400"/>
      <c r="E24" s="401" t="s">
        <v>36</v>
      </c>
      <c r="F24" s="402" t="s">
        <v>37</v>
      </c>
      <c r="G24" s="403"/>
      <c r="H24" s="404" t="s">
        <v>38</v>
      </c>
      <c r="I24" s="276"/>
      <c r="J24" s="143"/>
      <c r="K24" s="30"/>
      <c r="L24" s="30"/>
      <c r="M24" s="30"/>
      <c r="N24" s="30"/>
      <c r="O24" s="33"/>
      <c r="P24" s="98"/>
      <c r="Q24" s="56"/>
      <c r="R24" s="56"/>
      <c r="S24" s="56"/>
      <c r="T24" s="56"/>
      <c r="U24" s="56"/>
      <c r="V24" s="56"/>
      <c r="W24" s="56"/>
      <c r="X24" s="56"/>
      <c r="Y24" s="56"/>
      <c r="Z24" s="56"/>
      <c r="AA24" s="56"/>
      <c r="AB24" s="56"/>
      <c r="AC24" s="54">
        <f t="shared" ca="1" si="23"/>
        <v>1</v>
      </c>
      <c r="AD24" s="54">
        <f t="shared" ca="1" si="24"/>
        <v>1</v>
      </c>
      <c r="AE24" s="54">
        <f t="shared" ca="1" si="25"/>
        <v>1</v>
      </c>
      <c r="AF24" s="54">
        <f t="shared" ca="1" si="26"/>
        <v>1</v>
      </c>
      <c r="AG24" s="54">
        <f t="shared" ca="1" si="27"/>
        <v>1</v>
      </c>
      <c r="AH24" s="54">
        <f t="shared" ca="1" si="28"/>
        <v>1</v>
      </c>
      <c r="AI24" s="54">
        <f t="shared" ca="1" si="29"/>
        <v>1</v>
      </c>
      <c r="AJ24" s="54">
        <f t="shared" ca="1" si="30"/>
        <v>1</v>
      </c>
      <c r="AK24" s="54">
        <f t="shared" ca="1" si="31"/>
        <v>1</v>
      </c>
      <c r="AL24" s="54">
        <f t="shared" ca="1" si="32"/>
        <v>1</v>
      </c>
      <c r="AM24" s="54">
        <f t="shared" ca="1" si="33"/>
        <v>1</v>
      </c>
      <c r="AN24" s="109">
        <f t="shared" ca="1" si="34"/>
        <v>1</v>
      </c>
      <c r="AO24" s="54">
        <f t="shared" ca="1" si="35"/>
        <v>1</v>
      </c>
      <c r="AP24" s="276"/>
    </row>
    <row r="25" spans="1:46" ht="15" x14ac:dyDescent="0.25">
      <c r="A25" s="60">
        <f>ROW()</f>
        <v>25</v>
      </c>
      <c r="B25" s="25"/>
      <c r="C25" s="229" t="s">
        <v>39</v>
      </c>
      <c r="D25" s="405"/>
      <c r="E25" s="406" t="s">
        <v>40</v>
      </c>
      <c r="F25" s="248"/>
      <c r="G25" s="248"/>
      <c r="H25" s="276"/>
      <c r="I25" s="276"/>
      <c r="J25" s="143"/>
      <c r="K25" s="30"/>
      <c r="L25" s="30"/>
      <c r="M25" s="30"/>
      <c r="N25" s="30"/>
      <c r="O25" s="33"/>
      <c r="P25" s="98"/>
      <c r="Q25" s="56"/>
      <c r="R25" s="56"/>
      <c r="S25" s="56"/>
      <c r="T25" s="56"/>
      <c r="U25" s="56"/>
      <c r="V25" s="56"/>
      <c r="W25" s="56"/>
      <c r="X25" s="56"/>
      <c r="Y25" s="56"/>
      <c r="Z25" s="56"/>
      <c r="AA25" s="56"/>
      <c r="AB25" s="56"/>
      <c r="AC25" s="54">
        <f t="shared" ca="1" si="23"/>
        <v>1</v>
      </c>
      <c r="AD25" s="54">
        <f t="shared" ca="1" si="24"/>
        <v>1</v>
      </c>
      <c r="AE25" s="54">
        <f t="shared" ca="1" si="25"/>
        <v>1</v>
      </c>
      <c r="AF25" s="54">
        <f t="shared" ca="1" si="26"/>
        <v>1</v>
      </c>
      <c r="AG25" s="54">
        <f t="shared" ca="1" si="27"/>
        <v>1</v>
      </c>
      <c r="AH25" s="54">
        <f t="shared" ca="1" si="28"/>
        <v>1</v>
      </c>
      <c r="AI25" s="54">
        <f t="shared" ca="1" si="29"/>
        <v>1</v>
      </c>
      <c r="AJ25" s="54">
        <f t="shared" ca="1" si="30"/>
        <v>1</v>
      </c>
      <c r="AK25" s="54">
        <f t="shared" ca="1" si="31"/>
        <v>1</v>
      </c>
      <c r="AL25" s="54">
        <f t="shared" ca="1" si="32"/>
        <v>1</v>
      </c>
      <c r="AM25" s="54">
        <f t="shared" ca="1" si="33"/>
        <v>1</v>
      </c>
      <c r="AN25" s="109">
        <f t="shared" ca="1" si="34"/>
        <v>1</v>
      </c>
      <c r="AO25" s="54">
        <f t="shared" ca="1" si="35"/>
        <v>1</v>
      </c>
      <c r="AP25" s="276"/>
    </row>
    <row r="26" spans="1:46" ht="15" x14ac:dyDescent="0.25">
      <c r="A26" s="60">
        <f>ROW()</f>
        <v>26</v>
      </c>
      <c r="B26" s="25"/>
      <c r="C26" s="26"/>
      <c r="I26" s="33"/>
      <c r="J26" s="33"/>
      <c r="K26" s="33"/>
      <c r="L26" s="33"/>
      <c r="M26" s="33"/>
      <c r="N26" s="33"/>
      <c r="O26" s="33"/>
      <c r="P26" s="98"/>
      <c r="Q26" s="56"/>
      <c r="R26" s="56"/>
      <c r="S26" s="56"/>
      <c r="T26" s="56"/>
      <c r="U26" s="56"/>
      <c r="V26" s="56"/>
      <c r="W26" s="56"/>
      <c r="X26" s="56"/>
      <c r="Y26" s="56"/>
      <c r="Z26" s="56"/>
      <c r="AA26" s="56"/>
      <c r="AB26" s="56"/>
      <c r="AC26" s="54">
        <f t="shared" ca="1" si="23"/>
        <v>1</v>
      </c>
      <c r="AD26" s="54">
        <f t="shared" ca="1" si="24"/>
        <v>1</v>
      </c>
      <c r="AE26" s="54">
        <f t="shared" ca="1" si="25"/>
        <v>1</v>
      </c>
      <c r="AF26" s="54">
        <f t="shared" ca="1" si="26"/>
        <v>1</v>
      </c>
      <c r="AG26" s="54">
        <f t="shared" ca="1" si="27"/>
        <v>1</v>
      </c>
      <c r="AH26" s="54">
        <f t="shared" ca="1" si="28"/>
        <v>1</v>
      </c>
      <c r="AI26" s="54">
        <f t="shared" ca="1" si="29"/>
        <v>1</v>
      </c>
      <c r="AJ26" s="54">
        <f t="shared" ca="1" si="30"/>
        <v>1</v>
      </c>
      <c r="AK26" s="54">
        <f t="shared" ca="1" si="31"/>
        <v>1</v>
      </c>
      <c r="AL26" s="54">
        <f t="shared" ca="1" si="32"/>
        <v>1</v>
      </c>
      <c r="AM26" s="54">
        <f t="shared" ca="1" si="33"/>
        <v>1</v>
      </c>
      <c r="AN26" s="109">
        <f t="shared" ca="1" si="34"/>
        <v>1</v>
      </c>
      <c r="AO26" s="54">
        <f t="shared" ca="1" si="35"/>
        <v>1</v>
      </c>
      <c r="AP26" s="276"/>
    </row>
    <row r="27" spans="1:46" ht="15.75" x14ac:dyDescent="0.25">
      <c r="A27" s="60">
        <f>ROW()</f>
        <v>27</v>
      </c>
      <c r="B27" s="25"/>
      <c r="C27" s="26"/>
      <c r="D27" s="231" t="s">
        <v>41</v>
      </c>
      <c r="E27" s="231"/>
      <c r="F27" s="231"/>
      <c r="G27" s="231"/>
      <c r="H27" s="231"/>
      <c r="I27" s="231"/>
      <c r="J27" s="231"/>
      <c r="K27" s="231"/>
      <c r="L27" s="231"/>
      <c r="M27" s="231"/>
      <c r="N27" s="231"/>
      <c r="O27" s="33"/>
      <c r="P27" s="98"/>
      <c r="Q27" s="56"/>
      <c r="R27" s="56"/>
      <c r="S27" s="56"/>
      <c r="T27" s="56"/>
      <c r="U27" s="56"/>
      <c r="V27" s="56"/>
      <c r="W27" s="56"/>
      <c r="X27" s="56"/>
      <c r="Y27" s="56"/>
      <c r="Z27" s="56"/>
      <c r="AA27" s="56"/>
      <c r="AB27" s="56"/>
      <c r="AC27" s="54">
        <f t="shared" ca="1" si="23"/>
        <v>1</v>
      </c>
      <c r="AD27" s="54">
        <f t="shared" ca="1" si="24"/>
        <v>1</v>
      </c>
      <c r="AE27" s="54">
        <f t="shared" ca="1" si="25"/>
        <v>1</v>
      </c>
      <c r="AF27" s="54">
        <f t="shared" ca="1" si="26"/>
        <v>1</v>
      </c>
      <c r="AG27" s="54">
        <f t="shared" ca="1" si="27"/>
        <v>1</v>
      </c>
      <c r="AH27" s="54">
        <f t="shared" ca="1" si="28"/>
        <v>1</v>
      </c>
      <c r="AI27" s="54">
        <f t="shared" ca="1" si="29"/>
        <v>1</v>
      </c>
      <c r="AJ27" s="54">
        <f t="shared" ca="1" si="30"/>
        <v>1</v>
      </c>
      <c r="AK27" s="54">
        <f t="shared" ca="1" si="31"/>
        <v>1</v>
      </c>
      <c r="AL27" s="54">
        <f t="shared" ca="1" si="32"/>
        <v>1</v>
      </c>
      <c r="AM27" s="54">
        <f t="shared" ca="1" si="33"/>
        <v>1</v>
      </c>
      <c r="AN27" s="109">
        <f t="shared" ca="1" si="34"/>
        <v>1</v>
      </c>
      <c r="AO27" s="54">
        <f t="shared" ca="1" si="35"/>
        <v>1</v>
      </c>
      <c r="AP27" s="276"/>
    </row>
    <row r="28" spans="1:46" ht="15" x14ac:dyDescent="0.25">
      <c r="A28" s="60">
        <f>ROW()</f>
        <v>28</v>
      </c>
      <c r="B28" s="25"/>
      <c r="C28" s="26"/>
      <c r="I28" s="33"/>
      <c r="J28" s="33"/>
      <c r="K28" s="33"/>
      <c r="L28" s="33"/>
      <c r="M28" s="33"/>
      <c r="N28" s="33"/>
      <c r="O28" s="33"/>
      <c r="P28" s="98"/>
      <c r="Q28" s="56"/>
      <c r="R28" s="56"/>
      <c r="S28" s="56"/>
      <c r="T28" s="56"/>
      <c r="U28" s="56"/>
      <c r="V28" s="56"/>
      <c r="W28" s="56"/>
      <c r="X28" s="56"/>
      <c r="Y28" s="56"/>
      <c r="Z28" s="56"/>
      <c r="AA28" s="56"/>
      <c r="AB28" s="56"/>
      <c r="AC28" s="54">
        <f t="shared" ca="1" si="23"/>
        <v>1</v>
      </c>
      <c r="AD28" s="54">
        <f t="shared" ca="1" si="24"/>
        <v>1</v>
      </c>
      <c r="AE28" s="54">
        <f t="shared" ca="1" si="25"/>
        <v>1</v>
      </c>
      <c r="AF28" s="54">
        <f t="shared" ca="1" si="26"/>
        <v>1</v>
      </c>
      <c r="AG28" s="54">
        <f t="shared" ca="1" si="27"/>
        <v>1</v>
      </c>
      <c r="AH28" s="54">
        <f t="shared" ca="1" si="28"/>
        <v>1</v>
      </c>
      <c r="AI28" s="54">
        <f t="shared" ca="1" si="29"/>
        <v>1</v>
      </c>
      <c r="AJ28" s="54">
        <f t="shared" ca="1" si="30"/>
        <v>1</v>
      </c>
      <c r="AK28" s="54">
        <f t="shared" ca="1" si="31"/>
        <v>1</v>
      </c>
      <c r="AL28" s="54">
        <f t="shared" ca="1" si="32"/>
        <v>1</v>
      </c>
      <c r="AM28" s="54">
        <f t="shared" ca="1" si="33"/>
        <v>1</v>
      </c>
      <c r="AN28" s="109">
        <f t="shared" ca="1" si="34"/>
        <v>1</v>
      </c>
      <c r="AO28" s="54">
        <f t="shared" ca="1" si="35"/>
        <v>1</v>
      </c>
      <c r="AP28" s="276"/>
    </row>
    <row r="29" spans="1:46" ht="15" x14ac:dyDescent="0.25">
      <c r="A29" s="60">
        <f>ROW()</f>
        <v>29</v>
      </c>
      <c r="B29" s="64"/>
      <c r="C29" s="64"/>
      <c r="D29" s="234" t="s">
        <v>42</v>
      </c>
      <c r="E29" s="142" t="s">
        <v>43</v>
      </c>
      <c r="F29" s="287">
        <f>IF(F30&gt;0,IFERROR((F30-E30)/E30,0),0)</f>
        <v>-0.22602739726027396</v>
      </c>
      <c r="G29" s="287">
        <f>IF(G30&gt;0,IFERROR((G30-F30)/F30,0),0)</f>
        <v>-0.40176991150442476</v>
      </c>
      <c r="H29" s="287">
        <f>IF(H30&gt;0,IFERROR((H30-G30)/G30,0),0)</f>
        <v>6.3609467455621307E-2</v>
      </c>
      <c r="I29" s="287">
        <f>IF(I30&gt;0,IFERROR((I30-H30)/H30,0),0)</f>
        <v>-0.30876216968011128</v>
      </c>
      <c r="J29" s="287">
        <f>IF(J30&gt;0,IFERROR((J30-I30)/I30,0),0)</f>
        <v>-2.6156941649899398E-2</v>
      </c>
      <c r="K29" s="287">
        <f t="shared" ref="K29:N29" si="36">IF(K30&gt;0,IFERROR((K30-J30)/J30,0),0)</f>
        <v>4.1322314049586778E-3</v>
      </c>
      <c r="L29" s="287">
        <f t="shared" si="36"/>
        <v>-4.7325102880658436E-2</v>
      </c>
      <c r="M29" s="287">
        <f t="shared" si="36"/>
        <v>6.4794816414689277E-4</v>
      </c>
      <c r="N29" s="287">
        <f t="shared" si="36"/>
        <v>0</v>
      </c>
      <c r="O29" s="37"/>
      <c r="P29" s="99" t="s">
        <v>44</v>
      </c>
      <c r="Q29" s="279"/>
      <c r="R29" s="409"/>
      <c r="S29" s="409"/>
      <c r="T29" s="409"/>
      <c r="U29" s="409"/>
      <c r="V29" s="409"/>
      <c r="W29" s="409"/>
      <c r="X29" s="409"/>
      <c r="Y29" s="279"/>
      <c r="Z29" s="279"/>
      <c r="AA29" s="279"/>
      <c r="AB29" s="279"/>
      <c r="AC29" s="54">
        <f t="shared" ref="AC29:AC32" ca="1" si="37">CELL("protect",A29)</f>
        <v>1</v>
      </c>
      <c r="AD29" s="54">
        <f t="shared" ref="AD29:AD32" ca="1" si="38">CELL("protect",B29)</f>
        <v>1</v>
      </c>
      <c r="AE29" s="54">
        <f t="shared" ref="AE29:AE32" ca="1" si="39">CELL("protect",C29)</f>
        <v>1</v>
      </c>
      <c r="AF29" s="54">
        <f t="shared" ref="AF29:AF32" ca="1" si="40">CELL("protect",D29)</f>
        <v>1</v>
      </c>
      <c r="AG29" s="54">
        <f t="shared" ref="AG29:AG32" ca="1" si="41">CELL("protect",E29)</f>
        <v>1</v>
      </c>
      <c r="AH29" s="54">
        <f t="shared" ref="AH29" ca="1" si="42">CELL("protect",F29)</f>
        <v>1</v>
      </c>
      <c r="AI29" s="54">
        <f t="shared" ref="AI29" ca="1" si="43">CELL("protect",G29)</f>
        <v>1</v>
      </c>
      <c r="AJ29" s="54">
        <f t="shared" ref="AJ29" ca="1" si="44">CELL("protect",H29)</f>
        <v>1</v>
      </c>
      <c r="AK29" s="54">
        <f t="shared" ref="AK29" ca="1" si="45">CELL("protect",I29)</f>
        <v>1</v>
      </c>
      <c r="AL29" s="54">
        <f t="shared" ref="AL29" ca="1" si="46">CELL("protect",J29)</f>
        <v>1</v>
      </c>
      <c r="AM29" s="54">
        <f t="shared" ref="AM29" ca="1" si="47">CELL("protect",K29)</f>
        <v>1</v>
      </c>
      <c r="AN29" s="109">
        <f t="shared" ref="AN29" ca="1" si="48">CELL("protect",L29)</f>
        <v>1</v>
      </c>
      <c r="AO29" s="54">
        <f t="shared" ref="AO29" ca="1" si="49">CELL("protect",M29)</f>
        <v>1</v>
      </c>
      <c r="AP29" s="276"/>
      <c r="AQ29" s="84"/>
      <c r="AR29" s="84"/>
      <c r="AS29" s="84"/>
      <c r="AT29" s="84"/>
    </row>
    <row r="30" spans="1:46" ht="12.75" customHeight="1" x14ac:dyDescent="0.2">
      <c r="A30" s="60">
        <f>ROW()</f>
        <v>30</v>
      </c>
      <c r="B30" s="64"/>
      <c r="C30" s="64"/>
      <c r="D30" s="143" t="s">
        <v>45</v>
      </c>
      <c r="E30" s="290">
        <v>1460</v>
      </c>
      <c r="F30" s="290">
        <v>1130</v>
      </c>
      <c r="G30" s="290">
        <v>676</v>
      </c>
      <c r="H30" s="290">
        <v>719</v>
      </c>
      <c r="I30" s="428">
        <v>497</v>
      </c>
      <c r="J30" s="427">
        <v>484</v>
      </c>
      <c r="K30" s="427">
        <v>486</v>
      </c>
      <c r="L30" s="427">
        <v>463</v>
      </c>
      <c r="M30" s="427">
        <v>463.3</v>
      </c>
      <c r="N30" s="427"/>
      <c r="O30" s="37"/>
      <c r="P30" s="100"/>
      <c r="Q30" s="276" t="s">
        <v>46</v>
      </c>
      <c r="S30" s="280"/>
      <c r="T30" s="56"/>
      <c r="U30" s="56"/>
      <c r="V30" s="56"/>
      <c r="W30" s="56"/>
      <c r="X30" s="56"/>
      <c r="Y30" s="56"/>
      <c r="Z30" s="56"/>
      <c r="AA30" s="56"/>
      <c r="AB30" s="56"/>
      <c r="AC30" s="54">
        <f t="shared" ca="1" si="37"/>
        <v>1</v>
      </c>
      <c r="AD30" s="54">
        <f t="shared" ca="1" si="38"/>
        <v>1</v>
      </c>
      <c r="AE30" s="54">
        <f t="shared" ca="1" si="39"/>
        <v>1</v>
      </c>
      <c r="AF30" s="54">
        <f t="shared" ca="1" si="40"/>
        <v>1</v>
      </c>
      <c r="AG30" s="54">
        <f t="shared" ca="1" si="41"/>
        <v>0</v>
      </c>
      <c r="AH30" s="54">
        <f t="shared" ref="AH30:AH32" ca="1" si="50">CELL("protect",F30)</f>
        <v>0</v>
      </c>
      <c r="AI30" s="54">
        <f t="shared" ref="AI30:AI32" ca="1" si="51">CELL("protect",G30)</f>
        <v>0</v>
      </c>
      <c r="AJ30" s="54">
        <f t="shared" ref="AJ30:AJ32" ca="1" si="52">CELL("protect",H30)</f>
        <v>0</v>
      </c>
      <c r="AK30" s="54">
        <f t="shared" ref="AK30:AK32" ca="1" si="53">CELL("protect",I30)</f>
        <v>0</v>
      </c>
      <c r="AL30" s="54">
        <f t="shared" ref="AL30:AL32" ca="1" si="54">CELL("protect",J30)</f>
        <v>0</v>
      </c>
      <c r="AM30" s="54">
        <f t="shared" ref="AM30:AM32" ca="1" si="55">CELL("protect",O30)</f>
        <v>1</v>
      </c>
      <c r="AN30" s="109" t="s">
        <v>47</v>
      </c>
      <c r="AO30" s="54">
        <f t="shared" ref="AO30:AO32" ca="1" si="56">CELL("protect",P30)</f>
        <v>1</v>
      </c>
    </row>
    <row r="31" spans="1:46" x14ac:dyDescent="0.2">
      <c r="A31" s="60">
        <f>ROW()</f>
        <v>31</v>
      </c>
      <c r="B31" s="64"/>
      <c r="C31" s="64"/>
      <c r="D31" s="143" t="s">
        <v>48</v>
      </c>
      <c r="E31" s="427">
        <v>1850</v>
      </c>
      <c r="F31" s="427">
        <v>1392</v>
      </c>
      <c r="G31" s="427">
        <v>1235</v>
      </c>
      <c r="H31" s="427">
        <v>830</v>
      </c>
      <c r="I31" s="427">
        <v>737</v>
      </c>
      <c r="J31" s="290">
        <v>606</v>
      </c>
      <c r="K31" s="426">
        <v>485</v>
      </c>
      <c r="L31" s="426">
        <v>508.6</v>
      </c>
      <c r="M31" s="426">
        <v>463.3</v>
      </c>
      <c r="N31" s="426"/>
      <c r="O31" s="37"/>
      <c r="P31" s="101"/>
      <c r="Q31" s="276" t="s">
        <v>49</v>
      </c>
      <c r="R31" s="95"/>
      <c r="S31" s="281"/>
      <c r="T31" s="281"/>
      <c r="U31" s="281"/>
      <c r="V31" s="281"/>
      <c r="W31" s="281"/>
      <c r="X31" s="281"/>
      <c r="Y31" s="281"/>
      <c r="Z31" s="281"/>
      <c r="AA31" s="281"/>
      <c r="AB31" s="281"/>
      <c r="AC31" s="94">
        <f t="shared" ca="1" si="37"/>
        <v>1</v>
      </c>
      <c r="AD31" s="94">
        <f t="shared" ca="1" si="38"/>
        <v>1</v>
      </c>
      <c r="AE31" s="94">
        <f t="shared" ca="1" si="39"/>
        <v>1</v>
      </c>
      <c r="AF31" s="94">
        <f t="shared" ca="1" si="40"/>
        <v>1</v>
      </c>
      <c r="AG31" s="94">
        <f t="shared" ca="1" si="41"/>
        <v>0</v>
      </c>
      <c r="AH31" s="94">
        <f t="shared" ca="1" si="50"/>
        <v>0</v>
      </c>
      <c r="AI31" s="94">
        <f t="shared" ca="1" si="51"/>
        <v>0</v>
      </c>
      <c r="AJ31" s="94">
        <f t="shared" ca="1" si="52"/>
        <v>0</v>
      </c>
      <c r="AK31" s="94">
        <f t="shared" ca="1" si="53"/>
        <v>0</v>
      </c>
      <c r="AL31" s="94">
        <f t="shared" ca="1" si="54"/>
        <v>0</v>
      </c>
      <c r="AM31" s="94">
        <f t="shared" ca="1" si="55"/>
        <v>1</v>
      </c>
      <c r="AN31" s="110" t="s">
        <v>47</v>
      </c>
      <c r="AO31" s="94">
        <f t="shared" ca="1" si="56"/>
        <v>1</v>
      </c>
    </row>
    <row r="32" spans="1:46" x14ac:dyDescent="0.2">
      <c r="A32" s="60">
        <f>ROW()</f>
        <v>32</v>
      </c>
      <c r="B32" s="64"/>
      <c r="C32" s="64"/>
      <c r="D32" s="323" t="s">
        <v>50</v>
      </c>
      <c r="E32" s="291">
        <f>IFERROR(E30/E31,0)</f>
        <v>0.78918918918918923</v>
      </c>
      <c r="F32" s="291">
        <f t="shared" ref="F32:J32" si="57">IFERROR(F30/F31,0)</f>
        <v>0.81178160919540232</v>
      </c>
      <c r="G32" s="291">
        <f t="shared" si="57"/>
        <v>0.54736842105263162</v>
      </c>
      <c r="H32" s="291">
        <f t="shared" si="57"/>
        <v>0.86626506024096384</v>
      </c>
      <c r="I32" s="291">
        <f t="shared" si="57"/>
        <v>0.67435549525101768</v>
      </c>
      <c r="J32" s="291">
        <f t="shared" si="57"/>
        <v>0.79867986798679869</v>
      </c>
      <c r="K32" s="291">
        <f t="shared" ref="K32:N32" si="58">IFERROR(K30/K31,0)</f>
        <v>1.0020618556701031</v>
      </c>
      <c r="L32" s="291">
        <f t="shared" si="58"/>
        <v>0.91034211561148248</v>
      </c>
      <c r="M32" s="291">
        <f t="shared" si="58"/>
        <v>1</v>
      </c>
      <c r="N32" s="291">
        <f t="shared" si="58"/>
        <v>0</v>
      </c>
      <c r="O32" s="37"/>
      <c r="P32" s="100"/>
      <c r="Q32" s="276"/>
      <c r="S32" s="56"/>
      <c r="T32" s="56"/>
      <c r="U32" s="56"/>
      <c r="V32" s="56"/>
      <c r="W32" s="56"/>
      <c r="X32" s="56"/>
      <c r="Y32" s="56"/>
      <c r="Z32" s="56"/>
      <c r="AA32" s="56"/>
      <c r="AB32" s="56"/>
      <c r="AC32" s="54">
        <f t="shared" ca="1" si="37"/>
        <v>1</v>
      </c>
      <c r="AD32" s="54">
        <f t="shared" ca="1" si="38"/>
        <v>1</v>
      </c>
      <c r="AE32" s="54">
        <f t="shared" ca="1" si="39"/>
        <v>1</v>
      </c>
      <c r="AF32" s="54">
        <f t="shared" ca="1" si="40"/>
        <v>1</v>
      </c>
      <c r="AG32" s="54">
        <f t="shared" ca="1" si="41"/>
        <v>1</v>
      </c>
      <c r="AH32" s="54">
        <f t="shared" ca="1" si="50"/>
        <v>1</v>
      </c>
      <c r="AI32" s="54">
        <f t="shared" ca="1" si="51"/>
        <v>1</v>
      </c>
      <c r="AJ32" s="54">
        <f t="shared" ca="1" si="52"/>
        <v>1</v>
      </c>
      <c r="AK32" s="54">
        <f t="shared" ca="1" si="53"/>
        <v>1</v>
      </c>
      <c r="AL32" s="54">
        <f t="shared" ca="1" si="54"/>
        <v>1</v>
      </c>
      <c r="AM32" s="54">
        <f t="shared" ca="1" si="55"/>
        <v>1</v>
      </c>
      <c r="AN32" s="109" t="s">
        <v>47</v>
      </c>
      <c r="AO32" s="54">
        <f t="shared" ca="1" si="56"/>
        <v>1</v>
      </c>
    </row>
    <row r="33" spans="1:41" x14ac:dyDescent="0.2">
      <c r="A33" s="60">
        <f>ROW()</f>
        <v>33</v>
      </c>
      <c r="B33" s="64"/>
      <c r="C33" s="64"/>
      <c r="D33" s="293" t="s">
        <v>51</v>
      </c>
      <c r="E33" s="450"/>
      <c r="F33" s="450"/>
      <c r="G33" s="450"/>
      <c r="H33" s="450"/>
      <c r="I33" s="450"/>
      <c r="J33" s="450"/>
      <c r="K33" s="450"/>
      <c r="L33" s="450"/>
      <c r="M33" s="450"/>
      <c r="N33" s="450"/>
      <c r="O33" s="37"/>
      <c r="P33" s="100"/>
      <c r="Q33" s="276"/>
      <c r="S33" s="56"/>
      <c r="T33" s="56"/>
      <c r="U33" s="56"/>
      <c r="V33" s="56"/>
      <c r="W33" s="56"/>
      <c r="X33" s="56"/>
      <c r="Y33" s="56"/>
      <c r="Z33" s="56"/>
      <c r="AA33" s="56"/>
      <c r="AB33" s="56"/>
      <c r="AC33" s="54">
        <f t="shared" ref="AC33:AC35" ca="1" si="59">CELL("protect",A33)</f>
        <v>1</v>
      </c>
      <c r="AD33" s="54">
        <f t="shared" ref="AD33:AD35" ca="1" si="60">CELL("protect",B33)</f>
        <v>1</v>
      </c>
      <c r="AE33" s="54">
        <f t="shared" ref="AE33:AE35" ca="1" si="61">CELL("protect",C33)</f>
        <v>1</v>
      </c>
      <c r="AF33" s="54">
        <f t="shared" ref="AF33:AF35" ca="1" si="62">CELL("protect",D33)</f>
        <v>1</v>
      </c>
      <c r="AG33" s="54">
        <f t="shared" ref="AG33:AG35" ca="1" si="63">CELL("protect",E33)</f>
        <v>0</v>
      </c>
      <c r="AH33" s="54">
        <f t="shared" ref="AH33:AH35" ca="1" si="64">CELL("protect",F33)</f>
        <v>0</v>
      </c>
      <c r="AI33" s="54">
        <f t="shared" ref="AI33:AI35" ca="1" si="65">CELL("protect",G33)</f>
        <v>0</v>
      </c>
      <c r="AJ33" s="54">
        <f t="shared" ref="AJ33:AJ35" ca="1" si="66">CELL("protect",H33)</f>
        <v>0</v>
      </c>
      <c r="AK33" s="54">
        <f t="shared" ref="AK33:AK35" ca="1" si="67">CELL("protect",I33)</f>
        <v>0</v>
      </c>
      <c r="AL33" s="54">
        <f t="shared" ref="AL33:AL35" ca="1" si="68">CELL("protect",J33)</f>
        <v>0</v>
      </c>
      <c r="AM33" s="54">
        <f t="shared" ref="AM33:AM35" ca="1" si="69">CELL("protect",O33)</f>
        <v>1</v>
      </c>
      <c r="AN33" s="109" t="s">
        <v>47</v>
      </c>
      <c r="AO33" s="54">
        <f t="shared" ref="AO33:AO35" ca="1" si="70">CELL("protect",P33)</f>
        <v>1</v>
      </c>
    </row>
    <row r="34" spans="1:41" x14ac:dyDescent="0.2">
      <c r="A34" s="60">
        <f>ROW()</f>
        <v>34</v>
      </c>
      <c r="B34" s="64"/>
      <c r="C34" s="64"/>
      <c r="D34" s="271"/>
      <c r="E34" s="293"/>
      <c r="F34" s="293"/>
      <c r="G34" s="293"/>
      <c r="H34" s="293"/>
      <c r="I34" s="293"/>
      <c r="J34" s="293"/>
      <c r="K34" s="293"/>
      <c r="L34" s="293"/>
      <c r="M34" s="293"/>
      <c r="N34" s="293"/>
      <c r="O34" s="37"/>
      <c r="P34" s="100"/>
      <c r="Q34" s="276"/>
      <c r="S34" s="56"/>
      <c r="T34" s="56"/>
      <c r="U34" s="56"/>
      <c r="V34" s="56"/>
      <c r="W34" s="56"/>
      <c r="X34" s="56"/>
      <c r="Y34" s="56"/>
      <c r="Z34" s="56"/>
      <c r="AA34" s="56"/>
      <c r="AB34" s="56"/>
      <c r="AC34" s="54">
        <f t="shared" ca="1" si="59"/>
        <v>1</v>
      </c>
      <c r="AD34" s="54">
        <f t="shared" ca="1" si="60"/>
        <v>1</v>
      </c>
      <c r="AE34" s="54">
        <f t="shared" ca="1" si="61"/>
        <v>1</v>
      </c>
      <c r="AF34" s="54">
        <f t="shared" ca="1" si="62"/>
        <v>1</v>
      </c>
      <c r="AG34" s="54">
        <f t="shared" ca="1" si="63"/>
        <v>1</v>
      </c>
      <c r="AH34" s="54">
        <f t="shared" ca="1" si="64"/>
        <v>1</v>
      </c>
      <c r="AI34" s="54">
        <f t="shared" ca="1" si="65"/>
        <v>1</v>
      </c>
      <c r="AJ34" s="54">
        <f t="shared" ca="1" si="66"/>
        <v>1</v>
      </c>
      <c r="AK34" s="54">
        <f t="shared" ca="1" si="67"/>
        <v>1</v>
      </c>
      <c r="AL34" s="54">
        <f t="shared" ca="1" si="68"/>
        <v>1</v>
      </c>
      <c r="AM34" s="54">
        <f t="shared" ca="1" si="69"/>
        <v>1</v>
      </c>
      <c r="AN34" s="109" t="s">
        <v>47</v>
      </c>
      <c r="AO34" s="54">
        <f t="shared" ca="1" si="70"/>
        <v>1</v>
      </c>
    </row>
    <row r="35" spans="1:41" ht="15.75" x14ac:dyDescent="0.25">
      <c r="A35" s="60">
        <f>ROW()</f>
        <v>35</v>
      </c>
      <c r="B35" s="64"/>
      <c r="C35" s="64"/>
      <c r="D35" s="260" t="s">
        <v>52</v>
      </c>
      <c r="E35" s="289"/>
      <c r="F35" s="289"/>
      <c r="G35" s="289"/>
      <c r="H35" s="289"/>
      <c r="I35" s="289"/>
      <c r="J35" s="289"/>
      <c r="K35" s="289"/>
      <c r="L35" s="289"/>
      <c r="M35" s="289"/>
      <c r="N35" s="289"/>
      <c r="O35" s="37"/>
      <c r="P35" s="100"/>
      <c r="Q35" s="276"/>
      <c r="S35" s="56"/>
      <c r="T35" s="56"/>
      <c r="U35" s="56"/>
      <c r="V35" s="56"/>
      <c r="W35" s="56"/>
      <c r="X35" s="56"/>
      <c r="Y35" s="56"/>
      <c r="Z35" s="56"/>
      <c r="AA35" s="56"/>
      <c r="AB35" s="56"/>
      <c r="AC35" s="54">
        <f t="shared" ca="1" si="59"/>
        <v>1</v>
      </c>
      <c r="AD35" s="54">
        <f t="shared" ca="1" si="60"/>
        <v>1</v>
      </c>
      <c r="AE35" s="54">
        <f t="shared" ca="1" si="61"/>
        <v>1</v>
      </c>
      <c r="AF35" s="54">
        <f t="shared" ca="1" si="62"/>
        <v>1</v>
      </c>
      <c r="AG35" s="54">
        <f t="shared" ca="1" si="63"/>
        <v>1</v>
      </c>
      <c r="AH35" s="54">
        <f t="shared" ca="1" si="64"/>
        <v>1</v>
      </c>
      <c r="AI35" s="54">
        <f t="shared" ca="1" si="65"/>
        <v>1</v>
      </c>
      <c r="AJ35" s="54">
        <f t="shared" ca="1" si="66"/>
        <v>1</v>
      </c>
      <c r="AK35" s="54">
        <f t="shared" ca="1" si="67"/>
        <v>1</v>
      </c>
      <c r="AL35" s="54">
        <f t="shared" ca="1" si="68"/>
        <v>1</v>
      </c>
      <c r="AM35" s="54">
        <f t="shared" ca="1" si="69"/>
        <v>1</v>
      </c>
      <c r="AN35" s="109" t="s">
        <v>47</v>
      </c>
      <c r="AO35" s="54">
        <f t="shared" ca="1" si="70"/>
        <v>1</v>
      </c>
    </row>
    <row r="36" spans="1:41" ht="15" x14ac:dyDescent="0.25">
      <c r="A36" s="60">
        <f>ROW()</f>
        <v>36</v>
      </c>
      <c r="B36" s="65"/>
      <c r="C36" s="31"/>
      <c r="D36" s="89" t="s">
        <v>53</v>
      </c>
      <c r="E36" s="142" t="s">
        <v>54</v>
      </c>
      <c r="F36" s="287">
        <f>IF(F37=0,0,(F37-E37)/E37)</f>
        <v>1.8113817670442928E-2</v>
      </c>
      <c r="G36" s="287">
        <f t="shared" ref="G36:J36" si="71">IF(G37=0,0,(G37-F37)/F37)</f>
        <v>-0.12560465651444613</v>
      </c>
      <c r="H36" s="287">
        <f t="shared" si="71"/>
        <v>-0.37159280873284378</v>
      </c>
      <c r="I36" s="287">
        <f t="shared" si="71"/>
        <v>-6.3151906157444218E-2</v>
      </c>
      <c r="J36" s="287">
        <f t="shared" si="71"/>
        <v>-0.18590725430187596</v>
      </c>
      <c r="K36" s="287">
        <f t="shared" ref="K36" si="72">IF(K37=0,0,(K37-J37)/J37)</f>
        <v>-9.6959538200873524E-3</v>
      </c>
      <c r="L36" s="287">
        <f t="shared" ref="L36" si="73">IF(L37=0,0,(L37-K37)/K37)</f>
        <v>-3.958991756074675E-2</v>
      </c>
      <c r="M36" s="287">
        <f t="shared" ref="M36" si="74">IF(M37=0,0,(M37-L37)/L37)</f>
        <v>5.0012856844538472E-3</v>
      </c>
      <c r="N36" s="287">
        <f t="shared" ref="N36" si="75">IF(N37=0,0,(N37-M37)/M37)</f>
        <v>0</v>
      </c>
      <c r="O36" s="47"/>
      <c r="P36" s="100"/>
      <c r="Q36" s="276"/>
      <c r="S36" s="407" t="s">
        <v>55</v>
      </c>
      <c r="T36" s="408"/>
      <c r="U36" s="408"/>
      <c r="V36" s="408"/>
      <c r="W36" s="408"/>
      <c r="X36" s="408"/>
      <c r="Y36" s="56"/>
      <c r="Z36" s="56"/>
      <c r="AA36" s="56"/>
      <c r="AB36" s="56"/>
      <c r="AC36" s="54">
        <f t="shared" ref="AC36:AL51" ca="1" si="76">CELL("protect",A36)</f>
        <v>1</v>
      </c>
      <c r="AD36" s="54">
        <f t="shared" ca="1" si="76"/>
        <v>1</v>
      </c>
      <c r="AE36" s="54">
        <f t="shared" ca="1" si="76"/>
        <v>1</v>
      </c>
      <c r="AF36" s="54">
        <f t="shared" ca="1" si="76"/>
        <v>1</v>
      </c>
      <c r="AG36" s="54">
        <f t="shared" ca="1" si="76"/>
        <v>1</v>
      </c>
      <c r="AH36" s="54">
        <f t="shared" ca="1" si="76"/>
        <v>1</v>
      </c>
      <c r="AI36" s="54">
        <f t="shared" ca="1" si="76"/>
        <v>1</v>
      </c>
      <c r="AJ36" s="54">
        <f t="shared" ca="1" si="76"/>
        <v>1</v>
      </c>
      <c r="AK36" s="54">
        <f t="shared" ca="1" si="76"/>
        <v>1</v>
      </c>
      <c r="AL36" s="54">
        <f t="shared" ca="1" si="76"/>
        <v>1</v>
      </c>
      <c r="AM36" s="54">
        <f ca="1">CELL("protect",O36)</f>
        <v>1</v>
      </c>
      <c r="AN36" s="109" t="s">
        <v>47</v>
      </c>
      <c r="AO36" s="54">
        <f ca="1">CELL("protect",P36)</f>
        <v>1</v>
      </c>
    </row>
    <row r="37" spans="1:41" ht="15" x14ac:dyDescent="0.25">
      <c r="A37" s="60">
        <f>ROW()</f>
        <v>37</v>
      </c>
      <c r="B37" s="65"/>
      <c r="D37" s="306" t="s">
        <v>56</v>
      </c>
      <c r="E37" s="297">
        <v>9180947</v>
      </c>
      <c r="F37" s="297">
        <v>9347249</v>
      </c>
      <c r="G37" s="297">
        <v>8173191</v>
      </c>
      <c r="H37" s="297">
        <v>5136092</v>
      </c>
      <c r="I37" s="297">
        <v>4811738</v>
      </c>
      <c r="J37" s="300">
        <v>3917201</v>
      </c>
      <c r="K37" s="294">
        <v>3879220</v>
      </c>
      <c r="L37" s="294">
        <v>3725642</v>
      </c>
      <c r="M37" s="294">
        <v>3744275</v>
      </c>
      <c r="N37" s="294">
        <v>0</v>
      </c>
      <c r="O37" s="47"/>
      <c r="P37" s="100"/>
      <c r="Q37" s="276"/>
      <c r="S37" s="283">
        <f t="shared" ref="S37:S42" si="77">IFERROR(E37/E$42,0)</f>
        <v>0.99915646373403499</v>
      </c>
      <c r="T37" s="283">
        <f t="shared" ref="T37:X37" si="78">IFERROR(F37/F$42,0)</f>
        <v>0.99999882318454825</v>
      </c>
      <c r="U37" s="283">
        <f t="shared" si="78"/>
        <v>0.99999840943649521</v>
      </c>
      <c r="V37" s="283">
        <f t="shared" si="78"/>
        <v>0.89856304218324512</v>
      </c>
      <c r="W37" s="283">
        <f t="shared" si="78"/>
        <v>0.99995802108920728</v>
      </c>
      <c r="X37" s="283">
        <f t="shared" si="78"/>
        <v>0.87834660464815917</v>
      </c>
      <c r="Y37" s="56"/>
      <c r="Z37" s="56"/>
      <c r="AA37" s="56"/>
      <c r="AB37" s="56"/>
      <c r="AC37" s="54">
        <f t="shared" ca="1" si="76"/>
        <v>1</v>
      </c>
      <c r="AD37" s="54">
        <f t="shared" ca="1" si="76"/>
        <v>1</v>
      </c>
      <c r="AE37" s="54">
        <f t="shared" ca="1" si="76"/>
        <v>1</v>
      </c>
      <c r="AF37" s="54">
        <f t="shared" ca="1" si="76"/>
        <v>1</v>
      </c>
      <c r="AG37" s="54">
        <f t="shared" ca="1" si="76"/>
        <v>0</v>
      </c>
      <c r="AH37" s="54">
        <f t="shared" ca="1" si="76"/>
        <v>0</v>
      </c>
      <c r="AI37" s="54">
        <f t="shared" ca="1" si="76"/>
        <v>0</v>
      </c>
      <c r="AJ37" s="54">
        <f t="shared" ca="1" si="76"/>
        <v>0</v>
      </c>
      <c r="AK37" s="54">
        <f t="shared" ca="1" si="76"/>
        <v>0</v>
      </c>
      <c r="AL37" s="54">
        <f t="shared" ca="1" si="76"/>
        <v>0</v>
      </c>
      <c r="AM37" s="54">
        <f t="shared" ref="AM37:AM101" ca="1" si="79">CELL("protect",O37)</f>
        <v>1</v>
      </c>
      <c r="AN37" s="109" t="s">
        <v>47</v>
      </c>
      <c r="AO37" s="54">
        <f t="shared" ref="AO37:AO101" ca="1" si="80">CELL("protect",P37)</f>
        <v>1</v>
      </c>
    </row>
    <row r="38" spans="1:41" ht="15" x14ac:dyDescent="0.25">
      <c r="A38" s="60">
        <f>ROW()</f>
        <v>38</v>
      </c>
      <c r="B38" s="65"/>
      <c r="D38" s="306" t="s">
        <v>57</v>
      </c>
      <c r="E38" s="295">
        <v>7673</v>
      </c>
      <c r="F38" s="295">
        <v>0</v>
      </c>
      <c r="G38" s="295">
        <v>0</v>
      </c>
      <c r="H38" s="295">
        <f>101574+150021</f>
        <v>251595</v>
      </c>
      <c r="I38" s="295">
        <v>0</v>
      </c>
      <c r="J38" s="300">
        <f>315425+109063</f>
        <v>424488</v>
      </c>
      <c r="K38" s="295">
        <f>378554+111195</f>
        <v>489749</v>
      </c>
      <c r="L38" s="295">
        <v>1081449</v>
      </c>
      <c r="M38" s="295">
        <v>928144</v>
      </c>
      <c r="N38" s="295">
        <v>0</v>
      </c>
      <c r="O38" s="47"/>
      <c r="P38" s="100"/>
      <c r="Q38" s="276"/>
      <c r="S38" s="283">
        <f t="shared" si="77"/>
        <v>8.3504757692547951E-4</v>
      </c>
      <c r="T38" s="283">
        <f t="shared" ref="T38:T42" si="81">IFERROR(F38/F$42,0)</f>
        <v>0</v>
      </c>
      <c r="U38" s="283">
        <f t="shared" ref="U38:U42" si="82">IFERROR(G38/G$42,0)</f>
        <v>0</v>
      </c>
      <c r="V38" s="283">
        <f t="shared" ref="V38:V42" si="83">IFERROR(H38/H$42,0)</f>
        <v>4.4016728788754865E-2</v>
      </c>
      <c r="W38" s="283">
        <f t="shared" ref="W38:W42" si="84">IFERROR(I38/I$42,0)</f>
        <v>0</v>
      </c>
      <c r="X38" s="283">
        <f t="shared" ref="X38:X42" si="85">IFERROR(J38/J$42,0)</f>
        <v>9.5182144984106709E-2</v>
      </c>
      <c r="Y38" s="56"/>
      <c r="Z38" s="56"/>
      <c r="AA38" s="56"/>
      <c r="AB38" s="56"/>
      <c r="AC38" s="54">
        <f t="shared" ca="1" si="76"/>
        <v>1</v>
      </c>
      <c r="AD38" s="54">
        <f t="shared" ca="1" si="76"/>
        <v>1</v>
      </c>
      <c r="AE38" s="54">
        <f t="shared" ca="1" si="76"/>
        <v>1</v>
      </c>
      <c r="AF38" s="54">
        <f t="shared" ca="1" si="76"/>
        <v>1</v>
      </c>
      <c r="AG38" s="54">
        <f t="shared" ca="1" si="76"/>
        <v>0</v>
      </c>
      <c r="AH38" s="54">
        <f t="shared" ca="1" si="76"/>
        <v>0</v>
      </c>
      <c r="AI38" s="54">
        <f t="shared" ca="1" si="76"/>
        <v>0</v>
      </c>
      <c r="AJ38" s="54">
        <f t="shared" ca="1" si="76"/>
        <v>0</v>
      </c>
      <c r="AK38" s="54">
        <f t="shared" ca="1" si="76"/>
        <v>0</v>
      </c>
      <c r="AL38" s="54">
        <f t="shared" ca="1" si="76"/>
        <v>0</v>
      </c>
      <c r="AM38" s="54">
        <f t="shared" ca="1" si="79"/>
        <v>1</v>
      </c>
      <c r="AN38" s="109" t="s">
        <v>47</v>
      </c>
      <c r="AO38" s="54">
        <f t="shared" ca="1" si="80"/>
        <v>1</v>
      </c>
    </row>
    <row r="39" spans="1:41" ht="15" x14ac:dyDescent="0.25">
      <c r="A39" s="60">
        <f>ROW()</f>
        <v>39</v>
      </c>
      <c r="B39" s="65"/>
      <c r="D39" s="306" t="s">
        <v>58</v>
      </c>
      <c r="E39" s="295">
        <v>0</v>
      </c>
      <c r="F39" s="295">
        <v>0</v>
      </c>
      <c r="G39" s="295">
        <v>0</v>
      </c>
      <c r="H39" s="295">
        <v>0</v>
      </c>
      <c r="I39" s="295">
        <v>0</v>
      </c>
      <c r="J39" s="300">
        <v>0</v>
      </c>
      <c r="K39" s="295">
        <v>0</v>
      </c>
      <c r="L39" s="295">
        <v>0</v>
      </c>
      <c r="M39" s="295">
        <v>0</v>
      </c>
      <c r="N39" s="295">
        <v>0</v>
      </c>
      <c r="O39" s="47"/>
      <c r="P39" s="100"/>
      <c r="Q39" s="276"/>
      <c r="S39" s="283">
        <f t="shared" si="77"/>
        <v>0</v>
      </c>
      <c r="T39" s="283">
        <f t="shared" si="81"/>
        <v>0</v>
      </c>
      <c r="U39" s="283">
        <f t="shared" si="82"/>
        <v>0</v>
      </c>
      <c r="V39" s="283">
        <f t="shared" si="83"/>
        <v>0</v>
      </c>
      <c r="W39" s="283">
        <f t="shared" si="84"/>
        <v>0</v>
      </c>
      <c r="X39" s="283">
        <f t="shared" si="85"/>
        <v>0</v>
      </c>
      <c r="Y39" s="56"/>
      <c r="Z39" s="56"/>
      <c r="AA39" s="56"/>
      <c r="AB39" s="56"/>
      <c r="AC39" s="54">
        <f t="shared" ca="1" si="76"/>
        <v>1</v>
      </c>
      <c r="AD39" s="54">
        <f t="shared" ca="1" si="76"/>
        <v>1</v>
      </c>
      <c r="AE39" s="54">
        <f t="shared" ca="1" si="76"/>
        <v>1</v>
      </c>
      <c r="AF39" s="54">
        <f t="shared" ca="1" si="76"/>
        <v>1</v>
      </c>
      <c r="AG39" s="54">
        <f t="shared" ca="1" si="76"/>
        <v>0</v>
      </c>
      <c r="AH39" s="54">
        <f t="shared" ca="1" si="76"/>
        <v>0</v>
      </c>
      <c r="AI39" s="54">
        <f t="shared" ca="1" si="76"/>
        <v>0</v>
      </c>
      <c r="AJ39" s="54">
        <f t="shared" ca="1" si="76"/>
        <v>0</v>
      </c>
      <c r="AK39" s="54">
        <f t="shared" ca="1" si="76"/>
        <v>0</v>
      </c>
      <c r="AL39" s="54">
        <f t="shared" ca="1" si="76"/>
        <v>0</v>
      </c>
      <c r="AM39" s="54">
        <f t="shared" ca="1" si="79"/>
        <v>1</v>
      </c>
      <c r="AN39" s="109" t="s">
        <v>47</v>
      </c>
      <c r="AO39" s="54">
        <f t="shared" ca="1" si="80"/>
        <v>1</v>
      </c>
    </row>
    <row r="40" spans="1:41" ht="15" x14ac:dyDescent="0.25">
      <c r="A40" s="60">
        <f>ROW()</f>
        <v>40</v>
      </c>
      <c r="B40" s="65"/>
      <c r="D40" s="306" t="s">
        <v>59</v>
      </c>
      <c r="E40" s="295">
        <v>0</v>
      </c>
      <c r="F40" s="295">
        <v>0</v>
      </c>
      <c r="G40" s="295">
        <v>0</v>
      </c>
      <c r="H40" s="295">
        <v>0</v>
      </c>
      <c r="I40" s="295">
        <v>0</v>
      </c>
      <c r="J40" s="300">
        <v>110557</v>
      </c>
      <c r="K40" s="295">
        <v>3957</v>
      </c>
      <c r="L40" s="295">
        <v>84005</v>
      </c>
      <c r="M40" s="295">
        <v>84005</v>
      </c>
      <c r="N40" s="295">
        <v>0</v>
      </c>
      <c r="O40" s="47"/>
      <c r="P40" s="100"/>
      <c r="Q40" s="276"/>
      <c r="S40" s="283">
        <f t="shared" si="77"/>
        <v>0</v>
      </c>
      <c r="T40" s="283">
        <f t="shared" si="81"/>
        <v>0</v>
      </c>
      <c r="U40" s="283">
        <f t="shared" si="82"/>
        <v>0</v>
      </c>
      <c r="V40" s="283">
        <f t="shared" si="83"/>
        <v>0</v>
      </c>
      <c r="W40" s="283">
        <f t="shared" si="84"/>
        <v>0</v>
      </c>
      <c r="X40" s="283">
        <f t="shared" si="85"/>
        <v>2.4789987945496424E-2</v>
      </c>
      <c r="Y40" s="56"/>
      <c r="Z40" s="56"/>
      <c r="AA40" s="56"/>
      <c r="AB40" s="56"/>
      <c r="AC40" s="54">
        <f t="shared" ca="1" si="76"/>
        <v>1</v>
      </c>
      <c r="AD40" s="54">
        <f t="shared" ca="1" si="76"/>
        <v>1</v>
      </c>
      <c r="AE40" s="54">
        <f t="shared" ca="1" si="76"/>
        <v>1</v>
      </c>
      <c r="AF40" s="54">
        <f t="shared" ca="1" si="76"/>
        <v>1</v>
      </c>
      <c r="AG40" s="54">
        <f t="shared" ca="1" si="76"/>
        <v>0</v>
      </c>
      <c r="AH40" s="54">
        <f t="shared" ca="1" si="76"/>
        <v>0</v>
      </c>
      <c r="AI40" s="54">
        <f t="shared" ca="1" si="76"/>
        <v>0</v>
      </c>
      <c r="AJ40" s="54">
        <f t="shared" ca="1" si="76"/>
        <v>0</v>
      </c>
      <c r="AK40" s="54">
        <f t="shared" ca="1" si="76"/>
        <v>0</v>
      </c>
      <c r="AL40" s="54">
        <f t="shared" ca="1" si="76"/>
        <v>0</v>
      </c>
      <c r="AM40" s="54">
        <f t="shared" ca="1" si="79"/>
        <v>1</v>
      </c>
      <c r="AN40" s="109" t="s">
        <v>47</v>
      </c>
      <c r="AO40" s="54">
        <f t="shared" ca="1" si="80"/>
        <v>1</v>
      </c>
    </row>
    <row r="41" spans="1:41" ht="15" x14ac:dyDescent="0.25">
      <c r="A41" s="60">
        <f>ROW()</f>
        <v>41</v>
      </c>
      <c r="B41" s="65"/>
      <c r="D41" s="306" t="s">
        <v>60</v>
      </c>
      <c r="E41" s="295">
        <v>78</v>
      </c>
      <c r="F41" s="295">
        <v>11</v>
      </c>
      <c r="G41" s="295">
        <v>13</v>
      </c>
      <c r="H41" s="295">
        <f>197590+130618</f>
        <v>328208</v>
      </c>
      <c r="I41" s="295">
        <v>202</v>
      </c>
      <c r="J41" s="300">
        <v>7498</v>
      </c>
      <c r="K41" s="295">
        <f>7428+5+2472+204573+15748</f>
        <v>230226</v>
      </c>
      <c r="L41" s="295">
        <v>524000</v>
      </c>
      <c r="M41" s="295">
        <v>0</v>
      </c>
      <c r="N41" s="295">
        <v>0</v>
      </c>
      <c r="O41" s="47"/>
      <c r="P41" s="100"/>
      <c r="Q41" s="276" t="s">
        <v>61</v>
      </c>
      <c r="S41" s="283">
        <f t="shared" si="77"/>
        <v>8.488689039513542E-6</v>
      </c>
      <c r="T41" s="283">
        <f t="shared" si="81"/>
        <v>1.1768154518008486E-6</v>
      </c>
      <c r="U41" s="283">
        <f t="shared" si="82"/>
        <v>1.5905635048384942E-6</v>
      </c>
      <c r="V41" s="283">
        <f t="shared" si="83"/>
        <v>5.7420229027999987E-2</v>
      </c>
      <c r="W41" s="283">
        <f t="shared" si="84"/>
        <v>4.19789107927364E-5</v>
      </c>
      <c r="X41" s="283">
        <f t="shared" si="85"/>
        <v>1.681262422237689E-3</v>
      </c>
      <c r="Y41" s="56"/>
      <c r="Z41" s="56"/>
      <c r="AA41" s="56"/>
      <c r="AB41" s="56"/>
      <c r="AC41" s="54">
        <f t="shared" ca="1" si="76"/>
        <v>1</v>
      </c>
      <c r="AD41" s="54">
        <f t="shared" ca="1" si="76"/>
        <v>1</v>
      </c>
      <c r="AE41" s="54">
        <f t="shared" ca="1" si="76"/>
        <v>1</v>
      </c>
      <c r="AF41" s="54">
        <f t="shared" ca="1" si="76"/>
        <v>1</v>
      </c>
      <c r="AG41" s="54">
        <f t="shared" ca="1" si="76"/>
        <v>0</v>
      </c>
      <c r="AH41" s="54">
        <f t="shared" ca="1" si="76"/>
        <v>0</v>
      </c>
      <c r="AI41" s="54">
        <f t="shared" ca="1" si="76"/>
        <v>0</v>
      </c>
      <c r="AJ41" s="54">
        <f t="shared" ca="1" si="76"/>
        <v>0</v>
      </c>
      <c r="AK41" s="54">
        <f t="shared" ca="1" si="76"/>
        <v>0</v>
      </c>
      <c r="AL41" s="54">
        <f t="shared" ca="1" si="76"/>
        <v>0</v>
      </c>
      <c r="AM41" s="54">
        <f t="shared" ca="1" si="79"/>
        <v>1</v>
      </c>
      <c r="AN41" s="109" t="s">
        <v>47</v>
      </c>
      <c r="AO41" s="54">
        <f t="shared" ca="1" si="80"/>
        <v>1</v>
      </c>
    </row>
    <row r="42" spans="1:41" ht="14.25" x14ac:dyDescent="0.2">
      <c r="A42" s="60">
        <f>ROW()</f>
        <v>42</v>
      </c>
      <c r="B42" s="65"/>
      <c r="D42" s="324" t="s">
        <v>62</v>
      </c>
      <c r="E42" s="296">
        <f t="shared" ref="E42:N42" si="86">SUM(E37:E41)</f>
        <v>9188698</v>
      </c>
      <c r="F42" s="296">
        <f t="shared" si="86"/>
        <v>9347260</v>
      </c>
      <c r="G42" s="296">
        <f t="shared" si="86"/>
        <v>8173204</v>
      </c>
      <c r="H42" s="296">
        <f t="shared" si="86"/>
        <v>5715895</v>
      </c>
      <c r="I42" s="296">
        <f t="shared" si="86"/>
        <v>4811940</v>
      </c>
      <c r="J42" s="296">
        <f t="shared" si="86"/>
        <v>4459744</v>
      </c>
      <c r="K42" s="296">
        <f t="shared" si="86"/>
        <v>4603152</v>
      </c>
      <c r="L42" s="296">
        <f t="shared" si="86"/>
        <v>5415096</v>
      </c>
      <c r="M42" s="296">
        <f t="shared" si="86"/>
        <v>4756424</v>
      </c>
      <c r="N42" s="296">
        <f t="shared" si="86"/>
        <v>0</v>
      </c>
      <c r="O42" s="47"/>
      <c r="P42" s="100"/>
      <c r="Q42" s="276" t="s">
        <v>63</v>
      </c>
      <c r="S42" s="286">
        <f t="shared" si="77"/>
        <v>1</v>
      </c>
      <c r="T42" s="286">
        <f t="shared" si="81"/>
        <v>1</v>
      </c>
      <c r="U42" s="286">
        <f t="shared" si="82"/>
        <v>1</v>
      </c>
      <c r="V42" s="286">
        <f t="shared" si="83"/>
        <v>1</v>
      </c>
      <c r="W42" s="286">
        <f t="shared" si="84"/>
        <v>1</v>
      </c>
      <c r="X42" s="286">
        <f t="shared" si="85"/>
        <v>1</v>
      </c>
      <c r="Y42" s="56"/>
      <c r="Z42" s="56"/>
      <c r="AA42" s="56"/>
      <c r="AB42" s="56"/>
      <c r="AC42" s="54">
        <f t="shared" ca="1" si="76"/>
        <v>1</v>
      </c>
      <c r="AD42" s="54">
        <f t="shared" ca="1" si="76"/>
        <v>1</v>
      </c>
      <c r="AE42" s="54">
        <f t="shared" ca="1" si="76"/>
        <v>1</v>
      </c>
      <c r="AF42" s="54">
        <f t="shared" ca="1" si="76"/>
        <v>1</v>
      </c>
      <c r="AG42" s="54">
        <f t="shared" ca="1" si="76"/>
        <v>1</v>
      </c>
      <c r="AH42" s="54">
        <f t="shared" ca="1" si="76"/>
        <v>1</v>
      </c>
      <c r="AI42" s="54">
        <f t="shared" ca="1" si="76"/>
        <v>1</v>
      </c>
      <c r="AJ42" s="54">
        <f t="shared" ca="1" si="76"/>
        <v>1</v>
      </c>
      <c r="AK42" s="54">
        <f t="shared" ca="1" si="76"/>
        <v>1</v>
      </c>
      <c r="AL42" s="54">
        <f t="shared" ca="1" si="76"/>
        <v>1</v>
      </c>
      <c r="AM42" s="54">
        <f t="shared" ca="1" si="79"/>
        <v>1</v>
      </c>
      <c r="AN42" s="109" t="s">
        <v>47</v>
      </c>
      <c r="AO42" s="54">
        <f t="shared" ca="1" si="80"/>
        <v>1</v>
      </c>
    </row>
    <row r="43" spans="1:41" x14ac:dyDescent="0.2">
      <c r="A43" s="60">
        <f>ROW()</f>
        <v>43</v>
      </c>
      <c r="B43" s="65"/>
      <c r="D43" s="293" t="s">
        <v>64</v>
      </c>
      <c r="E43" s="451"/>
      <c r="F43" s="451"/>
      <c r="G43" s="451"/>
      <c r="H43" s="451"/>
      <c r="I43" s="451"/>
      <c r="J43" s="451"/>
      <c r="K43" s="451"/>
      <c r="L43" s="451"/>
      <c r="M43" s="451"/>
      <c r="N43" s="451"/>
      <c r="O43" s="47"/>
      <c r="P43" s="100"/>
      <c r="Q43" s="276"/>
      <c r="S43" s="283"/>
      <c r="T43" s="283"/>
      <c r="U43" s="283"/>
      <c r="V43" s="283"/>
      <c r="W43" s="283"/>
      <c r="X43" s="283"/>
      <c r="Y43" s="56"/>
      <c r="Z43" s="56"/>
      <c r="AA43" s="56"/>
      <c r="AB43" s="56"/>
      <c r="AC43" s="54">
        <f t="shared" ca="1" si="76"/>
        <v>1</v>
      </c>
      <c r="AD43" s="54">
        <f t="shared" ca="1" si="76"/>
        <v>1</v>
      </c>
      <c r="AE43" s="54">
        <f t="shared" ca="1" si="76"/>
        <v>1</v>
      </c>
      <c r="AF43" s="54">
        <f t="shared" ca="1" si="76"/>
        <v>1</v>
      </c>
      <c r="AG43" s="54">
        <f t="shared" ca="1" si="76"/>
        <v>0</v>
      </c>
      <c r="AH43" s="54">
        <f t="shared" ca="1" si="76"/>
        <v>0</v>
      </c>
      <c r="AI43" s="54">
        <f t="shared" ca="1" si="76"/>
        <v>0</v>
      </c>
      <c r="AJ43" s="54">
        <f t="shared" ca="1" si="76"/>
        <v>0</v>
      </c>
      <c r="AK43" s="54">
        <f t="shared" ca="1" si="76"/>
        <v>0</v>
      </c>
      <c r="AL43" s="54">
        <f t="shared" ca="1" si="76"/>
        <v>0</v>
      </c>
      <c r="AM43" s="54">
        <f t="shared" ca="1" si="79"/>
        <v>1</v>
      </c>
      <c r="AN43" s="109" t="s">
        <v>47</v>
      </c>
      <c r="AO43" s="54">
        <f t="shared" ca="1" si="80"/>
        <v>1</v>
      </c>
    </row>
    <row r="44" spans="1:41" x14ac:dyDescent="0.2">
      <c r="A44" s="60">
        <f>ROW()</f>
        <v>44</v>
      </c>
      <c r="B44" s="65"/>
      <c r="E44" s="292"/>
      <c r="F44" s="292"/>
      <c r="G44" s="292"/>
      <c r="H44" s="292"/>
      <c r="I44" s="292"/>
      <c r="J44" s="292"/>
      <c r="K44" s="292"/>
      <c r="L44" s="292"/>
      <c r="M44" s="292"/>
      <c r="N44" s="292"/>
      <c r="O44" s="47"/>
      <c r="P44" s="100"/>
      <c r="Q44" s="276"/>
      <c r="S44" s="283"/>
      <c r="T44" s="283"/>
      <c r="U44" s="283"/>
      <c r="V44" s="283"/>
      <c r="W44" s="283"/>
      <c r="X44" s="283"/>
      <c r="Y44" s="56"/>
      <c r="Z44" s="56"/>
      <c r="AA44" s="56"/>
      <c r="AB44" s="56"/>
      <c r="AC44" s="54">
        <f t="shared" ca="1" si="76"/>
        <v>1</v>
      </c>
      <c r="AD44" s="54">
        <f t="shared" ca="1" si="76"/>
        <v>1</v>
      </c>
      <c r="AE44" s="54">
        <f t="shared" ca="1" si="76"/>
        <v>1</v>
      </c>
      <c r="AF44" s="54">
        <f t="shared" ca="1" si="76"/>
        <v>1</v>
      </c>
      <c r="AG44" s="54">
        <f t="shared" ca="1" si="76"/>
        <v>1</v>
      </c>
      <c r="AH44" s="54">
        <f t="shared" ca="1" si="76"/>
        <v>1</v>
      </c>
      <c r="AI44" s="54">
        <f t="shared" ca="1" si="76"/>
        <v>1</v>
      </c>
      <c r="AJ44" s="54">
        <f t="shared" ca="1" si="76"/>
        <v>1</v>
      </c>
      <c r="AK44" s="54">
        <f t="shared" ca="1" si="76"/>
        <v>1</v>
      </c>
      <c r="AL44" s="54">
        <f t="shared" ca="1" si="76"/>
        <v>1</v>
      </c>
      <c r="AM44" s="54">
        <f t="shared" ca="1" si="79"/>
        <v>1</v>
      </c>
      <c r="AN44" s="109" t="s">
        <v>47</v>
      </c>
      <c r="AO44" s="54">
        <f t="shared" ca="1" si="80"/>
        <v>1</v>
      </c>
    </row>
    <row r="45" spans="1:41" ht="14.25" customHeight="1" x14ac:dyDescent="0.25">
      <c r="A45" s="60">
        <f>ROW()</f>
        <v>45</v>
      </c>
      <c r="B45" s="65"/>
      <c r="D45" s="89" t="s">
        <v>65</v>
      </c>
      <c r="E45" s="142" t="s">
        <v>66</v>
      </c>
      <c r="F45" s="288">
        <f>IF(F46=0,0,(F46-E46)/E46)</f>
        <v>-0.2116955040639488</v>
      </c>
      <c r="G45" s="287">
        <f>IF(G46=0,0,(G46-F46)/F46)</f>
        <v>-0.49577270442117477</v>
      </c>
      <c r="H45" s="287">
        <f>IF(H46=0,0,(H46-G46)/G46)</f>
        <v>-0.12820733586575822</v>
      </c>
      <c r="I45" s="287">
        <f>IF(I46=0,0,(I46-H46)/H46)</f>
        <v>-6.4108296897967057E-2</v>
      </c>
      <c r="J45" s="287">
        <f>IF(J46=0,0,(J46-I46)/I46)</f>
        <v>-0.20571013852474501</v>
      </c>
      <c r="K45" s="287">
        <f t="shared" ref="K45:N45" si="87">IF(K46=0,0,(K46-J46)/J46)</f>
        <v>-0.14384982308545932</v>
      </c>
      <c r="L45" s="287">
        <f t="shared" si="87"/>
        <v>7.3829268403027545E-2</v>
      </c>
      <c r="M45" s="287">
        <f t="shared" si="87"/>
        <v>-5.1499014139099075E-2</v>
      </c>
      <c r="N45" s="287">
        <f t="shared" si="87"/>
        <v>0</v>
      </c>
      <c r="O45" s="47"/>
      <c r="P45" s="106"/>
      <c r="Q45" s="276"/>
      <c r="S45" s="283"/>
      <c r="T45" s="283"/>
      <c r="U45" s="283"/>
      <c r="V45" s="283"/>
      <c r="W45" s="283"/>
      <c r="X45" s="283"/>
      <c r="Y45" s="56"/>
      <c r="Z45" s="56"/>
      <c r="AA45" s="56"/>
      <c r="AB45" s="56"/>
      <c r="AC45" s="54">
        <f t="shared" ca="1" si="76"/>
        <v>1</v>
      </c>
      <c r="AD45" s="54">
        <f t="shared" ca="1" si="76"/>
        <v>1</v>
      </c>
      <c r="AE45" s="54">
        <f t="shared" ca="1" si="76"/>
        <v>1</v>
      </c>
      <c r="AF45" s="54">
        <f t="shared" ca="1" si="76"/>
        <v>1</v>
      </c>
      <c r="AG45" s="54">
        <f t="shared" ca="1" si="76"/>
        <v>1</v>
      </c>
      <c r="AH45" s="54">
        <f t="shared" ca="1" si="76"/>
        <v>1</v>
      </c>
      <c r="AI45" s="54">
        <f t="shared" ca="1" si="76"/>
        <v>1</v>
      </c>
      <c r="AJ45" s="54">
        <f t="shared" ca="1" si="76"/>
        <v>1</v>
      </c>
      <c r="AK45" s="54">
        <f t="shared" ca="1" si="76"/>
        <v>1</v>
      </c>
      <c r="AL45" s="54">
        <f t="shared" ca="1" si="76"/>
        <v>1</v>
      </c>
      <c r="AM45" s="54">
        <f t="shared" ca="1" si="79"/>
        <v>1</v>
      </c>
      <c r="AN45" s="109" t="s">
        <v>47</v>
      </c>
      <c r="AO45" s="54">
        <f t="shared" ca="1" si="80"/>
        <v>1</v>
      </c>
    </row>
    <row r="46" spans="1:41" ht="14.25" customHeight="1" x14ac:dyDescent="0.25">
      <c r="A46" s="60">
        <f>ROW()</f>
        <v>46</v>
      </c>
      <c r="B46" s="65"/>
      <c r="D46" s="306" t="s">
        <v>67</v>
      </c>
      <c r="E46" s="295">
        <v>10022518</v>
      </c>
      <c r="F46" s="295">
        <v>7900796</v>
      </c>
      <c r="G46" s="295">
        <v>3983797</v>
      </c>
      <c r="H46" s="295">
        <v>3473045</v>
      </c>
      <c r="I46" s="295">
        <v>3250394</v>
      </c>
      <c r="J46" s="295">
        <v>2581755</v>
      </c>
      <c r="K46" s="297">
        <v>2210370</v>
      </c>
      <c r="L46" s="297">
        <v>2373560</v>
      </c>
      <c r="M46" s="297">
        <v>2251324</v>
      </c>
      <c r="N46" s="297">
        <v>0</v>
      </c>
      <c r="O46" s="47"/>
      <c r="P46" s="106"/>
      <c r="Q46" s="276"/>
      <c r="S46" s="283">
        <f t="shared" ref="S46:S51" si="88">IFERROR(E46/E$42,0)</f>
        <v>1.0907440858323998</v>
      </c>
      <c r="T46" s="283">
        <f t="shared" ref="T46:T51" si="89">IFERROR(F46/F$42,0)</f>
        <v>0.84525261948421249</v>
      </c>
      <c r="U46" s="283">
        <f t="shared" ref="U46:U51" si="90">IFERROR(G46/G$42,0)</f>
        <v>0.48742170145269836</v>
      </c>
      <c r="V46" s="283">
        <f t="shared" ref="V46:V51" si="91">IFERROR(H46/H$42,0)</f>
        <v>0.60761175633912101</v>
      </c>
      <c r="W46" s="283">
        <f t="shared" ref="W46:W51" si="92">IFERROR(I46/I$42,0)</f>
        <v>0.67548514736260223</v>
      </c>
      <c r="X46" s="283">
        <f t="shared" ref="X46:X51" si="93">IFERROR(J46/J$42,0)</f>
        <v>0.57890206253991261</v>
      </c>
      <c r="Y46" s="56"/>
      <c r="Z46" s="56"/>
      <c r="AA46" s="56"/>
      <c r="AB46" s="56"/>
      <c r="AC46" s="54">
        <f t="shared" ca="1" si="76"/>
        <v>1</v>
      </c>
      <c r="AD46" s="54">
        <f t="shared" ca="1" si="76"/>
        <v>1</v>
      </c>
      <c r="AE46" s="54">
        <f t="shared" ca="1" si="76"/>
        <v>1</v>
      </c>
      <c r="AF46" s="54">
        <f t="shared" ca="1" si="76"/>
        <v>1</v>
      </c>
      <c r="AG46" s="54">
        <f t="shared" ca="1" si="76"/>
        <v>0</v>
      </c>
      <c r="AH46" s="54">
        <f t="shared" ca="1" si="76"/>
        <v>0</v>
      </c>
      <c r="AI46" s="54">
        <f t="shared" ca="1" si="76"/>
        <v>0</v>
      </c>
      <c r="AJ46" s="54">
        <f t="shared" ca="1" si="76"/>
        <v>0</v>
      </c>
      <c r="AK46" s="54">
        <f t="shared" ca="1" si="76"/>
        <v>0</v>
      </c>
      <c r="AL46" s="54">
        <f t="shared" ca="1" si="76"/>
        <v>0</v>
      </c>
      <c r="AM46" s="54">
        <f t="shared" ca="1" si="79"/>
        <v>1</v>
      </c>
      <c r="AN46" s="109" t="s">
        <v>47</v>
      </c>
      <c r="AO46" s="54">
        <f t="shared" ca="1" si="80"/>
        <v>1</v>
      </c>
    </row>
    <row r="47" spans="1:41" ht="14.25" customHeight="1" x14ac:dyDescent="0.25">
      <c r="A47" s="60">
        <f>ROW()</f>
        <v>47</v>
      </c>
      <c r="B47" s="65"/>
      <c r="D47" s="306" t="s">
        <v>68</v>
      </c>
      <c r="E47" s="295">
        <v>0</v>
      </c>
      <c r="F47" s="295">
        <v>0</v>
      </c>
      <c r="G47" s="295">
        <v>0</v>
      </c>
      <c r="H47" s="295">
        <v>0</v>
      </c>
      <c r="I47" s="295">
        <v>0</v>
      </c>
      <c r="J47" s="295">
        <v>0</v>
      </c>
      <c r="K47" s="295">
        <v>0</v>
      </c>
      <c r="L47" s="295">
        <v>0</v>
      </c>
      <c r="M47" s="295">
        <v>0</v>
      </c>
      <c r="N47" s="295">
        <v>0</v>
      </c>
      <c r="O47" s="47"/>
      <c r="P47" s="106"/>
      <c r="Q47" s="276" t="s">
        <v>69</v>
      </c>
      <c r="S47" s="283">
        <f t="shared" si="88"/>
        <v>0</v>
      </c>
      <c r="T47" s="283">
        <f t="shared" si="89"/>
        <v>0</v>
      </c>
      <c r="U47" s="283">
        <f t="shared" si="90"/>
        <v>0</v>
      </c>
      <c r="V47" s="283">
        <f t="shared" si="91"/>
        <v>0</v>
      </c>
      <c r="W47" s="283">
        <f t="shared" si="92"/>
        <v>0</v>
      </c>
      <c r="X47" s="283">
        <f t="shared" si="93"/>
        <v>0</v>
      </c>
      <c r="Y47" s="56"/>
      <c r="Z47" s="56"/>
      <c r="AA47" s="56"/>
      <c r="AB47" s="56"/>
      <c r="AC47" s="54">
        <f t="shared" ca="1" si="76"/>
        <v>1</v>
      </c>
      <c r="AD47" s="54">
        <f t="shared" ca="1" si="76"/>
        <v>1</v>
      </c>
      <c r="AE47" s="54">
        <f t="shared" ca="1" si="76"/>
        <v>1</v>
      </c>
      <c r="AF47" s="54">
        <f t="shared" ca="1" si="76"/>
        <v>1</v>
      </c>
      <c r="AG47" s="54">
        <f t="shared" ca="1" si="76"/>
        <v>0</v>
      </c>
      <c r="AH47" s="54">
        <f t="shared" ca="1" si="76"/>
        <v>0</v>
      </c>
      <c r="AI47" s="54">
        <f t="shared" ca="1" si="76"/>
        <v>0</v>
      </c>
      <c r="AJ47" s="54">
        <f t="shared" ca="1" si="76"/>
        <v>0</v>
      </c>
      <c r="AK47" s="54">
        <f t="shared" ca="1" si="76"/>
        <v>0</v>
      </c>
      <c r="AL47" s="54">
        <f t="shared" ca="1" si="76"/>
        <v>0</v>
      </c>
      <c r="AM47" s="54">
        <f t="shared" ca="1" si="79"/>
        <v>1</v>
      </c>
      <c r="AN47" s="109" t="s">
        <v>47</v>
      </c>
      <c r="AO47" s="54">
        <f t="shared" ca="1" si="80"/>
        <v>1</v>
      </c>
    </row>
    <row r="48" spans="1:41" ht="14.25" customHeight="1" x14ac:dyDescent="0.25">
      <c r="A48" s="60">
        <f>ROW()</f>
        <v>48</v>
      </c>
      <c r="B48" s="65"/>
      <c r="D48" s="306" t="s">
        <v>70</v>
      </c>
      <c r="E48" s="295">
        <v>0</v>
      </c>
      <c r="F48" s="295">
        <v>3323107</v>
      </c>
      <c r="G48" s="295">
        <v>2660738</v>
      </c>
      <c r="H48" s="295">
        <v>2004787</v>
      </c>
      <c r="I48" s="295">
        <v>1487223</v>
      </c>
      <c r="J48" s="295">
        <v>1346344</v>
      </c>
      <c r="K48" s="295">
        <v>1180140</v>
      </c>
      <c r="L48" s="295">
        <f>611459+180573+124635+9308+10031</f>
        <v>936006</v>
      </c>
      <c r="M48" s="295">
        <v>920291</v>
      </c>
      <c r="N48" s="295">
        <v>0</v>
      </c>
      <c r="O48" s="47"/>
      <c r="P48" s="106"/>
      <c r="Q48" s="276" t="s">
        <v>71</v>
      </c>
      <c r="S48" s="283">
        <f t="shared" si="88"/>
        <v>0</v>
      </c>
      <c r="T48" s="283">
        <f t="shared" si="89"/>
        <v>0.35551669687159659</v>
      </c>
      <c r="U48" s="283">
        <f t="shared" si="90"/>
        <v>0.32554405836438194</v>
      </c>
      <c r="V48" s="283">
        <f t="shared" si="91"/>
        <v>0.35073894814372902</v>
      </c>
      <c r="W48" s="283">
        <f t="shared" si="92"/>
        <v>0.30906931507874164</v>
      </c>
      <c r="X48" s="283">
        <f t="shared" si="93"/>
        <v>0.30188818012872487</v>
      </c>
      <c r="Y48" s="56"/>
      <c r="Z48" s="56"/>
      <c r="AA48" s="56"/>
      <c r="AB48" s="56"/>
      <c r="AC48" s="54">
        <f t="shared" ca="1" si="76"/>
        <v>1</v>
      </c>
      <c r="AD48" s="54">
        <f t="shared" ca="1" si="76"/>
        <v>1</v>
      </c>
      <c r="AE48" s="54">
        <f t="shared" ca="1" si="76"/>
        <v>1</v>
      </c>
      <c r="AF48" s="54">
        <f t="shared" ca="1" si="76"/>
        <v>1</v>
      </c>
      <c r="AG48" s="54">
        <f t="shared" ca="1" si="76"/>
        <v>0</v>
      </c>
      <c r="AH48" s="54">
        <f t="shared" ca="1" si="76"/>
        <v>0</v>
      </c>
      <c r="AI48" s="54">
        <f t="shared" ca="1" si="76"/>
        <v>0</v>
      </c>
      <c r="AJ48" s="54">
        <f t="shared" ca="1" si="76"/>
        <v>0</v>
      </c>
      <c r="AK48" s="54">
        <f t="shared" ca="1" si="76"/>
        <v>0</v>
      </c>
      <c r="AL48" s="54">
        <f t="shared" ca="1" si="76"/>
        <v>0</v>
      </c>
      <c r="AM48" s="54">
        <f t="shared" ca="1" si="79"/>
        <v>1</v>
      </c>
      <c r="AN48" s="109" t="s">
        <v>47</v>
      </c>
      <c r="AO48" s="54">
        <f t="shared" ca="1" si="80"/>
        <v>1</v>
      </c>
    </row>
    <row r="49" spans="1:41" ht="14.25" customHeight="1" x14ac:dyDescent="0.25">
      <c r="A49" s="60">
        <f>ROW()</f>
        <v>49</v>
      </c>
      <c r="B49" s="65"/>
      <c r="D49" s="306" t="s">
        <v>72</v>
      </c>
      <c r="E49" s="295">
        <v>0</v>
      </c>
      <c r="F49" s="295">
        <f>1281161+331886</f>
        <v>1613047</v>
      </c>
      <c r="G49" s="295">
        <f>1062876+60259</f>
        <v>1123135</v>
      </c>
      <c r="H49" s="295">
        <f>268500+1139633</f>
        <v>1408133</v>
      </c>
      <c r="I49" s="295">
        <f>902068+200194</f>
        <v>1102262</v>
      </c>
      <c r="J49" s="295">
        <f>271392+954370</f>
        <v>1225762</v>
      </c>
      <c r="K49" s="295">
        <f>202310+867905</f>
        <v>1070215</v>
      </c>
      <c r="L49" s="295">
        <f>1097056+94370</f>
        <v>1191426</v>
      </c>
      <c r="M49" s="295">
        <v>1203119</v>
      </c>
      <c r="N49" s="295">
        <v>0</v>
      </c>
      <c r="O49" s="47"/>
      <c r="P49" s="106"/>
      <c r="Q49" s="276" t="s">
        <v>71</v>
      </c>
      <c r="S49" s="283">
        <f t="shared" si="88"/>
        <v>0</v>
      </c>
      <c r="T49" s="283">
        <f t="shared" si="89"/>
        <v>0.17256896673463668</v>
      </c>
      <c r="U49" s="283">
        <f t="shared" si="90"/>
        <v>0.13741673400052171</v>
      </c>
      <c r="V49" s="283">
        <f t="shared" si="91"/>
        <v>0.2463538955841561</v>
      </c>
      <c r="W49" s="283">
        <f t="shared" si="92"/>
        <v>0.22906810974367928</v>
      </c>
      <c r="X49" s="283">
        <f t="shared" si="93"/>
        <v>0.27485030530900428</v>
      </c>
      <c r="Y49" s="56"/>
      <c r="Z49" s="56"/>
      <c r="AA49" s="56"/>
      <c r="AB49" s="56"/>
      <c r="AC49" s="54">
        <f t="shared" ca="1" si="76"/>
        <v>1</v>
      </c>
      <c r="AD49" s="54">
        <f t="shared" ca="1" si="76"/>
        <v>1</v>
      </c>
      <c r="AE49" s="54">
        <f t="shared" ca="1" si="76"/>
        <v>1</v>
      </c>
      <c r="AF49" s="54">
        <f t="shared" ca="1" si="76"/>
        <v>1</v>
      </c>
      <c r="AG49" s="54">
        <f t="shared" ca="1" si="76"/>
        <v>0</v>
      </c>
      <c r="AH49" s="54">
        <f t="shared" ca="1" si="76"/>
        <v>0</v>
      </c>
      <c r="AI49" s="54">
        <f t="shared" ca="1" si="76"/>
        <v>0</v>
      </c>
      <c r="AJ49" s="54">
        <f t="shared" ca="1" si="76"/>
        <v>0</v>
      </c>
      <c r="AK49" s="54">
        <f t="shared" ca="1" si="76"/>
        <v>0</v>
      </c>
      <c r="AL49" s="54">
        <f t="shared" ca="1" si="76"/>
        <v>0</v>
      </c>
      <c r="AM49" s="54">
        <f t="shared" ca="1" si="79"/>
        <v>1</v>
      </c>
      <c r="AN49" s="109" t="s">
        <v>47</v>
      </c>
      <c r="AO49" s="54">
        <f t="shared" ca="1" si="80"/>
        <v>1</v>
      </c>
    </row>
    <row r="50" spans="1:41" ht="14.25" customHeight="1" x14ac:dyDescent="0.25">
      <c r="A50" s="60">
        <f>ROW()</f>
        <v>50</v>
      </c>
      <c r="B50" s="65"/>
      <c r="D50" s="306" t="s">
        <v>73</v>
      </c>
      <c r="E50" s="295">
        <v>0</v>
      </c>
      <c r="F50" s="295">
        <f>612259+540-2351</f>
        <v>610448</v>
      </c>
      <c r="G50" s="295">
        <v>424253</v>
      </c>
      <c r="H50" s="295">
        <f>305491+131586+105019+1172818</f>
        <v>1714914</v>
      </c>
      <c r="I50" s="295">
        <v>138843</v>
      </c>
      <c r="J50" s="295">
        <f>180877+179</f>
        <v>181056</v>
      </c>
      <c r="K50" s="295">
        <f>209822+5854</f>
        <v>215676</v>
      </c>
      <c r="L50" s="295">
        <v>353547</v>
      </c>
      <c r="M50" s="295">
        <v>354342</v>
      </c>
      <c r="N50" s="295">
        <v>0</v>
      </c>
      <c r="O50" s="47"/>
      <c r="P50" s="106"/>
      <c r="Q50" s="276"/>
      <c r="S50" s="283">
        <f t="shared" si="88"/>
        <v>0</v>
      </c>
      <c r="T50" s="283">
        <f t="shared" si="89"/>
        <v>6.5307694447356762E-2</v>
      </c>
      <c r="U50" s="283">
        <f t="shared" si="90"/>
        <v>5.1907795278326591E-2</v>
      </c>
      <c r="V50" s="283">
        <f t="shared" si="91"/>
        <v>0.30002545533114239</v>
      </c>
      <c r="W50" s="283">
        <f t="shared" si="92"/>
        <v>2.8853851045524258E-2</v>
      </c>
      <c r="X50" s="283">
        <f t="shared" si="93"/>
        <v>4.0597845975015603E-2</v>
      </c>
      <c r="Y50" s="56"/>
      <c r="Z50" s="56"/>
      <c r="AA50" s="56"/>
      <c r="AB50" s="56"/>
      <c r="AC50" s="54">
        <f t="shared" ca="1" si="76"/>
        <v>1</v>
      </c>
      <c r="AD50" s="54">
        <f t="shared" ca="1" si="76"/>
        <v>1</v>
      </c>
      <c r="AE50" s="54">
        <f t="shared" ca="1" si="76"/>
        <v>1</v>
      </c>
      <c r="AF50" s="54">
        <f t="shared" ca="1" si="76"/>
        <v>1</v>
      </c>
      <c r="AG50" s="54">
        <f t="shared" ca="1" si="76"/>
        <v>0</v>
      </c>
      <c r="AH50" s="54">
        <f t="shared" ca="1" si="76"/>
        <v>0</v>
      </c>
      <c r="AI50" s="54">
        <f t="shared" ca="1" si="76"/>
        <v>0</v>
      </c>
      <c r="AJ50" s="54">
        <f t="shared" ca="1" si="76"/>
        <v>0</v>
      </c>
      <c r="AK50" s="54">
        <f t="shared" ca="1" si="76"/>
        <v>0</v>
      </c>
      <c r="AL50" s="54">
        <f t="shared" ca="1" si="76"/>
        <v>0</v>
      </c>
      <c r="AM50" s="54">
        <f t="shared" ca="1" si="79"/>
        <v>1</v>
      </c>
      <c r="AN50" s="109" t="s">
        <v>47</v>
      </c>
      <c r="AO50" s="54">
        <f t="shared" ca="1" si="80"/>
        <v>1</v>
      </c>
    </row>
    <row r="51" spans="1:41" ht="14.25" x14ac:dyDescent="0.2">
      <c r="A51" s="60">
        <f>ROW()</f>
        <v>51</v>
      </c>
      <c r="B51" s="65"/>
      <c r="D51" s="324" t="s">
        <v>74</v>
      </c>
      <c r="E51" s="298">
        <f>SUM(E46:E50)</f>
        <v>10022518</v>
      </c>
      <c r="F51" s="298">
        <f t="shared" ref="F51:J51" si="94">SUM(F46:F50)</f>
        <v>13447398</v>
      </c>
      <c r="G51" s="298">
        <f t="shared" si="94"/>
        <v>8191923</v>
      </c>
      <c r="H51" s="298">
        <f t="shared" si="94"/>
        <v>8600879</v>
      </c>
      <c r="I51" s="298">
        <f t="shared" si="94"/>
        <v>5978722</v>
      </c>
      <c r="J51" s="298">
        <f t="shared" si="94"/>
        <v>5334917</v>
      </c>
      <c r="K51" s="298">
        <f t="shared" ref="K51:N51" si="95">SUM(K46:K50)</f>
        <v>4676401</v>
      </c>
      <c r="L51" s="298">
        <f t="shared" si="95"/>
        <v>4854539</v>
      </c>
      <c r="M51" s="298">
        <f t="shared" si="95"/>
        <v>4729076</v>
      </c>
      <c r="N51" s="298">
        <f t="shared" si="95"/>
        <v>0</v>
      </c>
      <c r="O51" s="47"/>
      <c r="P51" s="102"/>
      <c r="Q51" s="276" t="s">
        <v>75</v>
      </c>
      <c r="S51" s="285">
        <f t="shared" si="88"/>
        <v>1.0907440858323998</v>
      </c>
      <c r="T51" s="285">
        <f t="shared" si="89"/>
        <v>1.4386459775378024</v>
      </c>
      <c r="U51" s="285">
        <f t="shared" si="90"/>
        <v>1.0022902890959287</v>
      </c>
      <c r="V51" s="285">
        <f t="shared" si="91"/>
        <v>1.5047300553981484</v>
      </c>
      <c r="W51" s="285">
        <f t="shared" si="92"/>
        <v>1.2424764232305474</v>
      </c>
      <c r="X51" s="285">
        <f t="shared" si="93"/>
        <v>1.1962383939526573</v>
      </c>
      <c r="Y51" s="56"/>
      <c r="Z51" s="56"/>
      <c r="AA51" s="56"/>
      <c r="AB51" s="56"/>
      <c r="AC51" s="54">
        <f t="shared" ca="1" si="76"/>
        <v>1</v>
      </c>
      <c r="AD51" s="54">
        <f t="shared" ca="1" si="76"/>
        <v>1</v>
      </c>
      <c r="AE51" s="54">
        <f t="shared" ca="1" si="76"/>
        <v>1</v>
      </c>
      <c r="AF51" s="54">
        <f t="shared" ca="1" si="76"/>
        <v>1</v>
      </c>
      <c r="AG51" s="54">
        <f t="shared" ca="1" si="76"/>
        <v>1</v>
      </c>
      <c r="AH51" s="54">
        <f t="shared" ca="1" si="76"/>
        <v>1</v>
      </c>
      <c r="AI51" s="54">
        <f t="shared" ca="1" si="76"/>
        <v>1</v>
      </c>
      <c r="AJ51" s="54">
        <f t="shared" ca="1" si="76"/>
        <v>1</v>
      </c>
      <c r="AK51" s="54">
        <f t="shared" ca="1" si="76"/>
        <v>1</v>
      </c>
      <c r="AL51" s="54">
        <f t="shared" ca="1" si="76"/>
        <v>1</v>
      </c>
      <c r="AM51" s="54">
        <f t="shared" ca="1" si="79"/>
        <v>1</v>
      </c>
      <c r="AN51" s="109" t="s">
        <v>47</v>
      </c>
      <c r="AO51" s="54">
        <f t="shared" ca="1" si="80"/>
        <v>1</v>
      </c>
    </row>
    <row r="52" spans="1:41" x14ac:dyDescent="0.2">
      <c r="A52" s="60">
        <f>ROW()</f>
        <v>52</v>
      </c>
      <c r="E52" s="248">
        <f>IF(E51&lt;0,"(A net credit?)",0)</f>
        <v>0</v>
      </c>
      <c r="F52" s="248">
        <f t="shared" ref="F52:J52" si="96">IF(F51&lt;0,"(A net credit?)",0)</f>
        <v>0</v>
      </c>
      <c r="G52" s="299">
        <f t="shared" si="96"/>
        <v>0</v>
      </c>
      <c r="H52" s="299">
        <f t="shared" si="96"/>
        <v>0</v>
      </c>
      <c r="I52" s="299">
        <f t="shared" si="96"/>
        <v>0</v>
      </c>
      <c r="J52" s="299">
        <f t="shared" si="96"/>
        <v>0</v>
      </c>
      <c r="K52" s="299">
        <f t="shared" ref="K52:N52" si="97">IF(K51&lt;0,"(A net credit?)",0)</f>
        <v>0</v>
      </c>
      <c r="L52" s="299">
        <f t="shared" si="97"/>
        <v>0</v>
      </c>
      <c r="M52" s="299">
        <f t="shared" si="97"/>
        <v>0</v>
      </c>
      <c r="N52" s="299">
        <f t="shared" si="97"/>
        <v>0</v>
      </c>
      <c r="O52" s="30"/>
      <c r="P52" s="100"/>
      <c r="Q52" s="276"/>
      <c r="S52" s="283"/>
      <c r="T52" s="283"/>
      <c r="U52" s="283"/>
      <c r="V52" s="283"/>
      <c r="W52" s="283"/>
      <c r="X52" s="283"/>
      <c r="Y52" s="56"/>
      <c r="Z52" s="56"/>
      <c r="AA52" s="56"/>
      <c r="AB52" s="56"/>
      <c r="AC52" s="54">
        <f t="shared" ref="AC52:AC115" ca="1" si="98">CELL("protect",A52)</f>
        <v>1</v>
      </c>
      <c r="AD52" s="54">
        <f t="shared" ref="AD52:AD115" ca="1" si="99">CELL("protect",B52)</f>
        <v>1</v>
      </c>
      <c r="AE52" s="54">
        <f t="shared" ref="AE52:AE115" ca="1" si="100">CELL("protect",C52)</f>
        <v>1</v>
      </c>
      <c r="AF52" s="54">
        <f t="shared" ref="AF52:AF115" ca="1" si="101">CELL("protect",D52)</f>
        <v>1</v>
      </c>
      <c r="AG52" s="54">
        <f t="shared" ref="AG52:AG115" ca="1" si="102">CELL("protect",E52)</f>
        <v>1</v>
      </c>
      <c r="AH52" s="54">
        <f t="shared" ref="AH52:AH115" ca="1" si="103">CELL("protect",F52)</f>
        <v>1</v>
      </c>
      <c r="AI52" s="54">
        <f t="shared" ref="AI52:AI115" ca="1" si="104">CELL("protect",G52)</f>
        <v>1</v>
      </c>
      <c r="AJ52" s="54">
        <f t="shared" ref="AJ52:AJ115" ca="1" si="105">CELL("protect",H52)</f>
        <v>1</v>
      </c>
      <c r="AK52" s="54">
        <f t="shared" ref="AK52:AK115" ca="1" si="106">CELL("protect",I52)</f>
        <v>1</v>
      </c>
      <c r="AL52" s="54">
        <f t="shared" ref="AL52:AL115" ca="1" si="107">CELL("protect",J52)</f>
        <v>1</v>
      </c>
      <c r="AM52" s="54">
        <f t="shared" ca="1" si="79"/>
        <v>1</v>
      </c>
      <c r="AN52" s="109" t="s">
        <v>47</v>
      </c>
      <c r="AO52" s="54">
        <f t="shared" ca="1" si="80"/>
        <v>1</v>
      </c>
    </row>
    <row r="53" spans="1:41" x14ac:dyDescent="0.2">
      <c r="A53" s="60">
        <f>ROW()</f>
        <v>53</v>
      </c>
      <c r="D53" s="140" t="s">
        <v>76</v>
      </c>
      <c r="E53" s="142"/>
      <c r="F53" s="142"/>
      <c r="G53" s="276"/>
      <c r="H53" s="276"/>
      <c r="I53" s="276"/>
      <c r="J53" s="276"/>
      <c r="K53" s="276"/>
      <c r="L53" s="276"/>
      <c r="M53" s="276"/>
      <c r="N53" s="276"/>
      <c r="O53" s="30"/>
      <c r="P53" s="100"/>
      <c r="Q53" s="276"/>
      <c r="S53" s="283"/>
      <c r="T53" s="283"/>
      <c r="U53" s="283"/>
      <c r="V53" s="283"/>
      <c r="W53" s="283"/>
      <c r="X53" s="283"/>
      <c r="Y53" s="56"/>
      <c r="Z53" s="56"/>
      <c r="AA53" s="56"/>
      <c r="AB53" s="56"/>
      <c r="AC53" s="54">
        <f t="shared" ca="1" si="98"/>
        <v>1</v>
      </c>
      <c r="AD53" s="54">
        <f t="shared" ca="1" si="99"/>
        <v>1</v>
      </c>
      <c r="AE53" s="54">
        <f t="shared" ca="1" si="100"/>
        <v>1</v>
      </c>
      <c r="AF53" s="54">
        <f t="shared" ca="1" si="101"/>
        <v>1</v>
      </c>
      <c r="AG53" s="54">
        <f t="shared" ca="1" si="102"/>
        <v>1</v>
      </c>
      <c r="AH53" s="54">
        <f t="shared" ca="1" si="103"/>
        <v>1</v>
      </c>
      <c r="AI53" s="54">
        <f t="shared" ca="1" si="104"/>
        <v>1</v>
      </c>
      <c r="AJ53" s="54">
        <f t="shared" ca="1" si="105"/>
        <v>1</v>
      </c>
      <c r="AK53" s="54">
        <f t="shared" ca="1" si="106"/>
        <v>1</v>
      </c>
      <c r="AL53" s="54">
        <f t="shared" ca="1" si="107"/>
        <v>1</v>
      </c>
      <c r="AM53" s="54">
        <f t="shared" ca="1" si="79"/>
        <v>1</v>
      </c>
      <c r="AN53" s="109" t="s">
        <v>47</v>
      </c>
      <c r="AO53" s="54">
        <f t="shared" ca="1" si="80"/>
        <v>1</v>
      </c>
    </row>
    <row r="54" spans="1:41" ht="15" x14ac:dyDescent="0.25">
      <c r="A54" s="60">
        <f>ROW()</f>
        <v>54</v>
      </c>
      <c r="B54" s="65"/>
      <c r="D54" s="306" t="s">
        <v>77</v>
      </c>
      <c r="E54" s="300">
        <v>81532</v>
      </c>
      <c r="F54" s="300">
        <v>35251</v>
      </c>
      <c r="G54" s="300">
        <v>0</v>
      </c>
      <c r="H54" s="300">
        <v>0</v>
      </c>
      <c r="I54" s="300">
        <v>0</v>
      </c>
      <c r="J54" s="300">
        <v>12657</v>
      </c>
      <c r="K54" s="300">
        <v>5854</v>
      </c>
      <c r="L54" s="300">
        <v>0</v>
      </c>
      <c r="M54" s="300">
        <v>0</v>
      </c>
      <c r="N54" s="300">
        <v>0</v>
      </c>
      <c r="O54" s="47"/>
      <c r="P54" s="100"/>
      <c r="Q54" s="276" t="s">
        <v>78</v>
      </c>
      <c r="S54" s="283">
        <f t="shared" ref="S54:S56" si="108">IFERROR(E54/E$42,0)</f>
        <v>8.8730742919181805E-3</v>
      </c>
      <c r="T54" s="283">
        <f t="shared" ref="T54:T56" si="109">IFERROR(F54/F$42,0)</f>
        <v>3.7712655901301559E-3</v>
      </c>
      <c r="U54" s="283">
        <f t="shared" ref="U54:U56" si="110">IFERROR(G54/G$42,0)</f>
        <v>0</v>
      </c>
      <c r="V54" s="283">
        <f t="shared" ref="V54:V56" si="111">IFERROR(H54/H$42,0)</f>
        <v>0</v>
      </c>
      <c r="W54" s="283">
        <f t="shared" ref="W54:W56" si="112">IFERROR(I54/I$42,0)</f>
        <v>0</v>
      </c>
      <c r="X54" s="283">
        <f t="shared" ref="X54:X56" si="113">IFERROR(J54/J$42,0)</f>
        <v>2.8380552785092598E-3</v>
      </c>
      <c r="Y54" s="56"/>
      <c r="Z54" s="56"/>
      <c r="AA54" s="56"/>
      <c r="AB54" s="56"/>
      <c r="AC54" s="54">
        <f t="shared" ca="1" si="98"/>
        <v>1</v>
      </c>
      <c r="AD54" s="54">
        <f t="shared" ca="1" si="99"/>
        <v>1</v>
      </c>
      <c r="AE54" s="54">
        <f t="shared" ca="1" si="100"/>
        <v>1</v>
      </c>
      <c r="AF54" s="54">
        <f t="shared" ca="1" si="101"/>
        <v>1</v>
      </c>
      <c r="AG54" s="54">
        <f t="shared" ca="1" si="102"/>
        <v>0</v>
      </c>
      <c r="AH54" s="54">
        <f t="shared" ca="1" si="103"/>
        <v>0</v>
      </c>
      <c r="AI54" s="54">
        <f t="shared" ca="1" si="104"/>
        <v>0</v>
      </c>
      <c r="AJ54" s="54">
        <f t="shared" ca="1" si="105"/>
        <v>0</v>
      </c>
      <c r="AK54" s="54">
        <f t="shared" ca="1" si="106"/>
        <v>0</v>
      </c>
      <c r="AL54" s="54">
        <f t="shared" ca="1" si="107"/>
        <v>0</v>
      </c>
      <c r="AM54" s="54">
        <f t="shared" ca="1" si="79"/>
        <v>1</v>
      </c>
      <c r="AN54" s="109" t="s">
        <v>47</v>
      </c>
      <c r="AO54" s="54">
        <f t="shared" ca="1" si="80"/>
        <v>1</v>
      </c>
    </row>
    <row r="55" spans="1:41" ht="15" x14ac:dyDescent="0.25">
      <c r="A55" s="60">
        <f>ROW()</f>
        <v>55</v>
      </c>
      <c r="B55" s="65"/>
      <c r="D55" s="306" t="s">
        <v>79</v>
      </c>
      <c r="E55" s="301">
        <v>12997</v>
      </c>
      <c r="F55" s="301">
        <v>13254</v>
      </c>
      <c r="G55" s="301">
        <v>13169</v>
      </c>
      <c r="H55" s="301">
        <v>12112</v>
      </c>
      <c r="I55" s="301">
        <v>11388</v>
      </c>
      <c r="J55" s="301">
        <v>12657</v>
      </c>
      <c r="K55" s="301">
        <v>0</v>
      </c>
      <c r="L55" s="301"/>
      <c r="M55" s="301"/>
      <c r="N55" s="301">
        <v>0</v>
      </c>
      <c r="O55" s="47"/>
      <c r="P55" s="100"/>
      <c r="Q55" s="276" t="s">
        <v>80</v>
      </c>
      <c r="S55" s="283">
        <f t="shared" si="108"/>
        <v>1.4144550185456091E-3</v>
      </c>
      <c r="T55" s="283">
        <f t="shared" si="109"/>
        <v>1.4179556361971315E-3</v>
      </c>
      <c r="U55" s="283">
        <f t="shared" si="110"/>
        <v>1.6112408304013947E-3</v>
      </c>
      <c r="V55" s="283">
        <f t="shared" si="111"/>
        <v>2.1190032357137423E-3</v>
      </c>
      <c r="W55" s="283">
        <f t="shared" si="112"/>
        <v>2.3666130500380302E-3</v>
      </c>
      <c r="X55" s="283">
        <f t="shared" si="113"/>
        <v>2.8380552785092598E-3</v>
      </c>
      <c r="Y55" s="56"/>
      <c r="Z55" s="56"/>
      <c r="AA55" s="56"/>
      <c r="AB55" s="56"/>
      <c r="AC55" s="54">
        <f t="shared" ca="1" si="98"/>
        <v>1</v>
      </c>
      <c r="AD55" s="54">
        <f t="shared" ca="1" si="99"/>
        <v>1</v>
      </c>
      <c r="AE55" s="54">
        <f t="shared" ca="1" si="100"/>
        <v>1</v>
      </c>
      <c r="AF55" s="54">
        <f t="shared" ca="1" si="101"/>
        <v>1</v>
      </c>
      <c r="AG55" s="54">
        <f t="shared" ca="1" si="102"/>
        <v>0</v>
      </c>
      <c r="AH55" s="54">
        <f t="shared" ca="1" si="103"/>
        <v>0</v>
      </c>
      <c r="AI55" s="54">
        <f t="shared" ca="1" si="104"/>
        <v>0</v>
      </c>
      <c r="AJ55" s="54">
        <f t="shared" ca="1" si="105"/>
        <v>0</v>
      </c>
      <c r="AK55" s="54">
        <f t="shared" ca="1" si="106"/>
        <v>0</v>
      </c>
      <c r="AL55" s="54">
        <f t="shared" ca="1" si="107"/>
        <v>0</v>
      </c>
      <c r="AM55" s="54">
        <f t="shared" ca="1" si="79"/>
        <v>1</v>
      </c>
      <c r="AN55" s="109" t="s">
        <v>47</v>
      </c>
      <c r="AO55" s="54">
        <f t="shared" ca="1" si="80"/>
        <v>1</v>
      </c>
    </row>
    <row r="56" spans="1:41" ht="15" x14ac:dyDescent="0.25">
      <c r="A56" s="60">
        <f>ROW()</f>
        <v>56</v>
      </c>
      <c r="B56" s="65"/>
      <c r="D56" s="324" t="s">
        <v>81</v>
      </c>
      <c r="E56" s="302">
        <f t="shared" ref="E56:J56" si="114">SUM(E54:E55)</f>
        <v>94529</v>
      </c>
      <c r="F56" s="302">
        <f t="shared" si="114"/>
        <v>48505</v>
      </c>
      <c r="G56" s="302">
        <f t="shared" si="114"/>
        <v>13169</v>
      </c>
      <c r="H56" s="302">
        <f t="shared" si="114"/>
        <v>12112</v>
      </c>
      <c r="I56" s="302">
        <f t="shared" si="114"/>
        <v>11388</v>
      </c>
      <c r="J56" s="302">
        <f t="shared" si="114"/>
        <v>25314</v>
      </c>
      <c r="K56" s="302">
        <f t="shared" ref="K56:N56" si="115">SUM(K54:K55)</f>
        <v>5854</v>
      </c>
      <c r="L56" s="302">
        <f t="shared" si="115"/>
        <v>0</v>
      </c>
      <c r="M56" s="302">
        <f t="shared" si="115"/>
        <v>0</v>
      </c>
      <c r="N56" s="302">
        <f t="shared" si="115"/>
        <v>0</v>
      </c>
      <c r="O56" s="47"/>
      <c r="P56" s="100"/>
      <c r="Q56" s="276"/>
      <c r="S56" s="285">
        <f t="shared" si="108"/>
        <v>1.0287529310463788E-2</v>
      </c>
      <c r="T56" s="285">
        <f t="shared" si="109"/>
        <v>5.1892212263272876E-3</v>
      </c>
      <c r="U56" s="285">
        <f t="shared" si="110"/>
        <v>1.6112408304013947E-3</v>
      </c>
      <c r="V56" s="285">
        <f t="shared" si="111"/>
        <v>2.1190032357137423E-3</v>
      </c>
      <c r="W56" s="285">
        <f t="shared" si="112"/>
        <v>2.3666130500380302E-3</v>
      </c>
      <c r="X56" s="285">
        <f t="shared" si="113"/>
        <v>5.6761105570185197E-3</v>
      </c>
      <c r="Y56" s="56"/>
      <c r="Z56" s="56"/>
      <c r="AA56" s="56"/>
      <c r="AB56" s="56"/>
      <c r="AC56" s="54">
        <f t="shared" ca="1" si="98"/>
        <v>1</v>
      </c>
      <c r="AD56" s="54">
        <f t="shared" ca="1" si="99"/>
        <v>1</v>
      </c>
      <c r="AE56" s="54">
        <f t="shared" ca="1" si="100"/>
        <v>1</v>
      </c>
      <c r="AF56" s="54">
        <f t="shared" ca="1" si="101"/>
        <v>1</v>
      </c>
      <c r="AG56" s="54">
        <f t="shared" ca="1" si="102"/>
        <v>1</v>
      </c>
      <c r="AH56" s="54">
        <f t="shared" ca="1" si="103"/>
        <v>1</v>
      </c>
      <c r="AI56" s="54">
        <f t="shared" ca="1" si="104"/>
        <v>1</v>
      </c>
      <c r="AJ56" s="54">
        <f t="shared" ca="1" si="105"/>
        <v>1</v>
      </c>
      <c r="AK56" s="54">
        <f t="shared" ca="1" si="106"/>
        <v>1</v>
      </c>
      <c r="AL56" s="54">
        <f t="shared" ca="1" si="107"/>
        <v>1</v>
      </c>
      <c r="AM56" s="54">
        <f t="shared" ca="1" si="79"/>
        <v>1</v>
      </c>
      <c r="AN56" s="109" t="s">
        <v>47</v>
      </c>
      <c r="AO56" s="54">
        <f t="shared" ca="1" si="80"/>
        <v>1</v>
      </c>
    </row>
    <row r="57" spans="1:41" x14ac:dyDescent="0.2">
      <c r="A57" s="60">
        <f>ROW()</f>
        <v>57</v>
      </c>
      <c r="B57" s="65"/>
      <c r="D57" s="143"/>
      <c r="E57" s="292"/>
      <c r="F57" s="292"/>
      <c r="G57" s="292"/>
      <c r="H57" s="292"/>
      <c r="I57" s="292"/>
      <c r="J57" s="292"/>
      <c r="K57" s="292"/>
      <c r="L57" s="292"/>
      <c r="M57" s="292"/>
      <c r="N57" s="292"/>
      <c r="O57" s="47"/>
      <c r="P57" s="100"/>
      <c r="Q57" s="276"/>
      <c r="S57" s="283"/>
      <c r="T57" s="283"/>
      <c r="U57" s="283"/>
      <c r="V57" s="283"/>
      <c r="W57" s="283"/>
      <c r="X57" s="283"/>
      <c r="Y57" s="56"/>
      <c r="Z57" s="56"/>
      <c r="AA57" s="56"/>
      <c r="AB57" s="56"/>
      <c r="AC57" s="54">
        <f t="shared" ca="1" si="98"/>
        <v>1</v>
      </c>
      <c r="AD57" s="54">
        <f t="shared" ca="1" si="99"/>
        <v>1</v>
      </c>
      <c r="AE57" s="54">
        <f t="shared" ca="1" si="100"/>
        <v>1</v>
      </c>
      <c r="AF57" s="54">
        <f t="shared" ca="1" si="101"/>
        <v>1</v>
      </c>
      <c r="AG57" s="54">
        <f t="shared" ca="1" si="102"/>
        <v>1</v>
      </c>
      <c r="AH57" s="54">
        <f t="shared" ca="1" si="103"/>
        <v>1</v>
      </c>
      <c r="AI57" s="54">
        <f t="shared" ca="1" si="104"/>
        <v>1</v>
      </c>
      <c r="AJ57" s="54">
        <f t="shared" ca="1" si="105"/>
        <v>1</v>
      </c>
      <c r="AK57" s="54">
        <f t="shared" ca="1" si="106"/>
        <v>1</v>
      </c>
      <c r="AL57" s="54">
        <f t="shared" ca="1" si="107"/>
        <v>1</v>
      </c>
      <c r="AM57" s="54">
        <f t="shared" ca="1" si="79"/>
        <v>1</v>
      </c>
      <c r="AN57" s="109" t="s">
        <v>47</v>
      </c>
      <c r="AO57" s="54">
        <f t="shared" ca="1" si="80"/>
        <v>1</v>
      </c>
    </row>
    <row r="58" spans="1:41" ht="15" x14ac:dyDescent="0.25">
      <c r="A58" s="60">
        <f>ROW()</f>
        <v>58</v>
      </c>
      <c r="B58" s="65"/>
      <c r="D58" s="325" t="s">
        <v>82</v>
      </c>
      <c r="E58" s="303">
        <v>0</v>
      </c>
      <c r="F58" s="303">
        <v>0</v>
      </c>
      <c r="G58" s="303">
        <v>0</v>
      </c>
      <c r="H58" s="303">
        <v>0</v>
      </c>
      <c r="I58" s="303">
        <v>0</v>
      </c>
      <c r="J58" s="303">
        <v>0</v>
      </c>
      <c r="K58" s="303">
        <v>0</v>
      </c>
      <c r="L58" s="303"/>
      <c r="M58" s="303"/>
      <c r="N58" s="303">
        <v>0</v>
      </c>
      <c r="O58" s="47"/>
      <c r="P58" s="107"/>
      <c r="Q58" s="276" t="s">
        <v>83</v>
      </c>
      <c r="S58" s="283">
        <f t="shared" ref="S58:S65" si="116">IFERROR(E58/E$42,0)</f>
        <v>0</v>
      </c>
      <c r="T58" s="283">
        <f t="shared" ref="T58:T65" si="117">IFERROR(F58/F$42,0)</f>
        <v>0</v>
      </c>
      <c r="U58" s="283">
        <f t="shared" ref="U58:U65" si="118">IFERROR(G58/G$42,0)</f>
        <v>0</v>
      </c>
      <c r="V58" s="283">
        <f t="shared" ref="V58:V65" si="119">IFERROR(H58/H$42,0)</f>
        <v>0</v>
      </c>
      <c r="W58" s="283">
        <f t="shared" ref="W58:W65" si="120">IFERROR(I58/I$42,0)</f>
        <v>0</v>
      </c>
      <c r="X58" s="283">
        <f t="shared" ref="X58:X65" si="121">IFERROR(J58/J$42,0)</f>
        <v>0</v>
      </c>
      <c r="Y58" s="56"/>
      <c r="Z58" s="56"/>
      <c r="AA58" s="56"/>
      <c r="AB58" s="56"/>
      <c r="AC58" s="54">
        <f t="shared" ca="1" si="98"/>
        <v>1</v>
      </c>
      <c r="AD58" s="54">
        <f t="shared" ca="1" si="99"/>
        <v>1</v>
      </c>
      <c r="AE58" s="54">
        <f t="shared" ca="1" si="100"/>
        <v>1</v>
      </c>
      <c r="AF58" s="54">
        <f t="shared" ca="1" si="101"/>
        <v>1</v>
      </c>
      <c r="AG58" s="54">
        <f t="shared" ca="1" si="102"/>
        <v>0</v>
      </c>
      <c r="AH58" s="54">
        <f t="shared" ca="1" si="103"/>
        <v>0</v>
      </c>
      <c r="AI58" s="54">
        <f t="shared" ca="1" si="104"/>
        <v>0</v>
      </c>
      <c r="AJ58" s="54">
        <f t="shared" ca="1" si="105"/>
        <v>0</v>
      </c>
      <c r="AK58" s="54">
        <f t="shared" ca="1" si="106"/>
        <v>0</v>
      </c>
      <c r="AL58" s="54">
        <f t="shared" ca="1" si="107"/>
        <v>0</v>
      </c>
      <c r="AM58" s="54">
        <f t="shared" ca="1" si="79"/>
        <v>1</v>
      </c>
      <c r="AN58" s="109" t="s">
        <v>47</v>
      </c>
      <c r="AO58" s="54">
        <f t="shared" ca="1" si="80"/>
        <v>1</v>
      </c>
    </row>
    <row r="59" spans="1:41" ht="15" x14ac:dyDescent="0.25">
      <c r="A59" s="60">
        <f>ROW()</f>
        <v>59</v>
      </c>
      <c r="B59" s="65"/>
      <c r="D59" s="325" t="s">
        <v>84</v>
      </c>
      <c r="E59" s="303">
        <v>1409161</v>
      </c>
      <c r="F59" s="303">
        <v>565440</v>
      </c>
      <c r="G59" s="303">
        <v>208654</v>
      </c>
      <c r="H59" s="303">
        <v>407159</v>
      </c>
      <c r="I59" s="303">
        <v>611486</v>
      </c>
      <c r="J59" s="303">
        <v>609456</v>
      </c>
      <c r="K59" s="303">
        <v>607424</v>
      </c>
      <c r="L59" s="303">
        <v>633305</v>
      </c>
      <c r="M59" s="303">
        <v>645758</v>
      </c>
      <c r="N59" s="303">
        <v>0</v>
      </c>
      <c r="O59" s="47"/>
      <c r="P59" s="107"/>
      <c r="Q59" s="276" t="s">
        <v>85</v>
      </c>
      <c r="S59" s="283">
        <f t="shared" si="116"/>
        <v>0.15335807096935822</v>
      </c>
      <c r="T59" s="283">
        <f t="shared" si="117"/>
        <v>6.0492593551479255E-2</v>
      </c>
      <c r="U59" s="283">
        <f t="shared" si="118"/>
        <v>2.5529033656813166E-2</v>
      </c>
      <c r="V59" s="283">
        <f t="shared" si="119"/>
        <v>7.1232764072817992E-2</v>
      </c>
      <c r="W59" s="283">
        <f t="shared" si="120"/>
        <v>0.1270768130940951</v>
      </c>
      <c r="X59" s="283">
        <f t="shared" si="121"/>
        <v>0.13665717135333327</v>
      </c>
      <c r="Y59" s="56"/>
      <c r="Z59" s="56"/>
      <c r="AA59" s="56"/>
      <c r="AB59" s="56"/>
      <c r="AC59" s="54">
        <f t="shared" ca="1" si="98"/>
        <v>1</v>
      </c>
      <c r="AD59" s="54">
        <f t="shared" ca="1" si="99"/>
        <v>1</v>
      </c>
      <c r="AE59" s="54">
        <f t="shared" ca="1" si="100"/>
        <v>1</v>
      </c>
      <c r="AF59" s="54">
        <f t="shared" ca="1" si="101"/>
        <v>1</v>
      </c>
      <c r="AG59" s="54">
        <f t="shared" ca="1" si="102"/>
        <v>0</v>
      </c>
      <c r="AH59" s="54">
        <f t="shared" ca="1" si="103"/>
        <v>0</v>
      </c>
      <c r="AI59" s="54">
        <f t="shared" ca="1" si="104"/>
        <v>0</v>
      </c>
      <c r="AJ59" s="54">
        <f t="shared" ca="1" si="105"/>
        <v>0</v>
      </c>
      <c r="AK59" s="54">
        <f t="shared" ca="1" si="106"/>
        <v>0</v>
      </c>
      <c r="AL59" s="54">
        <f t="shared" ca="1" si="107"/>
        <v>0</v>
      </c>
      <c r="AM59" s="54">
        <f t="shared" ca="1" si="79"/>
        <v>1</v>
      </c>
      <c r="AN59" s="109" t="s">
        <v>47</v>
      </c>
      <c r="AO59" s="54">
        <f t="shared" ca="1" si="80"/>
        <v>1</v>
      </c>
    </row>
    <row r="60" spans="1:41" ht="15" x14ac:dyDescent="0.25">
      <c r="A60" s="60">
        <f>ROW()</f>
        <v>60</v>
      </c>
      <c r="B60" s="65"/>
      <c r="D60" s="306" t="s">
        <v>86</v>
      </c>
      <c r="E60" s="303">
        <v>234513</v>
      </c>
      <c r="F60" s="303">
        <v>275763</v>
      </c>
      <c r="G60" s="303">
        <v>132173</v>
      </c>
      <c r="H60" s="303">
        <v>123298</v>
      </c>
      <c r="I60" s="303">
        <v>104709</v>
      </c>
      <c r="J60" s="303">
        <v>81942</v>
      </c>
      <c r="K60" s="303">
        <v>11220</v>
      </c>
      <c r="L60" s="303">
        <v>24564</v>
      </c>
      <c r="M60" s="303">
        <v>22514</v>
      </c>
      <c r="N60" s="303">
        <v>0</v>
      </c>
      <c r="O60" s="47"/>
      <c r="P60" s="107"/>
      <c r="Q60" s="276" t="s">
        <v>87</v>
      </c>
      <c r="S60" s="283">
        <f t="shared" si="116"/>
        <v>2.5521896573377424E-2</v>
      </c>
      <c r="T60" s="283">
        <f t="shared" si="117"/>
        <v>2.9502014494087039E-2</v>
      </c>
      <c r="U60" s="283">
        <f t="shared" si="118"/>
        <v>1.6171503855770639E-2</v>
      </c>
      <c r="V60" s="283">
        <f t="shared" si="119"/>
        <v>2.1571075045990172E-2</v>
      </c>
      <c r="W60" s="283">
        <f t="shared" si="120"/>
        <v>2.1760246387112058E-2</v>
      </c>
      <c r="X60" s="283">
        <f t="shared" si="121"/>
        <v>1.8373700373833117E-2</v>
      </c>
      <c r="Y60" s="56"/>
      <c r="Z60" s="56"/>
      <c r="AA60" s="56"/>
      <c r="AB60" s="56"/>
      <c r="AC60" s="54">
        <f t="shared" ca="1" si="98"/>
        <v>1</v>
      </c>
      <c r="AD60" s="54">
        <f t="shared" ca="1" si="99"/>
        <v>1</v>
      </c>
      <c r="AE60" s="54">
        <f t="shared" ca="1" si="100"/>
        <v>1</v>
      </c>
      <c r="AF60" s="54">
        <f t="shared" ca="1" si="101"/>
        <v>1</v>
      </c>
      <c r="AG60" s="54">
        <f t="shared" ca="1" si="102"/>
        <v>0</v>
      </c>
      <c r="AH60" s="54">
        <f t="shared" ca="1" si="103"/>
        <v>0</v>
      </c>
      <c r="AI60" s="54">
        <f t="shared" ca="1" si="104"/>
        <v>0</v>
      </c>
      <c r="AJ60" s="54">
        <f t="shared" ca="1" si="105"/>
        <v>0</v>
      </c>
      <c r="AK60" s="54">
        <f t="shared" ca="1" si="106"/>
        <v>0</v>
      </c>
      <c r="AL60" s="54">
        <f t="shared" ca="1" si="107"/>
        <v>0</v>
      </c>
      <c r="AM60" s="54">
        <f t="shared" ca="1" si="79"/>
        <v>1</v>
      </c>
      <c r="AN60" s="109" t="s">
        <v>47</v>
      </c>
      <c r="AO60" s="54">
        <f t="shared" ca="1" si="80"/>
        <v>1</v>
      </c>
    </row>
    <row r="61" spans="1:41" ht="15" x14ac:dyDescent="0.25">
      <c r="A61" s="60">
        <f>ROW()</f>
        <v>61</v>
      </c>
      <c r="B61" s="65"/>
      <c r="D61" s="306" t="s">
        <v>88</v>
      </c>
      <c r="E61" s="303">
        <v>0</v>
      </c>
      <c r="F61" s="303">
        <v>0</v>
      </c>
      <c r="G61" s="303">
        <v>0</v>
      </c>
      <c r="H61" s="303">
        <v>0</v>
      </c>
      <c r="I61" s="303">
        <v>0</v>
      </c>
      <c r="J61" s="303">
        <v>0</v>
      </c>
      <c r="K61" s="303">
        <v>0</v>
      </c>
      <c r="L61" s="303"/>
      <c r="M61" s="303"/>
      <c r="N61" s="303">
        <v>0</v>
      </c>
      <c r="O61" s="47"/>
      <c r="P61" s="107"/>
      <c r="Q61" s="276" t="s">
        <v>87</v>
      </c>
      <c r="S61" s="283">
        <f t="shared" si="116"/>
        <v>0</v>
      </c>
      <c r="T61" s="283">
        <f t="shared" si="117"/>
        <v>0</v>
      </c>
      <c r="U61" s="283">
        <f t="shared" si="118"/>
        <v>0</v>
      </c>
      <c r="V61" s="283">
        <f t="shared" si="119"/>
        <v>0</v>
      </c>
      <c r="W61" s="283">
        <f t="shared" si="120"/>
        <v>0</v>
      </c>
      <c r="X61" s="283">
        <f t="shared" si="121"/>
        <v>0</v>
      </c>
      <c r="Y61" s="56"/>
      <c r="Z61" s="56"/>
      <c r="AA61" s="56"/>
      <c r="AB61" s="56"/>
      <c r="AC61" s="54">
        <f t="shared" ca="1" si="98"/>
        <v>1</v>
      </c>
      <c r="AD61" s="54">
        <f t="shared" ca="1" si="99"/>
        <v>1</v>
      </c>
      <c r="AE61" s="54">
        <f t="shared" ca="1" si="100"/>
        <v>1</v>
      </c>
      <c r="AF61" s="54">
        <f t="shared" ca="1" si="101"/>
        <v>1</v>
      </c>
      <c r="AG61" s="54">
        <f t="shared" ca="1" si="102"/>
        <v>0</v>
      </c>
      <c r="AH61" s="54">
        <f t="shared" ca="1" si="103"/>
        <v>0</v>
      </c>
      <c r="AI61" s="54">
        <f t="shared" ca="1" si="104"/>
        <v>0</v>
      </c>
      <c r="AJ61" s="54">
        <f t="shared" ca="1" si="105"/>
        <v>0</v>
      </c>
      <c r="AK61" s="54">
        <f t="shared" ca="1" si="106"/>
        <v>0</v>
      </c>
      <c r="AL61" s="54">
        <f t="shared" ca="1" si="107"/>
        <v>0</v>
      </c>
      <c r="AM61" s="54">
        <f t="shared" ca="1" si="79"/>
        <v>1</v>
      </c>
      <c r="AN61" s="109" t="s">
        <v>47</v>
      </c>
      <c r="AO61" s="54">
        <f t="shared" ca="1" si="80"/>
        <v>1</v>
      </c>
    </row>
    <row r="62" spans="1:41" x14ac:dyDescent="0.2">
      <c r="A62" s="60">
        <f>ROW()</f>
        <v>62</v>
      </c>
      <c r="B62" s="65"/>
      <c r="D62" s="143"/>
      <c r="E62" s="143"/>
      <c r="F62" s="143"/>
      <c r="G62" s="143"/>
      <c r="H62" s="143"/>
      <c r="I62" s="143"/>
      <c r="J62" s="143"/>
      <c r="K62" s="143"/>
      <c r="L62" s="143"/>
      <c r="M62" s="143"/>
      <c r="N62" s="143"/>
      <c r="O62" s="47"/>
      <c r="P62" s="100"/>
      <c r="Q62" s="276"/>
      <c r="S62" s="283">
        <f t="shared" si="116"/>
        <v>0</v>
      </c>
      <c r="T62" s="283">
        <f t="shared" si="117"/>
        <v>0</v>
      </c>
      <c r="U62" s="283">
        <f t="shared" si="118"/>
        <v>0</v>
      </c>
      <c r="V62" s="283">
        <f t="shared" si="119"/>
        <v>0</v>
      </c>
      <c r="W62" s="283">
        <f t="shared" si="120"/>
        <v>0</v>
      </c>
      <c r="X62" s="283">
        <f t="shared" si="121"/>
        <v>0</v>
      </c>
      <c r="Y62" s="56"/>
      <c r="Z62" s="56"/>
      <c r="AA62" s="56"/>
      <c r="AB62" s="56"/>
      <c r="AC62" s="54">
        <f t="shared" ca="1" si="98"/>
        <v>1</v>
      </c>
      <c r="AD62" s="54">
        <f t="shared" ca="1" si="99"/>
        <v>1</v>
      </c>
      <c r="AE62" s="54">
        <f t="shared" ca="1" si="100"/>
        <v>1</v>
      </c>
      <c r="AF62" s="54">
        <f t="shared" ca="1" si="101"/>
        <v>1</v>
      </c>
      <c r="AG62" s="54">
        <f t="shared" ca="1" si="102"/>
        <v>1</v>
      </c>
      <c r="AH62" s="54">
        <f t="shared" ca="1" si="103"/>
        <v>1</v>
      </c>
      <c r="AI62" s="54">
        <f t="shared" ca="1" si="104"/>
        <v>1</v>
      </c>
      <c r="AJ62" s="54">
        <f t="shared" ca="1" si="105"/>
        <v>1</v>
      </c>
      <c r="AK62" s="54">
        <f t="shared" ca="1" si="106"/>
        <v>1</v>
      </c>
      <c r="AL62" s="54">
        <f t="shared" ca="1" si="107"/>
        <v>1</v>
      </c>
      <c r="AM62" s="54">
        <f t="shared" ca="1" si="79"/>
        <v>1</v>
      </c>
      <c r="AN62" s="109" t="s">
        <v>47</v>
      </c>
      <c r="AO62" s="54">
        <f t="shared" ca="1" si="80"/>
        <v>1</v>
      </c>
    </row>
    <row r="63" spans="1:41" x14ac:dyDescent="0.2">
      <c r="A63" s="60">
        <f>ROW()</f>
        <v>63</v>
      </c>
      <c r="B63" s="65"/>
      <c r="D63" s="143" t="s">
        <v>74</v>
      </c>
      <c r="E63" s="304">
        <f t="shared" ref="E63:J63" si="122">+E51</f>
        <v>10022518</v>
      </c>
      <c r="F63" s="304">
        <f t="shared" si="122"/>
        <v>13447398</v>
      </c>
      <c r="G63" s="304">
        <f t="shared" si="122"/>
        <v>8191923</v>
      </c>
      <c r="H63" s="304">
        <f t="shared" si="122"/>
        <v>8600879</v>
      </c>
      <c r="I63" s="304">
        <f t="shared" si="122"/>
        <v>5978722</v>
      </c>
      <c r="J63" s="304">
        <f t="shared" si="122"/>
        <v>5334917</v>
      </c>
      <c r="K63" s="304">
        <f t="shared" ref="K63:L63" si="123">+K51</f>
        <v>4676401</v>
      </c>
      <c r="L63" s="304">
        <f t="shared" si="123"/>
        <v>4854539</v>
      </c>
      <c r="M63" s="304">
        <f t="shared" ref="M63:N63" si="124">+M51</f>
        <v>4729076</v>
      </c>
      <c r="N63" s="304">
        <f t="shared" si="124"/>
        <v>0</v>
      </c>
      <c r="O63" s="63"/>
      <c r="P63" s="100"/>
      <c r="Q63" s="276" t="s">
        <v>89</v>
      </c>
      <c r="S63" s="285">
        <f t="shared" si="116"/>
        <v>1.0907440858323998</v>
      </c>
      <c r="T63" s="285">
        <f t="shared" si="117"/>
        <v>1.4386459775378024</v>
      </c>
      <c r="U63" s="285">
        <f t="shared" si="118"/>
        <v>1.0022902890959287</v>
      </c>
      <c r="V63" s="285">
        <f t="shared" si="119"/>
        <v>1.5047300553981484</v>
      </c>
      <c r="W63" s="285">
        <f t="shared" si="120"/>
        <v>1.2424764232305474</v>
      </c>
      <c r="X63" s="285">
        <f t="shared" si="121"/>
        <v>1.1962383939526573</v>
      </c>
      <c r="Y63" s="56"/>
      <c r="Z63" s="56"/>
      <c r="AA63" s="56"/>
      <c r="AB63" s="56"/>
      <c r="AC63" s="54">
        <f t="shared" ca="1" si="98"/>
        <v>1</v>
      </c>
      <c r="AD63" s="54">
        <f t="shared" ca="1" si="99"/>
        <v>1</v>
      </c>
      <c r="AE63" s="54">
        <f t="shared" ca="1" si="100"/>
        <v>1</v>
      </c>
      <c r="AF63" s="54">
        <f t="shared" ca="1" si="101"/>
        <v>1</v>
      </c>
      <c r="AG63" s="54">
        <f t="shared" ca="1" si="102"/>
        <v>1</v>
      </c>
      <c r="AH63" s="54">
        <f t="shared" ca="1" si="103"/>
        <v>1</v>
      </c>
      <c r="AI63" s="54">
        <f t="shared" ca="1" si="104"/>
        <v>1</v>
      </c>
      <c r="AJ63" s="54">
        <f t="shared" ca="1" si="105"/>
        <v>1</v>
      </c>
      <c r="AK63" s="54">
        <f t="shared" ca="1" si="106"/>
        <v>1</v>
      </c>
      <c r="AL63" s="54">
        <f t="shared" ca="1" si="107"/>
        <v>1</v>
      </c>
      <c r="AM63" s="54">
        <f t="shared" ca="1" si="79"/>
        <v>1</v>
      </c>
      <c r="AN63" s="109" t="s">
        <v>47</v>
      </c>
      <c r="AO63" s="54">
        <f t="shared" ca="1" si="80"/>
        <v>1</v>
      </c>
    </row>
    <row r="64" spans="1:41" x14ac:dyDescent="0.2">
      <c r="A64" s="60">
        <f>ROW()</f>
        <v>64</v>
      </c>
      <c r="B64" s="65"/>
      <c r="D64" s="143" t="s">
        <v>90</v>
      </c>
      <c r="E64" s="304"/>
      <c r="F64" s="304"/>
      <c r="G64" s="304">
        <v>8696746</v>
      </c>
      <c r="H64" s="304">
        <v>23204</v>
      </c>
      <c r="I64" s="304"/>
      <c r="J64" s="304"/>
      <c r="K64" s="304"/>
      <c r="L64" s="304"/>
      <c r="M64" s="304"/>
      <c r="N64" s="304"/>
      <c r="O64" s="63"/>
      <c r="P64" s="100"/>
      <c r="Q64" s="276"/>
      <c r="S64" s="285"/>
      <c r="T64" s="285"/>
      <c r="U64" s="285"/>
      <c r="V64" s="285"/>
      <c r="W64" s="285"/>
      <c r="X64" s="285"/>
      <c r="Y64" s="56"/>
      <c r="Z64" s="56"/>
      <c r="AA64" s="56"/>
      <c r="AB64" s="56"/>
      <c r="AC64" s="54"/>
      <c r="AD64" s="54"/>
      <c r="AE64" s="54"/>
      <c r="AF64" s="54">
        <f t="shared" ca="1" si="101"/>
        <v>1</v>
      </c>
      <c r="AG64" s="54"/>
      <c r="AH64" s="54"/>
      <c r="AI64" s="54"/>
      <c r="AJ64" s="54"/>
      <c r="AK64" s="54"/>
      <c r="AL64" s="54"/>
      <c r="AM64" s="54"/>
      <c r="AN64" s="109"/>
      <c r="AO64" s="54"/>
    </row>
    <row r="65" spans="1:59" ht="13.5" thickBot="1" x14ac:dyDescent="0.25">
      <c r="A65" s="60">
        <f>ROW()</f>
        <v>65</v>
      </c>
      <c r="B65" s="65"/>
      <c r="D65" s="307" t="s">
        <v>91</v>
      </c>
      <c r="E65" s="305">
        <f>+E42-E63+E64</f>
        <v>-833820</v>
      </c>
      <c r="F65" s="305">
        <f t="shared" ref="F65:N65" si="125">+F42-F63+F64</f>
        <v>-4100138</v>
      </c>
      <c r="G65" s="305">
        <f t="shared" si="125"/>
        <v>8678027</v>
      </c>
      <c r="H65" s="305">
        <f t="shared" si="125"/>
        <v>-2861780</v>
      </c>
      <c r="I65" s="305">
        <f t="shared" si="125"/>
        <v>-1166782</v>
      </c>
      <c r="J65" s="305">
        <f t="shared" si="125"/>
        <v>-875173</v>
      </c>
      <c r="K65" s="305">
        <f t="shared" si="125"/>
        <v>-73249</v>
      </c>
      <c r="L65" s="305">
        <f t="shared" si="125"/>
        <v>560557</v>
      </c>
      <c r="M65" s="305">
        <f t="shared" si="125"/>
        <v>27348</v>
      </c>
      <c r="N65" s="305">
        <f t="shared" si="125"/>
        <v>0</v>
      </c>
      <c r="O65" s="63"/>
      <c r="P65" s="100"/>
      <c r="Q65" s="276" t="s">
        <v>92</v>
      </c>
      <c r="S65" s="374">
        <f t="shared" si="116"/>
        <v>-9.0744085832399762E-2</v>
      </c>
      <c r="T65" s="374">
        <f t="shared" si="117"/>
        <v>-0.43864597753780254</v>
      </c>
      <c r="U65" s="374">
        <f t="shared" si="118"/>
        <v>1.0617656184771602</v>
      </c>
      <c r="V65" s="374">
        <f t="shared" si="119"/>
        <v>-0.50067049867081181</v>
      </c>
      <c r="W65" s="374">
        <f t="shared" si="120"/>
        <v>-0.24247642323054736</v>
      </c>
      <c r="X65" s="374">
        <f t="shared" si="121"/>
        <v>-0.19623839395265738</v>
      </c>
      <c r="Y65" s="56"/>
      <c r="Z65" s="56"/>
      <c r="AA65" s="56"/>
      <c r="AB65" s="56"/>
      <c r="AC65" s="54">
        <f t="shared" ca="1" si="98"/>
        <v>1</v>
      </c>
      <c r="AD65" s="54">
        <f t="shared" ca="1" si="99"/>
        <v>1</v>
      </c>
      <c r="AE65" s="54">
        <f t="shared" ca="1" si="100"/>
        <v>1</v>
      </c>
      <c r="AF65" s="54">
        <f t="shared" ca="1" si="101"/>
        <v>1</v>
      </c>
      <c r="AG65" s="54">
        <f t="shared" ca="1" si="102"/>
        <v>1</v>
      </c>
      <c r="AH65" s="54">
        <f t="shared" ca="1" si="103"/>
        <v>1</v>
      </c>
      <c r="AI65" s="54">
        <f t="shared" ca="1" si="104"/>
        <v>1</v>
      </c>
      <c r="AJ65" s="54">
        <f t="shared" ca="1" si="105"/>
        <v>1</v>
      </c>
      <c r="AK65" s="54">
        <f t="shared" ca="1" si="106"/>
        <v>1</v>
      </c>
      <c r="AL65" s="54">
        <f t="shared" ca="1" si="107"/>
        <v>1</v>
      </c>
      <c r="AM65" s="54">
        <f t="shared" ca="1" si="79"/>
        <v>1</v>
      </c>
      <c r="AN65" s="109" t="s">
        <v>47</v>
      </c>
      <c r="AO65" s="54">
        <f t="shared" ca="1" si="80"/>
        <v>1</v>
      </c>
    </row>
    <row r="66" spans="1:59" ht="15.75" thickTop="1" x14ac:dyDescent="0.25">
      <c r="A66" s="60">
        <f>ROW()</f>
        <v>66</v>
      </c>
      <c r="B66" s="65"/>
      <c r="D66" s="276" t="s">
        <v>93</v>
      </c>
      <c r="E66" s="422"/>
      <c r="F66" s="423"/>
      <c r="G66" s="423"/>
      <c r="H66" s="423"/>
      <c r="I66" s="423"/>
      <c r="J66" s="423"/>
      <c r="K66" s="423"/>
      <c r="L66" s="423"/>
      <c r="M66" s="423"/>
      <c r="N66" s="423"/>
      <c r="O66" s="63"/>
      <c r="P66" s="100"/>
      <c r="Q66" s="276"/>
      <c r="S66" s="56"/>
      <c r="T66" s="56"/>
      <c r="U66" s="56"/>
      <c r="V66" s="56"/>
      <c r="W66" s="56"/>
      <c r="X66" s="56"/>
      <c r="Y66" s="56"/>
      <c r="Z66" s="56"/>
      <c r="AA66" s="56"/>
      <c r="AB66" s="56"/>
      <c r="AC66" s="54">
        <f t="shared" ca="1" si="98"/>
        <v>1</v>
      </c>
      <c r="AD66" s="54">
        <f t="shared" ca="1" si="99"/>
        <v>1</v>
      </c>
      <c r="AE66" s="54">
        <f t="shared" ca="1" si="100"/>
        <v>1</v>
      </c>
      <c r="AF66" s="54">
        <f t="shared" ca="1" si="101"/>
        <v>1</v>
      </c>
      <c r="AG66" s="54">
        <f t="shared" ca="1" si="102"/>
        <v>1</v>
      </c>
      <c r="AH66" s="54">
        <f t="shared" ca="1" si="103"/>
        <v>1</v>
      </c>
      <c r="AI66" s="54">
        <f t="shared" ca="1" si="104"/>
        <v>1</v>
      </c>
      <c r="AJ66" s="54">
        <f t="shared" ca="1" si="105"/>
        <v>1</v>
      </c>
      <c r="AK66" s="54">
        <f t="shared" ca="1" si="106"/>
        <v>1</v>
      </c>
      <c r="AL66" s="54">
        <f t="shared" ca="1" si="107"/>
        <v>1</v>
      </c>
      <c r="AM66" s="54">
        <f t="shared" ca="1" si="79"/>
        <v>1</v>
      </c>
      <c r="AN66" s="109" t="s">
        <v>47</v>
      </c>
      <c r="AO66" s="54">
        <f t="shared" ca="1" si="80"/>
        <v>1</v>
      </c>
    </row>
    <row r="67" spans="1:59" ht="15" outlineLevel="1" x14ac:dyDescent="0.25">
      <c r="A67" s="60">
        <f>ROW()</f>
        <v>67</v>
      </c>
      <c r="B67" s="65"/>
      <c r="D67" s="423" t="s">
        <v>94</v>
      </c>
      <c r="E67" s="422"/>
      <c r="F67" s="424">
        <f>F105-E105</f>
        <v>-44010</v>
      </c>
      <c r="G67" s="424">
        <f t="shared" ref="G67:I67" si="126">G105-F105</f>
        <v>8002674</v>
      </c>
      <c r="H67" s="424">
        <f t="shared" si="126"/>
        <v>-2424210</v>
      </c>
      <c r="I67" s="424">
        <f t="shared" si="126"/>
        <v>-1658915</v>
      </c>
      <c r="J67" s="424">
        <f>IF(J30=0,0,J105-I105)</f>
        <v>-1703584</v>
      </c>
      <c r="K67" s="424">
        <f>IF(K30=0,0,K105-J105)</f>
        <v>-1705655</v>
      </c>
      <c r="L67" s="424">
        <f>IF(L30=0,0,L105-K105)</f>
        <v>0</v>
      </c>
      <c r="M67" s="424">
        <f>IF(M30=0,0,M105-L105)</f>
        <v>0</v>
      </c>
      <c r="N67" s="424">
        <f>IF(N30=0,0,N105-M105)</f>
        <v>0</v>
      </c>
      <c r="O67" s="63"/>
      <c r="P67" s="100"/>
      <c r="Q67" s="276"/>
      <c r="S67" s="56"/>
      <c r="T67" s="56"/>
      <c r="U67" s="56"/>
      <c r="V67" s="56"/>
      <c r="W67" s="56"/>
      <c r="X67" s="56"/>
      <c r="Y67" s="56"/>
      <c r="Z67" s="56"/>
      <c r="AA67" s="56"/>
      <c r="AB67" s="56"/>
      <c r="AC67" s="54"/>
      <c r="AD67" s="54"/>
      <c r="AE67" s="54"/>
      <c r="AF67" s="54"/>
      <c r="AG67" s="54"/>
      <c r="AH67" s="54"/>
      <c r="AI67" s="54"/>
      <c r="AJ67" s="54"/>
      <c r="AK67" s="54"/>
      <c r="AL67" s="54"/>
      <c r="AM67" s="54"/>
      <c r="AN67" s="109"/>
      <c r="AO67" s="54"/>
    </row>
    <row r="68" spans="1:59" ht="15" outlineLevel="1" x14ac:dyDescent="0.25">
      <c r="A68" s="60">
        <f>ROW()</f>
        <v>68</v>
      </c>
      <c r="B68" s="65"/>
      <c r="D68" s="425" t="s">
        <v>95</v>
      </c>
      <c r="E68" s="422"/>
      <c r="F68" s="299">
        <f>F122-E122</f>
        <v>3844301</v>
      </c>
      <c r="G68" s="299">
        <f t="shared" ref="G68:I68" si="127">G122-F122</f>
        <v>1174533</v>
      </c>
      <c r="H68" s="299">
        <f t="shared" si="127"/>
        <v>-2771052</v>
      </c>
      <c r="I68" s="299">
        <f t="shared" si="127"/>
        <v>-1134754</v>
      </c>
      <c r="J68" s="299">
        <f>IF(J30=0,0,J122-I122)</f>
        <v>-1441381</v>
      </c>
      <c r="K68" s="299">
        <f>IF(K30=0,0,K122-J122)</f>
        <v>-642661</v>
      </c>
      <c r="L68" s="299">
        <f>IF(L30=0,0,L122-K122)</f>
        <v>0</v>
      </c>
      <c r="M68" s="299">
        <f>IF(M30=0,0,M122-L122)</f>
        <v>0</v>
      </c>
      <c r="N68" s="299">
        <f>IF(N30=0,0,N122-M122)</f>
        <v>0</v>
      </c>
      <c r="O68" s="63"/>
      <c r="P68" s="100"/>
      <c r="Q68" s="276"/>
      <c r="S68" s="56"/>
      <c r="T68" s="56"/>
      <c r="U68" s="56"/>
      <c r="V68" s="56"/>
      <c r="W68" s="56"/>
      <c r="X68" s="56"/>
      <c r="Y68" s="56"/>
      <c r="Z68" s="56"/>
      <c r="AA68" s="56"/>
      <c r="AB68" s="56"/>
      <c r="AC68" s="54"/>
      <c r="AD68" s="54"/>
      <c r="AE68" s="54"/>
      <c r="AF68" s="54"/>
      <c r="AG68" s="54"/>
      <c r="AH68" s="54"/>
      <c r="AI68" s="54"/>
      <c r="AJ68" s="54"/>
      <c r="AK68" s="54"/>
      <c r="AL68" s="54"/>
      <c r="AM68" s="54"/>
      <c r="AN68" s="109"/>
      <c r="AO68" s="54"/>
    </row>
    <row r="69" spans="1:59" ht="15" outlineLevel="1" x14ac:dyDescent="0.25">
      <c r="A69" s="60">
        <f>ROW()</f>
        <v>69</v>
      </c>
      <c r="B69" s="65"/>
      <c r="D69" s="423" t="s">
        <v>96</v>
      </c>
      <c r="E69" s="422"/>
      <c r="F69" s="424">
        <f>F127-E127</f>
        <v>-166847</v>
      </c>
      <c r="G69" s="424">
        <f t="shared" ref="G69:I69" si="128">G127-F127</f>
        <v>103345</v>
      </c>
      <c r="H69" s="424">
        <f t="shared" si="128"/>
        <v>1449350</v>
      </c>
      <c r="I69" s="424">
        <f t="shared" si="128"/>
        <v>436101</v>
      </c>
      <c r="J69" s="424">
        <f>IF(J30=0,0,J127-I127)</f>
        <v>552788</v>
      </c>
      <c r="K69" s="424">
        <f>IF(K30=0,0,K127-J127)</f>
        <v>-467921</v>
      </c>
      <c r="L69" s="424">
        <f>IF(L30=0,0,L127-K127)</f>
        <v>0</v>
      </c>
      <c r="M69" s="424">
        <f>IF(M30=0,0,M127-L127)</f>
        <v>0</v>
      </c>
      <c r="N69" s="424">
        <f>IF(N30=0,0,N127-M127)</f>
        <v>0</v>
      </c>
      <c r="O69" s="63"/>
      <c r="P69" s="100"/>
      <c r="Q69" s="276"/>
      <c r="S69" s="56"/>
      <c r="T69" s="56"/>
      <c r="U69" s="56"/>
      <c r="V69" s="56"/>
      <c r="W69" s="56"/>
      <c r="X69" s="56"/>
      <c r="Y69" s="56"/>
      <c r="Z69" s="56"/>
      <c r="AA69" s="56"/>
      <c r="AB69" s="56"/>
      <c r="AC69" s="54"/>
      <c r="AD69" s="54"/>
      <c r="AE69" s="54"/>
      <c r="AF69" s="54"/>
      <c r="AG69" s="54"/>
      <c r="AH69" s="54"/>
      <c r="AI69" s="54"/>
      <c r="AJ69" s="54"/>
      <c r="AK69" s="54"/>
      <c r="AL69" s="54"/>
      <c r="AM69" s="54"/>
      <c r="AN69" s="109"/>
      <c r="AO69" s="54"/>
    </row>
    <row r="70" spans="1:59" x14ac:dyDescent="0.2">
      <c r="A70" s="81">
        <f>ROW()</f>
        <v>70</v>
      </c>
      <c r="B70" s="65"/>
      <c r="D70" s="276" t="s">
        <v>97</v>
      </c>
      <c r="E70" s="303">
        <f>-933871+720581</f>
        <v>-213290</v>
      </c>
      <c r="F70" s="303">
        <f>-F67+F68+F69</f>
        <v>3721464</v>
      </c>
      <c r="G70" s="303">
        <f t="shared" ref="G70:N70" si="129">-G67+G68+G69</f>
        <v>-6724796</v>
      </c>
      <c r="H70" s="303">
        <f t="shared" si="129"/>
        <v>1102508</v>
      </c>
      <c r="I70" s="303">
        <f t="shared" si="129"/>
        <v>960262</v>
      </c>
      <c r="J70" s="303">
        <f t="shared" si="129"/>
        <v>814991</v>
      </c>
      <c r="K70" s="303">
        <f t="shared" si="129"/>
        <v>595073</v>
      </c>
      <c r="L70" s="303">
        <f t="shared" si="129"/>
        <v>0</v>
      </c>
      <c r="M70" s="303">
        <f t="shared" si="129"/>
        <v>0</v>
      </c>
      <c r="N70" s="303">
        <f t="shared" si="129"/>
        <v>0</v>
      </c>
      <c r="O70" s="63"/>
      <c r="P70" s="100"/>
      <c r="Q70" s="276"/>
      <c r="S70" s="56"/>
      <c r="T70" s="56"/>
      <c r="U70" s="56"/>
      <c r="V70" s="56"/>
      <c r="W70" s="56"/>
      <c r="X70" s="56"/>
      <c r="Y70" s="56"/>
      <c r="Z70" s="56"/>
      <c r="AA70" s="56"/>
      <c r="AB70" s="56"/>
      <c r="AC70" s="54">
        <f t="shared" ca="1" si="98"/>
        <v>1</v>
      </c>
      <c r="AD70" s="54">
        <f t="shared" ca="1" si="99"/>
        <v>1</v>
      </c>
      <c r="AE70" s="54">
        <f t="shared" ca="1" si="100"/>
        <v>1</v>
      </c>
      <c r="AF70" s="54">
        <f t="shared" ca="1" si="101"/>
        <v>1</v>
      </c>
      <c r="AG70" s="54">
        <f t="shared" ca="1" si="102"/>
        <v>0</v>
      </c>
      <c r="AH70" s="54">
        <f t="shared" ca="1" si="103"/>
        <v>0</v>
      </c>
      <c r="AI70" s="54">
        <f t="shared" ca="1" si="104"/>
        <v>0</v>
      </c>
      <c r="AJ70" s="54">
        <f t="shared" ca="1" si="105"/>
        <v>0</v>
      </c>
      <c r="AK70" s="54">
        <f t="shared" ca="1" si="106"/>
        <v>0</v>
      </c>
      <c r="AL70" s="54">
        <f t="shared" ca="1" si="107"/>
        <v>0</v>
      </c>
      <c r="AM70" s="54">
        <f t="shared" ca="1" si="79"/>
        <v>1</v>
      </c>
      <c r="AN70" s="109" t="s">
        <v>47</v>
      </c>
      <c r="AO70" s="54">
        <f t="shared" ca="1" si="80"/>
        <v>1</v>
      </c>
    </row>
    <row r="71" spans="1:59" ht="13.5" thickBot="1" x14ac:dyDescent="0.25">
      <c r="A71" s="81">
        <f>ROW()</f>
        <v>71</v>
      </c>
      <c r="B71" s="65"/>
      <c r="D71" s="276" t="s">
        <v>98</v>
      </c>
      <c r="E71" s="305">
        <f>E65+E70</f>
        <v>-1047110</v>
      </c>
      <c r="F71" s="305">
        <f t="shared" ref="F71:N71" si="130">F65+F70</f>
        <v>-378674</v>
      </c>
      <c r="G71" s="305">
        <f t="shared" si="130"/>
        <v>1953231</v>
      </c>
      <c r="H71" s="305">
        <f t="shared" si="130"/>
        <v>-1759272</v>
      </c>
      <c r="I71" s="305">
        <f t="shared" si="130"/>
        <v>-206520</v>
      </c>
      <c r="J71" s="305">
        <f t="shared" si="130"/>
        <v>-60182</v>
      </c>
      <c r="K71" s="305">
        <f t="shared" si="130"/>
        <v>521824</v>
      </c>
      <c r="L71" s="305">
        <f t="shared" si="130"/>
        <v>560557</v>
      </c>
      <c r="M71" s="305">
        <f t="shared" si="130"/>
        <v>27348</v>
      </c>
      <c r="N71" s="305">
        <f t="shared" si="130"/>
        <v>0</v>
      </c>
      <c r="O71" s="63"/>
      <c r="P71" s="100"/>
      <c r="Q71" s="276"/>
      <c r="S71" s="56"/>
      <c r="T71" s="56"/>
      <c r="U71" s="56"/>
      <c r="V71" s="56"/>
      <c r="W71" s="56"/>
      <c r="X71" s="56"/>
      <c r="Y71" s="56"/>
      <c r="Z71" s="56"/>
      <c r="AA71" s="56"/>
      <c r="AB71" s="56"/>
      <c r="AC71" s="54">
        <f t="shared" ca="1" si="98"/>
        <v>1</v>
      </c>
      <c r="AD71" s="54">
        <f t="shared" ca="1" si="99"/>
        <v>1</v>
      </c>
      <c r="AE71" s="54">
        <f t="shared" ca="1" si="100"/>
        <v>1</v>
      </c>
      <c r="AF71" s="54">
        <f t="shared" ca="1" si="101"/>
        <v>1</v>
      </c>
      <c r="AG71" s="54">
        <f t="shared" ca="1" si="102"/>
        <v>1</v>
      </c>
      <c r="AH71" s="54">
        <f t="shared" ca="1" si="103"/>
        <v>1</v>
      </c>
      <c r="AI71" s="54">
        <f t="shared" ca="1" si="104"/>
        <v>1</v>
      </c>
      <c r="AJ71" s="54">
        <f t="shared" ca="1" si="105"/>
        <v>1</v>
      </c>
      <c r="AK71" s="54">
        <f t="shared" ca="1" si="106"/>
        <v>1</v>
      </c>
      <c r="AL71" s="54">
        <f t="shared" ca="1" si="107"/>
        <v>1</v>
      </c>
      <c r="AM71" s="54">
        <f t="shared" ca="1" si="79"/>
        <v>1</v>
      </c>
      <c r="AN71" s="109" t="s">
        <v>47</v>
      </c>
      <c r="AO71" s="54">
        <f t="shared" ca="1" si="80"/>
        <v>1</v>
      </c>
    </row>
    <row r="72" spans="1:59" ht="17.25" customHeight="1" thickTop="1" x14ac:dyDescent="0.2">
      <c r="A72" s="81">
        <f>ROW()</f>
        <v>72</v>
      </c>
      <c r="B72" s="65"/>
      <c r="D72" s="326" t="s">
        <v>99</v>
      </c>
      <c r="E72" s="415">
        <v>0</v>
      </c>
      <c r="F72" s="416">
        <v>0</v>
      </c>
      <c r="G72" s="416">
        <v>0</v>
      </c>
      <c r="H72" s="416">
        <v>0</v>
      </c>
      <c r="I72" s="416">
        <v>0</v>
      </c>
      <c r="J72" s="416">
        <v>0</v>
      </c>
      <c r="K72" s="308">
        <v>0</v>
      </c>
      <c r="L72" s="308">
        <v>0</v>
      </c>
      <c r="M72" s="308">
        <v>0</v>
      </c>
      <c r="N72" s="308">
        <v>0</v>
      </c>
      <c r="O72" s="63"/>
      <c r="P72" s="106"/>
      <c r="Q72" s="276"/>
      <c r="S72" s="280"/>
      <c r="T72" s="280"/>
      <c r="U72" s="280"/>
      <c r="V72" s="280"/>
      <c r="W72" s="280"/>
      <c r="X72" s="280"/>
      <c r="Y72" s="56"/>
      <c r="Z72" s="56"/>
      <c r="AA72" s="56"/>
      <c r="AB72" s="56"/>
      <c r="AC72" s="54">
        <f t="shared" ca="1" si="98"/>
        <v>1</v>
      </c>
      <c r="AD72" s="54">
        <f t="shared" ca="1" si="99"/>
        <v>1</v>
      </c>
      <c r="AE72" s="54">
        <f t="shared" ca="1" si="100"/>
        <v>1</v>
      </c>
      <c r="AF72" s="54">
        <f t="shared" ca="1" si="101"/>
        <v>1</v>
      </c>
      <c r="AG72" s="54">
        <f t="shared" ca="1" si="102"/>
        <v>0</v>
      </c>
      <c r="AH72" s="54">
        <f t="shared" ca="1" si="103"/>
        <v>0</v>
      </c>
      <c r="AI72" s="54">
        <f t="shared" ca="1" si="104"/>
        <v>0</v>
      </c>
      <c r="AJ72" s="54">
        <f t="shared" ca="1" si="105"/>
        <v>0</v>
      </c>
      <c r="AK72" s="54">
        <f t="shared" ca="1" si="106"/>
        <v>0</v>
      </c>
      <c r="AL72" s="54">
        <f t="shared" ca="1" si="107"/>
        <v>0</v>
      </c>
      <c r="AM72" s="54">
        <f t="shared" ca="1" si="79"/>
        <v>1</v>
      </c>
      <c r="AN72" s="109" t="s">
        <v>47</v>
      </c>
      <c r="AO72" s="54">
        <f t="shared" ca="1" si="80"/>
        <v>1</v>
      </c>
    </row>
    <row r="73" spans="1:59" x14ac:dyDescent="0.2">
      <c r="A73" s="81">
        <f>ROW()</f>
        <v>73</v>
      </c>
      <c r="B73" s="65"/>
      <c r="D73" s="143"/>
      <c r="E73" s="311"/>
      <c r="F73" s="311"/>
      <c r="G73" s="143"/>
      <c r="H73" s="292"/>
      <c r="I73" s="292"/>
      <c r="J73" s="292"/>
      <c r="K73" s="292"/>
      <c r="L73" s="292"/>
      <c r="M73" s="292"/>
      <c r="N73" s="292"/>
      <c r="O73" s="63"/>
      <c r="P73" s="100"/>
      <c r="Q73" s="276"/>
      <c r="S73" s="56"/>
      <c r="T73" s="56"/>
      <c r="U73" s="56"/>
      <c r="V73" s="56"/>
      <c r="W73" s="56"/>
      <c r="X73" s="56"/>
      <c r="Y73" s="56"/>
      <c r="Z73" s="56"/>
      <c r="AA73" s="56"/>
      <c r="AB73" s="56"/>
      <c r="AC73" s="54">
        <f t="shared" ca="1" si="98"/>
        <v>1</v>
      </c>
      <c r="AD73" s="54">
        <f t="shared" ca="1" si="99"/>
        <v>1</v>
      </c>
      <c r="AE73" s="54">
        <f t="shared" ca="1" si="100"/>
        <v>1</v>
      </c>
      <c r="AF73" s="54">
        <f t="shared" ca="1" si="101"/>
        <v>1</v>
      </c>
      <c r="AG73" s="54">
        <f t="shared" ca="1" si="102"/>
        <v>1</v>
      </c>
      <c r="AH73" s="54">
        <f t="shared" ca="1" si="103"/>
        <v>1</v>
      </c>
      <c r="AI73" s="54">
        <f t="shared" ca="1" si="104"/>
        <v>1</v>
      </c>
      <c r="AJ73" s="54">
        <f t="shared" ca="1" si="105"/>
        <v>1</v>
      </c>
      <c r="AK73" s="54">
        <f t="shared" ca="1" si="106"/>
        <v>1</v>
      </c>
      <c r="AL73" s="54">
        <f t="shared" ca="1" si="107"/>
        <v>1</v>
      </c>
      <c r="AM73" s="54">
        <f t="shared" ca="1" si="79"/>
        <v>1</v>
      </c>
      <c r="AN73" s="109" t="s">
        <v>47</v>
      </c>
      <c r="AO73" s="54">
        <f t="shared" ca="1" si="80"/>
        <v>1</v>
      </c>
    </row>
    <row r="74" spans="1:59" ht="14.25" x14ac:dyDescent="0.2">
      <c r="A74" s="81">
        <f>ROW()</f>
        <v>74</v>
      </c>
      <c r="B74" s="65"/>
      <c r="D74" s="327" t="s">
        <v>100</v>
      </c>
      <c r="E74" s="414">
        <v>0</v>
      </c>
      <c r="F74" s="414">
        <v>0</v>
      </c>
      <c r="G74" s="414">
        <v>0</v>
      </c>
      <c r="H74" s="414">
        <v>0</v>
      </c>
      <c r="I74" s="414">
        <v>0</v>
      </c>
      <c r="J74" s="414">
        <v>0</v>
      </c>
      <c r="K74" s="312">
        <v>0</v>
      </c>
      <c r="L74" s="312">
        <v>0</v>
      </c>
      <c r="M74" s="312">
        <v>0</v>
      </c>
      <c r="N74" s="312">
        <v>0</v>
      </c>
      <c r="O74" s="63"/>
      <c r="P74" s="100"/>
      <c r="Q74" s="276" t="s">
        <v>101</v>
      </c>
      <c r="S74" s="56"/>
      <c r="T74" s="56"/>
      <c r="U74" s="56"/>
      <c r="V74" s="56"/>
      <c r="W74" s="56"/>
      <c r="X74" s="56"/>
      <c r="Y74" s="56"/>
      <c r="Z74" s="56"/>
      <c r="AA74" s="56"/>
      <c r="AB74" s="56"/>
      <c r="AC74" s="54">
        <f t="shared" ca="1" si="98"/>
        <v>1</v>
      </c>
      <c r="AD74" s="54">
        <f t="shared" ca="1" si="99"/>
        <v>1</v>
      </c>
      <c r="AE74" s="54">
        <f t="shared" ca="1" si="100"/>
        <v>1</v>
      </c>
      <c r="AF74" s="54">
        <f t="shared" ca="1" si="101"/>
        <v>1</v>
      </c>
      <c r="AG74" s="54">
        <f t="shared" ca="1" si="102"/>
        <v>0</v>
      </c>
      <c r="AH74" s="54">
        <f t="shared" ca="1" si="103"/>
        <v>0</v>
      </c>
      <c r="AI74" s="54">
        <f t="shared" ca="1" si="104"/>
        <v>0</v>
      </c>
      <c r="AJ74" s="54">
        <f t="shared" ca="1" si="105"/>
        <v>0</v>
      </c>
      <c r="AK74" s="54">
        <f t="shared" ca="1" si="106"/>
        <v>0</v>
      </c>
      <c r="AL74" s="54">
        <f t="shared" ca="1" si="107"/>
        <v>0</v>
      </c>
      <c r="AM74" s="54">
        <f t="shared" ca="1" si="79"/>
        <v>1</v>
      </c>
      <c r="AN74" s="109" t="s">
        <v>47</v>
      </c>
      <c r="AO74" s="54">
        <f t="shared" ca="1" si="80"/>
        <v>1</v>
      </c>
    </row>
    <row r="75" spans="1:59" ht="28.5" x14ac:dyDescent="0.2">
      <c r="A75" s="81">
        <f>ROW()</f>
        <v>75</v>
      </c>
      <c r="B75" s="65"/>
      <c r="D75" s="327" t="s">
        <v>102</v>
      </c>
      <c r="E75" s="414">
        <v>0</v>
      </c>
      <c r="F75" s="414">
        <v>0</v>
      </c>
      <c r="G75" s="414">
        <v>0</v>
      </c>
      <c r="H75" s="414">
        <v>0</v>
      </c>
      <c r="I75" s="414">
        <v>0</v>
      </c>
      <c r="J75" s="414">
        <v>0</v>
      </c>
      <c r="K75" s="312">
        <v>0</v>
      </c>
      <c r="L75" s="312">
        <v>0</v>
      </c>
      <c r="M75" s="312">
        <v>0</v>
      </c>
      <c r="N75" s="312">
        <v>0</v>
      </c>
      <c r="O75" s="47"/>
      <c r="P75" s="101"/>
      <c r="Q75" s="276" t="s">
        <v>103</v>
      </c>
      <c r="R75" s="95"/>
      <c r="S75" s="282"/>
      <c r="T75" s="282"/>
      <c r="U75" s="282"/>
      <c r="V75" s="282"/>
      <c r="W75" s="282"/>
      <c r="X75" s="282"/>
      <c r="Y75" s="281"/>
      <c r="Z75" s="281"/>
      <c r="AA75" s="281"/>
      <c r="AB75" s="281"/>
      <c r="AC75" s="54">
        <f t="shared" ca="1" si="98"/>
        <v>1</v>
      </c>
      <c r="AD75" s="54">
        <f t="shared" ca="1" si="99"/>
        <v>1</v>
      </c>
      <c r="AE75" s="54">
        <f t="shared" ca="1" si="100"/>
        <v>1</v>
      </c>
      <c r="AF75" s="54">
        <f t="shared" ca="1" si="101"/>
        <v>1</v>
      </c>
      <c r="AG75" s="54">
        <f t="shared" ca="1" si="102"/>
        <v>0</v>
      </c>
      <c r="AH75" s="54">
        <f t="shared" ca="1" si="103"/>
        <v>0</v>
      </c>
      <c r="AI75" s="54">
        <f t="shared" ca="1" si="104"/>
        <v>0</v>
      </c>
      <c r="AJ75" s="54">
        <f t="shared" ca="1" si="105"/>
        <v>0</v>
      </c>
      <c r="AK75" s="54">
        <f t="shared" ca="1" si="106"/>
        <v>0</v>
      </c>
      <c r="AL75" s="54">
        <f t="shared" ca="1" si="107"/>
        <v>0</v>
      </c>
      <c r="AM75" s="54">
        <f t="shared" ca="1" si="79"/>
        <v>1</v>
      </c>
      <c r="AN75" s="109" t="s">
        <v>47</v>
      </c>
      <c r="AO75" s="54">
        <f t="shared" ca="1" si="80"/>
        <v>1</v>
      </c>
      <c r="AS75" s="95"/>
      <c r="AT75" s="95"/>
      <c r="AU75" s="95"/>
      <c r="AV75" s="95"/>
      <c r="AW75" s="95"/>
      <c r="AX75" s="95"/>
      <c r="AY75" s="95"/>
      <c r="AZ75" s="95"/>
      <c r="BA75" s="95"/>
      <c r="BB75" s="95"/>
      <c r="BC75" s="95"/>
      <c r="BD75" s="95"/>
      <c r="BE75" s="95"/>
      <c r="BF75" s="95"/>
      <c r="BG75" s="95"/>
    </row>
    <row r="76" spans="1:59" x14ac:dyDescent="0.2">
      <c r="A76" s="60">
        <f>ROW()</f>
        <v>76</v>
      </c>
      <c r="B76" s="64"/>
      <c r="C76" s="64"/>
      <c r="D76" s="323"/>
      <c r="E76" s="292"/>
      <c r="F76" s="292"/>
      <c r="G76" s="292"/>
      <c r="H76" s="292"/>
      <c r="I76" s="292"/>
      <c r="J76" s="292"/>
      <c r="K76" s="292"/>
      <c r="L76" s="292"/>
      <c r="M76" s="292"/>
      <c r="N76" s="292"/>
      <c r="O76" s="37"/>
      <c r="P76" s="100"/>
      <c r="Q76" s="276"/>
      <c r="S76" s="56"/>
      <c r="T76" s="56"/>
      <c r="U76" s="56"/>
      <c r="V76" s="56"/>
      <c r="W76" s="56"/>
      <c r="X76" s="56"/>
      <c r="Y76" s="56"/>
      <c r="Z76" s="56"/>
      <c r="AA76" s="56"/>
      <c r="AB76" s="56"/>
      <c r="AC76" s="54">
        <f t="shared" ca="1" si="98"/>
        <v>1</v>
      </c>
      <c r="AD76" s="54">
        <f t="shared" ca="1" si="99"/>
        <v>1</v>
      </c>
      <c r="AE76" s="54">
        <f t="shared" ca="1" si="100"/>
        <v>1</v>
      </c>
      <c r="AF76" s="54">
        <f t="shared" ca="1" si="101"/>
        <v>1</v>
      </c>
      <c r="AG76" s="54">
        <f t="shared" ca="1" si="102"/>
        <v>1</v>
      </c>
      <c r="AH76" s="54">
        <f t="shared" ca="1" si="103"/>
        <v>1</v>
      </c>
      <c r="AI76" s="54">
        <f t="shared" ca="1" si="104"/>
        <v>1</v>
      </c>
      <c r="AJ76" s="54">
        <f t="shared" ca="1" si="105"/>
        <v>1</v>
      </c>
      <c r="AK76" s="54">
        <f t="shared" ca="1" si="106"/>
        <v>1</v>
      </c>
      <c r="AL76" s="54">
        <f t="shared" ca="1" si="107"/>
        <v>1</v>
      </c>
      <c r="AM76" s="54">
        <f t="shared" ca="1" si="79"/>
        <v>1</v>
      </c>
      <c r="AN76" s="109" t="s">
        <v>47</v>
      </c>
      <c r="AO76" s="54">
        <f t="shared" ca="1" si="80"/>
        <v>1</v>
      </c>
    </row>
    <row r="77" spans="1:59" ht="15" x14ac:dyDescent="0.25">
      <c r="A77" s="60">
        <f>ROW()</f>
        <v>77</v>
      </c>
      <c r="B77" s="64"/>
      <c r="C77" s="64"/>
      <c r="D77" s="89" t="s">
        <v>104</v>
      </c>
      <c r="E77" s="292"/>
      <c r="F77" s="292"/>
      <c r="G77" s="292"/>
      <c r="H77" s="292"/>
      <c r="I77" s="292"/>
      <c r="J77" s="292"/>
      <c r="K77" s="292"/>
      <c r="L77" s="292"/>
      <c r="M77" s="292"/>
      <c r="N77" s="292"/>
      <c r="O77" s="37"/>
      <c r="P77" s="100"/>
      <c r="Q77" s="276"/>
      <c r="S77" s="56"/>
      <c r="T77" s="56"/>
      <c r="U77" s="56"/>
      <c r="V77" s="56"/>
      <c r="W77" s="56"/>
      <c r="X77" s="56"/>
      <c r="Y77" s="56"/>
      <c r="Z77" s="56"/>
      <c r="AA77" s="56"/>
      <c r="AB77" s="56"/>
      <c r="AC77" s="54">
        <f t="shared" ca="1" si="98"/>
        <v>1</v>
      </c>
      <c r="AD77" s="54">
        <f t="shared" ca="1" si="99"/>
        <v>1</v>
      </c>
      <c r="AE77" s="54">
        <f t="shared" ca="1" si="100"/>
        <v>1</v>
      </c>
      <c r="AF77" s="54">
        <f t="shared" ca="1" si="101"/>
        <v>1</v>
      </c>
      <c r="AG77" s="54">
        <f t="shared" ca="1" si="102"/>
        <v>1</v>
      </c>
      <c r="AH77" s="54">
        <f t="shared" ca="1" si="103"/>
        <v>1</v>
      </c>
      <c r="AI77" s="54">
        <f t="shared" ca="1" si="104"/>
        <v>1</v>
      </c>
      <c r="AJ77" s="54">
        <f t="shared" ca="1" si="105"/>
        <v>1</v>
      </c>
      <c r="AK77" s="54">
        <f t="shared" ca="1" si="106"/>
        <v>1</v>
      </c>
      <c r="AL77" s="54">
        <f t="shared" ca="1" si="107"/>
        <v>1</v>
      </c>
      <c r="AM77" s="54">
        <f t="shared" ca="1" si="79"/>
        <v>1</v>
      </c>
      <c r="AN77" s="109" t="s">
        <v>47</v>
      </c>
      <c r="AO77" s="54">
        <f t="shared" ca="1" si="80"/>
        <v>1</v>
      </c>
    </row>
    <row r="78" spans="1:59" x14ac:dyDescent="0.2">
      <c r="A78" s="60">
        <f>ROW()</f>
        <v>78</v>
      </c>
      <c r="B78" s="64"/>
      <c r="C78" s="64"/>
      <c r="D78" s="307" t="s">
        <v>105</v>
      </c>
      <c r="E78" s="410" t="s">
        <v>106</v>
      </c>
      <c r="F78" s="410" t="s">
        <v>106</v>
      </c>
      <c r="G78" s="410" t="s">
        <v>106</v>
      </c>
      <c r="H78" s="410" t="s">
        <v>106</v>
      </c>
      <c r="I78" s="410" t="s">
        <v>106</v>
      </c>
      <c r="J78" s="410" t="s">
        <v>106</v>
      </c>
      <c r="K78" s="313" t="s">
        <v>106</v>
      </c>
      <c r="L78" s="313" t="s">
        <v>106</v>
      </c>
      <c r="M78" s="313" t="s">
        <v>106</v>
      </c>
      <c r="N78" s="313" t="s">
        <v>106</v>
      </c>
      <c r="O78" s="37"/>
      <c r="P78" s="100"/>
      <c r="Q78" s="276" t="s">
        <v>107</v>
      </c>
      <c r="S78" s="56"/>
      <c r="T78" s="56"/>
      <c r="U78" s="56"/>
      <c r="V78" s="56"/>
      <c r="W78" s="56"/>
      <c r="X78" s="56"/>
      <c r="Y78" s="56"/>
      <c r="Z78" s="56"/>
      <c r="AA78" s="56"/>
      <c r="AB78" s="56"/>
      <c r="AC78" s="54">
        <f t="shared" ca="1" si="98"/>
        <v>1</v>
      </c>
      <c r="AD78" s="54">
        <f t="shared" ca="1" si="99"/>
        <v>1</v>
      </c>
      <c r="AE78" s="54">
        <f t="shared" ca="1" si="100"/>
        <v>1</v>
      </c>
      <c r="AF78" s="54">
        <f t="shared" ca="1" si="101"/>
        <v>1</v>
      </c>
      <c r="AG78" s="54">
        <f t="shared" ca="1" si="102"/>
        <v>0</v>
      </c>
      <c r="AH78" s="54">
        <f t="shared" ca="1" si="103"/>
        <v>0</v>
      </c>
      <c r="AI78" s="54">
        <f t="shared" ca="1" si="104"/>
        <v>0</v>
      </c>
      <c r="AJ78" s="54">
        <f t="shared" ca="1" si="105"/>
        <v>0</v>
      </c>
      <c r="AK78" s="54">
        <f t="shared" ca="1" si="106"/>
        <v>0</v>
      </c>
      <c r="AL78" s="54">
        <f t="shared" ca="1" si="107"/>
        <v>0</v>
      </c>
      <c r="AM78" s="54">
        <f t="shared" ca="1" si="79"/>
        <v>1</v>
      </c>
      <c r="AN78" s="109" t="s">
        <v>47</v>
      </c>
      <c r="AO78" s="54">
        <f t="shared" ca="1" si="80"/>
        <v>1</v>
      </c>
    </row>
    <row r="79" spans="1:59" x14ac:dyDescent="0.2">
      <c r="A79" s="60">
        <f>ROW()</f>
        <v>79</v>
      </c>
      <c r="B79" s="64"/>
      <c r="C79" s="64"/>
      <c r="D79" s="307" t="s">
        <v>108</v>
      </c>
      <c r="E79" s="411" t="s">
        <v>106</v>
      </c>
      <c r="F79" s="411" t="s">
        <v>106</v>
      </c>
      <c r="G79" s="411" t="s">
        <v>106</v>
      </c>
      <c r="H79" s="411" t="s">
        <v>106</v>
      </c>
      <c r="I79" s="411" t="s">
        <v>106</v>
      </c>
      <c r="J79" s="411" t="s">
        <v>106</v>
      </c>
      <c r="K79" s="314" t="s">
        <v>106</v>
      </c>
      <c r="L79" s="314" t="s">
        <v>106</v>
      </c>
      <c r="M79" s="314" t="s">
        <v>106</v>
      </c>
      <c r="N79" s="314" t="s">
        <v>106</v>
      </c>
      <c r="O79" s="37"/>
      <c r="P79" s="100"/>
      <c r="Q79" s="276"/>
      <c r="S79" s="56"/>
      <c r="T79" s="56"/>
      <c r="U79" s="56"/>
      <c r="V79" s="56"/>
      <c r="W79" s="56"/>
      <c r="X79" s="56"/>
      <c r="Y79" s="56"/>
      <c r="Z79" s="56"/>
      <c r="AA79" s="56"/>
      <c r="AB79" s="56"/>
      <c r="AC79" s="54">
        <f t="shared" ca="1" si="98"/>
        <v>1</v>
      </c>
      <c r="AD79" s="54">
        <f t="shared" ca="1" si="99"/>
        <v>1</v>
      </c>
      <c r="AE79" s="54">
        <f t="shared" ca="1" si="100"/>
        <v>1</v>
      </c>
      <c r="AF79" s="54">
        <f t="shared" ca="1" si="101"/>
        <v>1</v>
      </c>
      <c r="AG79" s="54">
        <f t="shared" ca="1" si="102"/>
        <v>0</v>
      </c>
      <c r="AH79" s="54">
        <f t="shared" ca="1" si="103"/>
        <v>0</v>
      </c>
      <c r="AI79" s="54">
        <f t="shared" ca="1" si="104"/>
        <v>0</v>
      </c>
      <c r="AJ79" s="54">
        <f t="shared" ca="1" si="105"/>
        <v>0</v>
      </c>
      <c r="AK79" s="54">
        <f t="shared" ca="1" si="106"/>
        <v>0</v>
      </c>
      <c r="AL79" s="54">
        <f t="shared" ca="1" si="107"/>
        <v>0</v>
      </c>
      <c r="AM79" s="54">
        <f t="shared" ca="1" si="79"/>
        <v>1</v>
      </c>
      <c r="AN79" s="109" t="s">
        <v>47</v>
      </c>
      <c r="AO79" s="54">
        <f t="shared" ca="1" si="80"/>
        <v>1</v>
      </c>
    </row>
    <row r="80" spans="1:59" ht="15" x14ac:dyDescent="0.25">
      <c r="A80" s="60">
        <f>ROW()</f>
        <v>80</v>
      </c>
      <c r="B80" s="64"/>
      <c r="C80" s="64"/>
      <c r="D80" s="325" t="s">
        <v>109</v>
      </c>
      <c r="E80" s="431"/>
      <c r="F80" s="431"/>
      <c r="G80" s="431"/>
      <c r="H80" s="431"/>
      <c r="I80" s="431"/>
      <c r="J80" s="431"/>
      <c r="K80" s="430"/>
      <c r="L80" s="430"/>
      <c r="M80" s="430"/>
      <c r="N80" s="430"/>
      <c r="O80" s="37"/>
      <c r="P80" s="100"/>
      <c r="Q80" s="276"/>
      <c r="S80" s="56"/>
      <c r="T80" s="56"/>
      <c r="U80" s="56"/>
      <c r="V80" s="56"/>
      <c r="W80" s="56"/>
      <c r="X80" s="56"/>
      <c r="Y80" s="56"/>
      <c r="Z80" s="56"/>
      <c r="AA80" s="56"/>
      <c r="AB80" s="56"/>
      <c r="AC80" s="54">
        <f t="shared" ca="1" si="98"/>
        <v>1</v>
      </c>
      <c r="AD80" s="54">
        <f t="shared" ca="1" si="99"/>
        <v>1</v>
      </c>
      <c r="AE80" s="54">
        <f t="shared" ca="1" si="100"/>
        <v>1</v>
      </c>
      <c r="AF80" s="54">
        <f t="shared" ca="1" si="101"/>
        <v>1</v>
      </c>
      <c r="AG80" s="54">
        <f t="shared" ca="1" si="102"/>
        <v>0</v>
      </c>
      <c r="AH80" s="54">
        <f t="shared" ca="1" si="103"/>
        <v>0</v>
      </c>
      <c r="AI80" s="54">
        <f t="shared" ca="1" si="104"/>
        <v>0</v>
      </c>
      <c r="AJ80" s="54">
        <f t="shared" ca="1" si="105"/>
        <v>0</v>
      </c>
      <c r="AK80" s="54">
        <f t="shared" ca="1" si="106"/>
        <v>0</v>
      </c>
      <c r="AL80" s="54">
        <f t="shared" ca="1" si="107"/>
        <v>0</v>
      </c>
      <c r="AM80" s="54">
        <f t="shared" ca="1" si="79"/>
        <v>1</v>
      </c>
      <c r="AN80" s="109" t="s">
        <v>47</v>
      </c>
      <c r="AO80" s="54">
        <f t="shared" ca="1" si="80"/>
        <v>1</v>
      </c>
    </row>
    <row r="81" spans="1:46" x14ac:dyDescent="0.2">
      <c r="A81" s="60">
        <f>ROW()</f>
        <v>81</v>
      </c>
      <c r="B81" s="64"/>
      <c r="C81" s="64"/>
      <c r="D81" s="328"/>
      <c r="E81" s="292"/>
      <c r="F81" s="292"/>
      <c r="G81" s="292"/>
      <c r="H81" s="292"/>
      <c r="I81" s="292"/>
      <c r="J81" s="292"/>
      <c r="K81" s="292"/>
      <c r="L81" s="292"/>
      <c r="M81" s="292"/>
      <c r="N81" s="292"/>
      <c r="O81" s="37"/>
      <c r="P81" s="100"/>
      <c r="Q81" s="276"/>
      <c r="S81" s="56"/>
      <c r="T81" s="56"/>
      <c r="U81" s="56"/>
      <c r="V81" s="56"/>
      <c r="W81" s="56"/>
      <c r="X81" s="56"/>
      <c r="Y81" s="56"/>
      <c r="Z81" s="56"/>
      <c r="AA81" s="56"/>
      <c r="AB81" s="56"/>
      <c r="AC81" s="54">
        <f t="shared" ca="1" si="98"/>
        <v>1</v>
      </c>
      <c r="AD81" s="54">
        <f t="shared" ca="1" si="99"/>
        <v>1</v>
      </c>
      <c r="AE81" s="54">
        <f t="shared" ca="1" si="100"/>
        <v>1</v>
      </c>
      <c r="AF81" s="54">
        <f t="shared" ca="1" si="101"/>
        <v>1</v>
      </c>
      <c r="AG81" s="54">
        <f t="shared" ca="1" si="102"/>
        <v>1</v>
      </c>
      <c r="AH81" s="54">
        <f t="shared" ca="1" si="103"/>
        <v>1</v>
      </c>
      <c r="AI81" s="54">
        <f t="shared" ca="1" si="104"/>
        <v>1</v>
      </c>
      <c r="AJ81" s="54">
        <f t="shared" ca="1" si="105"/>
        <v>1</v>
      </c>
      <c r="AK81" s="54">
        <f t="shared" ca="1" si="106"/>
        <v>1</v>
      </c>
      <c r="AL81" s="54">
        <f t="shared" ca="1" si="107"/>
        <v>1</v>
      </c>
      <c r="AM81" s="54">
        <f t="shared" ca="1" si="79"/>
        <v>1</v>
      </c>
      <c r="AN81" s="109" t="s">
        <v>47</v>
      </c>
      <c r="AO81" s="54">
        <f t="shared" ca="1" si="80"/>
        <v>1</v>
      </c>
    </row>
    <row r="82" spans="1:46" x14ac:dyDescent="0.2">
      <c r="A82" s="60">
        <f>ROW()</f>
        <v>82</v>
      </c>
      <c r="B82" s="64"/>
      <c r="C82" s="64"/>
      <c r="D82" s="259" t="s">
        <v>110</v>
      </c>
      <c r="E82" s="289"/>
      <c r="F82" s="289"/>
      <c r="G82" s="289"/>
      <c r="H82" s="289"/>
      <c r="I82" s="289"/>
      <c r="J82" s="289"/>
      <c r="K82" s="289"/>
      <c r="L82" s="289"/>
      <c r="M82" s="289"/>
      <c r="N82" s="289"/>
      <c r="O82" s="37"/>
      <c r="P82" s="100"/>
      <c r="Q82" s="276"/>
      <c r="S82" s="56"/>
      <c r="T82" s="56"/>
      <c r="U82" s="56"/>
      <c r="V82" s="56"/>
      <c r="W82" s="56"/>
      <c r="X82" s="56"/>
      <c r="Y82" s="56"/>
      <c r="Z82" s="56"/>
      <c r="AA82" s="56"/>
      <c r="AB82" s="56"/>
      <c r="AC82" s="54">
        <f t="shared" ca="1" si="98"/>
        <v>1</v>
      </c>
      <c r="AD82" s="54">
        <f t="shared" ca="1" si="99"/>
        <v>1</v>
      </c>
      <c r="AE82" s="54">
        <f t="shared" ca="1" si="100"/>
        <v>1</v>
      </c>
      <c r="AF82" s="54">
        <f t="shared" ca="1" si="101"/>
        <v>1</v>
      </c>
      <c r="AG82" s="54">
        <f t="shared" ca="1" si="102"/>
        <v>1</v>
      </c>
      <c r="AH82" s="54">
        <f t="shared" ca="1" si="103"/>
        <v>1</v>
      </c>
      <c r="AI82" s="54">
        <f t="shared" ca="1" si="104"/>
        <v>1</v>
      </c>
      <c r="AJ82" s="54">
        <f t="shared" ca="1" si="105"/>
        <v>1</v>
      </c>
      <c r="AK82" s="54">
        <f t="shared" ca="1" si="106"/>
        <v>1</v>
      </c>
      <c r="AL82" s="54">
        <f t="shared" ca="1" si="107"/>
        <v>1</v>
      </c>
      <c r="AM82" s="54">
        <f t="shared" ca="1" si="79"/>
        <v>1</v>
      </c>
      <c r="AN82" s="109" t="s">
        <v>47</v>
      </c>
      <c r="AO82" s="54">
        <f t="shared" ca="1" si="80"/>
        <v>1</v>
      </c>
    </row>
    <row r="83" spans="1:46" ht="15" x14ac:dyDescent="0.25">
      <c r="A83" s="60">
        <f>ROW()</f>
        <v>83</v>
      </c>
      <c r="B83" s="65"/>
      <c r="D83" s="89" t="s">
        <v>111</v>
      </c>
      <c r="E83" s="142" t="s">
        <v>112</v>
      </c>
      <c r="F83" s="288">
        <f>IF(F84=0,0,(F84-E84)/E84)</f>
        <v>24.238842569887201</v>
      </c>
      <c r="G83" s="288">
        <f t="shared" ref="G83:J83" si="131">IF(G84=0,0,(G84-F84)/F84)</f>
        <v>1.9721017449768761</v>
      </c>
      <c r="H83" s="288">
        <f t="shared" si="131"/>
        <v>-0.55471810123942222</v>
      </c>
      <c r="I83" s="288">
        <f t="shared" si="131"/>
        <v>-0.35025842069714858</v>
      </c>
      <c r="J83" s="288">
        <f t="shared" si="131"/>
        <v>-0.49404876240923995</v>
      </c>
      <c r="K83" s="288">
        <f t="shared" ref="K83" si="132">IF(K84=0,0,(K84-J84)/J84)</f>
        <v>1.038250926794408</v>
      </c>
      <c r="L83" s="288">
        <f t="shared" ref="L83" si="133">IF(L84=0,0,(L84-K84)/K84)</f>
        <v>0.39062417825149448</v>
      </c>
      <c r="M83" s="288">
        <f t="shared" ref="M83" si="134">IF(M84=0,0,(M84-L84)/L84)</f>
        <v>4.3094659180621588E-2</v>
      </c>
      <c r="N83" s="288">
        <f t="shared" ref="N83" si="135">IF(N84=0,0,(N84-M84)/M84)</f>
        <v>0</v>
      </c>
      <c r="O83" s="37"/>
      <c r="P83" s="100"/>
      <c r="Q83" s="276" t="s">
        <v>113</v>
      </c>
      <c r="S83" s="407" t="s">
        <v>114</v>
      </c>
      <c r="T83" s="408"/>
      <c r="U83" s="408"/>
      <c r="V83" s="408"/>
      <c r="W83" s="408"/>
      <c r="X83" s="408"/>
      <c r="Y83" s="56"/>
      <c r="Z83" s="56"/>
      <c r="AA83" s="56"/>
      <c r="AB83" s="56"/>
      <c r="AC83" s="54">
        <f t="shared" ca="1" si="98"/>
        <v>1</v>
      </c>
      <c r="AD83" s="54">
        <f t="shared" ca="1" si="99"/>
        <v>1</v>
      </c>
      <c r="AE83" s="54">
        <f t="shared" ca="1" si="100"/>
        <v>1</v>
      </c>
      <c r="AF83" s="54">
        <f t="shared" ca="1" si="101"/>
        <v>1</v>
      </c>
      <c r="AG83" s="54">
        <f t="shared" ca="1" si="102"/>
        <v>1</v>
      </c>
      <c r="AH83" s="54">
        <f t="shared" ca="1" si="103"/>
        <v>1</v>
      </c>
      <c r="AI83" s="54">
        <f t="shared" ca="1" si="104"/>
        <v>1</v>
      </c>
      <c r="AJ83" s="54">
        <f t="shared" ca="1" si="105"/>
        <v>1</v>
      </c>
      <c r="AK83" s="54">
        <f t="shared" ca="1" si="106"/>
        <v>1</v>
      </c>
      <c r="AL83" s="54">
        <f t="shared" ca="1" si="107"/>
        <v>1</v>
      </c>
      <c r="AM83" s="54">
        <f t="shared" ca="1" si="79"/>
        <v>1</v>
      </c>
      <c r="AN83" s="109" t="s">
        <v>47</v>
      </c>
      <c r="AO83" s="54">
        <f t="shared" ca="1" si="80"/>
        <v>1</v>
      </c>
    </row>
    <row r="84" spans="1:46" ht="15" x14ac:dyDescent="0.2">
      <c r="A84" s="60">
        <f>ROW()</f>
        <v>84</v>
      </c>
      <c r="B84" s="65"/>
      <c r="D84" s="329" t="s">
        <v>115</v>
      </c>
      <c r="E84" s="294">
        <v>20390</v>
      </c>
      <c r="F84" s="294">
        <v>514620</v>
      </c>
      <c r="G84" s="294">
        <v>1529503</v>
      </c>
      <c r="H84" s="294">
        <v>681060</v>
      </c>
      <c r="I84" s="294">
        <v>442513</v>
      </c>
      <c r="J84" s="294">
        <v>223890</v>
      </c>
      <c r="K84" s="294">
        <v>456344</v>
      </c>
      <c r="L84" s="294">
        <v>634603</v>
      </c>
      <c r="M84" s="294">
        <v>661951</v>
      </c>
      <c r="N84" s="294">
        <v>0</v>
      </c>
      <c r="O84" s="37"/>
      <c r="P84" s="101"/>
      <c r="Q84" s="276" t="s">
        <v>116</v>
      </c>
      <c r="R84" s="95"/>
      <c r="S84" s="283">
        <f t="shared" ref="S84:X88" si="136">IFERROR(E84/E$103,0)</f>
        <v>6.3754631903768337E-3</v>
      </c>
      <c r="T84" s="283">
        <f t="shared" si="136"/>
        <v>0.19290522152038966</v>
      </c>
      <c r="U84" s="283">
        <f t="shared" si="136"/>
        <v>0.49010726325292153</v>
      </c>
      <c r="V84" s="283">
        <f t="shared" si="136"/>
        <v>0.42876242845766266</v>
      </c>
      <c r="W84" s="283">
        <f t="shared" si="136"/>
        <v>0.38166182826314604</v>
      </c>
      <c r="X84" s="283">
        <f t="shared" si="136"/>
        <v>0.17219896906740748</v>
      </c>
      <c r="Y84" s="282"/>
      <c r="Z84" s="281"/>
      <c r="AA84" s="281"/>
      <c r="AB84" s="281"/>
      <c r="AC84" s="54">
        <f t="shared" ca="1" si="98"/>
        <v>1</v>
      </c>
      <c r="AD84" s="54">
        <f t="shared" ca="1" si="99"/>
        <v>1</v>
      </c>
      <c r="AE84" s="54">
        <f t="shared" ca="1" si="100"/>
        <v>1</v>
      </c>
      <c r="AF84" s="54">
        <f t="shared" ca="1" si="101"/>
        <v>1</v>
      </c>
      <c r="AG84" s="54">
        <f t="shared" ca="1" si="102"/>
        <v>0</v>
      </c>
      <c r="AH84" s="54">
        <f t="shared" ca="1" si="103"/>
        <v>0</v>
      </c>
      <c r="AI84" s="54">
        <f t="shared" ca="1" si="104"/>
        <v>0</v>
      </c>
      <c r="AJ84" s="54">
        <f t="shared" ca="1" si="105"/>
        <v>0</v>
      </c>
      <c r="AK84" s="54">
        <f t="shared" ca="1" si="106"/>
        <v>0</v>
      </c>
      <c r="AL84" s="54">
        <f t="shared" ca="1" si="107"/>
        <v>0</v>
      </c>
      <c r="AM84" s="54">
        <f t="shared" ca="1" si="79"/>
        <v>1</v>
      </c>
      <c r="AN84" s="109" t="s">
        <v>47</v>
      </c>
      <c r="AO84" s="54">
        <f t="shared" ca="1" si="80"/>
        <v>1</v>
      </c>
      <c r="AS84" s="95"/>
      <c r="AT84" s="95"/>
    </row>
    <row r="85" spans="1:46" ht="15" x14ac:dyDescent="0.25">
      <c r="A85" s="60">
        <f>ROW()</f>
        <v>85</v>
      </c>
      <c r="B85" s="65"/>
      <c r="D85" s="306" t="s">
        <v>117</v>
      </c>
      <c r="E85" s="303">
        <v>0</v>
      </c>
      <c r="F85" s="303">
        <v>0</v>
      </c>
      <c r="G85" s="303">
        <v>0</v>
      </c>
      <c r="H85" s="303">
        <v>0</v>
      </c>
      <c r="I85" s="303">
        <v>0</v>
      </c>
      <c r="J85" s="303">
        <v>0</v>
      </c>
      <c r="K85" s="303">
        <v>0</v>
      </c>
      <c r="L85" s="303"/>
      <c r="M85" s="303"/>
      <c r="N85" s="303"/>
      <c r="O85" s="37"/>
      <c r="P85" s="102"/>
      <c r="Q85" s="276" t="s">
        <v>118</v>
      </c>
      <c r="S85" s="283">
        <f t="shared" si="136"/>
        <v>0</v>
      </c>
      <c r="T85" s="283">
        <f t="shared" si="136"/>
        <v>0</v>
      </c>
      <c r="U85" s="283">
        <f t="shared" si="136"/>
        <v>0</v>
      </c>
      <c r="V85" s="283">
        <f t="shared" si="136"/>
        <v>0</v>
      </c>
      <c r="W85" s="283">
        <f t="shared" si="136"/>
        <v>0</v>
      </c>
      <c r="X85" s="283">
        <f t="shared" si="136"/>
        <v>0</v>
      </c>
      <c r="Y85" s="282"/>
      <c r="Z85" s="56"/>
      <c r="AA85" s="56"/>
      <c r="AB85" s="56"/>
      <c r="AC85" s="54">
        <f t="shared" ca="1" si="98"/>
        <v>1</v>
      </c>
      <c r="AD85" s="54">
        <f t="shared" ca="1" si="99"/>
        <v>1</v>
      </c>
      <c r="AE85" s="54">
        <f t="shared" ca="1" si="100"/>
        <v>1</v>
      </c>
      <c r="AF85" s="54">
        <f t="shared" ca="1" si="101"/>
        <v>1</v>
      </c>
      <c r="AG85" s="54">
        <f t="shared" ca="1" si="102"/>
        <v>0</v>
      </c>
      <c r="AH85" s="54">
        <f t="shared" ca="1" si="103"/>
        <v>0</v>
      </c>
      <c r="AI85" s="54">
        <f t="shared" ca="1" si="104"/>
        <v>0</v>
      </c>
      <c r="AJ85" s="54">
        <f t="shared" ca="1" si="105"/>
        <v>0</v>
      </c>
      <c r="AK85" s="54">
        <f t="shared" ca="1" si="106"/>
        <v>0</v>
      </c>
      <c r="AL85" s="54">
        <f t="shared" ca="1" si="107"/>
        <v>0</v>
      </c>
      <c r="AM85" s="54">
        <f t="shared" ca="1" si="79"/>
        <v>1</v>
      </c>
      <c r="AN85" s="109" t="s">
        <v>47</v>
      </c>
      <c r="AO85" s="54">
        <f t="shared" ca="1" si="80"/>
        <v>1</v>
      </c>
    </row>
    <row r="86" spans="1:46" ht="15" x14ac:dyDescent="0.25">
      <c r="A86" s="60">
        <f>ROW()</f>
        <v>86</v>
      </c>
      <c r="B86" s="65"/>
      <c r="D86" s="306" t="s">
        <v>119</v>
      </c>
      <c r="E86" s="301">
        <v>0</v>
      </c>
      <c r="F86" s="301">
        <v>0</v>
      </c>
      <c r="G86" s="301">
        <v>0</v>
      </c>
      <c r="H86" s="301">
        <v>0</v>
      </c>
      <c r="I86" s="301">
        <v>0</v>
      </c>
      <c r="J86" s="301">
        <v>0</v>
      </c>
      <c r="K86" s="301">
        <v>0</v>
      </c>
      <c r="L86" s="301">
        <v>0</v>
      </c>
      <c r="M86" s="301">
        <v>0</v>
      </c>
      <c r="N86" s="301">
        <v>0</v>
      </c>
      <c r="O86" s="37"/>
      <c r="P86" s="102"/>
      <c r="Q86" s="276" t="s">
        <v>120</v>
      </c>
      <c r="S86" s="283">
        <f t="shared" si="136"/>
        <v>0</v>
      </c>
      <c r="T86" s="283">
        <f t="shared" si="136"/>
        <v>0</v>
      </c>
      <c r="U86" s="283">
        <f t="shared" si="136"/>
        <v>0</v>
      </c>
      <c r="V86" s="283">
        <f t="shared" si="136"/>
        <v>0</v>
      </c>
      <c r="W86" s="283">
        <f t="shared" si="136"/>
        <v>0</v>
      </c>
      <c r="X86" s="283">
        <f t="shared" si="136"/>
        <v>0</v>
      </c>
      <c r="Y86" s="282"/>
      <c r="Z86" s="56"/>
      <c r="AA86" s="56"/>
      <c r="AB86" s="56"/>
      <c r="AC86" s="54">
        <f t="shared" ca="1" si="98"/>
        <v>1</v>
      </c>
      <c r="AD86" s="54">
        <f t="shared" ca="1" si="99"/>
        <v>1</v>
      </c>
      <c r="AE86" s="54">
        <f t="shared" ca="1" si="100"/>
        <v>1</v>
      </c>
      <c r="AF86" s="54">
        <f t="shared" ca="1" si="101"/>
        <v>1</v>
      </c>
      <c r="AG86" s="54">
        <f t="shared" ca="1" si="102"/>
        <v>0</v>
      </c>
      <c r="AH86" s="54">
        <f t="shared" ca="1" si="103"/>
        <v>0</v>
      </c>
      <c r="AI86" s="54">
        <f t="shared" ca="1" si="104"/>
        <v>0</v>
      </c>
      <c r="AJ86" s="54">
        <f t="shared" ca="1" si="105"/>
        <v>0</v>
      </c>
      <c r="AK86" s="54">
        <f t="shared" ca="1" si="106"/>
        <v>0</v>
      </c>
      <c r="AL86" s="54">
        <f t="shared" ca="1" si="107"/>
        <v>0</v>
      </c>
      <c r="AM86" s="54">
        <f t="shared" ca="1" si="79"/>
        <v>1</v>
      </c>
      <c r="AN86" s="109" t="s">
        <v>47</v>
      </c>
      <c r="AO86" s="54">
        <f t="shared" ca="1" si="80"/>
        <v>1</v>
      </c>
    </row>
    <row r="87" spans="1:46" ht="15" x14ac:dyDescent="0.25">
      <c r="A87" s="60">
        <f>ROW()</f>
        <v>87</v>
      </c>
      <c r="B87" s="65"/>
      <c r="D87" s="306" t="s">
        <v>121</v>
      </c>
      <c r="E87" s="295">
        <v>0</v>
      </c>
      <c r="F87" s="295">
        <v>0</v>
      </c>
      <c r="G87" s="295">
        <v>0</v>
      </c>
      <c r="H87" s="295">
        <v>0</v>
      </c>
      <c r="I87" s="295">
        <v>0</v>
      </c>
      <c r="J87" s="295">
        <v>0</v>
      </c>
      <c r="K87" s="295">
        <v>0</v>
      </c>
      <c r="L87" s="295">
        <v>0</v>
      </c>
      <c r="M87" s="295">
        <v>0</v>
      </c>
      <c r="N87" s="295">
        <v>0</v>
      </c>
      <c r="O87" s="37"/>
      <c r="P87" s="102"/>
      <c r="Q87" s="276" t="s">
        <v>122</v>
      </c>
      <c r="S87" s="283">
        <f t="shared" si="136"/>
        <v>0</v>
      </c>
      <c r="T87" s="283">
        <f t="shared" si="136"/>
        <v>0</v>
      </c>
      <c r="U87" s="283">
        <f t="shared" si="136"/>
        <v>0</v>
      </c>
      <c r="V87" s="283">
        <f t="shared" si="136"/>
        <v>0</v>
      </c>
      <c r="W87" s="283">
        <f t="shared" si="136"/>
        <v>0</v>
      </c>
      <c r="X87" s="283">
        <f t="shared" si="136"/>
        <v>0</v>
      </c>
      <c r="Y87" s="282"/>
      <c r="Z87" s="56"/>
      <c r="AA87" s="56"/>
      <c r="AB87" s="56"/>
      <c r="AC87" s="54">
        <f t="shared" ca="1" si="98"/>
        <v>1</v>
      </c>
      <c r="AD87" s="54">
        <f t="shared" ca="1" si="99"/>
        <v>1</v>
      </c>
      <c r="AE87" s="54">
        <f t="shared" ca="1" si="100"/>
        <v>1</v>
      </c>
      <c r="AF87" s="54">
        <f t="shared" ca="1" si="101"/>
        <v>1</v>
      </c>
      <c r="AG87" s="54">
        <f t="shared" ca="1" si="102"/>
        <v>0</v>
      </c>
      <c r="AH87" s="54">
        <f t="shared" ca="1" si="103"/>
        <v>0</v>
      </c>
      <c r="AI87" s="54">
        <f t="shared" ca="1" si="104"/>
        <v>0</v>
      </c>
      <c r="AJ87" s="54">
        <f t="shared" ca="1" si="105"/>
        <v>0</v>
      </c>
      <c r="AK87" s="54">
        <f t="shared" ca="1" si="106"/>
        <v>0</v>
      </c>
      <c r="AL87" s="54">
        <f t="shared" ca="1" si="107"/>
        <v>0</v>
      </c>
      <c r="AM87" s="54">
        <f t="shared" ca="1" si="79"/>
        <v>1</v>
      </c>
      <c r="AN87" s="109" t="s">
        <v>47</v>
      </c>
      <c r="AO87" s="54">
        <f t="shared" ca="1" si="80"/>
        <v>1</v>
      </c>
    </row>
    <row r="88" spans="1:46" ht="15" x14ac:dyDescent="0.25">
      <c r="A88" s="60">
        <f>ROW()</f>
        <v>88</v>
      </c>
      <c r="B88" s="65"/>
      <c r="D88" s="330" t="s">
        <v>123</v>
      </c>
      <c r="E88" s="302">
        <f t="shared" ref="E88:I88" si="137">SUM(E84:E87)</f>
        <v>20390</v>
      </c>
      <c r="F88" s="302">
        <f t="shared" si="137"/>
        <v>514620</v>
      </c>
      <c r="G88" s="302">
        <f t="shared" si="137"/>
        <v>1529503</v>
      </c>
      <c r="H88" s="302">
        <f t="shared" si="137"/>
        <v>681060</v>
      </c>
      <c r="I88" s="302">
        <f t="shared" si="137"/>
        <v>442513</v>
      </c>
      <c r="J88" s="302">
        <f>SUM(J84:J87)</f>
        <v>223890</v>
      </c>
      <c r="K88" s="302">
        <f>SUM(K84:K87)</f>
        <v>456344</v>
      </c>
      <c r="L88" s="302">
        <f>SUM(L84:L87)</f>
        <v>634603</v>
      </c>
      <c r="M88" s="302">
        <f>SUM(M84:M87)</f>
        <v>661951</v>
      </c>
      <c r="N88" s="302">
        <f>SUM(N84:N87)</f>
        <v>0</v>
      </c>
      <c r="O88" s="37"/>
      <c r="P88" s="102"/>
      <c r="Q88" s="276" t="s">
        <v>124</v>
      </c>
      <c r="S88" s="285">
        <f t="shared" si="136"/>
        <v>6.3754631903768337E-3</v>
      </c>
      <c r="T88" s="285">
        <f t="shared" si="136"/>
        <v>0.19290522152038966</v>
      </c>
      <c r="U88" s="285">
        <f t="shared" si="136"/>
        <v>0.49010726325292153</v>
      </c>
      <c r="V88" s="285">
        <f t="shared" si="136"/>
        <v>0.42876242845766266</v>
      </c>
      <c r="W88" s="285">
        <f t="shared" si="136"/>
        <v>0.38166182826314604</v>
      </c>
      <c r="X88" s="285">
        <f t="shared" si="136"/>
        <v>0.17219896906740748</v>
      </c>
      <c r="Y88" s="282"/>
      <c r="Z88" s="56"/>
      <c r="AA88" s="56"/>
      <c r="AB88" s="56"/>
      <c r="AC88" s="54">
        <f t="shared" ca="1" si="98"/>
        <v>1</v>
      </c>
      <c r="AD88" s="54">
        <f t="shared" ca="1" si="99"/>
        <v>1</v>
      </c>
      <c r="AE88" s="54">
        <f t="shared" ca="1" si="100"/>
        <v>1</v>
      </c>
      <c r="AF88" s="54">
        <f t="shared" ca="1" si="101"/>
        <v>1</v>
      </c>
      <c r="AG88" s="54">
        <f t="shared" ca="1" si="102"/>
        <v>1</v>
      </c>
      <c r="AH88" s="54">
        <f t="shared" ca="1" si="103"/>
        <v>1</v>
      </c>
      <c r="AI88" s="54">
        <f t="shared" ca="1" si="104"/>
        <v>1</v>
      </c>
      <c r="AJ88" s="54">
        <f t="shared" ca="1" si="105"/>
        <v>1</v>
      </c>
      <c r="AK88" s="54">
        <f t="shared" ca="1" si="106"/>
        <v>1</v>
      </c>
      <c r="AL88" s="54">
        <f t="shared" ca="1" si="107"/>
        <v>1</v>
      </c>
      <c r="AM88" s="54">
        <f t="shared" ca="1" si="79"/>
        <v>1</v>
      </c>
      <c r="AN88" s="109" t="s">
        <v>47</v>
      </c>
      <c r="AO88" s="54">
        <f t="shared" ca="1" si="80"/>
        <v>1</v>
      </c>
    </row>
    <row r="89" spans="1:46" ht="14.25" x14ac:dyDescent="0.2">
      <c r="A89" s="60">
        <f>ROW()</f>
        <v>89</v>
      </c>
      <c r="B89" s="65"/>
      <c r="D89" s="324"/>
      <c r="E89" s="248"/>
      <c r="F89" s="248"/>
      <c r="G89" s="248"/>
      <c r="H89" s="248"/>
      <c r="I89" s="248"/>
      <c r="J89" s="248"/>
      <c r="K89" s="248"/>
      <c r="L89" s="248"/>
      <c r="M89" s="248"/>
      <c r="N89" s="248"/>
      <c r="O89" s="37"/>
      <c r="P89" s="103"/>
      <c r="Q89" s="276"/>
      <c r="S89" s="283"/>
      <c r="T89" s="283"/>
      <c r="U89" s="283"/>
      <c r="V89" s="283"/>
      <c r="W89" s="283"/>
      <c r="X89" s="283"/>
      <c r="Y89" s="282"/>
      <c r="Z89" s="56"/>
      <c r="AA89" s="56"/>
      <c r="AB89" s="56"/>
      <c r="AC89" s="54">
        <f t="shared" ca="1" si="98"/>
        <v>1</v>
      </c>
      <c r="AD89" s="54">
        <f t="shared" ca="1" si="99"/>
        <v>1</v>
      </c>
      <c r="AE89" s="54">
        <f t="shared" ca="1" si="100"/>
        <v>1</v>
      </c>
      <c r="AF89" s="54">
        <f t="shared" ca="1" si="101"/>
        <v>1</v>
      </c>
      <c r="AG89" s="54">
        <f t="shared" ca="1" si="102"/>
        <v>1</v>
      </c>
      <c r="AH89" s="54">
        <f t="shared" ca="1" si="103"/>
        <v>1</v>
      </c>
      <c r="AI89" s="54">
        <f t="shared" ca="1" si="104"/>
        <v>1</v>
      </c>
      <c r="AJ89" s="54">
        <f t="shared" ca="1" si="105"/>
        <v>1</v>
      </c>
      <c r="AK89" s="54">
        <f t="shared" ca="1" si="106"/>
        <v>1</v>
      </c>
      <c r="AL89" s="54">
        <f t="shared" ca="1" si="107"/>
        <v>1</v>
      </c>
      <c r="AM89" s="54">
        <f t="shared" ca="1" si="79"/>
        <v>1</v>
      </c>
      <c r="AN89" s="109" t="s">
        <v>47</v>
      </c>
      <c r="AO89" s="54">
        <f t="shared" ca="1" si="80"/>
        <v>1</v>
      </c>
    </row>
    <row r="90" spans="1:46" ht="14.25" x14ac:dyDescent="0.2">
      <c r="A90" s="60">
        <f>ROW()</f>
        <v>90</v>
      </c>
      <c r="B90" s="65"/>
      <c r="D90" s="324" t="s">
        <v>125</v>
      </c>
      <c r="E90" s="315">
        <f t="shared" ref="E90:J90" si="138">+E84+E87</f>
        <v>20390</v>
      </c>
      <c r="F90" s="315">
        <f t="shared" si="138"/>
        <v>514620</v>
      </c>
      <c r="G90" s="315">
        <f t="shared" si="138"/>
        <v>1529503</v>
      </c>
      <c r="H90" s="315">
        <f t="shared" si="138"/>
        <v>681060</v>
      </c>
      <c r="I90" s="315">
        <f t="shared" si="138"/>
        <v>442513</v>
      </c>
      <c r="J90" s="315">
        <f t="shared" si="138"/>
        <v>223890</v>
      </c>
      <c r="K90" s="315">
        <f t="shared" ref="K90:L90" si="139">+K84+K87</f>
        <v>456344</v>
      </c>
      <c r="L90" s="315">
        <f t="shared" si="139"/>
        <v>634603</v>
      </c>
      <c r="M90" s="315">
        <f t="shared" ref="M90:N90" si="140">+M84+M87</f>
        <v>661951</v>
      </c>
      <c r="N90" s="315">
        <f t="shared" si="140"/>
        <v>0</v>
      </c>
      <c r="O90" s="37"/>
      <c r="P90" s="100"/>
      <c r="Q90" s="276" t="s">
        <v>126</v>
      </c>
      <c r="S90" s="283">
        <f t="shared" ref="S90:X90" si="141">IFERROR(E90/E$103,0)</f>
        <v>6.3754631903768337E-3</v>
      </c>
      <c r="T90" s="283">
        <f t="shared" si="141"/>
        <v>0.19290522152038966</v>
      </c>
      <c r="U90" s="283">
        <f t="shared" si="141"/>
        <v>0.49010726325292153</v>
      </c>
      <c r="V90" s="283">
        <f t="shared" si="141"/>
        <v>0.42876242845766266</v>
      </c>
      <c r="W90" s="283">
        <f t="shared" si="141"/>
        <v>0.38166182826314604</v>
      </c>
      <c r="X90" s="283">
        <f t="shared" si="141"/>
        <v>0.17219896906740748</v>
      </c>
      <c r="Y90" s="282"/>
      <c r="Z90" s="56"/>
      <c r="AA90" s="56"/>
      <c r="AB90" s="56"/>
      <c r="AC90" s="54">
        <f t="shared" ca="1" si="98"/>
        <v>1</v>
      </c>
      <c r="AD90" s="54">
        <f t="shared" ca="1" si="99"/>
        <v>1</v>
      </c>
      <c r="AE90" s="54">
        <f t="shared" ca="1" si="100"/>
        <v>1</v>
      </c>
      <c r="AF90" s="54">
        <f t="shared" ca="1" si="101"/>
        <v>1</v>
      </c>
      <c r="AG90" s="54">
        <f t="shared" ca="1" si="102"/>
        <v>1</v>
      </c>
      <c r="AH90" s="54">
        <f t="shared" ca="1" si="103"/>
        <v>1</v>
      </c>
      <c r="AI90" s="54">
        <f t="shared" ca="1" si="104"/>
        <v>1</v>
      </c>
      <c r="AJ90" s="54">
        <f t="shared" ca="1" si="105"/>
        <v>1</v>
      </c>
      <c r="AK90" s="54">
        <f t="shared" ca="1" si="106"/>
        <v>1</v>
      </c>
      <c r="AL90" s="54">
        <f t="shared" ca="1" si="107"/>
        <v>1</v>
      </c>
      <c r="AM90" s="54">
        <f t="shared" ca="1" si="79"/>
        <v>1</v>
      </c>
      <c r="AN90" s="109" t="s">
        <v>47</v>
      </c>
      <c r="AO90" s="54">
        <f t="shared" ca="1" si="80"/>
        <v>1</v>
      </c>
    </row>
    <row r="91" spans="1:46" ht="14.25" x14ac:dyDescent="0.2">
      <c r="A91" s="60">
        <f>ROW()</f>
        <v>91</v>
      </c>
      <c r="B91" s="65"/>
      <c r="D91" s="324"/>
      <c r="E91" s="248"/>
      <c r="F91" s="248"/>
      <c r="G91" s="248"/>
      <c r="H91" s="248"/>
      <c r="I91" s="248"/>
      <c r="J91" s="248"/>
      <c r="K91" s="248"/>
      <c r="L91" s="248"/>
      <c r="M91" s="248"/>
      <c r="N91" s="248"/>
      <c r="O91" s="37"/>
      <c r="P91" s="100"/>
      <c r="Q91" s="276"/>
      <c r="S91" s="283"/>
      <c r="T91" s="283"/>
      <c r="U91" s="283"/>
      <c r="V91" s="283"/>
      <c r="W91" s="283"/>
      <c r="X91" s="283"/>
      <c r="Y91" s="282"/>
      <c r="Z91" s="56"/>
      <c r="AA91" s="56"/>
      <c r="AB91" s="56"/>
      <c r="AC91" s="54">
        <f t="shared" ca="1" si="98"/>
        <v>1</v>
      </c>
      <c r="AD91" s="54">
        <f t="shared" ca="1" si="99"/>
        <v>1</v>
      </c>
      <c r="AE91" s="54">
        <f t="shared" ca="1" si="100"/>
        <v>1</v>
      </c>
      <c r="AF91" s="54">
        <f t="shared" ca="1" si="101"/>
        <v>1</v>
      </c>
      <c r="AG91" s="54">
        <f t="shared" ca="1" si="102"/>
        <v>1</v>
      </c>
      <c r="AH91" s="54">
        <f t="shared" ca="1" si="103"/>
        <v>1</v>
      </c>
      <c r="AI91" s="54">
        <f t="shared" ca="1" si="104"/>
        <v>1</v>
      </c>
      <c r="AJ91" s="54">
        <f t="shared" ca="1" si="105"/>
        <v>1</v>
      </c>
      <c r="AK91" s="54">
        <f t="shared" ca="1" si="106"/>
        <v>1</v>
      </c>
      <c r="AL91" s="54">
        <f t="shared" ca="1" si="107"/>
        <v>1</v>
      </c>
      <c r="AM91" s="54">
        <f t="shared" ca="1" si="79"/>
        <v>1</v>
      </c>
      <c r="AN91" s="109" t="s">
        <v>47</v>
      </c>
      <c r="AO91" s="54">
        <f t="shared" ca="1" si="80"/>
        <v>1</v>
      </c>
    </row>
    <row r="92" spans="1:46" ht="15" x14ac:dyDescent="0.25">
      <c r="A92" s="60">
        <f>ROW()</f>
        <v>92</v>
      </c>
      <c r="B92" s="65"/>
      <c r="D92" s="36" t="s">
        <v>127</v>
      </c>
      <c r="E92" s="309">
        <v>0</v>
      </c>
      <c r="F92" s="309">
        <v>0</v>
      </c>
      <c r="G92" s="309">
        <v>0</v>
      </c>
      <c r="H92" s="309">
        <v>0</v>
      </c>
      <c r="I92" s="309">
        <v>0</v>
      </c>
      <c r="J92" s="309">
        <v>0</v>
      </c>
      <c r="K92" s="309">
        <v>0</v>
      </c>
      <c r="L92" s="309">
        <v>0</v>
      </c>
      <c r="M92" s="309">
        <v>0</v>
      </c>
      <c r="N92" s="309">
        <v>0</v>
      </c>
      <c r="O92" s="37"/>
      <c r="P92" s="100"/>
      <c r="Q92" s="276"/>
      <c r="S92" s="283">
        <f t="shared" ref="S92:X92" si="142">IFERROR(E92/E$103,0)</f>
        <v>0</v>
      </c>
      <c r="T92" s="283">
        <f t="shared" si="142"/>
        <v>0</v>
      </c>
      <c r="U92" s="283">
        <f t="shared" si="142"/>
        <v>0</v>
      </c>
      <c r="V92" s="283">
        <f t="shared" si="142"/>
        <v>0</v>
      </c>
      <c r="W92" s="283">
        <f t="shared" si="142"/>
        <v>0</v>
      </c>
      <c r="X92" s="283">
        <f t="shared" si="142"/>
        <v>0</v>
      </c>
      <c r="Y92" s="282"/>
      <c r="Z92" s="56"/>
      <c r="AA92" s="56"/>
      <c r="AB92" s="56"/>
      <c r="AC92" s="54">
        <f t="shared" ca="1" si="98"/>
        <v>1</v>
      </c>
      <c r="AD92" s="54">
        <f t="shared" ca="1" si="99"/>
        <v>1</v>
      </c>
      <c r="AE92" s="54">
        <f t="shared" ca="1" si="100"/>
        <v>1</v>
      </c>
      <c r="AF92" s="54">
        <f t="shared" ca="1" si="101"/>
        <v>1</v>
      </c>
      <c r="AG92" s="54">
        <f t="shared" ca="1" si="102"/>
        <v>0</v>
      </c>
      <c r="AH92" s="54">
        <f t="shared" ca="1" si="103"/>
        <v>0</v>
      </c>
      <c r="AI92" s="54">
        <f t="shared" ca="1" si="104"/>
        <v>0</v>
      </c>
      <c r="AJ92" s="54">
        <f t="shared" ca="1" si="105"/>
        <v>0</v>
      </c>
      <c r="AK92" s="54">
        <f t="shared" ca="1" si="106"/>
        <v>0</v>
      </c>
      <c r="AL92" s="54">
        <f t="shared" ca="1" si="107"/>
        <v>0</v>
      </c>
      <c r="AM92" s="54">
        <f t="shared" ca="1" si="79"/>
        <v>1</v>
      </c>
      <c r="AN92" s="109" t="s">
        <v>47</v>
      </c>
      <c r="AO92" s="54">
        <f t="shared" ca="1" si="80"/>
        <v>1</v>
      </c>
    </row>
    <row r="93" spans="1:46" x14ac:dyDescent="0.2">
      <c r="A93" s="60">
        <f>ROW()</f>
        <v>93</v>
      </c>
      <c r="E93" s="142"/>
      <c r="F93" s="142"/>
      <c r="G93" s="276"/>
      <c r="H93" s="276"/>
      <c r="I93" s="276"/>
      <c r="J93" s="276"/>
      <c r="K93" s="276"/>
      <c r="L93" s="276"/>
      <c r="M93" s="276"/>
      <c r="N93" s="276"/>
      <c r="P93" s="100"/>
      <c r="Q93" s="276"/>
      <c r="S93" s="283"/>
      <c r="T93" s="283"/>
      <c r="U93" s="283"/>
      <c r="V93" s="283"/>
      <c r="W93" s="283"/>
      <c r="X93" s="283"/>
      <c r="Y93" s="282"/>
      <c r="Z93" s="56"/>
      <c r="AA93" s="56"/>
      <c r="AB93" s="56"/>
      <c r="AC93" s="54">
        <f t="shared" ca="1" si="98"/>
        <v>1</v>
      </c>
      <c r="AD93" s="54">
        <f t="shared" ca="1" si="99"/>
        <v>1</v>
      </c>
      <c r="AE93" s="54">
        <f t="shared" ca="1" si="100"/>
        <v>1</v>
      </c>
      <c r="AF93" s="54">
        <f t="shared" ca="1" si="101"/>
        <v>1</v>
      </c>
      <c r="AG93" s="54">
        <f t="shared" ca="1" si="102"/>
        <v>1</v>
      </c>
      <c r="AH93" s="54">
        <f t="shared" ca="1" si="103"/>
        <v>1</v>
      </c>
      <c r="AI93" s="54">
        <f t="shared" ca="1" si="104"/>
        <v>1</v>
      </c>
      <c r="AJ93" s="54">
        <f t="shared" ca="1" si="105"/>
        <v>1</v>
      </c>
      <c r="AK93" s="54">
        <f t="shared" ca="1" si="106"/>
        <v>1</v>
      </c>
      <c r="AL93" s="54">
        <f t="shared" ca="1" si="107"/>
        <v>1</v>
      </c>
      <c r="AM93" s="54">
        <f t="shared" ca="1" si="79"/>
        <v>1</v>
      </c>
      <c r="AN93" s="109" t="s">
        <v>47</v>
      </c>
      <c r="AO93" s="54">
        <f t="shared" ca="1" si="80"/>
        <v>1</v>
      </c>
    </row>
    <row r="94" spans="1:46" x14ac:dyDescent="0.2">
      <c r="A94" s="60">
        <f>ROW()</f>
        <v>94</v>
      </c>
      <c r="D94" s="143"/>
      <c r="E94" s="142" t="s">
        <v>128</v>
      </c>
      <c r="F94" s="288">
        <f>IF(F95=0,0,(F95-E95)/E95)</f>
        <v>-5.7710707060198305E-2</v>
      </c>
      <c r="G94" s="288">
        <f t="shared" ref="G94" si="143">IF(G95=0,0,(G95-F95)/F95)</f>
        <v>-0.45298467883921162</v>
      </c>
      <c r="H94" s="288">
        <f t="shared" ref="H94" si="144">IF(H95=0,0,(H95-G95)/G95)</f>
        <v>-0.91081275905568571</v>
      </c>
      <c r="I94" s="288">
        <f t="shared" ref="I94" si="145">IF(I95=0,0,(I95-H95)/H95)</f>
        <v>0.40565770862800565</v>
      </c>
      <c r="J94" s="288">
        <f t="shared" ref="J94" si="146">IF(J95=0,0,(J95-I95)/I95)</f>
        <v>6.9045941983152685</v>
      </c>
      <c r="K94" s="288">
        <f t="shared" ref="K94" si="147">IF(K95=0,0,(K95-J95)/J95)</f>
        <v>0.13874022306238873</v>
      </c>
      <c r="L94" s="288">
        <f t="shared" ref="L94" si="148">IF(L95=0,0,(L95-K95)/K95)</f>
        <v>-0.49999920151137928</v>
      </c>
      <c r="M94" s="288">
        <f t="shared" ref="M94" si="149">IF(M95=0,0,(M95-L95)/L95)</f>
        <v>2.0000511031901168E-2</v>
      </c>
      <c r="N94" s="288">
        <f t="shared" ref="N94" si="150">IF(N95=0,0,(N95-M95)/M95)</f>
        <v>0</v>
      </c>
      <c r="P94" s="100"/>
      <c r="Q94" s="276"/>
      <c r="S94" s="283"/>
      <c r="T94" s="283"/>
      <c r="U94" s="283"/>
      <c r="V94" s="283"/>
      <c r="W94" s="283"/>
      <c r="X94" s="283"/>
      <c r="Y94" s="282"/>
      <c r="Z94" s="56"/>
      <c r="AA94" s="56"/>
      <c r="AB94" s="56"/>
      <c r="AC94" s="54">
        <f t="shared" ca="1" si="98"/>
        <v>1</v>
      </c>
      <c r="AD94" s="54">
        <f t="shared" ca="1" si="99"/>
        <v>1</v>
      </c>
      <c r="AE94" s="54">
        <f t="shared" ca="1" si="100"/>
        <v>1</v>
      </c>
      <c r="AF94" s="54">
        <f t="shared" ca="1" si="101"/>
        <v>1</v>
      </c>
      <c r="AG94" s="54">
        <f t="shared" ca="1" si="102"/>
        <v>1</v>
      </c>
      <c r="AH94" s="54">
        <f t="shared" ca="1" si="103"/>
        <v>1</v>
      </c>
      <c r="AI94" s="54">
        <f t="shared" ca="1" si="104"/>
        <v>1</v>
      </c>
      <c r="AJ94" s="54">
        <f t="shared" ca="1" si="105"/>
        <v>1</v>
      </c>
      <c r="AK94" s="54">
        <f t="shared" ca="1" si="106"/>
        <v>1</v>
      </c>
      <c r="AL94" s="54">
        <f t="shared" ca="1" si="107"/>
        <v>1</v>
      </c>
      <c r="AM94" s="54">
        <f t="shared" ca="1" si="79"/>
        <v>1</v>
      </c>
      <c r="AN94" s="109" t="s">
        <v>47</v>
      </c>
      <c r="AO94" s="54">
        <f t="shared" ca="1" si="80"/>
        <v>1</v>
      </c>
    </row>
    <row r="95" spans="1:46" ht="15" x14ac:dyDescent="0.25">
      <c r="A95" s="60">
        <f>ROW()</f>
        <v>95</v>
      </c>
      <c r="B95" s="65"/>
      <c r="D95" s="306" t="s">
        <v>129</v>
      </c>
      <c r="E95" s="300">
        <v>1076542</v>
      </c>
      <c r="F95" s="300">
        <v>1014414</v>
      </c>
      <c r="G95" s="300">
        <v>554900</v>
      </c>
      <c r="H95" s="300">
        <v>49490</v>
      </c>
      <c r="I95" s="300">
        <v>69566</v>
      </c>
      <c r="J95" s="300">
        <v>549891</v>
      </c>
      <c r="K95" s="300">
        <v>626183</v>
      </c>
      <c r="L95" s="300">
        <v>313092</v>
      </c>
      <c r="M95" s="300">
        <v>319354</v>
      </c>
      <c r="N95" s="300"/>
      <c r="O95" s="37"/>
      <c r="P95" s="100"/>
      <c r="Q95" s="276"/>
      <c r="S95" s="283">
        <f t="shared" ref="S95:X98" si="151">IFERROR(E95/E$103,0)</f>
        <v>0.33660882265299941</v>
      </c>
      <c r="T95" s="283">
        <f t="shared" si="151"/>
        <v>0.38025291940341333</v>
      </c>
      <c r="U95" s="283">
        <f t="shared" si="151"/>
        <v>0.1778097332133681</v>
      </c>
      <c r="V95" s="283">
        <f t="shared" si="151"/>
        <v>3.1156509829339155E-2</v>
      </c>
      <c r="W95" s="283">
        <f t="shared" si="151"/>
        <v>5.99997892603246E-2</v>
      </c>
      <c r="X95" s="283">
        <f t="shared" si="151"/>
        <v>0.42293386618181145</v>
      </c>
      <c r="Y95" s="282"/>
      <c r="Z95" s="56"/>
      <c r="AA95" s="56"/>
      <c r="AB95" s="56"/>
      <c r="AC95" s="54">
        <f t="shared" ca="1" si="98"/>
        <v>1</v>
      </c>
      <c r="AD95" s="54">
        <f t="shared" ca="1" si="99"/>
        <v>1</v>
      </c>
      <c r="AE95" s="54">
        <f t="shared" ca="1" si="100"/>
        <v>1</v>
      </c>
      <c r="AF95" s="54">
        <f t="shared" ca="1" si="101"/>
        <v>1</v>
      </c>
      <c r="AG95" s="54">
        <f t="shared" ca="1" si="102"/>
        <v>0</v>
      </c>
      <c r="AH95" s="54">
        <f t="shared" ca="1" si="103"/>
        <v>0</v>
      </c>
      <c r="AI95" s="54">
        <f t="shared" ca="1" si="104"/>
        <v>0</v>
      </c>
      <c r="AJ95" s="54">
        <f t="shared" ca="1" si="105"/>
        <v>0</v>
      </c>
      <c r="AK95" s="54">
        <f t="shared" ca="1" si="106"/>
        <v>0</v>
      </c>
      <c r="AL95" s="54">
        <f t="shared" ca="1" si="107"/>
        <v>0</v>
      </c>
      <c r="AM95" s="54">
        <f t="shared" ca="1" si="79"/>
        <v>1</v>
      </c>
      <c r="AN95" s="109" t="s">
        <v>47</v>
      </c>
      <c r="AO95" s="54">
        <f t="shared" ca="1" si="80"/>
        <v>1</v>
      </c>
    </row>
    <row r="96" spans="1:46" ht="15" x14ac:dyDescent="0.25">
      <c r="A96" s="60">
        <f>ROW()</f>
        <v>96</v>
      </c>
      <c r="B96" s="65"/>
      <c r="D96" s="306" t="s">
        <v>130</v>
      </c>
      <c r="E96" s="295">
        <v>138478</v>
      </c>
      <c r="F96" s="295">
        <v>49565</v>
      </c>
      <c r="G96" s="295">
        <v>294000</v>
      </c>
      <c r="H96" s="295">
        <v>70063</v>
      </c>
      <c r="I96" s="295">
        <v>73343</v>
      </c>
      <c r="J96" s="295">
        <v>56996</v>
      </c>
      <c r="K96" s="295">
        <v>45342</v>
      </c>
      <c r="L96" s="295">
        <v>102339</v>
      </c>
      <c r="M96" s="295">
        <v>102339</v>
      </c>
      <c r="N96" s="295"/>
      <c r="O96" s="37"/>
      <c r="P96" s="100"/>
      <c r="Q96" s="276"/>
      <c r="S96" s="283">
        <f t="shared" si="151"/>
        <v>4.3298744074399376E-2</v>
      </c>
      <c r="T96" s="283">
        <f t="shared" si="151"/>
        <v>1.8579432017135196E-2</v>
      </c>
      <c r="U96" s="283">
        <f t="shared" si="151"/>
        <v>9.4208076346603387E-2</v>
      </c>
      <c r="V96" s="283">
        <f t="shared" si="151"/>
        <v>4.4108275372256804E-2</v>
      </c>
      <c r="W96" s="283">
        <f t="shared" si="151"/>
        <v>6.3257403670183524E-2</v>
      </c>
      <c r="X96" s="283">
        <f t="shared" si="151"/>
        <v>4.3836939751511712E-2</v>
      </c>
      <c r="Y96" s="282"/>
      <c r="Z96" s="56"/>
      <c r="AA96" s="56"/>
      <c r="AB96" s="56"/>
      <c r="AC96" s="54">
        <f t="shared" ca="1" si="98"/>
        <v>1</v>
      </c>
      <c r="AD96" s="54">
        <f t="shared" ca="1" si="99"/>
        <v>1</v>
      </c>
      <c r="AE96" s="54">
        <f t="shared" ca="1" si="100"/>
        <v>1</v>
      </c>
      <c r="AF96" s="54">
        <f t="shared" ca="1" si="101"/>
        <v>1</v>
      </c>
      <c r="AG96" s="54">
        <f t="shared" ca="1" si="102"/>
        <v>0</v>
      </c>
      <c r="AH96" s="54">
        <f t="shared" ca="1" si="103"/>
        <v>0</v>
      </c>
      <c r="AI96" s="54">
        <f t="shared" ca="1" si="104"/>
        <v>0</v>
      </c>
      <c r="AJ96" s="54">
        <f t="shared" ca="1" si="105"/>
        <v>0</v>
      </c>
      <c r="AK96" s="54">
        <f t="shared" ca="1" si="106"/>
        <v>0</v>
      </c>
      <c r="AL96" s="54">
        <f t="shared" ca="1" si="107"/>
        <v>0</v>
      </c>
      <c r="AM96" s="54">
        <f t="shared" ca="1" si="79"/>
        <v>1</v>
      </c>
      <c r="AN96" s="109" t="s">
        <v>47</v>
      </c>
      <c r="AO96" s="54">
        <f t="shared" ca="1" si="80"/>
        <v>1</v>
      </c>
    </row>
    <row r="97" spans="1:41" ht="15" x14ac:dyDescent="0.25">
      <c r="A97" s="60">
        <f>ROW()</f>
        <v>97</v>
      </c>
      <c r="B97" s="65"/>
      <c r="D97" s="330" t="s">
        <v>131</v>
      </c>
      <c r="E97" s="296">
        <f t="shared" ref="E97:I97" si="152">SUM(E88:E96)-E90</f>
        <v>1235410</v>
      </c>
      <c r="F97" s="296">
        <f t="shared" si="152"/>
        <v>1578598.9422892928</v>
      </c>
      <c r="G97" s="296">
        <f t="shared" si="152"/>
        <v>2378402.547015321</v>
      </c>
      <c r="H97" s="296">
        <f t="shared" si="152"/>
        <v>800612.08918724093</v>
      </c>
      <c r="I97" s="296">
        <f t="shared" si="152"/>
        <v>585422.40565770864</v>
      </c>
      <c r="J97" s="296">
        <f>SUM(J88:J96)-J90-J94</f>
        <v>830777</v>
      </c>
      <c r="K97" s="296">
        <f t="shared" ref="K97:L97" si="153">SUM(K88:K96)-K90</f>
        <v>1127869.1387402229</v>
      </c>
      <c r="L97" s="296">
        <f t="shared" si="153"/>
        <v>1050033.5000007984</v>
      </c>
      <c r="M97" s="296">
        <f t="shared" ref="M97:N97" si="154">SUM(M88:M96)-M90</f>
        <v>1083644.0200005111</v>
      </c>
      <c r="N97" s="296">
        <f t="shared" si="154"/>
        <v>0</v>
      </c>
      <c r="O97" s="37"/>
      <c r="P97" s="100"/>
      <c r="Q97" s="276" t="s">
        <v>113</v>
      </c>
      <c r="S97" s="285">
        <f t="shared" si="151"/>
        <v>0.38628302991777558</v>
      </c>
      <c r="T97" s="285">
        <f t="shared" si="151"/>
        <v>0.59173755130808925</v>
      </c>
      <c r="U97" s="285">
        <f t="shared" si="151"/>
        <v>0.76212492766046025</v>
      </c>
      <c r="V97" s="285">
        <f t="shared" si="151"/>
        <v>0.50402664025560773</v>
      </c>
      <c r="W97" s="285">
        <f t="shared" si="151"/>
        <v>0.5049193710682629</v>
      </c>
      <c r="X97" s="285">
        <f t="shared" si="151"/>
        <v>0.63896977500073071</v>
      </c>
      <c r="Y97" s="282"/>
      <c r="Z97" s="56"/>
      <c r="AA97" s="56"/>
      <c r="AB97" s="56"/>
      <c r="AC97" s="54">
        <f t="shared" ca="1" si="98"/>
        <v>1</v>
      </c>
      <c r="AD97" s="54">
        <f t="shared" ca="1" si="99"/>
        <v>1</v>
      </c>
      <c r="AE97" s="54">
        <f t="shared" ca="1" si="100"/>
        <v>1</v>
      </c>
      <c r="AF97" s="54">
        <f t="shared" ca="1" si="101"/>
        <v>1</v>
      </c>
      <c r="AG97" s="54">
        <f t="shared" ca="1" si="102"/>
        <v>1</v>
      </c>
      <c r="AH97" s="54">
        <f t="shared" ca="1" si="103"/>
        <v>1</v>
      </c>
      <c r="AI97" s="54">
        <f t="shared" ca="1" si="104"/>
        <v>1</v>
      </c>
      <c r="AJ97" s="54">
        <f t="shared" ca="1" si="105"/>
        <v>1</v>
      </c>
      <c r="AK97" s="54">
        <f t="shared" ca="1" si="106"/>
        <v>1</v>
      </c>
      <c r="AL97" s="54">
        <f t="shared" ca="1" si="107"/>
        <v>1</v>
      </c>
      <c r="AM97" s="54">
        <f t="shared" ca="1" si="79"/>
        <v>1</v>
      </c>
      <c r="AN97" s="109" t="s">
        <v>47</v>
      </c>
      <c r="AO97" s="54">
        <f t="shared" ca="1" si="80"/>
        <v>1</v>
      </c>
    </row>
    <row r="98" spans="1:41" ht="15" x14ac:dyDescent="0.25">
      <c r="A98" s="60">
        <f>ROW()</f>
        <v>98</v>
      </c>
      <c r="B98" s="65"/>
      <c r="D98" s="62" t="s">
        <v>132</v>
      </c>
      <c r="E98" s="316">
        <f t="shared" ref="E98:J98" si="155">+E97-E92</f>
        <v>1235410</v>
      </c>
      <c r="F98" s="316">
        <f t="shared" si="155"/>
        <v>1578598.9422892928</v>
      </c>
      <c r="G98" s="316">
        <f t="shared" si="155"/>
        <v>2378402.547015321</v>
      </c>
      <c r="H98" s="316">
        <f t="shared" si="155"/>
        <v>800612.08918724093</v>
      </c>
      <c r="I98" s="316">
        <f t="shared" si="155"/>
        <v>585422.40565770864</v>
      </c>
      <c r="J98" s="316">
        <f t="shared" si="155"/>
        <v>830777</v>
      </c>
      <c r="K98" s="316">
        <f t="shared" ref="K98:L98" si="156">+K97-K92</f>
        <v>1127869.1387402229</v>
      </c>
      <c r="L98" s="316">
        <f t="shared" si="156"/>
        <v>1050033.5000007984</v>
      </c>
      <c r="M98" s="316">
        <f t="shared" ref="M98:N98" si="157">+M97-M92</f>
        <v>1083644.0200005111</v>
      </c>
      <c r="N98" s="316">
        <f t="shared" si="157"/>
        <v>0</v>
      </c>
      <c r="O98" s="37"/>
      <c r="P98" s="100"/>
      <c r="Q98" s="276"/>
      <c r="S98" s="283">
        <f t="shared" si="151"/>
        <v>0.38628302991777558</v>
      </c>
      <c r="T98" s="283">
        <f t="shared" si="151"/>
        <v>0.59173755130808925</v>
      </c>
      <c r="U98" s="283">
        <f t="shared" si="151"/>
        <v>0.76212492766046025</v>
      </c>
      <c r="V98" s="283">
        <f t="shared" si="151"/>
        <v>0.50402664025560773</v>
      </c>
      <c r="W98" s="283">
        <f t="shared" si="151"/>
        <v>0.5049193710682629</v>
      </c>
      <c r="X98" s="283">
        <f t="shared" si="151"/>
        <v>0.63896977500073071</v>
      </c>
      <c r="Y98" s="282"/>
      <c r="Z98" s="56"/>
      <c r="AA98" s="56"/>
      <c r="AB98" s="56"/>
      <c r="AC98" s="54">
        <f t="shared" ca="1" si="98"/>
        <v>1</v>
      </c>
      <c r="AD98" s="54">
        <f t="shared" ca="1" si="99"/>
        <v>1</v>
      </c>
      <c r="AE98" s="54">
        <f t="shared" ca="1" si="100"/>
        <v>1</v>
      </c>
      <c r="AF98" s="54">
        <f t="shared" ca="1" si="101"/>
        <v>1</v>
      </c>
      <c r="AG98" s="54">
        <f t="shared" ca="1" si="102"/>
        <v>1</v>
      </c>
      <c r="AH98" s="54">
        <f t="shared" ca="1" si="103"/>
        <v>1</v>
      </c>
      <c r="AI98" s="54">
        <f t="shared" ca="1" si="104"/>
        <v>1</v>
      </c>
      <c r="AJ98" s="54">
        <f t="shared" ca="1" si="105"/>
        <v>1</v>
      </c>
      <c r="AK98" s="54">
        <f t="shared" ca="1" si="106"/>
        <v>1</v>
      </c>
      <c r="AL98" s="54">
        <f t="shared" ca="1" si="107"/>
        <v>1</v>
      </c>
      <c r="AM98" s="54">
        <f t="shared" ca="1" si="79"/>
        <v>1</v>
      </c>
      <c r="AN98" s="109" t="s">
        <v>47</v>
      </c>
      <c r="AO98" s="54">
        <f t="shared" ca="1" si="80"/>
        <v>1</v>
      </c>
    </row>
    <row r="99" spans="1:41" x14ac:dyDescent="0.2">
      <c r="A99" s="60">
        <f>ROW()</f>
        <v>99</v>
      </c>
      <c r="B99" s="65"/>
      <c r="D99" s="293" t="s">
        <v>133</v>
      </c>
      <c r="E99" s="450"/>
      <c r="F99" s="450"/>
      <c r="G99" s="450"/>
      <c r="H99" s="450"/>
      <c r="I99" s="450"/>
      <c r="J99" s="450"/>
      <c r="K99" s="450"/>
      <c r="L99" s="450"/>
      <c r="M99" s="450"/>
      <c r="N99" s="450"/>
      <c r="O99" s="37"/>
      <c r="P99" s="100"/>
      <c r="Q99" s="276"/>
      <c r="S99" s="283"/>
      <c r="T99" s="283"/>
      <c r="U99" s="283"/>
      <c r="V99" s="283"/>
      <c r="W99" s="283"/>
      <c r="X99" s="283"/>
      <c r="Y99" s="282"/>
      <c r="Z99" s="56"/>
      <c r="AA99" s="56"/>
      <c r="AB99" s="56"/>
      <c r="AC99" s="54">
        <f t="shared" ca="1" si="98"/>
        <v>1</v>
      </c>
      <c r="AD99" s="54">
        <f t="shared" ca="1" si="99"/>
        <v>1</v>
      </c>
      <c r="AE99" s="54">
        <f t="shared" ca="1" si="100"/>
        <v>1</v>
      </c>
      <c r="AF99" s="54">
        <f t="shared" ca="1" si="101"/>
        <v>1</v>
      </c>
      <c r="AG99" s="54">
        <f t="shared" ca="1" si="102"/>
        <v>0</v>
      </c>
      <c r="AH99" s="54">
        <f t="shared" ca="1" si="103"/>
        <v>0</v>
      </c>
      <c r="AI99" s="54">
        <f t="shared" ca="1" si="104"/>
        <v>0</v>
      </c>
      <c r="AJ99" s="54">
        <f t="shared" ca="1" si="105"/>
        <v>0</v>
      </c>
      <c r="AK99" s="54">
        <f t="shared" ca="1" si="106"/>
        <v>0</v>
      </c>
      <c r="AL99" s="54">
        <f t="shared" ca="1" si="107"/>
        <v>0</v>
      </c>
      <c r="AM99" s="54">
        <f t="shared" ca="1" si="79"/>
        <v>1</v>
      </c>
      <c r="AN99" s="109" t="s">
        <v>47</v>
      </c>
      <c r="AO99" s="54">
        <f t="shared" ca="1" si="80"/>
        <v>1</v>
      </c>
    </row>
    <row r="100" spans="1:41" ht="14.25" x14ac:dyDescent="0.2">
      <c r="A100" s="60">
        <f>ROW()</f>
        <v>100</v>
      </c>
      <c r="B100" s="65"/>
      <c r="D100" s="324"/>
      <c r="E100" s="248"/>
      <c r="F100" s="248"/>
      <c r="G100" s="248"/>
      <c r="H100" s="248"/>
      <c r="I100" s="248"/>
      <c r="J100" s="248"/>
      <c r="K100" s="248"/>
      <c r="L100" s="248"/>
      <c r="M100" s="248"/>
      <c r="N100" s="248"/>
      <c r="O100" s="37"/>
      <c r="P100" s="100"/>
      <c r="Q100" s="276"/>
      <c r="S100" s="283"/>
      <c r="T100" s="283"/>
      <c r="U100" s="283"/>
      <c r="V100" s="283"/>
      <c r="W100" s="283"/>
      <c r="X100" s="283"/>
      <c r="Y100" s="282"/>
      <c r="Z100" s="56"/>
      <c r="AA100" s="56"/>
      <c r="AB100" s="56"/>
      <c r="AC100" s="54">
        <f t="shared" ca="1" si="98"/>
        <v>1</v>
      </c>
      <c r="AD100" s="54">
        <f t="shared" ca="1" si="99"/>
        <v>1</v>
      </c>
      <c r="AE100" s="54">
        <f t="shared" ca="1" si="100"/>
        <v>1</v>
      </c>
      <c r="AF100" s="54">
        <f t="shared" ca="1" si="101"/>
        <v>1</v>
      </c>
      <c r="AG100" s="54">
        <f t="shared" ca="1" si="102"/>
        <v>1</v>
      </c>
      <c r="AH100" s="54">
        <f t="shared" ca="1" si="103"/>
        <v>1</v>
      </c>
      <c r="AI100" s="54">
        <f t="shared" ca="1" si="104"/>
        <v>1</v>
      </c>
      <c r="AJ100" s="54">
        <f t="shared" ca="1" si="105"/>
        <v>1</v>
      </c>
      <c r="AK100" s="54">
        <f t="shared" ca="1" si="106"/>
        <v>1</v>
      </c>
      <c r="AL100" s="54">
        <f t="shared" ca="1" si="107"/>
        <v>1</v>
      </c>
      <c r="AM100" s="54">
        <f t="shared" ca="1" si="79"/>
        <v>1</v>
      </c>
      <c r="AN100" s="109" t="s">
        <v>47</v>
      </c>
      <c r="AO100" s="54">
        <f t="shared" ca="1" si="80"/>
        <v>1</v>
      </c>
    </row>
    <row r="101" spans="1:41" ht="15" x14ac:dyDescent="0.25">
      <c r="A101" s="60">
        <f>ROW()</f>
        <v>101</v>
      </c>
      <c r="B101" s="65"/>
      <c r="D101" s="306" t="s">
        <v>134</v>
      </c>
      <c r="E101" s="300">
        <v>1947838</v>
      </c>
      <c r="F101" s="300">
        <v>1073561</v>
      </c>
      <c r="G101" s="300">
        <v>739433</v>
      </c>
      <c r="H101" s="300">
        <v>591035</v>
      </c>
      <c r="I101" s="300">
        <v>491892</v>
      </c>
      <c r="J101" s="300">
        <v>438482</v>
      </c>
      <c r="K101" s="300">
        <v>30923</v>
      </c>
      <c r="L101" s="300">
        <v>24926</v>
      </c>
      <c r="M101" s="300">
        <v>72922</v>
      </c>
      <c r="N101" s="300">
        <v>0</v>
      </c>
      <c r="O101" s="37"/>
      <c r="P101" s="100"/>
      <c r="Q101" s="276"/>
      <c r="S101" s="283">
        <f t="shared" ref="S101:X103" si="158">IFERROR(E101/E$103,0)</f>
        <v>0.60904215153591135</v>
      </c>
      <c r="T101" s="283">
        <f t="shared" si="158"/>
        <v>0.40242416252895546</v>
      </c>
      <c r="U101" s="283">
        <f t="shared" si="158"/>
        <v>0.23694068203128565</v>
      </c>
      <c r="V101" s="283">
        <f t="shared" si="158"/>
        <v>0.37208704358422845</v>
      </c>
      <c r="W101" s="283">
        <f t="shared" si="158"/>
        <v>0.4242505870517147</v>
      </c>
      <c r="X101" s="283">
        <f t="shared" si="158"/>
        <v>0.33724663162541857</v>
      </c>
      <c r="Y101" s="282"/>
      <c r="Z101" s="56"/>
      <c r="AA101" s="56"/>
      <c r="AB101" s="56"/>
      <c r="AC101" s="54">
        <f t="shared" ca="1" si="98"/>
        <v>1</v>
      </c>
      <c r="AD101" s="54">
        <f t="shared" ca="1" si="99"/>
        <v>1</v>
      </c>
      <c r="AE101" s="54">
        <f t="shared" ca="1" si="100"/>
        <v>1</v>
      </c>
      <c r="AF101" s="54">
        <f t="shared" ca="1" si="101"/>
        <v>1</v>
      </c>
      <c r="AG101" s="54">
        <f t="shared" ca="1" si="102"/>
        <v>0</v>
      </c>
      <c r="AH101" s="54">
        <f t="shared" ca="1" si="103"/>
        <v>0</v>
      </c>
      <c r="AI101" s="54">
        <f t="shared" ca="1" si="104"/>
        <v>0</v>
      </c>
      <c r="AJ101" s="54">
        <f t="shared" ca="1" si="105"/>
        <v>0</v>
      </c>
      <c r="AK101" s="54">
        <f t="shared" ca="1" si="106"/>
        <v>0</v>
      </c>
      <c r="AL101" s="54">
        <f t="shared" ca="1" si="107"/>
        <v>0</v>
      </c>
      <c r="AM101" s="54">
        <f t="shared" ca="1" si="79"/>
        <v>1</v>
      </c>
      <c r="AN101" s="109" t="s">
        <v>47</v>
      </c>
      <c r="AO101" s="54">
        <f t="shared" ca="1" si="80"/>
        <v>1</v>
      </c>
    </row>
    <row r="102" spans="1:41" ht="15" x14ac:dyDescent="0.25">
      <c r="A102" s="60">
        <f>ROW()</f>
        <v>102</v>
      </c>
      <c r="B102" s="65"/>
      <c r="D102" s="306" t="s">
        <v>135</v>
      </c>
      <c r="E102" s="295">
        <v>14951</v>
      </c>
      <c r="F102" s="295">
        <v>15575</v>
      </c>
      <c r="G102" s="295">
        <v>2916</v>
      </c>
      <c r="H102" s="295">
        <v>196785</v>
      </c>
      <c r="I102" s="295">
        <v>82123</v>
      </c>
      <c r="J102" s="295">
        <v>30923</v>
      </c>
      <c r="K102" s="295">
        <v>36907</v>
      </c>
      <c r="L102" s="295">
        <v>29579</v>
      </c>
      <c r="M102" s="295">
        <v>30454</v>
      </c>
      <c r="N102" s="295">
        <v>0</v>
      </c>
      <c r="O102" s="37"/>
      <c r="P102" s="100"/>
      <c r="Q102" s="276" t="s">
        <v>136</v>
      </c>
      <c r="S102" s="283">
        <f t="shared" si="158"/>
        <v>4.674818546313097E-3</v>
      </c>
      <c r="T102" s="283">
        <f t="shared" si="158"/>
        <v>5.8382861629553244E-3</v>
      </c>
      <c r="U102" s="283">
        <f t="shared" si="158"/>
        <v>9.3439030825406626E-4</v>
      </c>
      <c r="V102" s="283">
        <f t="shared" si="158"/>
        <v>0.12388631616016378</v>
      </c>
      <c r="W102" s="283">
        <f t="shared" si="158"/>
        <v>7.0830041880022385E-2</v>
      </c>
      <c r="X102" s="283">
        <f t="shared" si="158"/>
        <v>2.3783593373850737E-2</v>
      </c>
      <c r="Y102" s="282"/>
      <c r="Z102" s="56"/>
      <c r="AA102" s="56"/>
      <c r="AB102" s="56"/>
      <c r="AC102" s="54">
        <f t="shared" ca="1" si="98"/>
        <v>1</v>
      </c>
      <c r="AD102" s="54">
        <f t="shared" ca="1" si="99"/>
        <v>1</v>
      </c>
      <c r="AE102" s="54">
        <f t="shared" ca="1" si="100"/>
        <v>1</v>
      </c>
      <c r="AF102" s="54">
        <f t="shared" ca="1" si="101"/>
        <v>1</v>
      </c>
      <c r="AG102" s="54">
        <f t="shared" ca="1" si="102"/>
        <v>0</v>
      </c>
      <c r="AH102" s="54">
        <f t="shared" ca="1" si="103"/>
        <v>0</v>
      </c>
      <c r="AI102" s="54">
        <f t="shared" ca="1" si="104"/>
        <v>0</v>
      </c>
      <c r="AJ102" s="54">
        <f t="shared" ca="1" si="105"/>
        <v>0</v>
      </c>
      <c r="AK102" s="54">
        <f t="shared" ca="1" si="106"/>
        <v>0</v>
      </c>
      <c r="AL102" s="54">
        <f t="shared" ca="1" si="107"/>
        <v>0</v>
      </c>
      <c r="AM102" s="54">
        <f t="shared" ref="AM102:AM179" ca="1" si="159">CELL("protect",O102)</f>
        <v>1</v>
      </c>
      <c r="AN102" s="109" t="s">
        <v>47</v>
      </c>
      <c r="AO102" s="54">
        <f t="shared" ref="AO102:AO179" ca="1" si="160">CELL("protect",P102)</f>
        <v>1</v>
      </c>
    </row>
    <row r="103" spans="1:41" ht="15.75" thickBot="1" x14ac:dyDescent="0.3">
      <c r="A103" s="60">
        <f>ROW()</f>
        <v>103</v>
      </c>
      <c r="B103" s="65"/>
      <c r="D103" s="62" t="s">
        <v>137</v>
      </c>
      <c r="E103" s="317">
        <f t="shared" ref="E103:J103" si="161">SUM(E97,E101,E102)</f>
        <v>3198199</v>
      </c>
      <c r="F103" s="317">
        <f t="shared" si="161"/>
        <v>2667734.9422892928</v>
      </c>
      <c r="G103" s="317">
        <f t="shared" si="161"/>
        <v>3120751.547015321</v>
      </c>
      <c r="H103" s="317">
        <f t="shared" si="161"/>
        <v>1588432.0891872409</v>
      </c>
      <c r="I103" s="317">
        <f t="shared" si="161"/>
        <v>1159437.4056577086</v>
      </c>
      <c r="J103" s="317">
        <f t="shared" si="161"/>
        <v>1300182</v>
      </c>
      <c r="K103" s="317">
        <f t="shared" ref="K103:L103" si="162">SUM(K97,K101,K102)</f>
        <v>1195699.1387402229</v>
      </c>
      <c r="L103" s="317">
        <f t="shared" si="162"/>
        <v>1104538.5000007984</v>
      </c>
      <c r="M103" s="317">
        <f t="shared" ref="M103:N103" si="163">SUM(M97,M101,M102)</f>
        <v>1187020.0200005111</v>
      </c>
      <c r="N103" s="317">
        <f t="shared" si="163"/>
        <v>0</v>
      </c>
      <c r="O103" s="47"/>
      <c r="P103" s="100"/>
      <c r="Q103" s="276"/>
      <c r="S103" s="374">
        <f t="shared" si="158"/>
        <v>1</v>
      </c>
      <c r="T103" s="374">
        <f t="shared" si="158"/>
        <v>1</v>
      </c>
      <c r="U103" s="374">
        <f t="shared" si="158"/>
        <v>1</v>
      </c>
      <c r="V103" s="374">
        <f t="shared" si="158"/>
        <v>1</v>
      </c>
      <c r="W103" s="374">
        <f t="shared" si="158"/>
        <v>1</v>
      </c>
      <c r="X103" s="374">
        <f t="shared" si="158"/>
        <v>1</v>
      </c>
      <c r="Y103" s="282"/>
      <c r="Z103" s="56"/>
      <c r="AA103" s="56"/>
      <c r="AB103" s="56"/>
      <c r="AC103" s="54">
        <f t="shared" ca="1" si="98"/>
        <v>1</v>
      </c>
      <c r="AD103" s="54">
        <f t="shared" ca="1" si="99"/>
        <v>1</v>
      </c>
      <c r="AE103" s="54">
        <f t="shared" ca="1" si="100"/>
        <v>1</v>
      </c>
      <c r="AF103" s="54">
        <f t="shared" ca="1" si="101"/>
        <v>1</v>
      </c>
      <c r="AG103" s="54">
        <f t="shared" ca="1" si="102"/>
        <v>1</v>
      </c>
      <c r="AH103" s="54">
        <f t="shared" ca="1" si="103"/>
        <v>1</v>
      </c>
      <c r="AI103" s="54">
        <f t="shared" ca="1" si="104"/>
        <v>1</v>
      </c>
      <c r="AJ103" s="54">
        <f t="shared" ca="1" si="105"/>
        <v>1</v>
      </c>
      <c r="AK103" s="54">
        <f t="shared" ca="1" si="106"/>
        <v>1</v>
      </c>
      <c r="AL103" s="54">
        <f t="shared" ca="1" si="107"/>
        <v>1</v>
      </c>
      <c r="AM103" s="54">
        <f t="shared" ca="1" si="159"/>
        <v>1</v>
      </c>
      <c r="AN103" s="109" t="s">
        <v>47</v>
      </c>
      <c r="AO103" s="54">
        <f t="shared" ca="1" si="160"/>
        <v>1</v>
      </c>
    </row>
    <row r="104" spans="1:41" ht="15.75" thickTop="1" x14ac:dyDescent="0.25">
      <c r="A104" s="60">
        <f>ROW()</f>
        <v>104</v>
      </c>
      <c r="B104" s="66"/>
      <c r="C104" s="56"/>
      <c r="D104" s="57"/>
      <c r="E104" s="292"/>
      <c r="F104" s="292"/>
      <c r="G104" s="292"/>
      <c r="H104" s="292"/>
      <c r="I104" s="292"/>
      <c r="J104" s="292"/>
      <c r="K104" s="292"/>
      <c r="L104" s="292"/>
      <c r="M104" s="292"/>
      <c r="N104" s="292"/>
      <c r="O104" s="47"/>
      <c r="P104" s="100"/>
      <c r="Q104" s="276"/>
      <c r="S104" s="284"/>
      <c r="T104" s="284"/>
      <c r="U104" s="284"/>
      <c r="V104" s="284"/>
      <c r="W104" s="284"/>
      <c r="X104" s="284"/>
      <c r="Y104" s="56"/>
      <c r="Z104" s="56"/>
      <c r="AA104" s="56"/>
      <c r="AB104" s="56"/>
      <c r="AC104" s="54">
        <f t="shared" ca="1" si="98"/>
        <v>1</v>
      </c>
      <c r="AD104" s="54">
        <f t="shared" ca="1" si="99"/>
        <v>1</v>
      </c>
      <c r="AE104" s="54">
        <f t="shared" ca="1" si="100"/>
        <v>1</v>
      </c>
      <c r="AF104" s="54">
        <f t="shared" ca="1" si="101"/>
        <v>1</v>
      </c>
      <c r="AG104" s="54">
        <f t="shared" ca="1" si="102"/>
        <v>1</v>
      </c>
      <c r="AH104" s="54">
        <f t="shared" ca="1" si="103"/>
        <v>1</v>
      </c>
      <c r="AI104" s="54">
        <f t="shared" ca="1" si="104"/>
        <v>1</v>
      </c>
      <c r="AJ104" s="54">
        <f t="shared" ca="1" si="105"/>
        <v>1</v>
      </c>
      <c r="AK104" s="54">
        <f t="shared" ca="1" si="106"/>
        <v>1</v>
      </c>
      <c r="AL104" s="54">
        <f t="shared" ca="1" si="107"/>
        <v>1</v>
      </c>
      <c r="AM104" s="54">
        <f t="shared" ca="1" si="159"/>
        <v>1</v>
      </c>
      <c r="AN104" s="109" t="s">
        <v>47</v>
      </c>
      <c r="AO104" s="54">
        <f t="shared" ca="1" si="160"/>
        <v>1</v>
      </c>
    </row>
    <row r="105" spans="1:41" ht="15" x14ac:dyDescent="0.25">
      <c r="A105" s="60">
        <f>ROW()</f>
        <v>105</v>
      </c>
      <c r="B105" s="65"/>
      <c r="D105" s="46" t="s">
        <v>138</v>
      </c>
      <c r="E105" s="319">
        <v>933871</v>
      </c>
      <c r="F105" s="319">
        <v>889861</v>
      </c>
      <c r="G105" s="319">
        <v>8892535</v>
      </c>
      <c r="H105" s="319">
        <v>6468325</v>
      </c>
      <c r="I105" s="319">
        <v>4809410</v>
      </c>
      <c r="J105" s="319">
        <v>3105826</v>
      </c>
      <c r="K105" s="319">
        <v>1400171</v>
      </c>
      <c r="L105" s="319">
        <v>1400171</v>
      </c>
      <c r="M105" s="319">
        <v>1400171</v>
      </c>
      <c r="N105" s="319">
        <v>0</v>
      </c>
      <c r="O105" s="47"/>
      <c r="P105" s="100"/>
      <c r="Q105" s="276"/>
      <c r="S105" s="285">
        <f>IFERROR(E105/#REF!,0)</f>
        <v>0</v>
      </c>
      <c r="T105" s="285">
        <f>IFERROR(F105/#REF!,0)</f>
        <v>0</v>
      </c>
      <c r="U105" s="285">
        <f>IFERROR(G105/#REF!,0)</f>
        <v>0</v>
      </c>
      <c r="V105" s="285">
        <f>IFERROR(H105/#REF!,0)</f>
        <v>0</v>
      </c>
      <c r="W105" s="285">
        <f>IFERROR(I105/#REF!,0)</f>
        <v>0</v>
      </c>
      <c r="X105" s="285">
        <f>IFERROR(J105/#REF!,0)</f>
        <v>0</v>
      </c>
      <c r="Y105" s="56"/>
      <c r="Z105" s="56"/>
      <c r="AA105" s="56"/>
      <c r="AB105" s="56"/>
      <c r="AC105" s="54">
        <f t="shared" ca="1" si="98"/>
        <v>1</v>
      </c>
      <c r="AD105" s="54">
        <f t="shared" ca="1" si="99"/>
        <v>1</v>
      </c>
      <c r="AE105" s="54">
        <f t="shared" ca="1" si="100"/>
        <v>1</v>
      </c>
      <c r="AF105" s="54">
        <f t="shared" ca="1" si="101"/>
        <v>1</v>
      </c>
      <c r="AG105" s="54">
        <f t="shared" ca="1" si="102"/>
        <v>0</v>
      </c>
      <c r="AH105" s="54">
        <f t="shared" ca="1" si="103"/>
        <v>0</v>
      </c>
      <c r="AI105" s="54">
        <f t="shared" ca="1" si="104"/>
        <v>0</v>
      </c>
      <c r="AJ105" s="54">
        <f t="shared" ca="1" si="105"/>
        <v>0</v>
      </c>
      <c r="AK105" s="54">
        <f t="shared" ca="1" si="106"/>
        <v>0</v>
      </c>
      <c r="AL105" s="54">
        <f t="shared" ca="1" si="107"/>
        <v>0</v>
      </c>
      <c r="AM105" s="54">
        <f t="shared" ca="1" si="159"/>
        <v>1</v>
      </c>
      <c r="AN105" s="109" t="s">
        <v>47</v>
      </c>
      <c r="AO105" s="54">
        <f t="shared" ca="1" si="160"/>
        <v>1</v>
      </c>
    </row>
    <row r="106" spans="1:41" x14ac:dyDescent="0.2">
      <c r="A106" s="60">
        <f>ROW()</f>
        <v>106</v>
      </c>
      <c r="E106" s="142"/>
      <c r="F106" s="142"/>
      <c r="G106" s="276"/>
      <c r="H106" s="276"/>
      <c r="I106" s="276"/>
      <c r="J106" s="276"/>
      <c r="K106" s="276"/>
      <c r="L106" s="276"/>
      <c r="M106" s="276"/>
      <c r="N106" s="276"/>
      <c r="O106" s="30"/>
      <c r="P106" s="100"/>
      <c r="Q106" s="276"/>
      <c r="S106" s="284"/>
      <c r="T106" s="284"/>
      <c r="U106" s="284"/>
      <c r="V106" s="284"/>
      <c r="W106" s="284"/>
      <c r="X106" s="284"/>
      <c r="Y106" s="56"/>
      <c r="Z106" s="56"/>
      <c r="AA106" s="56"/>
      <c r="AB106" s="56"/>
      <c r="AC106" s="54">
        <f t="shared" ca="1" si="98"/>
        <v>1</v>
      </c>
      <c r="AD106" s="54">
        <f t="shared" ca="1" si="99"/>
        <v>1</v>
      </c>
      <c r="AE106" s="54">
        <f t="shared" ca="1" si="100"/>
        <v>1</v>
      </c>
      <c r="AF106" s="54">
        <f t="shared" ca="1" si="101"/>
        <v>1</v>
      </c>
      <c r="AG106" s="54">
        <f t="shared" ca="1" si="102"/>
        <v>1</v>
      </c>
      <c r="AH106" s="54">
        <f t="shared" ca="1" si="103"/>
        <v>1</v>
      </c>
      <c r="AI106" s="54">
        <f t="shared" ca="1" si="104"/>
        <v>1</v>
      </c>
      <c r="AJ106" s="54">
        <f t="shared" ca="1" si="105"/>
        <v>1</v>
      </c>
      <c r="AK106" s="54">
        <f t="shared" ca="1" si="106"/>
        <v>1</v>
      </c>
      <c r="AL106" s="54">
        <f t="shared" ca="1" si="107"/>
        <v>1</v>
      </c>
      <c r="AM106" s="54">
        <f t="shared" ca="1" si="159"/>
        <v>1</v>
      </c>
      <c r="AN106" s="109" t="s">
        <v>47</v>
      </c>
      <c r="AO106" s="54">
        <f t="shared" ca="1" si="160"/>
        <v>1</v>
      </c>
    </row>
    <row r="107" spans="1:41" ht="15" x14ac:dyDescent="0.25">
      <c r="A107" s="60">
        <f>ROW()</f>
        <v>107</v>
      </c>
      <c r="B107" s="65"/>
      <c r="D107" s="89" t="s">
        <v>139</v>
      </c>
      <c r="E107" s="292"/>
      <c r="F107" s="292"/>
      <c r="G107" s="292"/>
      <c r="H107" s="292"/>
      <c r="I107" s="292"/>
      <c r="J107" s="292"/>
      <c r="K107" s="292"/>
      <c r="L107" s="292"/>
      <c r="M107" s="292"/>
      <c r="N107" s="292"/>
      <c r="O107" s="47"/>
      <c r="P107" s="100"/>
      <c r="Q107" s="276" t="s">
        <v>140</v>
      </c>
      <c r="S107" s="284"/>
      <c r="T107" s="284"/>
      <c r="U107" s="284"/>
      <c r="V107" s="284"/>
      <c r="W107" s="284"/>
      <c r="X107" s="284"/>
      <c r="Y107" s="56"/>
      <c r="Z107" s="56"/>
      <c r="AA107" s="56"/>
      <c r="AB107" s="56"/>
      <c r="AC107" s="54">
        <f t="shared" ca="1" si="98"/>
        <v>1</v>
      </c>
      <c r="AD107" s="54">
        <f t="shared" ca="1" si="99"/>
        <v>1</v>
      </c>
      <c r="AE107" s="54">
        <f t="shared" ca="1" si="100"/>
        <v>1</v>
      </c>
      <c r="AF107" s="54">
        <f t="shared" ca="1" si="101"/>
        <v>1</v>
      </c>
      <c r="AG107" s="54">
        <f t="shared" ca="1" si="102"/>
        <v>1</v>
      </c>
      <c r="AH107" s="54">
        <f t="shared" ca="1" si="103"/>
        <v>1</v>
      </c>
      <c r="AI107" s="54">
        <f t="shared" ca="1" si="104"/>
        <v>1</v>
      </c>
      <c r="AJ107" s="54">
        <f t="shared" ca="1" si="105"/>
        <v>1</v>
      </c>
      <c r="AK107" s="54">
        <f t="shared" ca="1" si="106"/>
        <v>1</v>
      </c>
      <c r="AL107" s="54">
        <f t="shared" ca="1" si="107"/>
        <v>1</v>
      </c>
      <c r="AM107" s="54">
        <f t="shared" ca="1" si="159"/>
        <v>1</v>
      </c>
      <c r="AN107" s="109" t="s">
        <v>47</v>
      </c>
      <c r="AO107" s="54">
        <f t="shared" ca="1" si="160"/>
        <v>1</v>
      </c>
    </row>
    <row r="108" spans="1:41" x14ac:dyDescent="0.2">
      <c r="A108" s="60">
        <f>ROW()</f>
        <v>108</v>
      </c>
      <c r="B108" s="65"/>
      <c r="E108" s="142"/>
      <c r="F108" s="142"/>
      <c r="G108" s="276"/>
      <c r="H108" s="276"/>
      <c r="I108" s="276"/>
      <c r="J108" s="276"/>
      <c r="K108" s="276"/>
      <c r="L108" s="276"/>
      <c r="M108" s="276"/>
      <c r="N108" s="276"/>
      <c r="O108" s="47"/>
      <c r="P108" s="100"/>
      <c r="Q108" s="276"/>
      <c r="S108" s="143"/>
      <c r="T108" s="143"/>
      <c r="U108" s="143"/>
      <c r="V108" s="143"/>
      <c r="W108" s="143"/>
      <c r="X108" s="143"/>
      <c r="Y108" s="30"/>
      <c r="Z108" s="30"/>
      <c r="AA108" s="30"/>
      <c r="AB108" s="30"/>
      <c r="AC108" s="54">
        <f t="shared" ca="1" si="98"/>
        <v>1</v>
      </c>
      <c r="AD108" s="54">
        <f t="shared" ca="1" si="99"/>
        <v>1</v>
      </c>
      <c r="AE108" s="54">
        <f t="shared" ca="1" si="100"/>
        <v>1</v>
      </c>
      <c r="AF108" s="54">
        <f t="shared" ca="1" si="101"/>
        <v>1</v>
      </c>
      <c r="AG108" s="54">
        <f t="shared" ca="1" si="102"/>
        <v>1</v>
      </c>
      <c r="AH108" s="54">
        <f t="shared" ca="1" si="103"/>
        <v>1</v>
      </c>
      <c r="AI108" s="54">
        <f t="shared" ca="1" si="104"/>
        <v>1</v>
      </c>
      <c r="AJ108" s="54">
        <f t="shared" ca="1" si="105"/>
        <v>1</v>
      </c>
      <c r="AK108" s="54">
        <f t="shared" ca="1" si="106"/>
        <v>1</v>
      </c>
      <c r="AL108" s="54">
        <f t="shared" ca="1" si="107"/>
        <v>1</v>
      </c>
      <c r="AM108" s="54">
        <f t="shared" ca="1" si="159"/>
        <v>1</v>
      </c>
      <c r="AN108" s="109" t="s">
        <v>47</v>
      </c>
      <c r="AO108" s="54">
        <f t="shared" ca="1" si="160"/>
        <v>1</v>
      </c>
    </row>
    <row r="109" spans="1:41" x14ac:dyDescent="0.2">
      <c r="A109" s="60">
        <f>ROW()</f>
        <v>109</v>
      </c>
      <c r="B109" s="65"/>
      <c r="D109" s="74" t="s">
        <v>141</v>
      </c>
      <c r="E109" s="142" t="s">
        <v>142</v>
      </c>
      <c r="F109" s="288">
        <f>IF(F110=0,0,(F110-E110)/E110)</f>
        <v>-0.36518796094962352</v>
      </c>
      <c r="G109" s="288">
        <f t="shared" ref="G109" si="164">IF(G110=0,0,(G110-F110)/F110)</f>
        <v>1.0304550934853385</v>
      </c>
      <c r="H109" s="288">
        <f t="shared" ref="H109" si="165">IF(H110=0,0,(H110-G110)/G110)</f>
        <v>1.7427464781059674</v>
      </c>
      <c r="I109" s="288">
        <f t="shared" ref="I109" si="166">IF(I110=0,0,(I110-H110)/H110)</f>
        <v>-6.4847311187248624E-2</v>
      </c>
      <c r="J109" s="288">
        <f t="shared" ref="J109" si="167">IF(J110=0,0,(J110-I110)/I110)</f>
        <v>-0.20567541582948548</v>
      </c>
      <c r="K109" s="288">
        <f t="shared" ref="K109" si="168">IF(K110=0,0,(K110-J110)/J110)</f>
        <v>-0.65210353967945556</v>
      </c>
      <c r="L109" s="288">
        <f t="shared" ref="L109" si="169">IF(L110=0,0,(L110-K110)/K110)</f>
        <v>0.10000051238958005</v>
      </c>
      <c r="M109" s="288">
        <f t="shared" ref="M109" si="170">IF(M110=0,0,(M110-L110)/L110)</f>
        <v>1.0000908326559702E-2</v>
      </c>
      <c r="N109" s="288">
        <f t="shared" ref="N109" si="171">IF(N110=0,0,(N110-M110)/M110)</f>
        <v>0</v>
      </c>
      <c r="O109" s="47"/>
      <c r="P109" s="100"/>
      <c r="Q109" s="276"/>
      <c r="S109" s="143"/>
      <c r="T109" s="143"/>
      <c r="U109" s="143"/>
      <c r="V109" s="143"/>
      <c r="W109" s="143"/>
      <c r="X109" s="143"/>
      <c r="Y109" s="30"/>
      <c r="Z109" s="30"/>
      <c r="AA109" s="30"/>
      <c r="AB109" s="30"/>
      <c r="AC109" s="54">
        <f t="shared" ca="1" si="98"/>
        <v>1</v>
      </c>
      <c r="AD109" s="54">
        <f t="shared" ca="1" si="99"/>
        <v>1</v>
      </c>
      <c r="AE109" s="54">
        <f t="shared" ca="1" si="100"/>
        <v>1</v>
      </c>
      <c r="AF109" s="54">
        <f t="shared" ca="1" si="101"/>
        <v>1</v>
      </c>
      <c r="AG109" s="54">
        <f t="shared" ca="1" si="102"/>
        <v>1</v>
      </c>
      <c r="AH109" s="54">
        <f t="shared" ca="1" si="103"/>
        <v>1</v>
      </c>
      <c r="AI109" s="54">
        <f t="shared" ca="1" si="104"/>
        <v>1</v>
      </c>
      <c r="AJ109" s="54">
        <f t="shared" ca="1" si="105"/>
        <v>1</v>
      </c>
      <c r="AK109" s="54">
        <f t="shared" ca="1" si="106"/>
        <v>1</v>
      </c>
      <c r="AL109" s="54">
        <f t="shared" ca="1" si="107"/>
        <v>1</v>
      </c>
      <c r="AM109" s="54">
        <f t="shared" ca="1" si="159"/>
        <v>1</v>
      </c>
      <c r="AN109" s="109" t="s">
        <v>47</v>
      </c>
      <c r="AO109" s="54">
        <f t="shared" ca="1" si="160"/>
        <v>1</v>
      </c>
    </row>
    <row r="110" spans="1:41" ht="15" x14ac:dyDescent="0.25">
      <c r="A110" s="60">
        <f>ROW()</f>
        <v>110</v>
      </c>
      <c r="B110" s="65"/>
      <c r="D110" s="306" t="s">
        <v>143</v>
      </c>
      <c r="E110" s="297">
        <v>427243</v>
      </c>
      <c r="F110" s="297">
        <v>271219</v>
      </c>
      <c r="G110" s="297">
        <v>550698</v>
      </c>
      <c r="H110" s="297">
        <v>1510425</v>
      </c>
      <c r="I110" s="297">
        <v>1412478</v>
      </c>
      <c r="J110" s="300">
        <v>1121966</v>
      </c>
      <c r="K110" s="297">
        <v>390328</v>
      </c>
      <c r="L110" s="297">
        <v>429361</v>
      </c>
      <c r="M110" s="297">
        <v>433655</v>
      </c>
      <c r="N110" s="297">
        <v>0</v>
      </c>
      <c r="O110" s="47"/>
      <c r="P110" s="100"/>
      <c r="Q110" s="276"/>
      <c r="S110" s="283">
        <f t="shared" ref="S110:X114" si="172">IFERROR(E110/E$103,0)</f>
        <v>0.13358862284679596</v>
      </c>
      <c r="T110" s="283">
        <f t="shared" si="172"/>
        <v>0.10166639709987674</v>
      </c>
      <c r="U110" s="283">
        <f t="shared" si="172"/>
        <v>0.17646326268000609</v>
      </c>
      <c r="V110" s="283">
        <f t="shared" si="172"/>
        <v>0.95089051038552419</v>
      </c>
      <c r="W110" s="283">
        <f t="shared" si="172"/>
        <v>1.2182442908151219</v>
      </c>
      <c r="X110" s="283">
        <f t="shared" si="172"/>
        <v>0.86292995903650416</v>
      </c>
      <c r="Y110" s="56"/>
      <c r="Z110" s="56"/>
      <c r="AA110" s="56"/>
      <c r="AB110" s="56"/>
      <c r="AC110" s="54">
        <f t="shared" ca="1" si="98"/>
        <v>1</v>
      </c>
      <c r="AD110" s="54">
        <f t="shared" ca="1" si="99"/>
        <v>1</v>
      </c>
      <c r="AE110" s="54">
        <f t="shared" ca="1" si="100"/>
        <v>1</v>
      </c>
      <c r="AF110" s="54">
        <f t="shared" ca="1" si="101"/>
        <v>1</v>
      </c>
      <c r="AG110" s="54">
        <f t="shared" ca="1" si="102"/>
        <v>0</v>
      </c>
      <c r="AH110" s="54">
        <f t="shared" ca="1" si="103"/>
        <v>0</v>
      </c>
      <c r="AI110" s="54">
        <f t="shared" ca="1" si="104"/>
        <v>0</v>
      </c>
      <c r="AJ110" s="54">
        <f t="shared" ca="1" si="105"/>
        <v>0</v>
      </c>
      <c r="AK110" s="54">
        <f t="shared" ca="1" si="106"/>
        <v>0</v>
      </c>
      <c r="AL110" s="54">
        <f t="shared" ca="1" si="107"/>
        <v>0</v>
      </c>
      <c r="AM110" s="54">
        <f t="shared" ca="1" si="159"/>
        <v>1</v>
      </c>
      <c r="AN110" s="109" t="s">
        <v>47</v>
      </c>
      <c r="AO110" s="54">
        <f t="shared" ca="1" si="160"/>
        <v>1</v>
      </c>
    </row>
    <row r="111" spans="1:41" ht="15" x14ac:dyDescent="0.25">
      <c r="A111" s="60">
        <f>ROW()</f>
        <v>111</v>
      </c>
      <c r="B111" s="65"/>
      <c r="D111" s="306" t="s">
        <v>144</v>
      </c>
      <c r="E111" s="295">
        <v>172097</v>
      </c>
      <c r="F111" s="295">
        <v>338376</v>
      </c>
      <c r="G111" s="295">
        <v>0</v>
      </c>
      <c r="H111" s="295">
        <v>0</v>
      </c>
      <c r="I111" s="295">
        <v>0</v>
      </c>
      <c r="J111" s="295">
        <v>0</v>
      </c>
      <c r="K111" s="295">
        <v>0</v>
      </c>
      <c r="L111" s="295">
        <v>0</v>
      </c>
      <c r="M111" s="295">
        <v>0</v>
      </c>
      <c r="N111" s="295"/>
      <c r="O111" s="47"/>
      <c r="P111" s="100"/>
      <c r="Q111" s="276"/>
      <c r="S111" s="283">
        <f t="shared" si="172"/>
        <v>5.3810597777061403E-2</v>
      </c>
      <c r="T111" s="283">
        <f t="shared" si="172"/>
        <v>0.12684018739493874</v>
      </c>
      <c r="U111" s="283">
        <f t="shared" si="172"/>
        <v>0</v>
      </c>
      <c r="V111" s="283">
        <f t="shared" si="172"/>
        <v>0</v>
      </c>
      <c r="W111" s="283">
        <f t="shared" si="172"/>
        <v>0</v>
      </c>
      <c r="X111" s="283">
        <f t="shared" si="172"/>
        <v>0</v>
      </c>
      <c r="Y111" s="56"/>
      <c r="Z111" s="56"/>
      <c r="AA111" s="56"/>
      <c r="AB111" s="56"/>
      <c r="AC111" s="54">
        <f t="shared" ca="1" si="98"/>
        <v>1</v>
      </c>
      <c r="AD111" s="54">
        <f t="shared" ca="1" si="99"/>
        <v>1</v>
      </c>
      <c r="AE111" s="54">
        <f t="shared" ca="1" si="100"/>
        <v>1</v>
      </c>
      <c r="AF111" s="54">
        <f t="shared" ca="1" si="101"/>
        <v>1</v>
      </c>
      <c r="AG111" s="54">
        <f t="shared" ca="1" si="102"/>
        <v>0</v>
      </c>
      <c r="AH111" s="54">
        <f t="shared" ca="1" si="103"/>
        <v>0</v>
      </c>
      <c r="AI111" s="54">
        <f t="shared" ca="1" si="104"/>
        <v>0</v>
      </c>
      <c r="AJ111" s="54">
        <f t="shared" ca="1" si="105"/>
        <v>0</v>
      </c>
      <c r="AK111" s="54">
        <f t="shared" ca="1" si="106"/>
        <v>0</v>
      </c>
      <c r="AL111" s="54">
        <f t="shared" ca="1" si="107"/>
        <v>0</v>
      </c>
      <c r="AM111" s="54">
        <f t="shared" ca="1" si="159"/>
        <v>1</v>
      </c>
      <c r="AN111" s="109" t="s">
        <v>47</v>
      </c>
      <c r="AO111" s="54">
        <f t="shared" ca="1" si="160"/>
        <v>1</v>
      </c>
    </row>
    <row r="112" spans="1:41" ht="15" x14ac:dyDescent="0.25">
      <c r="A112" s="60">
        <f>ROW()</f>
        <v>112</v>
      </c>
      <c r="B112" s="65"/>
      <c r="D112" s="306" t="s">
        <v>145</v>
      </c>
      <c r="E112" s="300">
        <v>127866</v>
      </c>
      <c r="F112" s="300">
        <v>6866</v>
      </c>
      <c r="G112" s="300">
        <v>8065</v>
      </c>
      <c r="H112" s="300">
        <v>7979</v>
      </c>
      <c r="I112" s="300">
        <v>8561</v>
      </c>
      <c r="J112" s="300">
        <v>236084</v>
      </c>
      <c r="K112" s="300">
        <v>500000</v>
      </c>
      <c r="L112" s="300">
        <v>0</v>
      </c>
      <c r="M112" s="300">
        <v>0</v>
      </c>
      <c r="N112" s="300">
        <v>0</v>
      </c>
      <c r="O112" s="47"/>
      <c r="P112" s="100"/>
      <c r="Q112" s="276" t="s">
        <v>146</v>
      </c>
      <c r="S112" s="283">
        <f t="shared" si="172"/>
        <v>3.9980626596406291E-2</v>
      </c>
      <c r="T112" s="283">
        <f t="shared" si="172"/>
        <v>2.5737189595410118E-3</v>
      </c>
      <c r="U112" s="283">
        <f t="shared" si="172"/>
        <v>2.5843133868549534E-3</v>
      </c>
      <c r="V112" s="283">
        <f t="shared" si="172"/>
        <v>5.0231924010567209E-3</v>
      </c>
      <c r="W112" s="283">
        <f t="shared" si="172"/>
        <v>7.3837534982267037E-3</v>
      </c>
      <c r="X112" s="283">
        <f t="shared" si="172"/>
        <v>0.18157765605122975</v>
      </c>
      <c r="Y112" s="56"/>
      <c r="Z112" s="56"/>
      <c r="AA112" s="56"/>
      <c r="AB112" s="56"/>
      <c r="AC112" s="54">
        <f t="shared" ca="1" si="98"/>
        <v>1</v>
      </c>
      <c r="AD112" s="54">
        <f t="shared" ca="1" si="99"/>
        <v>1</v>
      </c>
      <c r="AE112" s="54">
        <f t="shared" ca="1" si="100"/>
        <v>1</v>
      </c>
      <c r="AF112" s="54">
        <f t="shared" ca="1" si="101"/>
        <v>1</v>
      </c>
      <c r="AG112" s="54">
        <f t="shared" ca="1" si="102"/>
        <v>0</v>
      </c>
      <c r="AH112" s="54">
        <f t="shared" ca="1" si="103"/>
        <v>0</v>
      </c>
      <c r="AI112" s="54">
        <f t="shared" ca="1" si="104"/>
        <v>0</v>
      </c>
      <c r="AJ112" s="54">
        <f t="shared" ca="1" si="105"/>
        <v>0</v>
      </c>
      <c r="AK112" s="54">
        <f t="shared" ca="1" si="106"/>
        <v>0</v>
      </c>
      <c r="AL112" s="54">
        <f t="shared" ca="1" si="107"/>
        <v>0</v>
      </c>
      <c r="AM112" s="54">
        <f t="shared" ca="1" si="159"/>
        <v>1</v>
      </c>
      <c r="AN112" s="109" t="s">
        <v>47</v>
      </c>
      <c r="AO112" s="54">
        <f t="shared" ca="1" si="160"/>
        <v>1</v>
      </c>
    </row>
    <row r="113" spans="1:41" ht="15" x14ac:dyDescent="0.25">
      <c r="A113" s="60">
        <f>ROW()</f>
        <v>113</v>
      </c>
      <c r="B113" s="65"/>
      <c r="D113" s="306" t="s">
        <v>147</v>
      </c>
      <c r="E113" s="295">
        <v>1530784</v>
      </c>
      <c r="F113" s="295">
        <v>2195963</v>
      </c>
      <c r="G113" s="295">
        <v>727719</v>
      </c>
      <c r="H113" s="295">
        <v>0</v>
      </c>
      <c r="I113" s="295">
        <v>0</v>
      </c>
      <c r="J113" s="295">
        <v>0</v>
      </c>
      <c r="K113" s="295">
        <v>274986</v>
      </c>
      <c r="L113" s="295">
        <v>84236</v>
      </c>
      <c r="M113" s="295">
        <v>135075</v>
      </c>
      <c r="N113" s="295">
        <v>0</v>
      </c>
      <c r="O113" s="47"/>
      <c r="P113" s="100"/>
      <c r="Q113" s="276" t="s">
        <v>148</v>
      </c>
      <c r="S113" s="283">
        <f t="shared" si="172"/>
        <v>0.47863938422843605</v>
      </c>
      <c r="T113" s="283">
        <f t="shared" si="172"/>
        <v>0.82315636579530427</v>
      </c>
      <c r="U113" s="283">
        <f t="shared" si="172"/>
        <v>0.2331870990165778</v>
      </c>
      <c r="V113" s="283">
        <f t="shared" si="172"/>
        <v>0</v>
      </c>
      <c r="W113" s="283">
        <f t="shared" si="172"/>
        <v>0</v>
      </c>
      <c r="X113" s="283">
        <f t="shared" si="172"/>
        <v>0</v>
      </c>
      <c r="Y113" s="56"/>
      <c r="Z113" s="56"/>
      <c r="AA113" s="56"/>
      <c r="AB113" s="56"/>
      <c r="AC113" s="54">
        <f t="shared" ca="1" si="98"/>
        <v>1</v>
      </c>
      <c r="AD113" s="54">
        <f t="shared" ca="1" si="99"/>
        <v>1</v>
      </c>
      <c r="AE113" s="54">
        <f t="shared" ca="1" si="100"/>
        <v>1</v>
      </c>
      <c r="AF113" s="54">
        <f t="shared" ca="1" si="101"/>
        <v>1</v>
      </c>
      <c r="AG113" s="54">
        <f t="shared" ca="1" si="102"/>
        <v>0</v>
      </c>
      <c r="AH113" s="54">
        <f t="shared" ca="1" si="103"/>
        <v>0</v>
      </c>
      <c r="AI113" s="54">
        <f t="shared" ca="1" si="104"/>
        <v>0</v>
      </c>
      <c r="AJ113" s="54">
        <f t="shared" ca="1" si="105"/>
        <v>0</v>
      </c>
      <c r="AK113" s="54">
        <f t="shared" ca="1" si="106"/>
        <v>0</v>
      </c>
      <c r="AL113" s="54">
        <f t="shared" ca="1" si="107"/>
        <v>0</v>
      </c>
      <c r="AM113" s="54">
        <f t="shared" ca="1" si="159"/>
        <v>1</v>
      </c>
      <c r="AN113" s="109" t="s">
        <v>47</v>
      </c>
      <c r="AO113" s="54">
        <f t="shared" ca="1" si="160"/>
        <v>1</v>
      </c>
    </row>
    <row r="114" spans="1:41" ht="15" x14ac:dyDescent="0.25">
      <c r="A114" s="60">
        <f>ROW()</f>
        <v>114</v>
      </c>
      <c r="B114" s="65"/>
      <c r="D114" s="36" t="s">
        <v>149</v>
      </c>
      <c r="E114" s="296">
        <f>SUM(E110:E113)</f>
        <v>2257990</v>
      </c>
      <c r="F114" s="296">
        <f t="shared" ref="F114:J114" si="173">SUM(F110:F113)</f>
        <v>2812424</v>
      </c>
      <c r="G114" s="296">
        <f t="shared" si="173"/>
        <v>1286482</v>
      </c>
      <c r="H114" s="296">
        <f t="shared" si="173"/>
        <v>1518404</v>
      </c>
      <c r="I114" s="296">
        <f t="shared" si="173"/>
        <v>1421039</v>
      </c>
      <c r="J114" s="296">
        <f t="shared" si="173"/>
        <v>1358050</v>
      </c>
      <c r="K114" s="296">
        <f t="shared" ref="K114:L114" si="174">SUM(K110:K113)</f>
        <v>1165314</v>
      </c>
      <c r="L114" s="296">
        <f t="shared" si="174"/>
        <v>513597</v>
      </c>
      <c r="M114" s="296">
        <f t="shared" ref="M114:N114" si="175">SUM(M110:M113)</f>
        <v>568730</v>
      </c>
      <c r="N114" s="296">
        <f t="shared" si="175"/>
        <v>0</v>
      </c>
      <c r="O114" s="47"/>
      <c r="P114" s="100"/>
      <c r="Q114" s="276"/>
      <c r="S114" s="285">
        <f t="shared" si="172"/>
        <v>0.70601923144869971</v>
      </c>
      <c r="T114" s="285">
        <f t="shared" si="172"/>
        <v>1.0542366692496608</v>
      </c>
      <c r="U114" s="285">
        <f t="shared" si="172"/>
        <v>0.41223467508343886</v>
      </c>
      <c r="V114" s="285">
        <f t="shared" si="172"/>
        <v>0.95591370278658094</v>
      </c>
      <c r="W114" s="285">
        <f t="shared" si="172"/>
        <v>1.2256280443133485</v>
      </c>
      <c r="X114" s="285">
        <f t="shared" si="172"/>
        <v>1.0445076150877339</v>
      </c>
      <c r="Y114" s="56"/>
      <c r="Z114" s="56"/>
      <c r="AA114" s="56"/>
      <c r="AB114" s="56"/>
      <c r="AC114" s="54">
        <f t="shared" ca="1" si="98"/>
        <v>1</v>
      </c>
      <c r="AD114" s="54">
        <f t="shared" ca="1" si="99"/>
        <v>1</v>
      </c>
      <c r="AE114" s="54">
        <f t="shared" ca="1" si="100"/>
        <v>1</v>
      </c>
      <c r="AF114" s="54">
        <f t="shared" ca="1" si="101"/>
        <v>1</v>
      </c>
      <c r="AG114" s="54">
        <f t="shared" ca="1" si="102"/>
        <v>1</v>
      </c>
      <c r="AH114" s="54">
        <f t="shared" ca="1" si="103"/>
        <v>1</v>
      </c>
      <c r="AI114" s="54">
        <f t="shared" ca="1" si="104"/>
        <v>1</v>
      </c>
      <c r="AJ114" s="54">
        <f t="shared" ca="1" si="105"/>
        <v>1</v>
      </c>
      <c r="AK114" s="54">
        <f t="shared" ca="1" si="106"/>
        <v>1</v>
      </c>
      <c r="AL114" s="54">
        <f t="shared" ca="1" si="107"/>
        <v>1</v>
      </c>
      <c r="AM114" s="54">
        <f t="shared" ca="1" si="159"/>
        <v>1</v>
      </c>
      <c r="AN114" s="109" t="s">
        <v>47</v>
      </c>
      <c r="AO114" s="54">
        <f t="shared" ca="1" si="160"/>
        <v>1</v>
      </c>
    </row>
    <row r="115" spans="1:41" x14ac:dyDescent="0.2">
      <c r="A115" s="60">
        <f>ROW()</f>
        <v>115</v>
      </c>
      <c r="B115" s="65"/>
      <c r="D115" s="293" t="s">
        <v>150</v>
      </c>
      <c r="E115" s="450"/>
      <c r="F115" s="450"/>
      <c r="G115" s="450"/>
      <c r="H115" s="450"/>
      <c r="I115" s="450"/>
      <c r="J115" s="450"/>
      <c r="K115" s="450"/>
      <c r="L115" s="450"/>
      <c r="M115" s="450"/>
      <c r="N115" s="450"/>
      <c r="O115" s="47"/>
      <c r="P115" s="100"/>
      <c r="Q115" s="276"/>
      <c r="S115" s="283"/>
      <c r="T115" s="283"/>
      <c r="U115" s="283"/>
      <c r="V115" s="283"/>
      <c r="W115" s="283"/>
      <c r="X115" s="283"/>
      <c r="Y115" s="56"/>
      <c r="Z115" s="56"/>
      <c r="AA115" s="56"/>
      <c r="AB115" s="56"/>
      <c r="AC115" s="54">
        <f t="shared" ca="1" si="98"/>
        <v>1</v>
      </c>
      <c r="AD115" s="54">
        <f t="shared" ca="1" si="99"/>
        <v>1</v>
      </c>
      <c r="AE115" s="54">
        <f t="shared" ca="1" si="100"/>
        <v>1</v>
      </c>
      <c r="AF115" s="54">
        <f t="shared" ca="1" si="101"/>
        <v>1</v>
      </c>
      <c r="AG115" s="54">
        <f t="shared" ca="1" si="102"/>
        <v>0</v>
      </c>
      <c r="AH115" s="54">
        <f t="shared" ca="1" si="103"/>
        <v>0</v>
      </c>
      <c r="AI115" s="54">
        <f t="shared" ca="1" si="104"/>
        <v>0</v>
      </c>
      <c r="AJ115" s="54">
        <f t="shared" ca="1" si="105"/>
        <v>0</v>
      </c>
      <c r="AK115" s="54">
        <f t="shared" ca="1" si="106"/>
        <v>0</v>
      </c>
      <c r="AL115" s="54">
        <f t="shared" ca="1" si="107"/>
        <v>0</v>
      </c>
      <c r="AM115" s="54">
        <f t="shared" ca="1" si="159"/>
        <v>1</v>
      </c>
      <c r="AN115" s="109" t="s">
        <v>47</v>
      </c>
      <c r="AO115" s="54">
        <f t="shared" ca="1" si="160"/>
        <v>1</v>
      </c>
    </row>
    <row r="116" spans="1:41" ht="15" x14ac:dyDescent="0.25">
      <c r="A116" s="60">
        <f>ROW()</f>
        <v>116</v>
      </c>
      <c r="B116" s="65"/>
      <c r="D116" s="36"/>
      <c r="E116" s="248"/>
      <c r="F116" s="248"/>
      <c r="G116" s="248"/>
      <c r="H116" s="248"/>
      <c r="I116" s="248"/>
      <c r="J116" s="248"/>
      <c r="K116" s="248"/>
      <c r="L116" s="248"/>
      <c r="M116" s="248"/>
      <c r="N116" s="248"/>
      <c r="O116" s="47"/>
      <c r="P116" s="100"/>
      <c r="Q116" s="276"/>
      <c r="S116" s="283"/>
      <c r="T116" s="283"/>
      <c r="U116" s="283"/>
      <c r="V116" s="283"/>
      <c r="W116" s="283"/>
      <c r="X116" s="283"/>
      <c r="Y116" s="56"/>
      <c r="Z116" s="56"/>
      <c r="AA116" s="56"/>
      <c r="AB116" s="56"/>
      <c r="AC116" s="54">
        <f t="shared" ref="AC116:AC192" ca="1" si="176">CELL("protect",A116)</f>
        <v>1</v>
      </c>
      <c r="AD116" s="54">
        <f t="shared" ref="AD116:AD192" ca="1" si="177">CELL("protect",B116)</f>
        <v>1</v>
      </c>
      <c r="AE116" s="54">
        <f t="shared" ref="AE116:AE192" ca="1" si="178">CELL("protect",C116)</f>
        <v>1</v>
      </c>
      <c r="AF116" s="54">
        <f t="shared" ref="AF116:AF192" ca="1" si="179">CELL("protect",D116)</f>
        <v>1</v>
      </c>
      <c r="AG116" s="54">
        <f t="shared" ref="AG116:AG192" ca="1" si="180">CELL("protect",E116)</f>
        <v>1</v>
      </c>
      <c r="AH116" s="54">
        <f t="shared" ref="AH116:AH192" ca="1" si="181">CELL("protect",F116)</f>
        <v>1</v>
      </c>
      <c r="AI116" s="54">
        <f t="shared" ref="AI116:AI192" ca="1" si="182">CELL("protect",G116)</f>
        <v>1</v>
      </c>
      <c r="AJ116" s="54">
        <f t="shared" ref="AJ116:AJ192" ca="1" si="183">CELL("protect",H116)</f>
        <v>1</v>
      </c>
      <c r="AK116" s="54">
        <f t="shared" ref="AK116:AK192" ca="1" si="184">CELL("protect",I116)</f>
        <v>1</v>
      </c>
      <c r="AL116" s="54">
        <f t="shared" ref="AL116:AL192" ca="1" si="185">CELL("protect",J116)</f>
        <v>1</v>
      </c>
      <c r="AM116" s="54">
        <f t="shared" ca="1" si="159"/>
        <v>1</v>
      </c>
      <c r="AN116" s="109" t="s">
        <v>47</v>
      </c>
      <c r="AO116" s="54">
        <f t="shared" ca="1" si="160"/>
        <v>1</v>
      </c>
    </row>
    <row r="117" spans="1:41" ht="15" x14ac:dyDescent="0.25">
      <c r="A117" s="60">
        <f>ROW()</f>
        <v>117</v>
      </c>
      <c r="B117" s="65"/>
      <c r="D117" s="238" t="s">
        <v>151</v>
      </c>
      <c r="E117" s="248"/>
      <c r="F117" s="248"/>
      <c r="G117" s="248"/>
      <c r="H117" s="248"/>
      <c r="I117" s="248"/>
      <c r="J117" s="248"/>
      <c r="K117" s="248"/>
      <c r="L117" s="248"/>
      <c r="M117" s="248"/>
      <c r="N117" s="248"/>
      <c r="O117" s="47"/>
      <c r="P117" s="100"/>
      <c r="Q117" s="276"/>
      <c r="S117" s="283"/>
      <c r="T117" s="283"/>
      <c r="U117" s="283"/>
      <c r="V117" s="283"/>
      <c r="W117" s="283"/>
      <c r="X117" s="283"/>
      <c r="Y117" s="56"/>
      <c r="Z117" s="56"/>
      <c r="AA117" s="56"/>
      <c r="AB117" s="56"/>
      <c r="AC117" s="54">
        <f t="shared" ca="1" si="176"/>
        <v>1</v>
      </c>
      <c r="AD117" s="54">
        <f t="shared" ca="1" si="177"/>
        <v>1</v>
      </c>
      <c r="AE117" s="54">
        <f t="shared" ca="1" si="178"/>
        <v>1</v>
      </c>
      <c r="AF117" s="54">
        <f t="shared" ca="1" si="179"/>
        <v>1</v>
      </c>
      <c r="AG117" s="54">
        <f t="shared" ca="1" si="180"/>
        <v>1</v>
      </c>
      <c r="AH117" s="54">
        <f t="shared" ca="1" si="181"/>
        <v>1</v>
      </c>
      <c r="AI117" s="54">
        <f t="shared" ca="1" si="182"/>
        <v>1</v>
      </c>
      <c r="AJ117" s="54">
        <f t="shared" ca="1" si="183"/>
        <v>1</v>
      </c>
      <c r="AK117" s="54">
        <f t="shared" ca="1" si="184"/>
        <v>1</v>
      </c>
      <c r="AL117" s="54">
        <f t="shared" ca="1" si="185"/>
        <v>1</v>
      </c>
      <c r="AM117" s="54">
        <f t="shared" ca="1" si="159"/>
        <v>1</v>
      </c>
      <c r="AN117" s="109" t="s">
        <v>47</v>
      </c>
      <c r="AO117" s="54">
        <f t="shared" ca="1" si="160"/>
        <v>1</v>
      </c>
    </row>
    <row r="118" spans="1:41" ht="15" x14ac:dyDescent="0.25">
      <c r="A118" s="60">
        <f>ROW()</f>
        <v>118</v>
      </c>
      <c r="B118" s="65"/>
      <c r="D118" s="306" t="s">
        <v>152</v>
      </c>
      <c r="E118" s="320" t="s">
        <v>153</v>
      </c>
      <c r="F118" s="320" t="s">
        <v>153</v>
      </c>
      <c r="G118" s="320" t="s">
        <v>153</v>
      </c>
      <c r="H118" s="320" t="s">
        <v>153</v>
      </c>
      <c r="I118" s="320" t="s">
        <v>153</v>
      </c>
      <c r="J118" s="320" t="s">
        <v>153</v>
      </c>
      <c r="K118" s="320" t="s">
        <v>106</v>
      </c>
      <c r="L118" s="320" t="s">
        <v>106</v>
      </c>
      <c r="M118" s="320" t="s">
        <v>106</v>
      </c>
      <c r="N118" s="320" t="s">
        <v>106</v>
      </c>
      <c r="O118" s="47"/>
      <c r="P118" s="100"/>
      <c r="Q118" s="276" t="s">
        <v>154</v>
      </c>
      <c r="S118" s="283"/>
      <c r="T118" s="283"/>
      <c r="U118" s="283"/>
      <c r="V118" s="283"/>
      <c r="W118" s="283"/>
      <c r="X118" s="283"/>
      <c r="Y118" s="56"/>
      <c r="Z118" s="56"/>
      <c r="AA118" s="56"/>
      <c r="AB118" s="56"/>
      <c r="AC118" s="54">
        <f t="shared" ca="1" si="176"/>
        <v>1</v>
      </c>
      <c r="AD118" s="54">
        <f t="shared" ca="1" si="177"/>
        <v>1</v>
      </c>
      <c r="AE118" s="54">
        <f t="shared" ca="1" si="178"/>
        <v>1</v>
      </c>
      <c r="AF118" s="54">
        <f t="shared" ca="1" si="179"/>
        <v>1</v>
      </c>
      <c r="AG118" s="54">
        <f t="shared" ca="1" si="180"/>
        <v>0</v>
      </c>
      <c r="AH118" s="54">
        <f t="shared" ca="1" si="181"/>
        <v>0</v>
      </c>
      <c r="AI118" s="54">
        <f t="shared" ca="1" si="182"/>
        <v>0</v>
      </c>
      <c r="AJ118" s="54">
        <f t="shared" ca="1" si="183"/>
        <v>0</v>
      </c>
      <c r="AK118" s="54">
        <f t="shared" ca="1" si="184"/>
        <v>0</v>
      </c>
      <c r="AL118" s="54">
        <f t="shared" ca="1" si="185"/>
        <v>0</v>
      </c>
      <c r="AM118" s="54">
        <f t="shared" ca="1" si="159"/>
        <v>1</v>
      </c>
      <c r="AN118" s="109" t="s">
        <v>47</v>
      </c>
      <c r="AO118" s="54">
        <f t="shared" ca="1" si="160"/>
        <v>1</v>
      </c>
    </row>
    <row r="119" spans="1:41" ht="15" x14ac:dyDescent="0.25">
      <c r="A119" s="60">
        <f>ROW()</f>
        <v>119</v>
      </c>
      <c r="B119" s="65"/>
      <c r="D119" s="306" t="s">
        <v>155</v>
      </c>
      <c r="E119" s="300">
        <v>0</v>
      </c>
      <c r="F119" s="300">
        <v>0</v>
      </c>
      <c r="G119" s="300">
        <v>0</v>
      </c>
      <c r="H119" s="300">
        <v>0</v>
      </c>
      <c r="I119" s="300">
        <v>0</v>
      </c>
      <c r="J119" s="300">
        <v>0</v>
      </c>
      <c r="K119" s="300">
        <v>0</v>
      </c>
      <c r="L119" s="300">
        <v>0</v>
      </c>
      <c r="M119" s="300">
        <v>0</v>
      </c>
      <c r="N119" s="300">
        <v>0</v>
      </c>
      <c r="O119" s="47"/>
      <c r="P119" s="100"/>
      <c r="Q119" s="276"/>
      <c r="S119" s="283">
        <f t="shared" ref="S119:X125" si="186">IFERROR(E119/E$103,0)</f>
        <v>0</v>
      </c>
      <c r="T119" s="283">
        <f t="shared" si="186"/>
        <v>0</v>
      </c>
      <c r="U119" s="283">
        <f t="shared" si="186"/>
        <v>0</v>
      </c>
      <c r="V119" s="283">
        <f t="shared" si="186"/>
        <v>0</v>
      </c>
      <c r="W119" s="283">
        <f t="shared" si="186"/>
        <v>0</v>
      </c>
      <c r="X119" s="283">
        <f t="shared" si="186"/>
        <v>0</v>
      </c>
      <c r="Y119" s="56"/>
      <c r="Z119" s="56"/>
      <c r="AA119" s="56"/>
      <c r="AB119" s="56"/>
      <c r="AC119" s="54">
        <f t="shared" ca="1" si="176"/>
        <v>1</v>
      </c>
      <c r="AD119" s="54">
        <f t="shared" ca="1" si="177"/>
        <v>1</v>
      </c>
      <c r="AE119" s="54">
        <f t="shared" ca="1" si="178"/>
        <v>1</v>
      </c>
      <c r="AF119" s="54">
        <f t="shared" ca="1" si="179"/>
        <v>1</v>
      </c>
      <c r="AG119" s="54">
        <f t="shared" ca="1" si="180"/>
        <v>0</v>
      </c>
      <c r="AH119" s="54">
        <f t="shared" ca="1" si="181"/>
        <v>0</v>
      </c>
      <c r="AI119" s="54">
        <f t="shared" ca="1" si="182"/>
        <v>0</v>
      </c>
      <c r="AJ119" s="54">
        <f t="shared" ca="1" si="183"/>
        <v>0</v>
      </c>
      <c r="AK119" s="54">
        <f t="shared" ca="1" si="184"/>
        <v>0</v>
      </c>
      <c r="AL119" s="54">
        <f t="shared" ca="1" si="185"/>
        <v>0</v>
      </c>
      <c r="AM119" s="54">
        <f t="shared" ca="1" si="159"/>
        <v>1</v>
      </c>
      <c r="AN119" s="109" t="s">
        <v>47</v>
      </c>
      <c r="AO119" s="54">
        <f t="shared" ca="1" si="160"/>
        <v>1</v>
      </c>
    </row>
    <row r="120" spans="1:41" ht="15" x14ac:dyDescent="0.25">
      <c r="A120" s="60">
        <f>ROW()</f>
        <v>120</v>
      </c>
      <c r="B120" s="64"/>
      <c r="D120" s="306" t="s">
        <v>156</v>
      </c>
      <c r="E120" s="303">
        <v>580999</v>
      </c>
      <c r="F120" s="303">
        <v>200542</v>
      </c>
      <c r="G120" s="303">
        <v>191032</v>
      </c>
      <c r="H120" s="303">
        <v>179358</v>
      </c>
      <c r="I120" s="303">
        <v>169655</v>
      </c>
      <c r="J120" s="303">
        <v>433571</v>
      </c>
      <c r="K120" s="303">
        <v>0</v>
      </c>
      <c r="L120" s="303">
        <v>0</v>
      </c>
      <c r="M120" s="303">
        <v>0</v>
      </c>
      <c r="N120" s="303">
        <v>0</v>
      </c>
      <c r="O120" s="47"/>
      <c r="P120" s="100"/>
      <c r="Q120" s="276" t="s">
        <v>157</v>
      </c>
      <c r="S120" s="283">
        <f t="shared" si="186"/>
        <v>0.18166443051229769</v>
      </c>
      <c r="T120" s="283">
        <f t="shared" si="186"/>
        <v>7.5173135389495133E-2</v>
      </c>
      <c r="U120" s="283">
        <f t="shared" si="186"/>
        <v>6.1213460002191626E-2</v>
      </c>
      <c r="V120" s="283">
        <f t="shared" si="186"/>
        <v>0.1129151200236535</v>
      </c>
      <c r="W120" s="283">
        <f t="shared" si="186"/>
        <v>0.14632527739068465</v>
      </c>
      <c r="X120" s="283">
        <f t="shared" si="186"/>
        <v>0.33346946812061695</v>
      </c>
      <c r="Y120" s="56"/>
      <c r="Z120" s="56"/>
      <c r="AA120" s="56"/>
      <c r="AB120" s="56"/>
      <c r="AC120" s="54">
        <f t="shared" ca="1" si="176"/>
        <v>1</v>
      </c>
      <c r="AD120" s="54">
        <f t="shared" ca="1" si="177"/>
        <v>1</v>
      </c>
      <c r="AE120" s="54">
        <f t="shared" ca="1" si="178"/>
        <v>1</v>
      </c>
      <c r="AF120" s="54">
        <f t="shared" ca="1" si="179"/>
        <v>1</v>
      </c>
      <c r="AG120" s="54">
        <f t="shared" ca="1" si="180"/>
        <v>0</v>
      </c>
      <c r="AH120" s="54">
        <f t="shared" ca="1" si="181"/>
        <v>0</v>
      </c>
      <c r="AI120" s="54">
        <f t="shared" ca="1" si="182"/>
        <v>0</v>
      </c>
      <c r="AJ120" s="54">
        <f t="shared" ca="1" si="183"/>
        <v>0</v>
      </c>
      <c r="AK120" s="54">
        <f t="shared" ca="1" si="184"/>
        <v>0</v>
      </c>
      <c r="AL120" s="54">
        <f t="shared" ca="1" si="185"/>
        <v>0</v>
      </c>
      <c r="AM120" s="54">
        <f t="shared" ca="1" si="159"/>
        <v>1</v>
      </c>
      <c r="AN120" s="109" t="s">
        <v>47</v>
      </c>
      <c r="AO120" s="54">
        <f t="shared" ca="1" si="160"/>
        <v>1</v>
      </c>
    </row>
    <row r="121" spans="1:41" ht="15" x14ac:dyDescent="0.25">
      <c r="A121" s="60">
        <f>ROW()</f>
        <v>121</v>
      </c>
      <c r="B121" s="65"/>
      <c r="D121" s="306" t="s">
        <v>158</v>
      </c>
      <c r="E121" s="300">
        <v>399252</v>
      </c>
      <c r="F121" s="300">
        <v>73456</v>
      </c>
      <c r="G121" s="300">
        <v>108703</v>
      </c>
      <c r="H121" s="300">
        <v>115408</v>
      </c>
      <c r="I121" s="300">
        <v>0</v>
      </c>
      <c r="J121" s="300">
        <v>0</v>
      </c>
      <c r="K121" s="300">
        <v>0</v>
      </c>
      <c r="L121" s="300">
        <v>0</v>
      </c>
      <c r="M121" s="300">
        <v>0</v>
      </c>
      <c r="N121" s="300">
        <v>0</v>
      </c>
      <c r="O121" s="47"/>
      <c r="P121" s="100"/>
      <c r="Q121" s="276"/>
      <c r="S121" s="283">
        <f t="shared" si="186"/>
        <v>0.12483650954802999</v>
      </c>
      <c r="T121" s="283">
        <f t="shared" si="186"/>
        <v>2.7534969398783072E-2</v>
      </c>
      <c r="U121" s="283">
        <f t="shared" si="186"/>
        <v>3.4832314704438191E-2</v>
      </c>
      <c r="V121" s="283">
        <f t="shared" si="186"/>
        <v>7.2655293723668884E-2</v>
      </c>
      <c r="W121" s="283">
        <f t="shared" si="186"/>
        <v>0</v>
      </c>
      <c r="X121" s="283">
        <f t="shared" si="186"/>
        <v>0</v>
      </c>
      <c r="Y121" s="56"/>
      <c r="Z121" s="56"/>
      <c r="AA121" s="56"/>
      <c r="AB121" s="56"/>
      <c r="AC121" s="54">
        <f t="shared" ca="1" si="176"/>
        <v>1</v>
      </c>
      <c r="AD121" s="54">
        <f t="shared" ca="1" si="177"/>
        <v>1</v>
      </c>
      <c r="AE121" s="54">
        <f t="shared" ca="1" si="178"/>
        <v>1</v>
      </c>
      <c r="AF121" s="54">
        <f t="shared" ca="1" si="179"/>
        <v>1</v>
      </c>
      <c r="AG121" s="54">
        <f t="shared" ca="1" si="180"/>
        <v>0</v>
      </c>
      <c r="AH121" s="54">
        <f t="shared" ca="1" si="181"/>
        <v>0</v>
      </c>
      <c r="AI121" s="54">
        <f t="shared" ca="1" si="182"/>
        <v>0</v>
      </c>
      <c r="AJ121" s="54">
        <f t="shared" ca="1" si="183"/>
        <v>0</v>
      </c>
      <c r="AK121" s="54">
        <f t="shared" ca="1" si="184"/>
        <v>0</v>
      </c>
      <c r="AL121" s="54">
        <f t="shared" ca="1" si="185"/>
        <v>0</v>
      </c>
      <c r="AM121" s="54">
        <f t="shared" ca="1" si="159"/>
        <v>1</v>
      </c>
      <c r="AN121" s="109" t="s">
        <v>47</v>
      </c>
      <c r="AO121" s="54">
        <f t="shared" ca="1" si="160"/>
        <v>1</v>
      </c>
    </row>
    <row r="122" spans="1:41" ht="15" x14ac:dyDescent="0.25">
      <c r="A122" s="60">
        <f>ROW()</f>
        <v>122</v>
      </c>
      <c r="B122" s="65"/>
      <c r="D122" s="306" t="s">
        <v>159</v>
      </c>
      <c r="E122" s="301">
        <v>5501949</v>
      </c>
      <c r="F122" s="301">
        <v>9346250</v>
      </c>
      <c r="G122" s="301">
        <v>10520783</v>
      </c>
      <c r="H122" s="301">
        <v>7749731</v>
      </c>
      <c r="I122" s="301">
        <v>6614977</v>
      </c>
      <c r="J122" s="301">
        <v>5173596</v>
      </c>
      <c r="K122" s="301">
        <v>4530935</v>
      </c>
      <c r="L122" s="301">
        <v>4530935</v>
      </c>
      <c r="M122" s="301">
        <v>4530935</v>
      </c>
      <c r="N122" s="301">
        <v>0</v>
      </c>
      <c r="O122" s="47"/>
      <c r="P122" s="104"/>
      <c r="Q122" s="276" t="s">
        <v>160</v>
      </c>
      <c r="S122" s="283">
        <f t="shared" si="186"/>
        <v>1.7203272841996387</v>
      </c>
      <c r="T122" s="283">
        <f t="shared" si="186"/>
        <v>3.5034402600655667</v>
      </c>
      <c r="U122" s="283">
        <f t="shared" si="186"/>
        <v>3.3712337690137657</v>
      </c>
      <c r="V122" s="283">
        <f t="shared" si="186"/>
        <v>4.8788557299703852</v>
      </c>
      <c r="W122" s="283">
        <f t="shared" si="186"/>
        <v>5.7053334382010492</v>
      </c>
      <c r="X122" s="283">
        <f t="shared" si="186"/>
        <v>3.9791321522679133</v>
      </c>
      <c r="Y122" s="56"/>
      <c r="Z122" s="56"/>
      <c r="AA122" s="56"/>
      <c r="AB122" s="56"/>
      <c r="AC122" s="54">
        <f t="shared" ca="1" si="176"/>
        <v>1</v>
      </c>
      <c r="AD122" s="54">
        <f t="shared" ca="1" si="177"/>
        <v>1</v>
      </c>
      <c r="AE122" s="54">
        <f t="shared" ca="1" si="178"/>
        <v>1</v>
      </c>
      <c r="AF122" s="54">
        <f t="shared" ca="1" si="179"/>
        <v>1</v>
      </c>
      <c r="AG122" s="54">
        <f t="shared" ca="1" si="180"/>
        <v>0</v>
      </c>
      <c r="AH122" s="54">
        <f t="shared" ca="1" si="181"/>
        <v>0</v>
      </c>
      <c r="AI122" s="54">
        <f t="shared" ca="1" si="182"/>
        <v>0</v>
      </c>
      <c r="AJ122" s="54">
        <f t="shared" ca="1" si="183"/>
        <v>0</v>
      </c>
      <c r="AK122" s="54">
        <f t="shared" ca="1" si="184"/>
        <v>0</v>
      </c>
      <c r="AL122" s="54">
        <f t="shared" ca="1" si="185"/>
        <v>0</v>
      </c>
      <c r="AM122" s="54">
        <f t="shared" ca="1" si="159"/>
        <v>1</v>
      </c>
      <c r="AN122" s="109" t="s">
        <v>47</v>
      </c>
      <c r="AO122" s="54">
        <f t="shared" ca="1" si="160"/>
        <v>1</v>
      </c>
    </row>
    <row r="123" spans="1:41" ht="14.25" x14ac:dyDescent="0.2">
      <c r="A123" s="60"/>
      <c r="B123" s="65"/>
      <c r="D123" s="324" t="s">
        <v>161</v>
      </c>
      <c r="E123" s="429">
        <f>SUM(E119:E122)</f>
        <v>6482200</v>
      </c>
      <c r="F123" s="429">
        <f t="shared" ref="F123:N123" si="187">SUM(F119:F122)</f>
        <v>9620248</v>
      </c>
      <c r="G123" s="429">
        <f t="shared" si="187"/>
        <v>10820518</v>
      </c>
      <c r="H123" s="429">
        <f t="shared" si="187"/>
        <v>8044497</v>
      </c>
      <c r="I123" s="429">
        <f t="shared" si="187"/>
        <v>6784632</v>
      </c>
      <c r="J123" s="429">
        <f t="shared" si="187"/>
        <v>5607167</v>
      </c>
      <c r="K123" s="429">
        <f t="shared" si="187"/>
        <v>4530935</v>
      </c>
      <c r="L123" s="429">
        <f t="shared" si="187"/>
        <v>4530935</v>
      </c>
      <c r="M123" s="429">
        <f t="shared" si="187"/>
        <v>4530935</v>
      </c>
      <c r="N123" s="429">
        <f t="shared" si="187"/>
        <v>0</v>
      </c>
      <c r="O123" s="47"/>
      <c r="P123" s="104"/>
      <c r="Q123" s="276"/>
      <c r="S123" s="283"/>
      <c r="T123" s="283"/>
      <c r="U123" s="283"/>
      <c r="V123" s="283"/>
      <c r="W123" s="283"/>
      <c r="X123" s="283"/>
      <c r="Y123" s="56"/>
      <c r="Z123" s="56"/>
      <c r="AA123" s="56"/>
      <c r="AB123" s="56"/>
      <c r="AC123" s="54"/>
      <c r="AD123" s="54"/>
      <c r="AE123" s="54"/>
      <c r="AF123" s="54">
        <f t="shared" ca="1" si="179"/>
        <v>1</v>
      </c>
      <c r="AG123" s="54"/>
      <c r="AH123" s="54"/>
      <c r="AI123" s="54"/>
      <c r="AJ123" s="54"/>
      <c r="AK123" s="54"/>
      <c r="AL123" s="54"/>
      <c r="AM123" s="54"/>
      <c r="AN123" s="109"/>
      <c r="AO123" s="54"/>
    </row>
    <row r="124" spans="1:41" ht="15" x14ac:dyDescent="0.25">
      <c r="A124" s="60">
        <f>ROW()</f>
        <v>124</v>
      </c>
      <c r="B124" s="65"/>
      <c r="D124" s="62" t="s">
        <v>162</v>
      </c>
      <c r="E124" s="296">
        <f>SUM(E119:E122)+E114</f>
        <v>8740190</v>
      </c>
      <c r="F124" s="296">
        <f t="shared" ref="F124:J124" si="188">SUM(F119:F122)+F114</f>
        <v>12432672</v>
      </c>
      <c r="G124" s="296">
        <f t="shared" si="188"/>
        <v>12107000</v>
      </c>
      <c r="H124" s="296">
        <f t="shared" si="188"/>
        <v>9562901</v>
      </c>
      <c r="I124" s="296">
        <f t="shared" si="188"/>
        <v>8205671</v>
      </c>
      <c r="J124" s="296">
        <f t="shared" si="188"/>
        <v>6965217</v>
      </c>
      <c r="K124" s="296">
        <f t="shared" ref="K124:L124" si="189">SUM(K119:K122)+K114</f>
        <v>5696249</v>
      </c>
      <c r="L124" s="296">
        <f t="shared" si="189"/>
        <v>5044532</v>
      </c>
      <c r="M124" s="296">
        <f t="shared" ref="M124:N124" si="190">SUM(M119:M122)+M114</f>
        <v>5099665</v>
      </c>
      <c r="N124" s="296">
        <f t="shared" si="190"/>
        <v>0</v>
      </c>
      <c r="O124" s="47"/>
      <c r="P124" s="100"/>
      <c r="Q124" s="276"/>
      <c r="S124" s="285">
        <f t="shared" si="186"/>
        <v>2.7328474557086659</v>
      </c>
      <c r="T124" s="285">
        <f t="shared" si="186"/>
        <v>4.6603850341035056</v>
      </c>
      <c r="U124" s="285">
        <f t="shared" si="186"/>
        <v>3.8795142188038341</v>
      </c>
      <c r="V124" s="285">
        <f t="shared" si="186"/>
        <v>6.0203398465042879</v>
      </c>
      <c r="W124" s="285">
        <f t="shared" si="186"/>
        <v>7.0772867599050828</v>
      </c>
      <c r="X124" s="285">
        <f t="shared" si="186"/>
        <v>5.3571092354762637</v>
      </c>
      <c r="Y124" s="56"/>
      <c r="Z124" s="56"/>
      <c r="AA124" s="56"/>
      <c r="AB124" s="56"/>
      <c r="AC124" s="54">
        <f t="shared" ca="1" si="176"/>
        <v>1</v>
      </c>
      <c r="AD124" s="54">
        <f t="shared" ca="1" si="177"/>
        <v>1</v>
      </c>
      <c r="AE124" s="54">
        <f t="shared" ca="1" si="178"/>
        <v>1</v>
      </c>
      <c r="AF124" s="54">
        <f t="shared" ca="1" si="179"/>
        <v>1</v>
      </c>
      <c r="AG124" s="54">
        <f t="shared" ca="1" si="180"/>
        <v>1</v>
      </c>
      <c r="AH124" s="54">
        <f t="shared" ca="1" si="181"/>
        <v>1</v>
      </c>
      <c r="AI124" s="54">
        <f t="shared" ca="1" si="182"/>
        <v>1</v>
      </c>
      <c r="AJ124" s="54">
        <f t="shared" ca="1" si="183"/>
        <v>1</v>
      </c>
      <c r="AK124" s="54">
        <f t="shared" ca="1" si="184"/>
        <v>1</v>
      </c>
      <c r="AL124" s="54">
        <f t="shared" ca="1" si="185"/>
        <v>1</v>
      </c>
      <c r="AM124" s="54">
        <f t="shared" ca="1" si="159"/>
        <v>1</v>
      </c>
      <c r="AN124" s="109" t="s">
        <v>47</v>
      </c>
      <c r="AO124" s="54">
        <f t="shared" ca="1" si="160"/>
        <v>1</v>
      </c>
    </row>
    <row r="125" spans="1:41" ht="15" x14ac:dyDescent="0.25">
      <c r="A125" s="60">
        <f>ROW()</f>
        <v>125</v>
      </c>
      <c r="B125" s="65"/>
      <c r="D125" s="62" t="s">
        <v>163</v>
      </c>
      <c r="E125" s="321">
        <f t="shared" ref="E125:J125" si="191">+E124-E122-E120</f>
        <v>2657242</v>
      </c>
      <c r="F125" s="321">
        <f t="shared" si="191"/>
        <v>2885880</v>
      </c>
      <c r="G125" s="321">
        <f t="shared" si="191"/>
        <v>1395185</v>
      </c>
      <c r="H125" s="321">
        <f t="shared" si="191"/>
        <v>1633812</v>
      </c>
      <c r="I125" s="321">
        <f t="shared" si="191"/>
        <v>1421039</v>
      </c>
      <c r="J125" s="321">
        <f t="shared" si="191"/>
        <v>1358050</v>
      </c>
      <c r="K125" s="321">
        <f t="shared" ref="K125:L125" si="192">+K124-K122-K120</f>
        <v>1165314</v>
      </c>
      <c r="L125" s="321">
        <f t="shared" si="192"/>
        <v>513597</v>
      </c>
      <c r="M125" s="321">
        <f t="shared" ref="M125:N125" si="193">+M124-M122-M120</f>
        <v>568730</v>
      </c>
      <c r="N125" s="321">
        <f t="shared" si="193"/>
        <v>0</v>
      </c>
      <c r="O125" s="47"/>
      <c r="P125" s="100"/>
      <c r="Q125" s="276" t="s">
        <v>164</v>
      </c>
      <c r="S125" s="283">
        <f t="shared" si="186"/>
        <v>0.83085574099672976</v>
      </c>
      <c r="T125" s="283">
        <f t="shared" si="186"/>
        <v>1.0817716386484437</v>
      </c>
      <c r="U125" s="283">
        <f t="shared" si="186"/>
        <v>0.44706698978787707</v>
      </c>
      <c r="V125" s="283">
        <f t="shared" si="186"/>
        <v>1.0285689965102498</v>
      </c>
      <c r="W125" s="283">
        <f t="shared" si="186"/>
        <v>1.2256280443133485</v>
      </c>
      <c r="X125" s="283">
        <f t="shared" si="186"/>
        <v>1.0445076150877339</v>
      </c>
      <c r="Y125" s="56"/>
      <c r="Z125" s="56"/>
      <c r="AA125" s="56"/>
      <c r="AB125" s="56"/>
      <c r="AC125" s="54">
        <f t="shared" ca="1" si="176"/>
        <v>1</v>
      </c>
      <c r="AD125" s="54">
        <f t="shared" ca="1" si="177"/>
        <v>1</v>
      </c>
      <c r="AE125" s="54">
        <f t="shared" ca="1" si="178"/>
        <v>1</v>
      </c>
      <c r="AF125" s="54">
        <f t="shared" ca="1" si="179"/>
        <v>1</v>
      </c>
      <c r="AG125" s="54">
        <f t="shared" ca="1" si="180"/>
        <v>1</v>
      </c>
      <c r="AH125" s="54">
        <f t="shared" ca="1" si="181"/>
        <v>1</v>
      </c>
      <c r="AI125" s="54">
        <f t="shared" ca="1" si="182"/>
        <v>1</v>
      </c>
      <c r="AJ125" s="54">
        <f t="shared" ca="1" si="183"/>
        <v>1</v>
      </c>
      <c r="AK125" s="54">
        <f t="shared" ca="1" si="184"/>
        <v>1</v>
      </c>
      <c r="AL125" s="54">
        <f t="shared" ca="1" si="185"/>
        <v>1</v>
      </c>
      <c r="AM125" s="54">
        <f t="shared" ca="1" si="159"/>
        <v>1</v>
      </c>
      <c r="AN125" s="109" t="s">
        <v>47</v>
      </c>
      <c r="AO125" s="54">
        <f t="shared" ca="1" si="160"/>
        <v>1</v>
      </c>
    </row>
    <row r="126" spans="1:41" ht="15" x14ac:dyDescent="0.25">
      <c r="A126" s="60">
        <f>ROW()</f>
        <v>126</v>
      </c>
      <c r="B126" s="65"/>
      <c r="D126" s="36"/>
      <c r="E126" s="292"/>
      <c r="F126" s="292"/>
      <c r="G126" s="292"/>
      <c r="H126" s="292"/>
      <c r="I126" s="292"/>
      <c r="J126" s="292"/>
      <c r="K126" s="292"/>
      <c r="L126" s="292"/>
      <c r="M126" s="292"/>
      <c r="N126" s="292"/>
      <c r="O126" s="47"/>
      <c r="P126" s="100"/>
      <c r="Q126" s="276"/>
      <c r="S126" s="283"/>
      <c r="T126" s="283"/>
      <c r="U126" s="283"/>
      <c r="V126" s="283"/>
      <c r="W126" s="283"/>
      <c r="X126" s="283"/>
      <c r="Y126" s="56"/>
      <c r="Z126" s="56"/>
      <c r="AA126" s="56"/>
      <c r="AB126" s="56"/>
      <c r="AC126" s="54">
        <f t="shared" ca="1" si="176"/>
        <v>1</v>
      </c>
      <c r="AD126" s="54">
        <f t="shared" ca="1" si="177"/>
        <v>1</v>
      </c>
      <c r="AE126" s="54">
        <f t="shared" ca="1" si="178"/>
        <v>1</v>
      </c>
      <c r="AF126" s="54">
        <f t="shared" ca="1" si="179"/>
        <v>1</v>
      </c>
      <c r="AG126" s="54">
        <f t="shared" ca="1" si="180"/>
        <v>1</v>
      </c>
      <c r="AH126" s="54">
        <f t="shared" ca="1" si="181"/>
        <v>1</v>
      </c>
      <c r="AI126" s="54">
        <f t="shared" ca="1" si="182"/>
        <v>1</v>
      </c>
      <c r="AJ126" s="54">
        <f t="shared" ca="1" si="183"/>
        <v>1</v>
      </c>
      <c r="AK126" s="54">
        <f t="shared" ca="1" si="184"/>
        <v>1</v>
      </c>
      <c r="AL126" s="54">
        <f t="shared" ca="1" si="185"/>
        <v>1</v>
      </c>
      <c r="AM126" s="54">
        <f t="shared" ca="1" si="159"/>
        <v>1</v>
      </c>
      <c r="AN126" s="109" t="s">
        <v>47</v>
      </c>
      <c r="AO126" s="54">
        <f t="shared" ca="1" si="160"/>
        <v>1</v>
      </c>
    </row>
    <row r="127" spans="1:41" ht="15" x14ac:dyDescent="0.25">
      <c r="A127" s="60">
        <f>ROW()</f>
        <v>127</v>
      </c>
      <c r="B127" s="65"/>
      <c r="D127" s="38" t="s">
        <v>165</v>
      </c>
      <c r="E127" s="322">
        <v>1626398</v>
      </c>
      <c r="F127" s="322">
        <v>1459551</v>
      </c>
      <c r="G127" s="322">
        <v>1562896</v>
      </c>
      <c r="H127" s="322">
        <v>3012246</v>
      </c>
      <c r="I127" s="322">
        <v>3448347</v>
      </c>
      <c r="J127" s="322">
        <v>4001135</v>
      </c>
      <c r="K127" s="322">
        <v>3533214</v>
      </c>
      <c r="L127" s="322">
        <v>3533214</v>
      </c>
      <c r="M127" s="322">
        <v>3533214</v>
      </c>
      <c r="N127" s="322">
        <v>0</v>
      </c>
      <c r="O127" s="47"/>
      <c r="P127" s="100"/>
      <c r="Q127" s="276" t="s">
        <v>113</v>
      </c>
      <c r="S127" s="285">
        <f t="shared" ref="S127:X127" si="194">IFERROR(E127/E$103,0)</f>
        <v>0.50853558518403641</v>
      </c>
      <c r="T127" s="285">
        <f t="shared" si="194"/>
        <v>0.54711244991509511</v>
      </c>
      <c r="U127" s="285">
        <f t="shared" si="194"/>
        <v>0.50080757037347301</v>
      </c>
      <c r="V127" s="285">
        <f t="shared" si="194"/>
        <v>1.8963643586055274</v>
      </c>
      <c r="W127" s="285">
        <f t="shared" si="194"/>
        <v>2.9741553818887465</v>
      </c>
      <c r="X127" s="285">
        <f t="shared" si="194"/>
        <v>3.0773653227009756</v>
      </c>
      <c r="Y127" s="56"/>
      <c r="Z127" s="56"/>
      <c r="AA127" s="56"/>
      <c r="AB127" s="56"/>
      <c r="AC127" s="54">
        <f t="shared" ca="1" si="176"/>
        <v>1</v>
      </c>
      <c r="AD127" s="54">
        <f t="shared" ca="1" si="177"/>
        <v>1</v>
      </c>
      <c r="AE127" s="54">
        <f t="shared" ca="1" si="178"/>
        <v>1</v>
      </c>
      <c r="AF127" s="54">
        <f t="shared" ca="1" si="179"/>
        <v>1</v>
      </c>
      <c r="AG127" s="54">
        <f t="shared" ca="1" si="180"/>
        <v>0</v>
      </c>
      <c r="AH127" s="54">
        <f t="shared" ca="1" si="181"/>
        <v>0</v>
      </c>
      <c r="AI127" s="54">
        <f t="shared" ca="1" si="182"/>
        <v>0</v>
      </c>
      <c r="AJ127" s="54">
        <f t="shared" ca="1" si="183"/>
        <v>0</v>
      </c>
      <c r="AK127" s="54">
        <f t="shared" ca="1" si="184"/>
        <v>0</v>
      </c>
      <c r="AL127" s="54">
        <f t="shared" ca="1" si="185"/>
        <v>0</v>
      </c>
      <c r="AM127" s="54">
        <f t="shared" ca="1" si="159"/>
        <v>1</v>
      </c>
      <c r="AN127" s="109" t="s">
        <v>47</v>
      </c>
      <c r="AO127" s="54">
        <f t="shared" ca="1" si="160"/>
        <v>1</v>
      </c>
    </row>
    <row r="128" spans="1:41" ht="15" x14ac:dyDescent="0.25">
      <c r="A128" s="60">
        <f>ROW()</f>
        <v>128</v>
      </c>
      <c r="B128" s="65"/>
      <c r="D128" s="417"/>
      <c r="E128" s="412"/>
      <c r="F128" s="412"/>
      <c r="G128" s="412"/>
      <c r="H128" s="412"/>
      <c r="I128" s="412"/>
      <c r="J128" s="412"/>
      <c r="K128" s="412"/>
      <c r="L128" s="412"/>
      <c r="M128" s="412"/>
      <c r="N128" s="412"/>
      <c r="O128" s="47"/>
      <c r="P128" s="100"/>
      <c r="Q128" s="276"/>
      <c r="S128" s="418"/>
      <c r="T128" s="418"/>
      <c r="U128" s="418"/>
      <c r="V128" s="418"/>
      <c r="W128" s="418"/>
      <c r="X128" s="418"/>
      <c r="Y128" s="56"/>
      <c r="Z128" s="56"/>
      <c r="AA128" s="56"/>
      <c r="AB128" s="56"/>
      <c r="AC128" s="54"/>
      <c r="AD128" s="54"/>
      <c r="AE128" s="54"/>
      <c r="AF128" s="54"/>
      <c r="AG128" s="54"/>
      <c r="AH128" s="54"/>
      <c r="AI128" s="54"/>
      <c r="AJ128" s="54"/>
      <c r="AK128" s="54"/>
      <c r="AL128" s="54"/>
      <c r="AM128" s="54"/>
      <c r="AN128" s="109"/>
      <c r="AO128" s="54"/>
    </row>
    <row r="129" spans="1:41" ht="15" x14ac:dyDescent="0.25">
      <c r="A129" s="60">
        <f>ROW()</f>
        <v>129</v>
      </c>
      <c r="D129" s="419" t="s">
        <v>166</v>
      </c>
      <c r="E129" s="311"/>
      <c r="F129" s="311"/>
      <c r="G129" s="276"/>
      <c r="H129" s="276"/>
      <c r="I129" s="276"/>
      <c r="J129" s="276"/>
      <c r="K129" s="276"/>
      <c r="L129" s="276"/>
      <c r="M129" s="276"/>
      <c r="N129" s="276"/>
      <c r="O129" s="30"/>
      <c r="P129" s="100"/>
      <c r="S129" s="56"/>
      <c r="T129" s="56"/>
      <c r="U129" s="56"/>
      <c r="V129" s="56"/>
      <c r="W129" s="56"/>
      <c r="X129" s="56"/>
      <c r="Y129" s="56"/>
      <c r="Z129" s="56"/>
      <c r="AA129" s="56"/>
      <c r="AB129" s="56"/>
      <c r="AC129" s="54">
        <f t="shared" ca="1" si="176"/>
        <v>1</v>
      </c>
      <c r="AD129" s="54">
        <f t="shared" ca="1" si="177"/>
        <v>1</v>
      </c>
      <c r="AE129" s="54">
        <f t="shared" ca="1" si="178"/>
        <v>1</v>
      </c>
      <c r="AF129" s="54">
        <f t="shared" ca="1" si="179"/>
        <v>1</v>
      </c>
      <c r="AG129" s="54">
        <f t="shared" ca="1" si="180"/>
        <v>1</v>
      </c>
      <c r="AH129" s="54">
        <f t="shared" ca="1" si="181"/>
        <v>1</v>
      </c>
      <c r="AI129" s="54">
        <f t="shared" ca="1" si="182"/>
        <v>1</v>
      </c>
      <c r="AJ129" s="54">
        <f t="shared" ca="1" si="183"/>
        <v>1</v>
      </c>
      <c r="AK129" s="54">
        <f t="shared" ca="1" si="184"/>
        <v>1</v>
      </c>
      <c r="AL129" s="54">
        <f t="shared" ca="1" si="185"/>
        <v>1</v>
      </c>
      <c r="AM129" s="54">
        <f t="shared" ca="1" si="159"/>
        <v>1</v>
      </c>
      <c r="AN129" s="109" t="s">
        <v>47</v>
      </c>
      <c r="AO129" s="54">
        <f t="shared" ca="1" si="160"/>
        <v>1</v>
      </c>
    </row>
    <row r="130" spans="1:41" x14ac:dyDescent="0.2">
      <c r="A130" s="60">
        <f>ROW()</f>
        <v>130</v>
      </c>
      <c r="B130" s="65"/>
      <c r="D130" s="276" t="s">
        <v>167</v>
      </c>
      <c r="E130" s="309">
        <v>-5400678</v>
      </c>
      <c r="F130" s="309">
        <f>+E132</f>
        <v>-6234498</v>
      </c>
      <c r="G130" s="309">
        <f t="shared" ref="G130:J130" si="195">+F132</f>
        <v>-10334636</v>
      </c>
      <c r="H130" s="309">
        <f t="shared" si="195"/>
        <v>-1656609</v>
      </c>
      <c r="I130" s="309">
        <f t="shared" si="195"/>
        <v>-4518389</v>
      </c>
      <c r="J130" s="309">
        <f t="shared" si="195"/>
        <v>-5685171</v>
      </c>
      <c r="K130" s="309">
        <f t="shared" ref="K130" si="196">+J132</f>
        <v>-6560344</v>
      </c>
      <c r="L130" s="309">
        <f t="shared" ref="L130" si="197">+K132</f>
        <v>-6633593</v>
      </c>
      <c r="M130" s="309">
        <f t="shared" ref="M130" si="198">+L132</f>
        <v>-6073036</v>
      </c>
      <c r="N130" s="309">
        <f t="shared" ref="N130" si="199">+M132</f>
        <v>-6045688</v>
      </c>
      <c r="O130" s="63"/>
      <c r="P130" s="100"/>
      <c r="Q130" s="276"/>
      <c r="S130" s="56"/>
      <c r="T130" s="56"/>
      <c r="U130" s="56"/>
      <c r="V130" s="56"/>
      <c r="W130" s="56"/>
      <c r="X130" s="56"/>
      <c r="Y130" s="56"/>
      <c r="Z130" s="56"/>
      <c r="AA130" s="56"/>
      <c r="AB130" s="56"/>
      <c r="AC130" s="54">
        <f t="shared" ref="AC130:AL130" ca="1" si="200">CELL("protect",A130)</f>
        <v>1</v>
      </c>
      <c r="AD130" s="54">
        <f t="shared" ca="1" si="200"/>
        <v>1</v>
      </c>
      <c r="AE130" s="54">
        <f t="shared" ca="1" si="200"/>
        <v>1</v>
      </c>
      <c r="AF130" s="54">
        <f t="shared" ca="1" si="200"/>
        <v>1</v>
      </c>
      <c r="AG130" s="54">
        <f t="shared" ca="1" si="200"/>
        <v>0</v>
      </c>
      <c r="AH130" s="54">
        <f t="shared" ca="1" si="200"/>
        <v>0</v>
      </c>
      <c r="AI130" s="54">
        <f t="shared" ca="1" si="200"/>
        <v>0</v>
      </c>
      <c r="AJ130" s="54">
        <f t="shared" ca="1" si="200"/>
        <v>0</v>
      </c>
      <c r="AK130" s="54">
        <f t="shared" ca="1" si="200"/>
        <v>0</v>
      </c>
      <c r="AL130" s="54">
        <f t="shared" ca="1" si="200"/>
        <v>0</v>
      </c>
      <c r="AM130" s="54">
        <f ca="1">CELL("protect",O130)</f>
        <v>1</v>
      </c>
      <c r="AN130" s="109" t="s">
        <v>47</v>
      </c>
      <c r="AO130" s="54">
        <f ca="1">CELL("protect",P130)</f>
        <v>1</v>
      </c>
    </row>
    <row r="131" spans="1:41" x14ac:dyDescent="0.2">
      <c r="A131" s="60">
        <f>ROW()</f>
        <v>131</v>
      </c>
      <c r="B131" s="65"/>
      <c r="D131" s="413" t="s">
        <v>168</v>
      </c>
      <c r="E131" s="375">
        <f>+E65+E72</f>
        <v>-833820</v>
      </c>
      <c r="F131" s="375">
        <f>+F65+F72</f>
        <v>-4100138</v>
      </c>
      <c r="G131" s="375">
        <f t="shared" ref="G131:N131" si="201">+G65+G72</f>
        <v>8678027</v>
      </c>
      <c r="H131" s="375">
        <f t="shared" si="201"/>
        <v>-2861780</v>
      </c>
      <c r="I131" s="375">
        <f t="shared" si="201"/>
        <v>-1166782</v>
      </c>
      <c r="J131" s="375">
        <f t="shared" si="201"/>
        <v>-875173</v>
      </c>
      <c r="K131" s="375">
        <f t="shared" si="201"/>
        <v>-73249</v>
      </c>
      <c r="L131" s="375">
        <f t="shared" si="201"/>
        <v>560557</v>
      </c>
      <c r="M131" s="375">
        <f t="shared" si="201"/>
        <v>27348</v>
      </c>
      <c r="N131" s="375">
        <f t="shared" si="201"/>
        <v>0</v>
      </c>
      <c r="O131" s="63"/>
      <c r="P131" s="100"/>
      <c r="Q131" s="276"/>
      <c r="S131" s="56"/>
      <c r="T131" s="56"/>
      <c r="U131" s="56"/>
      <c r="V131" s="56"/>
      <c r="W131" s="56"/>
      <c r="X131" s="56"/>
      <c r="Y131" s="56"/>
      <c r="Z131" s="56"/>
      <c r="AA131" s="56"/>
      <c r="AB131" s="56"/>
      <c r="AC131" s="54">
        <f t="shared" ref="AC131:AL132" ca="1" si="202">CELL("protect",A131)</f>
        <v>1</v>
      </c>
      <c r="AD131" s="54">
        <f t="shared" ca="1" si="202"/>
        <v>1</v>
      </c>
      <c r="AE131" s="54">
        <f t="shared" ca="1" si="202"/>
        <v>1</v>
      </c>
      <c r="AF131" s="54">
        <f t="shared" ca="1" si="202"/>
        <v>1</v>
      </c>
      <c r="AG131" s="54">
        <f t="shared" ca="1" si="202"/>
        <v>0</v>
      </c>
      <c r="AH131" s="54">
        <f t="shared" ca="1" si="202"/>
        <v>0</v>
      </c>
      <c r="AI131" s="54">
        <f t="shared" ca="1" si="202"/>
        <v>0</v>
      </c>
      <c r="AJ131" s="54">
        <f t="shared" ca="1" si="202"/>
        <v>0</v>
      </c>
      <c r="AK131" s="54">
        <f t="shared" ca="1" si="202"/>
        <v>0</v>
      </c>
      <c r="AL131" s="54">
        <f t="shared" ca="1" si="202"/>
        <v>0</v>
      </c>
      <c r="AM131" s="54">
        <f ca="1">CELL("protect",O131)</f>
        <v>1</v>
      </c>
      <c r="AN131" s="109" t="s">
        <v>47</v>
      </c>
      <c r="AO131" s="54">
        <f ca="1">CELL("protect",P131)</f>
        <v>1</v>
      </c>
    </row>
    <row r="132" spans="1:41" x14ac:dyDescent="0.2">
      <c r="A132" s="60">
        <f>ROW()</f>
        <v>132</v>
      </c>
      <c r="B132" s="65"/>
      <c r="D132" s="413" t="s">
        <v>169</v>
      </c>
      <c r="E132" s="310">
        <f>+E130+E131</f>
        <v>-6234498</v>
      </c>
      <c r="F132" s="310">
        <f t="shared" ref="F132:N132" si="203">+F130+F131</f>
        <v>-10334636</v>
      </c>
      <c r="G132" s="310">
        <f t="shared" si="203"/>
        <v>-1656609</v>
      </c>
      <c r="H132" s="310">
        <f t="shared" si="203"/>
        <v>-4518389</v>
      </c>
      <c r="I132" s="310">
        <f t="shared" si="203"/>
        <v>-5685171</v>
      </c>
      <c r="J132" s="310">
        <f t="shared" si="203"/>
        <v>-6560344</v>
      </c>
      <c r="K132" s="310">
        <f t="shared" si="203"/>
        <v>-6633593</v>
      </c>
      <c r="L132" s="310">
        <f t="shared" si="203"/>
        <v>-6073036</v>
      </c>
      <c r="M132" s="310">
        <f t="shared" si="203"/>
        <v>-6045688</v>
      </c>
      <c r="N132" s="310">
        <f t="shared" si="203"/>
        <v>-6045688</v>
      </c>
      <c r="O132" s="63"/>
      <c r="P132" s="100"/>
      <c r="Q132" s="276"/>
      <c r="S132" s="56"/>
      <c r="T132" s="56"/>
      <c r="U132" s="56"/>
      <c r="V132" s="56"/>
      <c r="W132" s="56"/>
      <c r="X132" s="56"/>
      <c r="Y132" s="56"/>
      <c r="Z132" s="56"/>
      <c r="AA132" s="56"/>
      <c r="AB132" s="56"/>
      <c r="AC132" s="54">
        <f t="shared" ca="1" si="202"/>
        <v>1</v>
      </c>
      <c r="AD132" s="54">
        <f t="shared" ca="1" si="202"/>
        <v>1</v>
      </c>
      <c r="AE132" s="54">
        <f t="shared" ca="1" si="202"/>
        <v>1</v>
      </c>
      <c r="AF132" s="54">
        <f t="shared" ca="1" si="202"/>
        <v>1</v>
      </c>
      <c r="AG132" s="54">
        <f t="shared" ca="1" si="202"/>
        <v>0</v>
      </c>
      <c r="AH132" s="54">
        <f t="shared" ca="1" si="202"/>
        <v>0</v>
      </c>
      <c r="AI132" s="54">
        <f t="shared" ca="1" si="202"/>
        <v>0</v>
      </c>
      <c r="AJ132" s="54">
        <f t="shared" ca="1" si="202"/>
        <v>0</v>
      </c>
      <c r="AK132" s="54">
        <f t="shared" ca="1" si="202"/>
        <v>0</v>
      </c>
      <c r="AL132" s="54">
        <f t="shared" ca="1" si="202"/>
        <v>0</v>
      </c>
      <c r="AM132" s="54">
        <f ca="1">CELL("protect",O132)</f>
        <v>1</v>
      </c>
      <c r="AN132" s="109" t="s">
        <v>47</v>
      </c>
      <c r="AO132" s="54">
        <f ca="1">CELL("protect",P132)</f>
        <v>1</v>
      </c>
    </row>
    <row r="133" spans="1:41" x14ac:dyDescent="0.2">
      <c r="A133" s="60">
        <f>ROW()</f>
        <v>133</v>
      </c>
      <c r="B133" s="65"/>
      <c r="D133" s="413" t="s">
        <v>170</v>
      </c>
      <c r="E133" s="311"/>
      <c r="F133" s="311"/>
      <c r="G133" s="276"/>
      <c r="H133" s="276"/>
      <c r="I133" s="276"/>
      <c r="J133" s="276"/>
      <c r="K133" s="276"/>
      <c r="L133" s="276"/>
      <c r="M133" s="276"/>
      <c r="N133" s="276"/>
      <c r="O133" s="63"/>
      <c r="P133" s="100"/>
      <c r="Q133" s="276"/>
      <c r="S133" s="56"/>
      <c r="T133" s="56"/>
      <c r="U133" s="56"/>
      <c r="V133" s="56"/>
      <c r="W133" s="56"/>
      <c r="X133" s="56"/>
      <c r="Y133" s="56"/>
      <c r="Z133" s="56"/>
      <c r="AA133" s="56"/>
      <c r="AB133" s="56"/>
      <c r="AC133" s="54"/>
      <c r="AD133" s="54"/>
      <c r="AE133" s="54"/>
      <c r="AF133" s="54"/>
      <c r="AG133" s="54"/>
      <c r="AH133" s="54"/>
      <c r="AI133" s="54"/>
      <c r="AJ133" s="54"/>
      <c r="AK133" s="54"/>
      <c r="AL133" s="54"/>
      <c r="AM133" s="54"/>
      <c r="AN133" s="109"/>
      <c r="AO133" s="54"/>
    </row>
    <row r="134" spans="1:41" x14ac:dyDescent="0.2">
      <c r="A134" s="60">
        <f>ROW()</f>
        <v>134</v>
      </c>
      <c r="B134" s="65"/>
      <c r="D134" s="276" t="s">
        <v>167</v>
      </c>
      <c r="E134" s="309">
        <v>1007088</v>
      </c>
      <c r="F134" s="309">
        <f>E136</f>
        <v>-40022</v>
      </c>
      <c r="G134" s="309">
        <f t="shared" ref="G134:N134" si="204">F136</f>
        <v>-418696</v>
      </c>
      <c r="H134" s="309">
        <f t="shared" si="204"/>
        <v>1534535</v>
      </c>
      <c r="I134" s="309">
        <f t="shared" si="204"/>
        <v>-224737</v>
      </c>
      <c r="J134" s="309">
        <f t="shared" si="204"/>
        <v>-431257</v>
      </c>
      <c r="K134" s="309">
        <f t="shared" si="204"/>
        <v>-491439</v>
      </c>
      <c r="L134" s="309">
        <f t="shared" si="204"/>
        <v>30385</v>
      </c>
      <c r="M134" s="309">
        <f t="shared" si="204"/>
        <v>590942</v>
      </c>
      <c r="N134" s="309">
        <f t="shared" si="204"/>
        <v>618290</v>
      </c>
      <c r="O134" s="63"/>
      <c r="P134" s="100"/>
      <c r="Q134" s="276"/>
      <c r="S134" s="56"/>
      <c r="T134" s="56"/>
      <c r="U134" s="56"/>
      <c r="V134" s="56"/>
      <c r="W134" s="56"/>
      <c r="X134" s="56"/>
      <c r="Y134" s="56"/>
      <c r="Z134" s="56"/>
      <c r="AA134" s="56"/>
      <c r="AB134" s="56"/>
      <c r="AC134" s="54"/>
      <c r="AD134" s="54"/>
      <c r="AE134" s="54"/>
      <c r="AF134" s="54"/>
      <c r="AG134" s="54"/>
      <c r="AH134" s="54"/>
      <c r="AI134" s="54"/>
      <c r="AJ134" s="54"/>
      <c r="AK134" s="54"/>
      <c r="AL134" s="54"/>
      <c r="AM134" s="54"/>
      <c r="AN134" s="109"/>
      <c r="AO134" s="54"/>
    </row>
    <row r="135" spans="1:41" x14ac:dyDescent="0.2">
      <c r="A135" s="60">
        <f>ROW()</f>
        <v>135</v>
      </c>
      <c r="B135" s="65"/>
      <c r="D135" s="413" t="s">
        <v>168</v>
      </c>
      <c r="E135" s="310">
        <f t="shared" ref="E135:N135" si="205">E71</f>
        <v>-1047110</v>
      </c>
      <c r="F135" s="310">
        <f t="shared" si="205"/>
        <v>-378674</v>
      </c>
      <c r="G135" s="310">
        <f t="shared" si="205"/>
        <v>1953231</v>
      </c>
      <c r="H135" s="310">
        <f t="shared" si="205"/>
        <v>-1759272</v>
      </c>
      <c r="I135" s="310">
        <f t="shared" si="205"/>
        <v>-206520</v>
      </c>
      <c r="J135" s="310">
        <f t="shared" si="205"/>
        <v>-60182</v>
      </c>
      <c r="K135" s="310">
        <f t="shared" si="205"/>
        <v>521824</v>
      </c>
      <c r="L135" s="310">
        <f t="shared" si="205"/>
        <v>560557</v>
      </c>
      <c r="M135" s="310">
        <f t="shared" si="205"/>
        <v>27348</v>
      </c>
      <c r="N135" s="310">
        <f t="shared" si="205"/>
        <v>0</v>
      </c>
      <c r="O135" s="63"/>
      <c r="P135" s="100"/>
      <c r="Q135" s="276"/>
      <c r="S135" s="56"/>
      <c r="T135" s="56"/>
      <c r="U135" s="56"/>
      <c r="V135" s="56"/>
      <c r="W135" s="56"/>
      <c r="X135" s="56"/>
      <c r="Y135" s="56"/>
      <c r="Z135" s="56"/>
      <c r="AA135" s="56"/>
      <c r="AB135" s="56"/>
      <c r="AC135" s="54"/>
      <c r="AD135" s="54"/>
      <c r="AE135" s="54"/>
      <c r="AF135" s="54"/>
      <c r="AG135" s="54"/>
      <c r="AH135" s="54"/>
      <c r="AI135" s="54"/>
      <c r="AJ135" s="54"/>
      <c r="AK135" s="54"/>
      <c r="AL135" s="54"/>
      <c r="AM135" s="54"/>
      <c r="AN135" s="109"/>
      <c r="AO135" s="54"/>
    </row>
    <row r="136" spans="1:41" x14ac:dyDescent="0.2">
      <c r="A136" s="60">
        <f>ROW()</f>
        <v>136</v>
      </c>
      <c r="B136" s="65"/>
      <c r="D136" s="413" t="s">
        <v>169</v>
      </c>
      <c r="E136" s="310">
        <f t="shared" ref="E136:N136" si="206">+E134+E135</f>
        <v>-40022</v>
      </c>
      <c r="F136" s="310">
        <f t="shared" si="206"/>
        <v>-418696</v>
      </c>
      <c r="G136" s="310">
        <f t="shared" si="206"/>
        <v>1534535</v>
      </c>
      <c r="H136" s="310">
        <f t="shared" si="206"/>
        <v>-224737</v>
      </c>
      <c r="I136" s="310">
        <f t="shared" si="206"/>
        <v>-431257</v>
      </c>
      <c r="J136" s="310">
        <f t="shared" si="206"/>
        <v>-491439</v>
      </c>
      <c r="K136" s="310">
        <f t="shared" si="206"/>
        <v>30385</v>
      </c>
      <c r="L136" s="310">
        <f t="shared" si="206"/>
        <v>590942</v>
      </c>
      <c r="M136" s="310">
        <f t="shared" si="206"/>
        <v>618290</v>
      </c>
      <c r="N136" s="310">
        <f t="shared" si="206"/>
        <v>618290</v>
      </c>
      <c r="O136" s="63"/>
      <c r="P136" s="100"/>
      <c r="Q136" s="276"/>
      <c r="S136" s="56"/>
      <c r="T136" s="56"/>
      <c r="U136" s="56"/>
      <c r="V136" s="56"/>
      <c r="W136" s="56"/>
      <c r="X136" s="56"/>
      <c r="Y136" s="56"/>
      <c r="Z136" s="56"/>
      <c r="AA136" s="56"/>
      <c r="AB136" s="56"/>
      <c r="AC136" s="54"/>
      <c r="AD136" s="54"/>
      <c r="AE136" s="54"/>
      <c r="AF136" s="54"/>
      <c r="AG136" s="54"/>
      <c r="AH136" s="54"/>
      <c r="AI136" s="54"/>
      <c r="AJ136" s="54"/>
      <c r="AK136" s="54"/>
      <c r="AL136" s="54"/>
      <c r="AM136" s="54"/>
      <c r="AN136" s="109"/>
      <c r="AO136" s="54"/>
    </row>
    <row r="137" spans="1:41" x14ac:dyDescent="0.2">
      <c r="A137" s="60">
        <f>ROW()</f>
        <v>137</v>
      </c>
      <c r="B137" s="65"/>
      <c r="D137" s="413" t="s">
        <v>171</v>
      </c>
      <c r="E137" s="311"/>
      <c r="F137" s="311"/>
      <c r="G137" s="276"/>
      <c r="H137" s="276"/>
      <c r="I137" s="276"/>
      <c r="J137" s="276"/>
      <c r="K137" s="276"/>
      <c r="L137" s="276"/>
      <c r="M137" s="276"/>
      <c r="N137" s="276"/>
      <c r="O137" s="63"/>
      <c r="P137" s="100"/>
      <c r="Q137" s="276"/>
      <c r="S137" s="56"/>
      <c r="T137" s="56"/>
      <c r="U137" s="56"/>
      <c r="V137" s="56"/>
      <c r="W137" s="56"/>
      <c r="X137" s="56"/>
      <c r="Y137" s="56"/>
      <c r="Z137" s="56"/>
      <c r="AA137" s="56"/>
      <c r="AB137" s="56"/>
      <c r="AC137" s="54"/>
      <c r="AD137" s="54"/>
      <c r="AE137" s="54"/>
      <c r="AF137" s="54"/>
      <c r="AG137" s="54"/>
      <c r="AH137" s="54"/>
      <c r="AI137" s="54"/>
      <c r="AJ137" s="54"/>
      <c r="AK137" s="54"/>
      <c r="AL137" s="54"/>
      <c r="AM137" s="54"/>
      <c r="AN137" s="109"/>
      <c r="AO137" s="54"/>
    </row>
    <row r="138" spans="1:41" x14ac:dyDescent="0.2">
      <c r="A138" s="60">
        <f>ROW()</f>
        <v>138</v>
      </c>
      <c r="B138" s="65"/>
      <c r="D138" s="413" t="s">
        <v>172</v>
      </c>
      <c r="E138" s="420">
        <f t="shared" ref="E138:N138" si="207">E132</f>
        <v>-6234498</v>
      </c>
      <c r="F138" s="420">
        <f t="shared" si="207"/>
        <v>-10334636</v>
      </c>
      <c r="G138" s="420">
        <f t="shared" si="207"/>
        <v>-1656609</v>
      </c>
      <c r="H138" s="420">
        <f t="shared" si="207"/>
        <v>-4518389</v>
      </c>
      <c r="I138" s="420">
        <f t="shared" si="207"/>
        <v>-5685171</v>
      </c>
      <c r="J138" s="420">
        <f t="shared" si="207"/>
        <v>-6560344</v>
      </c>
      <c r="K138" s="420">
        <f t="shared" si="207"/>
        <v>-6633593</v>
      </c>
      <c r="L138" s="420">
        <f t="shared" si="207"/>
        <v>-6073036</v>
      </c>
      <c r="M138" s="420">
        <f t="shared" si="207"/>
        <v>-6045688</v>
      </c>
      <c r="N138" s="420">
        <f t="shared" si="207"/>
        <v>-6045688</v>
      </c>
      <c r="O138" s="63"/>
      <c r="P138" s="100"/>
      <c r="Q138" s="276"/>
      <c r="S138" s="56"/>
      <c r="T138" s="56"/>
      <c r="U138" s="56"/>
      <c r="V138" s="56"/>
      <c r="W138" s="56"/>
      <c r="X138" s="56"/>
      <c r="Y138" s="56"/>
      <c r="Z138" s="56"/>
      <c r="AA138" s="56"/>
      <c r="AB138" s="56"/>
      <c r="AC138" s="54"/>
      <c r="AD138" s="54"/>
      <c r="AE138" s="54"/>
      <c r="AF138" s="54"/>
      <c r="AG138" s="54"/>
      <c r="AH138" s="54"/>
      <c r="AI138" s="54"/>
      <c r="AJ138" s="54"/>
      <c r="AK138" s="54"/>
      <c r="AL138" s="54"/>
      <c r="AM138" s="54"/>
      <c r="AN138" s="109"/>
      <c r="AO138" s="54"/>
    </row>
    <row r="139" spans="1:41" x14ac:dyDescent="0.2">
      <c r="A139" s="60">
        <f>ROW()</f>
        <v>139</v>
      </c>
      <c r="B139" s="65"/>
      <c r="D139" s="413" t="s">
        <v>173</v>
      </c>
      <c r="E139" s="420">
        <f>-E105+E122+E127</f>
        <v>6194476</v>
      </c>
      <c r="F139" s="420">
        <f>-F105+F122+F127</f>
        <v>9915940</v>
      </c>
      <c r="G139" s="420">
        <f t="shared" ref="G139:N139" si="208">-G105+G122+G127</f>
        <v>3191144</v>
      </c>
      <c r="H139" s="420">
        <f t="shared" si="208"/>
        <v>4293652</v>
      </c>
      <c r="I139" s="420">
        <f t="shared" si="208"/>
        <v>5253914</v>
      </c>
      <c r="J139" s="420">
        <f t="shared" si="208"/>
        <v>6068905</v>
      </c>
      <c r="K139" s="420">
        <f t="shared" si="208"/>
        <v>6663978</v>
      </c>
      <c r="L139" s="420">
        <f t="shared" si="208"/>
        <v>6663978</v>
      </c>
      <c r="M139" s="420">
        <f t="shared" si="208"/>
        <v>6663978</v>
      </c>
      <c r="N139" s="420">
        <f t="shared" si="208"/>
        <v>0</v>
      </c>
      <c r="O139" s="63"/>
      <c r="P139" s="100"/>
      <c r="Q139" s="276"/>
      <c r="S139" s="56"/>
      <c r="T139" s="56"/>
      <c r="U139" s="56"/>
      <c r="V139" s="56"/>
      <c r="W139" s="56"/>
      <c r="X139" s="56"/>
      <c r="Y139" s="56"/>
      <c r="Z139" s="56"/>
      <c r="AA139" s="56"/>
      <c r="AB139" s="56"/>
      <c r="AC139" s="54"/>
      <c r="AD139" s="54"/>
      <c r="AE139" s="54"/>
      <c r="AF139" s="54"/>
      <c r="AG139" s="54"/>
      <c r="AH139" s="54"/>
      <c r="AI139" s="54"/>
      <c r="AJ139" s="54"/>
      <c r="AK139" s="54"/>
      <c r="AL139" s="54"/>
      <c r="AM139" s="54"/>
      <c r="AN139" s="109"/>
      <c r="AO139" s="54"/>
    </row>
    <row r="140" spans="1:41" x14ac:dyDescent="0.2">
      <c r="A140" s="60">
        <f>ROW()</f>
        <v>140</v>
      </c>
      <c r="B140" s="65"/>
      <c r="D140" s="413" t="s">
        <v>174</v>
      </c>
      <c r="E140" s="421">
        <f t="shared" ref="E140:N140" si="209">E136</f>
        <v>-40022</v>
      </c>
      <c r="F140" s="421">
        <f t="shared" si="209"/>
        <v>-418696</v>
      </c>
      <c r="G140" s="421">
        <f t="shared" si="209"/>
        <v>1534535</v>
      </c>
      <c r="H140" s="421">
        <f t="shared" si="209"/>
        <v>-224737</v>
      </c>
      <c r="I140" s="421">
        <f t="shared" si="209"/>
        <v>-431257</v>
      </c>
      <c r="J140" s="421">
        <f t="shared" si="209"/>
        <v>-491439</v>
      </c>
      <c r="K140" s="421">
        <f t="shared" si="209"/>
        <v>30385</v>
      </c>
      <c r="L140" s="421">
        <f t="shared" si="209"/>
        <v>590942</v>
      </c>
      <c r="M140" s="421">
        <f t="shared" si="209"/>
        <v>618290</v>
      </c>
      <c r="N140" s="421">
        <f t="shared" si="209"/>
        <v>618290</v>
      </c>
      <c r="O140" s="63"/>
      <c r="P140" s="100"/>
      <c r="Q140" s="276"/>
      <c r="S140" s="56"/>
      <c r="T140" s="56"/>
      <c r="U140" s="56"/>
      <c r="V140" s="56"/>
      <c r="W140" s="56"/>
      <c r="X140" s="56"/>
      <c r="Y140" s="56"/>
      <c r="Z140" s="56"/>
      <c r="AA140" s="56"/>
      <c r="AB140" s="56"/>
      <c r="AC140" s="54"/>
      <c r="AD140" s="54"/>
      <c r="AE140" s="54"/>
      <c r="AF140" s="54"/>
      <c r="AG140" s="54"/>
      <c r="AH140" s="54"/>
      <c r="AI140" s="54"/>
      <c r="AJ140" s="54"/>
      <c r="AK140" s="54"/>
      <c r="AL140" s="54"/>
      <c r="AM140" s="54"/>
      <c r="AN140" s="109"/>
      <c r="AO140" s="54"/>
    </row>
    <row r="141" spans="1:41" x14ac:dyDescent="0.2">
      <c r="A141" s="60">
        <f>ROW()</f>
        <v>141</v>
      </c>
      <c r="B141" s="65"/>
      <c r="D141" s="413" t="s">
        <v>175</v>
      </c>
      <c r="E141" s="421">
        <f t="shared" ref="E141:N141" si="210">E138+E139-E140</f>
        <v>0</v>
      </c>
      <c r="F141" s="421">
        <f t="shared" si="210"/>
        <v>0</v>
      </c>
      <c r="G141" s="421">
        <f t="shared" si="210"/>
        <v>0</v>
      </c>
      <c r="H141" s="421">
        <f t="shared" si="210"/>
        <v>0</v>
      </c>
      <c r="I141" s="421">
        <f t="shared" si="210"/>
        <v>0</v>
      </c>
      <c r="J141" s="421">
        <f t="shared" si="210"/>
        <v>0</v>
      </c>
      <c r="K141" s="421">
        <f t="shared" si="210"/>
        <v>0</v>
      </c>
      <c r="L141" s="421">
        <f t="shared" si="210"/>
        <v>0</v>
      </c>
      <c r="M141" s="421">
        <f t="shared" si="210"/>
        <v>0</v>
      </c>
      <c r="N141" s="421">
        <f t="shared" si="210"/>
        <v>-6663978</v>
      </c>
      <c r="O141" s="63"/>
      <c r="P141" s="100"/>
      <c r="Q141" s="276"/>
      <c r="S141" s="56"/>
      <c r="T141" s="56"/>
      <c r="U141" s="56"/>
      <c r="V141" s="56"/>
      <c r="W141" s="56"/>
      <c r="X141" s="56"/>
      <c r="Y141" s="56"/>
      <c r="Z141" s="56"/>
      <c r="AA141" s="56"/>
      <c r="AB141" s="56"/>
      <c r="AC141" s="54"/>
      <c r="AD141" s="54"/>
      <c r="AE141" s="54"/>
      <c r="AF141" s="54"/>
      <c r="AG141" s="54"/>
      <c r="AH141" s="54"/>
      <c r="AI141" s="54"/>
      <c r="AJ141" s="54"/>
      <c r="AK141" s="54"/>
      <c r="AL141" s="54"/>
      <c r="AM141" s="54"/>
      <c r="AN141" s="109"/>
      <c r="AO141" s="54"/>
    </row>
    <row r="142" spans="1:41" x14ac:dyDescent="0.2">
      <c r="A142" s="60">
        <f>ROW()</f>
        <v>142</v>
      </c>
      <c r="B142" s="65"/>
      <c r="D142" s="413"/>
      <c r="E142" s="311"/>
      <c r="F142" s="311"/>
      <c r="G142" s="276"/>
      <c r="H142" s="276"/>
      <c r="I142" s="276"/>
      <c r="J142" s="276"/>
      <c r="K142" s="276"/>
      <c r="L142" s="276"/>
      <c r="M142" s="276"/>
      <c r="N142" s="276"/>
      <c r="O142" s="63"/>
      <c r="P142" s="100"/>
      <c r="Q142" s="276"/>
      <c r="S142" s="56"/>
      <c r="T142" s="56"/>
      <c r="U142" s="56"/>
      <c r="V142" s="56"/>
      <c r="W142" s="56"/>
      <c r="X142" s="56"/>
      <c r="Y142" s="56"/>
      <c r="Z142" s="56"/>
      <c r="AA142" s="56"/>
      <c r="AB142" s="56"/>
      <c r="AC142" s="54"/>
      <c r="AD142" s="54"/>
      <c r="AE142" s="54"/>
      <c r="AF142" s="54"/>
      <c r="AG142" s="54"/>
      <c r="AH142" s="54"/>
      <c r="AI142" s="54"/>
      <c r="AJ142" s="54"/>
      <c r="AK142" s="54"/>
      <c r="AL142" s="54"/>
      <c r="AM142" s="54"/>
      <c r="AN142" s="109"/>
      <c r="AO142" s="54"/>
    </row>
    <row r="143" spans="1:41" x14ac:dyDescent="0.2">
      <c r="A143" s="60">
        <f>ROW()</f>
        <v>143</v>
      </c>
      <c r="B143" s="65"/>
      <c r="D143" s="51" t="s">
        <v>176</v>
      </c>
      <c r="E143" s="447"/>
      <c r="F143" s="447"/>
      <c r="G143" s="447"/>
      <c r="H143" s="447"/>
      <c r="I143" s="447"/>
      <c r="J143" s="447"/>
      <c r="K143" s="435"/>
      <c r="L143" s="435"/>
      <c r="M143" s="435"/>
      <c r="N143" s="435"/>
      <c r="O143" s="63"/>
      <c r="P143" s="100"/>
      <c r="S143" s="56"/>
      <c r="T143" s="56"/>
      <c r="U143" s="56"/>
      <c r="V143" s="56"/>
      <c r="W143" s="56"/>
      <c r="X143" s="56"/>
      <c r="Y143" s="56"/>
      <c r="Z143" s="56"/>
      <c r="AA143" s="56"/>
      <c r="AB143" s="56"/>
      <c r="AC143" s="54">
        <f t="shared" ca="1" si="176"/>
        <v>1</v>
      </c>
      <c r="AD143" s="54">
        <f t="shared" ca="1" si="177"/>
        <v>1</v>
      </c>
      <c r="AE143" s="54">
        <f t="shared" ca="1" si="178"/>
        <v>1</v>
      </c>
      <c r="AF143" s="54">
        <f t="shared" ca="1" si="179"/>
        <v>1</v>
      </c>
      <c r="AG143" s="54">
        <f t="shared" ca="1" si="180"/>
        <v>0</v>
      </c>
      <c r="AH143" s="54">
        <f t="shared" ca="1" si="181"/>
        <v>0</v>
      </c>
      <c r="AI143" s="54">
        <f t="shared" ca="1" si="182"/>
        <v>0</v>
      </c>
      <c r="AJ143" s="54">
        <f t="shared" ca="1" si="183"/>
        <v>0</v>
      </c>
      <c r="AK143" s="54">
        <f t="shared" ca="1" si="184"/>
        <v>0</v>
      </c>
      <c r="AL143" s="54">
        <f t="shared" ca="1" si="185"/>
        <v>0</v>
      </c>
      <c r="AM143" s="54">
        <f t="shared" ca="1" si="159"/>
        <v>1</v>
      </c>
      <c r="AN143" s="109" t="s">
        <v>47</v>
      </c>
      <c r="AO143" s="54">
        <f t="shared" ca="1" si="160"/>
        <v>1</v>
      </c>
    </row>
    <row r="144" spans="1:41" x14ac:dyDescent="0.2">
      <c r="A144" s="60">
        <f>ROW()</f>
        <v>144</v>
      </c>
      <c r="B144" s="65"/>
      <c r="E144" s="447"/>
      <c r="F144" s="447"/>
      <c r="G144" s="447"/>
      <c r="H144" s="447"/>
      <c r="I144" s="447"/>
      <c r="J144" s="447"/>
      <c r="K144" s="435"/>
      <c r="L144" s="435"/>
      <c r="M144" s="435"/>
      <c r="N144" s="435"/>
      <c r="O144" s="63"/>
      <c r="P144" s="100"/>
      <c r="S144" s="56"/>
      <c r="T144" s="56"/>
      <c r="U144" s="56"/>
      <c r="V144" s="56"/>
      <c r="W144" s="56"/>
      <c r="X144" s="56"/>
      <c r="Y144" s="56"/>
      <c r="Z144" s="56"/>
      <c r="AA144" s="56"/>
      <c r="AB144" s="56"/>
      <c r="AC144" s="54">
        <f t="shared" ca="1" si="176"/>
        <v>1</v>
      </c>
      <c r="AD144" s="54">
        <f t="shared" ca="1" si="177"/>
        <v>1</v>
      </c>
      <c r="AE144" s="54">
        <f t="shared" ca="1" si="178"/>
        <v>1</v>
      </c>
      <c r="AF144" s="54">
        <f t="shared" ca="1" si="179"/>
        <v>1</v>
      </c>
      <c r="AG144" s="54">
        <f t="shared" ca="1" si="180"/>
        <v>0</v>
      </c>
      <c r="AH144" s="54">
        <f t="shared" ca="1" si="181"/>
        <v>0</v>
      </c>
      <c r="AI144" s="54">
        <f t="shared" ca="1" si="182"/>
        <v>0</v>
      </c>
      <c r="AJ144" s="54">
        <f t="shared" ca="1" si="183"/>
        <v>0</v>
      </c>
      <c r="AK144" s="54">
        <f t="shared" ca="1" si="184"/>
        <v>0</v>
      </c>
      <c r="AL144" s="54">
        <f t="shared" ca="1" si="185"/>
        <v>0</v>
      </c>
      <c r="AM144" s="54">
        <f t="shared" ca="1" si="159"/>
        <v>1</v>
      </c>
      <c r="AN144" s="109" t="s">
        <v>47</v>
      </c>
      <c r="AO144" s="54">
        <f t="shared" ca="1" si="160"/>
        <v>1</v>
      </c>
    </row>
    <row r="145" spans="1:41" ht="20.25" customHeight="1" x14ac:dyDescent="0.2">
      <c r="A145" s="60">
        <f>ROW()</f>
        <v>145</v>
      </c>
      <c r="B145" s="65"/>
      <c r="E145" s="140" t="s">
        <v>177</v>
      </c>
      <c r="F145" s="142"/>
      <c r="G145" s="143"/>
      <c r="H145" s="292"/>
      <c r="I145" s="292"/>
      <c r="J145" s="292"/>
      <c r="K145" s="292"/>
      <c r="L145" s="292"/>
      <c r="M145" s="292"/>
      <c r="N145" s="292"/>
      <c r="O145" s="63"/>
      <c r="P145" s="100"/>
      <c r="S145" s="56"/>
      <c r="T145" s="56"/>
      <c r="U145" s="56"/>
      <c r="V145" s="56"/>
      <c r="W145" s="56"/>
      <c r="X145" s="56"/>
      <c r="Y145" s="56"/>
      <c r="Z145" s="56"/>
      <c r="AA145" s="56"/>
      <c r="AB145" s="56"/>
      <c r="AC145" s="54">
        <f t="shared" ca="1" si="176"/>
        <v>1</v>
      </c>
      <c r="AD145" s="54">
        <f t="shared" ca="1" si="177"/>
        <v>1</v>
      </c>
      <c r="AE145" s="54">
        <f t="shared" ca="1" si="178"/>
        <v>1</v>
      </c>
      <c r="AF145" s="54">
        <f t="shared" ca="1" si="179"/>
        <v>1</v>
      </c>
      <c r="AG145" s="54">
        <f t="shared" ca="1" si="180"/>
        <v>1</v>
      </c>
      <c r="AH145" s="54">
        <f t="shared" ca="1" si="181"/>
        <v>1</v>
      </c>
      <c r="AI145" s="54">
        <f t="shared" ca="1" si="182"/>
        <v>1</v>
      </c>
      <c r="AJ145" s="54">
        <f t="shared" ca="1" si="183"/>
        <v>1</v>
      </c>
      <c r="AK145" s="54">
        <f t="shared" ca="1" si="184"/>
        <v>1</v>
      </c>
      <c r="AL145" s="54">
        <f t="shared" ca="1" si="185"/>
        <v>1</v>
      </c>
      <c r="AM145" s="54">
        <f t="shared" ca="1" si="159"/>
        <v>1</v>
      </c>
      <c r="AN145" s="109" t="s">
        <v>47</v>
      </c>
      <c r="AO145" s="54">
        <f t="shared" ca="1" si="160"/>
        <v>1</v>
      </c>
    </row>
    <row r="146" spans="1:41" x14ac:dyDescent="0.2">
      <c r="A146" s="60">
        <f>ROW()</f>
        <v>146</v>
      </c>
      <c r="B146" s="65"/>
      <c r="D146" s="331" t="s">
        <v>178</v>
      </c>
      <c r="E146" s="441"/>
      <c r="F146" s="442"/>
      <c r="G146" s="442"/>
      <c r="H146" s="442"/>
      <c r="I146" s="442"/>
      <c r="J146" s="442"/>
      <c r="K146" s="292"/>
      <c r="L146" s="292"/>
      <c r="M146" s="292"/>
      <c r="N146" s="292"/>
      <c r="O146" s="63"/>
      <c r="P146" s="100"/>
      <c r="S146" s="280"/>
      <c r="T146" s="280"/>
      <c r="U146" s="280"/>
      <c r="V146" s="280"/>
      <c r="W146" s="280"/>
      <c r="X146" s="280"/>
      <c r="Y146" s="56"/>
      <c r="Z146" s="56"/>
      <c r="AA146" s="56"/>
      <c r="AB146" s="56"/>
      <c r="AC146" s="54">
        <f t="shared" ca="1" si="176"/>
        <v>1</v>
      </c>
      <c r="AD146" s="54">
        <f t="shared" ca="1" si="177"/>
        <v>1</v>
      </c>
      <c r="AE146" s="54">
        <f t="shared" ca="1" si="178"/>
        <v>1</v>
      </c>
      <c r="AF146" s="54">
        <f t="shared" ca="1" si="179"/>
        <v>1</v>
      </c>
      <c r="AG146" s="54">
        <f t="shared" ca="1" si="180"/>
        <v>0</v>
      </c>
      <c r="AH146" s="54">
        <f t="shared" ca="1" si="181"/>
        <v>0</v>
      </c>
      <c r="AI146" s="54">
        <f t="shared" ca="1" si="182"/>
        <v>0</v>
      </c>
      <c r="AJ146" s="54">
        <f t="shared" ca="1" si="183"/>
        <v>0</v>
      </c>
      <c r="AK146" s="54">
        <f t="shared" ca="1" si="184"/>
        <v>0</v>
      </c>
      <c r="AL146" s="54">
        <f t="shared" ca="1" si="185"/>
        <v>0</v>
      </c>
      <c r="AM146" s="54">
        <f t="shared" ca="1" si="159"/>
        <v>1</v>
      </c>
      <c r="AN146" s="109" t="s">
        <v>47</v>
      </c>
      <c r="AO146" s="54">
        <f t="shared" ca="1" si="160"/>
        <v>1</v>
      </c>
    </row>
    <row r="147" spans="1:41" x14ac:dyDescent="0.2">
      <c r="A147" s="60">
        <f>ROW()</f>
        <v>147</v>
      </c>
      <c r="B147" s="65"/>
      <c r="D147" s="331" t="s">
        <v>179</v>
      </c>
      <c r="E147" s="443"/>
      <c r="F147" s="444"/>
      <c r="G147" s="444"/>
      <c r="H147" s="444"/>
      <c r="I147" s="444"/>
      <c r="J147" s="444"/>
      <c r="K147" s="292"/>
      <c r="L147" s="292"/>
      <c r="M147" s="292"/>
      <c r="N147" s="292"/>
      <c r="O147" s="63"/>
      <c r="P147" s="100"/>
      <c r="S147" s="280"/>
      <c r="T147" s="280"/>
      <c r="U147" s="280"/>
      <c r="V147" s="280"/>
      <c r="W147" s="280"/>
      <c r="X147" s="280"/>
      <c r="Y147" s="56"/>
      <c r="Z147" s="56"/>
      <c r="AA147" s="56"/>
      <c r="AB147" s="56"/>
      <c r="AC147" s="54">
        <f t="shared" ca="1" si="176"/>
        <v>1</v>
      </c>
      <c r="AD147" s="54">
        <f t="shared" ca="1" si="177"/>
        <v>1</v>
      </c>
      <c r="AE147" s="54">
        <f t="shared" ca="1" si="178"/>
        <v>1</v>
      </c>
      <c r="AF147" s="54">
        <f t="shared" ca="1" si="179"/>
        <v>1</v>
      </c>
      <c r="AG147" s="54">
        <f t="shared" ca="1" si="180"/>
        <v>1</v>
      </c>
      <c r="AH147" s="54">
        <f t="shared" ca="1" si="181"/>
        <v>1</v>
      </c>
      <c r="AI147" s="54">
        <f t="shared" ca="1" si="182"/>
        <v>1</v>
      </c>
      <c r="AJ147" s="54">
        <f t="shared" ca="1" si="183"/>
        <v>1</v>
      </c>
      <c r="AK147" s="54">
        <f t="shared" ca="1" si="184"/>
        <v>1</v>
      </c>
      <c r="AL147" s="54">
        <f t="shared" ca="1" si="185"/>
        <v>1</v>
      </c>
      <c r="AM147" s="54">
        <f t="shared" ca="1" si="159"/>
        <v>1</v>
      </c>
      <c r="AN147" s="109" t="s">
        <v>47</v>
      </c>
      <c r="AO147" s="54">
        <f t="shared" ca="1" si="160"/>
        <v>1</v>
      </c>
    </row>
    <row r="148" spans="1:41" x14ac:dyDescent="0.2">
      <c r="A148" s="60">
        <f>ROW()</f>
        <v>148</v>
      </c>
      <c r="B148" s="65"/>
      <c r="D148" s="331" t="s">
        <v>180</v>
      </c>
      <c r="E148" s="445"/>
      <c r="F148" s="446"/>
      <c r="G148" s="446"/>
      <c r="H148" s="446"/>
      <c r="I148" s="446"/>
      <c r="J148" s="446"/>
      <c r="K148" s="292"/>
      <c r="L148" s="292"/>
      <c r="M148" s="292"/>
      <c r="N148" s="292"/>
      <c r="O148" s="63"/>
      <c r="P148" s="100"/>
      <c r="S148" s="280"/>
      <c r="T148" s="280"/>
      <c r="U148" s="280"/>
      <c r="V148" s="280"/>
      <c r="W148" s="280"/>
      <c r="X148" s="280"/>
      <c r="Y148" s="56"/>
      <c r="Z148" s="56"/>
      <c r="AA148" s="56"/>
      <c r="AB148" s="56"/>
      <c r="AC148" s="54">
        <f t="shared" ca="1" si="176"/>
        <v>1</v>
      </c>
      <c r="AD148" s="54">
        <f t="shared" ca="1" si="177"/>
        <v>1</v>
      </c>
      <c r="AE148" s="54">
        <f t="shared" ca="1" si="178"/>
        <v>1</v>
      </c>
      <c r="AF148" s="54">
        <f t="shared" ca="1" si="179"/>
        <v>1</v>
      </c>
      <c r="AG148" s="54">
        <f t="shared" ca="1" si="180"/>
        <v>1</v>
      </c>
      <c r="AH148" s="54">
        <f t="shared" ca="1" si="181"/>
        <v>1</v>
      </c>
      <c r="AI148" s="54">
        <f t="shared" ca="1" si="182"/>
        <v>1</v>
      </c>
      <c r="AJ148" s="54">
        <f t="shared" ca="1" si="183"/>
        <v>1</v>
      </c>
      <c r="AK148" s="54">
        <f t="shared" ca="1" si="184"/>
        <v>1</v>
      </c>
      <c r="AL148" s="54">
        <f t="shared" ca="1" si="185"/>
        <v>1</v>
      </c>
      <c r="AM148" s="54">
        <f t="shared" ca="1" si="159"/>
        <v>1</v>
      </c>
      <c r="AN148" s="109" t="s">
        <v>47</v>
      </c>
      <c r="AO148" s="54">
        <f t="shared" ca="1" si="160"/>
        <v>1</v>
      </c>
    </row>
    <row r="149" spans="1:41" x14ac:dyDescent="0.2">
      <c r="A149" s="60">
        <f>ROW()</f>
        <v>149</v>
      </c>
      <c r="B149" s="65"/>
      <c r="D149" s="331" t="s">
        <v>181</v>
      </c>
      <c r="E149" s="438"/>
      <c r="F149" s="439"/>
      <c r="G149" s="440"/>
      <c r="H149" s="440"/>
      <c r="I149" s="440"/>
      <c r="J149" s="440"/>
      <c r="K149" s="292"/>
      <c r="L149" s="292"/>
      <c r="M149" s="292"/>
      <c r="N149" s="292"/>
      <c r="O149" s="63"/>
      <c r="P149" s="100"/>
      <c r="S149" s="280"/>
      <c r="T149" s="280"/>
      <c r="U149" s="280"/>
      <c r="V149" s="280"/>
      <c r="W149" s="280"/>
      <c r="X149" s="280"/>
      <c r="Y149" s="56"/>
      <c r="Z149" s="56"/>
      <c r="AA149" s="56"/>
      <c r="AB149" s="56"/>
      <c r="AC149" s="54">
        <f t="shared" ca="1" si="176"/>
        <v>1</v>
      </c>
      <c r="AD149" s="54">
        <f t="shared" ca="1" si="177"/>
        <v>1</v>
      </c>
      <c r="AE149" s="54">
        <f t="shared" ca="1" si="178"/>
        <v>1</v>
      </c>
      <c r="AF149" s="54">
        <f t="shared" ca="1" si="179"/>
        <v>1</v>
      </c>
      <c r="AG149" s="54">
        <f t="shared" ca="1" si="180"/>
        <v>1</v>
      </c>
      <c r="AH149" s="54">
        <f t="shared" ca="1" si="181"/>
        <v>1</v>
      </c>
      <c r="AI149" s="54">
        <f t="shared" ca="1" si="182"/>
        <v>0</v>
      </c>
      <c r="AJ149" s="54">
        <f t="shared" ca="1" si="183"/>
        <v>0</v>
      </c>
      <c r="AK149" s="54">
        <f t="shared" ca="1" si="184"/>
        <v>0</v>
      </c>
      <c r="AL149" s="54">
        <f t="shared" ca="1" si="185"/>
        <v>0</v>
      </c>
      <c r="AM149" s="54">
        <f t="shared" ca="1" si="159"/>
        <v>1</v>
      </c>
      <c r="AN149" s="109" t="s">
        <v>47</v>
      </c>
      <c r="AO149" s="54">
        <f t="shared" ca="1" si="160"/>
        <v>1</v>
      </c>
    </row>
    <row r="150" spans="1:41" ht="15" x14ac:dyDescent="0.25">
      <c r="A150" s="60">
        <f>ROW()</f>
        <v>150</v>
      </c>
      <c r="B150" s="65"/>
      <c r="D150" s="332" t="s">
        <v>182</v>
      </c>
      <c r="E150" s="306"/>
      <c r="F150" s="142"/>
      <c r="G150" s="142"/>
      <c r="H150" s="276"/>
      <c r="I150" s="276"/>
      <c r="J150" s="276"/>
      <c r="K150" s="276"/>
      <c r="L150" s="276"/>
      <c r="M150" s="276"/>
      <c r="N150" s="276"/>
      <c r="O150" s="30"/>
      <c r="P150" s="105"/>
      <c r="S150" s="56"/>
      <c r="T150" s="56"/>
      <c r="U150" s="56"/>
      <c r="V150" s="56"/>
      <c r="W150" s="56"/>
      <c r="X150" s="56"/>
      <c r="Y150" s="56"/>
      <c r="Z150" s="56"/>
      <c r="AA150" s="56"/>
      <c r="AB150" s="56"/>
      <c r="AC150" s="54">
        <f t="shared" ca="1" si="176"/>
        <v>1</v>
      </c>
      <c r="AD150" s="54">
        <f t="shared" ca="1" si="177"/>
        <v>1</v>
      </c>
      <c r="AE150" s="54">
        <f t="shared" ca="1" si="178"/>
        <v>1</v>
      </c>
      <c r="AF150" s="54">
        <f t="shared" ca="1" si="179"/>
        <v>1</v>
      </c>
      <c r="AG150" s="54">
        <f t="shared" ca="1" si="180"/>
        <v>1</v>
      </c>
      <c r="AH150" s="54">
        <f t="shared" ca="1" si="181"/>
        <v>1</v>
      </c>
      <c r="AI150" s="54">
        <f t="shared" ca="1" si="182"/>
        <v>1</v>
      </c>
      <c r="AJ150" s="54">
        <f t="shared" ca="1" si="183"/>
        <v>1</v>
      </c>
      <c r="AK150" s="54">
        <f t="shared" ca="1" si="184"/>
        <v>1</v>
      </c>
      <c r="AL150" s="54">
        <f t="shared" ca="1" si="185"/>
        <v>1</v>
      </c>
      <c r="AM150" s="54">
        <f t="shared" ca="1" si="159"/>
        <v>1</v>
      </c>
      <c r="AN150" s="109" t="s">
        <v>47</v>
      </c>
      <c r="AO150" s="54">
        <f t="shared" ca="1" si="160"/>
        <v>1</v>
      </c>
    </row>
    <row r="151" spans="1:41" x14ac:dyDescent="0.2">
      <c r="A151" s="60">
        <f>ROW()</f>
        <v>151</v>
      </c>
      <c r="B151" s="65"/>
      <c r="D151" s="32"/>
      <c r="G151" s="32"/>
      <c r="O151" s="30"/>
      <c r="P151" s="105"/>
      <c r="S151" s="56"/>
      <c r="T151" s="56"/>
      <c r="U151" s="56"/>
      <c r="V151" s="56"/>
      <c r="W151" s="56"/>
      <c r="X151" s="56"/>
      <c r="Y151" s="56"/>
      <c r="Z151" s="56"/>
      <c r="AA151" s="56"/>
      <c r="AB151" s="56"/>
      <c r="AC151" s="54">
        <f t="shared" ca="1" si="176"/>
        <v>1</v>
      </c>
      <c r="AD151" s="54">
        <f t="shared" ca="1" si="177"/>
        <v>1</v>
      </c>
      <c r="AE151" s="54">
        <f t="shared" ca="1" si="178"/>
        <v>1</v>
      </c>
      <c r="AF151" s="54">
        <f t="shared" ca="1" si="179"/>
        <v>1</v>
      </c>
      <c r="AG151" s="54">
        <f t="shared" ca="1" si="180"/>
        <v>1</v>
      </c>
      <c r="AH151" s="54">
        <f t="shared" ca="1" si="181"/>
        <v>1</v>
      </c>
      <c r="AI151" s="54">
        <f t="shared" ca="1" si="182"/>
        <v>1</v>
      </c>
      <c r="AJ151" s="54">
        <f t="shared" ca="1" si="183"/>
        <v>1</v>
      </c>
      <c r="AK151" s="54">
        <f t="shared" ca="1" si="184"/>
        <v>1</v>
      </c>
      <c r="AL151" s="54">
        <f t="shared" ca="1" si="185"/>
        <v>1</v>
      </c>
      <c r="AM151" s="54">
        <f t="shared" ca="1" si="159"/>
        <v>1</v>
      </c>
      <c r="AN151" s="109" t="s">
        <v>47</v>
      </c>
      <c r="AO151" s="54">
        <f t="shared" ca="1" si="160"/>
        <v>1</v>
      </c>
    </row>
    <row r="152" spans="1:41" ht="15.75" x14ac:dyDescent="0.25">
      <c r="A152" s="60">
        <f>ROW()</f>
        <v>152</v>
      </c>
      <c r="B152" s="65"/>
      <c r="D152" s="231" t="s">
        <v>183</v>
      </c>
      <c r="E152" s="231"/>
      <c r="F152" s="231"/>
      <c r="G152" s="231"/>
      <c r="H152" s="231"/>
      <c r="I152" s="231"/>
      <c r="J152" s="231"/>
      <c r="K152" s="231"/>
      <c r="L152" s="231"/>
      <c r="M152" s="231"/>
      <c r="N152" s="231"/>
      <c r="O152" s="30"/>
      <c r="P152" s="105"/>
      <c r="S152" s="56"/>
      <c r="T152" s="56"/>
      <c r="U152" s="56"/>
      <c r="V152" s="56"/>
      <c r="W152" s="56"/>
      <c r="X152" s="56"/>
      <c r="Y152" s="56"/>
      <c r="Z152" s="56"/>
      <c r="AA152" s="56"/>
      <c r="AB152" s="56"/>
      <c r="AC152" s="54">
        <f t="shared" ca="1" si="176"/>
        <v>1</v>
      </c>
      <c r="AD152" s="54">
        <f t="shared" ca="1" si="177"/>
        <v>1</v>
      </c>
      <c r="AE152" s="54">
        <f t="shared" ca="1" si="178"/>
        <v>1</v>
      </c>
      <c r="AF152" s="54">
        <f t="shared" ca="1" si="179"/>
        <v>1</v>
      </c>
      <c r="AG152" s="54">
        <f t="shared" ca="1" si="180"/>
        <v>1</v>
      </c>
      <c r="AH152" s="54">
        <f t="shared" ca="1" si="181"/>
        <v>1</v>
      </c>
      <c r="AI152" s="54">
        <f t="shared" ca="1" si="182"/>
        <v>1</v>
      </c>
      <c r="AJ152" s="54">
        <f t="shared" ca="1" si="183"/>
        <v>1</v>
      </c>
      <c r="AK152" s="54">
        <f t="shared" ca="1" si="184"/>
        <v>1</v>
      </c>
      <c r="AL152" s="54">
        <f t="shared" ca="1" si="185"/>
        <v>1</v>
      </c>
      <c r="AM152" s="54">
        <f t="shared" ca="1" si="159"/>
        <v>1</v>
      </c>
      <c r="AN152" s="109" t="s">
        <v>47</v>
      </c>
      <c r="AO152" s="54">
        <f t="shared" ca="1" si="160"/>
        <v>1</v>
      </c>
    </row>
    <row r="153" spans="1:41" ht="15.75" x14ac:dyDescent="0.25">
      <c r="A153" s="60">
        <f>ROW()</f>
        <v>153</v>
      </c>
      <c r="B153" s="65"/>
      <c r="D153" s="230"/>
      <c r="E153" s="230"/>
      <c r="F153" s="230"/>
      <c r="G153" s="230"/>
      <c r="H153" s="230"/>
      <c r="I153" s="230"/>
      <c r="J153" s="230"/>
      <c r="K153" s="230"/>
      <c r="L153" s="230"/>
      <c r="M153" s="230"/>
      <c r="N153" s="230"/>
      <c r="O153" s="30"/>
      <c r="P153" s="105"/>
      <c r="S153" s="56"/>
      <c r="T153" s="56"/>
      <c r="U153" s="56"/>
      <c r="V153" s="56"/>
      <c r="W153" s="56"/>
      <c r="X153" s="56"/>
      <c r="Y153" s="56"/>
      <c r="Z153" s="56"/>
      <c r="AA153" s="56"/>
      <c r="AB153" s="56"/>
      <c r="AC153" s="54">
        <f t="shared" ca="1" si="176"/>
        <v>1</v>
      </c>
      <c r="AD153" s="54">
        <f t="shared" ca="1" si="177"/>
        <v>1</v>
      </c>
      <c r="AE153" s="54">
        <f t="shared" ca="1" si="178"/>
        <v>1</v>
      </c>
      <c r="AF153" s="54">
        <f t="shared" ca="1" si="179"/>
        <v>1</v>
      </c>
      <c r="AG153" s="54">
        <f t="shared" ca="1" si="180"/>
        <v>1</v>
      </c>
      <c r="AH153" s="54">
        <f t="shared" ca="1" si="181"/>
        <v>1</v>
      </c>
      <c r="AI153" s="54">
        <f t="shared" ca="1" si="182"/>
        <v>1</v>
      </c>
      <c r="AJ153" s="54">
        <f t="shared" ca="1" si="183"/>
        <v>1</v>
      </c>
      <c r="AK153" s="54">
        <f t="shared" ca="1" si="184"/>
        <v>1</v>
      </c>
      <c r="AL153" s="54">
        <f t="shared" ca="1" si="185"/>
        <v>1</v>
      </c>
      <c r="AM153" s="54">
        <f t="shared" ca="1" si="159"/>
        <v>1</v>
      </c>
      <c r="AN153" s="109" t="s">
        <v>47</v>
      </c>
      <c r="AO153" s="54">
        <f t="shared" ca="1" si="160"/>
        <v>1</v>
      </c>
    </row>
    <row r="154" spans="1:41" ht="15" x14ac:dyDescent="0.25">
      <c r="A154" s="60">
        <f>ROW()</f>
        <v>154</v>
      </c>
      <c r="B154" s="65"/>
      <c r="D154" s="143" t="s">
        <v>184</v>
      </c>
      <c r="E154" s="33"/>
      <c r="G154" s="32"/>
      <c r="O154" s="30"/>
      <c r="P154" s="100"/>
      <c r="S154" s="56"/>
      <c r="T154" s="56"/>
      <c r="U154" s="56"/>
      <c r="V154" s="56"/>
      <c r="W154" s="56"/>
      <c r="X154" s="56"/>
      <c r="Y154" s="56"/>
      <c r="Z154" s="56"/>
      <c r="AA154" s="56"/>
      <c r="AB154" s="56"/>
      <c r="AC154" s="54">
        <f t="shared" ca="1" si="176"/>
        <v>1</v>
      </c>
      <c r="AD154" s="54">
        <f t="shared" ca="1" si="177"/>
        <v>1</v>
      </c>
      <c r="AE154" s="54">
        <f t="shared" ca="1" si="178"/>
        <v>1</v>
      </c>
      <c r="AF154" s="54">
        <f t="shared" ca="1" si="179"/>
        <v>1</v>
      </c>
      <c r="AG154" s="54">
        <f t="shared" ca="1" si="180"/>
        <v>1</v>
      </c>
      <c r="AH154" s="54">
        <f t="shared" ca="1" si="181"/>
        <v>1</v>
      </c>
      <c r="AI154" s="54">
        <f t="shared" ca="1" si="182"/>
        <v>1</v>
      </c>
      <c r="AJ154" s="54">
        <f t="shared" ca="1" si="183"/>
        <v>1</v>
      </c>
      <c r="AK154" s="54">
        <f t="shared" ca="1" si="184"/>
        <v>1</v>
      </c>
      <c r="AL154" s="54">
        <f t="shared" ca="1" si="185"/>
        <v>1</v>
      </c>
      <c r="AM154" s="54">
        <f t="shared" ca="1" si="159"/>
        <v>1</v>
      </c>
      <c r="AN154" s="109" t="s">
        <v>47</v>
      </c>
      <c r="AO154" s="54">
        <f t="shared" ca="1" si="160"/>
        <v>1</v>
      </c>
    </row>
    <row r="155" spans="1:41" ht="15" x14ac:dyDescent="0.25">
      <c r="A155" s="60">
        <f>ROW()</f>
        <v>155</v>
      </c>
      <c r="B155" s="75" t="s">
        <v>185</v>
      </c>
      <c r="C155" s="76"/>
      <c r="D155" s="80" t="s">
        <v>186</v>
      </c>
      <c r="E155" s="90"/>
      <c r="F155" s="91"/>
      <c r="G155" s="91"/>
      <c r="H155" s="91"/>
      <c r="I155" s="91"/>
      <c r="J155" s="91"/>
      <c r="K155" s="91"/>
      <c r="L155" s="91"/>
      <c r="M155" s="91"/>
      <c r="N155" s="91"/>
      <c r="O155" s="73"/>
      <c r="P155" s="100"/>
      <c r="Q155" s="276" t="s">
        <v>187</v>
      </c>
      <c r="S155" s="56"/>
      <c r="T155" s="56"/>
      <c r="U155" s="56"/>
      <c r="V155" s="56"/>
      <c r="W155" s="56"/>
      <c r="X155" s="56"/>
      <c r="Y155" s="56"/>
      <c r="Z155" s="56"/>
      <c r="AA155" s="56"/>
      <c r="AB155" s="56"/>
      <c r="AC155" s="54">
        <f t="shared" ca="1" si="176"/>
        <v>1</v>
      </c>
      <c r="AD155" s="54">
        <f t="shared" ca="1" si="177"/>
        <v>1</v>
      </c>
      <c r="AE155" s="54">
        <f t="shared" ca="1" si="178"/>
        <v>1</v>
      </c>
      <c r="AF155" s="54">
        <f t="shared" ca="1" si="179"/>
        <v>1</v>
      </c>
      <c r="AG155" s="54">
        <f t="shared" ca="1" si="180"/>
        <v>1</v>
      </c>
      <c r="AH155" s="54">
        <f t="shared" ca="1" si="181"/>
        <v>1</v>
      </c>
      <c r="AI155" s="54">
        <f t="shared" ca="1" si="182"/>
        <v>1</v>
      </c>
      <c r="AJ155" s="54">
        <f t="shared" ca="1" si="183"/>
        <v>1</v>
      </c>
      <c r="AK155" s="54">
        <f t="shared" ca="1" si="184"/>
        <v>1</v>
      </c>
      <c r="AL155" s="54">
        <f t="shared" ca="1" si="185"/>
        <v>1</v>
      </c>
      <c r="AM155" s="54">
        <f t="shared" ca="1" si="159"/>
        <v>1</v>
      </c>
      <c r="AN155" s="109" t="s">
        <v>47</v>
      </c>
      <c r="AO155" s="54">
        <f t="shared" ca="1" si="160"/>
        <v>1</v>
      </c>
    </row>
    <row r="156" spans="1:41" x14ac:dyDescent="0.2">
      <c r="A156" s="60">
        <f>ROW()</f>
        <v>156</v>
      </c>
      <c r="B156" s="333">
        <f>ROW(B98)</f>
        <v>98</v>
      </c>
      <c r="C156" s="143"/>
      <c r="D156" s="143" t="s">
        <v>188</v>
      </c>
      <c r="E156" s="316">
        <f t="shared" ref="E156:N156" si="211">+E98</f>
        <v>1235410</v>
      </c>
      <c r="F156" s="316">
        <f t="shared" si="211"/>
        <v>1578598.9422892928</v>
      </c>
      <c r="G156" s="316">
        <f t="shared" si="211"/>
        <v>2378402.547015321</v>
      </c>
      <c r="H156" s="316">
        <f t="shared" si="211"/>
        <v>800612.08918724093</v>
      </c>
      <c r="I156" s="316">
        <f t="shared" si="211"/>
        <v>585422.40565770864</v>
      </c>
      <c r="J156" s="316">
        <f t="shared" si="211"/>
        <v>830777</v>
      </c>
      <c r="K156" s="316">
        <f t="shared" si="211"/>
        <v>1127869.1387402229</v>
      </c>
      <c r="L156" s="316">
        <f t="shared" si="211"/>
        <v>1050033.5000007984</v>
      </c>
      <c r="M156" s="316">
        <f t="shared" si="211"/>
        <v>1083644.0200005111</v>
      </c>
      <c r="N156" s="316">
        <f t="shared" si="211"/>
        <v>0</v>
      </c>
      <c r="O156" s="48"/>
      <c r="P156" s="100"/>
      <c r="Q156" s="276" t="s">
        <v>189</v>
      </c>
      <c r="S156" s="56"/>
      <c r="T156" s="56"/>
      <c r="U156" s="56"/>
      <c r="V156" s="56"/>
      <c r="W156" s="56"/>
      <c r="X156" s="56"/>
      <c r="Y156" s="56"/>
      <c r="Z156" s="56"/>
      <c r="AA156" s="56"/>
      <c r="AB156" s="56"/>
      <c r="AC156" s="54">
        <f t="shared" ca="1" si="176"/>
        <v>1</v>
      </c>
      <c r="AD156" s="54">
        <f t="shared" ca="1" si="177"/>
        <v>1</v>
      </c>
      <c r="AE156" s="54">
        <f t="shared" ca="1" si="178"/>
        <v>1</v>
      </c>
      <c r="AF156" s="54">
        <f t="shared" ca="1" si="179"/>
        <v>1</v>
      </c>
      <c r="AG156" s="54">
        <f t="shared" ca="1" si="180"/>
        <v>1</v>
      </c>
      <c r="AH156" s="54">
        <f t="shared" ca="1" si="181"/>
        <v>1</v>
      </c>
      <c r="AI156" s="54">
        <f t="shared" ca="1" si="182"/>
        <v>1</v>
      </c>
      <c r="AJ156" s="54">
        <f t="shared" ca="1" si="183"/>
        <v>1</v>
      </c>
      <c r="AK156" s="54">
        <f t="shared" ca="1" si="184"/>
        <v>1</v>
      </c>
      <c r="AL156" s="54">
        <f t="shared" ca="1" si="185"/>
        <v>1</v>
      </c>
      <c r="AM156" s="54">
        <f t="shared" ca="1" si="159"/>
        <v>1</v>
      </c>
      <c r="AN156" s="109" t="s">
        <v>47</v>
      </c>
      <c r="AO156" s="54">
        <f t="shared" ca="1" si="160"/>
        <v>1</v>
      </c>
    </row>
    <row r="157" spans="1:41" x14ac:dyDescent="0.2">
      <c r="A157" s="60">
        <f>ROW()</f>
        <v>157</v>
      </c>
      <c r="B157" s="333">
        <f>ROW(B114)</f>
        <v>114</v>
      </c>
      <c r="C157" s="143"/>
      <c r="D157" s="143" t="s">
        <v>190</v>
      </c>
      <c r="E157" s="248">
        <f t="shared" ref="E157:N157" si="212">+E114</f>
        <v>2257990</v>
      </c>
      <c r="F157" s="248">
        <f t="shared" si="212"/>
        <v>2812424</v>
      </c>
      <c r="G157" s="248">
        <f t="shared" si="212"/>
        <v>1286482</v>
      </c>
      <c r="H157" s="248">
        <f t="shared" si="212"/>
        <v>1518404</v>
      </c>
      <c r="I157" s="248">
        <f t="shared" si="212"/>
        <v>1421039</v>
      </c>
      <c r="J157" s="248">
        <f t="shared" si="212"/>
        <v>1358050</v>
      </c>
      <c r="K157" s="248">
        <f t="shared" si="212"/>
        <v>1165314</v>
      </c>
      <c r="L157" s="248">
        <f t="shared" si="212"/>
        <v>513597</v>
      </c>
      <c r="M157" s="248">
        <f t="shared" si="212"/>
        <v>568730</v>
      </c>
      <c r="N157" s="248">
        <f t="shared" si="212"/>
        <v>0</v>
      </c>
      <c r="O157" s="40"/>
      <c r="P157" s="100"/>
      <c r="Q157" s="276" t="s">
        <v>191</v>
      </c>
      <c r="S157" s="56"/>
      <c r="T157" s="56"/>
      <c r="U157" s="56"/>
      <c r="V157" s="56"/>
      <c r="W157" s="56"/>
      <c r="X157" s="56"/>
      <c r="Y157" s="56"/>
      <c r="Z157" s="56"/>
      <c r="AA157" s="56"/>
      <c r="AB157" s="56"/>
      <c r="AC157" s="54">
        <f t="shared" ca="1" si="176"/>
        <v>1</v>
      </c>
      <c r="AD157" s="54">
        <f t="shared" ca="1" si="177"/>
        <v>1</v>
      </c>
      <c r="AE157" s="54">
        <f t="shared" ca="1" si="178"/>
        <v>1</v>
      </c>
      <c r="AF157" s="54">
        <f t="shared" ca="1" si="179"/>
        <v>1</v>
      </c>
      <c r="AG157" s="54">
        <f t="shared" ca="1" si="180"/>
        <v>1</v>
      </c>
      <c r="AH157" s="54">
        <f t="shared" ca="1" si="181"/>
        <v>1</v>
      </c>
      <c r="AI157" s="54">
        <f t="shared" ca="1" si="182"/>
        <v>1</v>
      </c>
      <c r="AJ157" s="54">
        <f t="shared" ca="1" si="183"/>
        <v>1</v>
      </c>
      <c r="AK157" s="54">
        <f t="shared" ca="1" si="184"/>
        <v>1</v>
      </c>
      <c r="AL157" s="54">
        <f t="shared" ca="1" si="185"/>
        <v>1</v>
      </c>
      <c r="AM157" s="54">
        <f t="shared" ca="1" si="159"/>
        <v>1</v>
      </c>
      <c r="AN157" s="109" t="s">
        <v>47</v>
      </c>
      <c r="AO157" s="54">
        <f t="shared" ca="1" si="160"/>
        <v>1</v>
      </c>
    </row>
    <row r="158" spans="1:41" ht="13.5" thickBot="1" x14ac:dyDescent="0.25">
      <c r="A158" s="60">
        <f>ROW()</f>
        <v>158</v>
      </c>
      <c r="B158" s="334"/>
      <c r="C158" s="143"/>
      <c r="D158" s="335" t="s">
        <v>192</v>
      </c>
      <c r="E158" s="336">
        <f>IF(OR(E156=0,E157=0),0,E156/E157)</f>
        <v>0.54712819808767976</v>
      </c>
      <c r="F158" s="336">
        <f t="shared" ref="F158:J158" si="213">IF(OR(F156=0,F157=0),0,F156/F157)</f>
        <v>0.56129479135766613</v>
      </c>
      <c r="G158" s="336">
        <f t="shared" si="213"/>
        <v>1.8487647297166387</v>
      </c>
      <c r="H158" s="336">
        <f t="shared" si="213"/>
        <v>0.52727211544967012</v>
      </c>
      <c r="I158" s="336">
        <f t="shared" si="213"/>
        <v>0.41196786693237036</v>
      </c>
      <c r="J158" s="337">
        <f t="shared" si="213"/>
        <v>0.61174257207024774</v>
      </c>
      <c r="K158" s="337">
        <f t="shared" ref="K158:N158" si="214">IF(OR(K156=0,K157=0),0,K156/K157)</f>
        <v>0.96786714888881697</v>
      </c>
      <c r="L158" s="337">
        <f t="shared" si="214"/>
        <v>2.0444696912185982</v>
      </c>
      <c r="M158" s="337">
        <f t="shared" si="214"/>
        <v>1.9053751692376191</v>
      </c>
      <c r="N158" s="337">
        <f t="shared" si="214"/>
        <v>0</v>
      </c>
      <c r="O158" s="67"/>
      <c r="P158" s="100"/>
      <c r="Q158" s="276" t="s">
        <v>193</v>
      </c>
      <c r="S158" s="56"/>
      <c r="T158" s="56"/>
      <c r="U158" s="56"/>
      <c r="V158" s="56"/>
      <c r="W158" s="56"/>
      <c r="X158" s="56"/>
      <c r="Y158" s="56"/>
      <c r="Z158" s="56"/>
      <c r="AA158" s="56"/>
      <c r="AB158" s="56"/>
      <c r="AC158" s="54">
        <f t="shared" ca="1" si="176"/>
        <v>1</v>
      </c>
      <c r="AD158" s="54">
        <f t="shared" ca="1" si="177"/>
        <v>1</v>
      </c>
      <c r="AE158" s="54">
        <f t="shared" ca="1" si="178"/>
        <v>1</v>
      </c>
      <c r="AF158" s="54">
        <f t="shared" ca="1" si="179"/>
        <v>1</v>
      </c>
      <c r="AG158" s="54">
        <f t="shared" ca="1" si="180"/>
        <v>1</v>
      </c>
      <c r="AH158" s="54">
        <f t="shared" ca="1" si="181"/>
        <v>1</v>
      </c>
      <c r="AI158" s="54">
        <f t="shared" ca="1" si="182"/>
        <v>1</v>
      </c>
      <c r="AJ158" s="54">
        <f t="shared" ca="1" si="183"/>
        <v>1</v>
      </c>
      <c r="AK158" s="54">
        <f t="shared" ca="1" si="184"/>
        <v>1</v>
      </c>
      <c r="AL158" s="54">
        <f t="shared" ca="1" si="185"/>
        <v>1</v>
      </c>
      <c r="AM158" s="54">
        <f t="shared" ca="1" si="159"/>
        <v>1</v>
      </c>
      <c r="AN158" s="109" t="s">
        <v>47</v>
      </c>
      <c r="AO158" s="54">
        <f t="shared" ca="1" si="160"/>
        <v>1</v>
      </c>
    </row>
    <row r="159" spans="1:41" ht="13.5" thickTop="1" x14ac:dyDescent="0.2">
      <c r="A159" s="60">
        <f>ROW()</f>
        <v>159</v>
      </c>
      <c r="B159" s="334"/>
      <c r="C159" s="143"/>
      <c r="D159" s="338"/>
      <c r="E159" s="339"/>
      <c r="F159" s="340" t="str">
        <f t="shared" ref="F159" si="215">IFERROR(IF(F158=0,0,IF(F158-E158&gt;0,"Pos Chg","Neg")),0)</f>
        <v>Pos Chg</v>
      </c>
      <c r="G159" s="340" t="str">
        <f t="shared" ref="G159" si="216">IFERROR(IF(G158=0,0,IF(G158-F158&gt;0,"Pos Chg","Neg")),0)</f>
        <v>Pos Chg</v>
      </c>
      <c r="H159" s="340" t="str">
        <f t="shared" ref="H159" si="217">IFERROR(IF(H158=0,0,IF(H158-G158&gt;0,"Pos Chg","Neg")),0)</f>
        <v>Neg</v>
      </c>
      <c r="I159" s="340" t="str">
        <f t="shared" ref="I159" si="218">IFERROR(IF(I158=0,0,IF(I158-H158&gt;0,"Pos Chg","Neg")),0)</f>
        <v>Neg</v>
      </c>
      <c r="J159" s="340" t="str">
        <f t="shared" ref="J159" si="219">IFERROR(IF(J158=0,0,IF(J158-I158&gt;0,"Pos Chg","Neg")),0)</f>
        <v>Pos Chg</v>
      </c>
      <c r="K159" s="340" t="str">
        <f t="shared" ref="K159" si="220">IFERROR(IF(K158=0,0,IF(K158-J158&gt;0,"Pos Chg","Neg")),0)</f>
        <v>Pos Chg</v>
      </c>
      <c r="L159" s="340" t="str">
        <f t="shared" ref="L159" si="221">IFERROR(IF(L158=0,0,IF(L158-K158&gt;0,"Pos Chg","Neg")),0)</f>
        <v>Pos Chg</v>
      </c>
      <c r="M159" s="340" t="str">
        <f t="shared" ref="M159" si="222">IFERROR(IF(M158=0,0,IF(M158-L158&gt;0,"Pos Chg","Neg")),0)</f>
        <v>Neg</v>
      </c>
      <c r="N159" s="340">
        <f t="shared" ref="N159" si="223">IFERROR(IF(N158=0,0,IF(N158-M158&gt;0,"Pos Chg","Neg")),0)</f>
        <v>0</v>
      </c>
      <c r="O159" s="67"/>
      <c r="P159" s="100"/>
      <c r="Q159" s="276" t="s">
        <v>194</v>
      </c>
      <c r="S159" s="56"/>
      <c r="T159" s="56"/>
      <c r="U159" s="56"/>
      <c r="V159" s="56"/>
      <c r="W159" s="56"/>
      <c r="X159" s="56"/>
      <c r="Y159" s="56"/>
      <c r="Z159" s="56"/>
      <c r="AA159" s="56"/>
      <c r="AB159" s="56"/>
      <c r="AC159" s="54">
        <f t="shared" ca="1" si="176"/>
        <v>1</v>
      </c>
      <c r="AD159" s="54">
        <f t="shared" ca="1" si="177"/>
        <v>1</v>
      </c>
      <c r="AE159" s="54">
        <f t="shared" ca="1" si="178"/>
        <v>1</v>
      </c>
      <c r="AF159" s="54">
        <f t="shared" ca="1" si="179"/>
        <v>1</v>
      </c>
      <c r="AG159" s="54">
        <f t="shared" ca="1" si="180"/>
        <v>1</v>
      </c>
      <c r="AH159" s="54">
        <f t="shared" ca="1" si="181"/>
        <v>1</v>
      </c>
      <c r="AI159" s="54">
        <f t="shared" ca="1" si="182"/>
        <v>1</v>
      </c>
      <c r="AJ159" s="54">
        <f t="shared" ca="1" si="183"/>
        <v>1</v>
      </c>
      <c r="AK159" s="54">
        <f t="shared" ca="1" si="184"/>
        <v>1</v>
      </c>
      <c r="AL159" s="54">
        <f t="shared" ca="1" si="185"/>
        <v>1</v>
      </c>
      <c r="AM159" s="54">
        <f t="shared" ca="1" si="159"/>
        <v>1</v>
      </c>
      <c r="AN159" s="109" t="s">
        <v>47</v>
      </c>
      <c r="AO159" s="54">
        <f t="shared" ca="1" si="160"/>
        <v>1</v>
      </c>
    </row>
    <row r="160" spans="1:41" x14ac:dyDescent="0.2">
      <c r="A160" s="60">
        <f>ROW()</f>
        <v>160</v>
      </c>
      <c r="B160" s="341"/>
      <c r="C160" s="143"/>
      <c r="D160" s="140" t="s">
        <v>195</v>
      </c>
      <c r="E160" s="342" t="str">
        <f>E284</f>
        <v>FFBS</v>
      </c>
      <c r="F160" s="342" t="str">
        <f t="shared" ref="F160:J160" si="224">F284</f>
        <v>FFBS</v>
      </c>
      <c r="G160" s="342" t="str">
        <f t="shared" si="224"/>
        <v>MS</v>
      </c>
      <c r="H160" s="342" t="str">
        <f t="shared" si="224"/>
        <v>FFBS</v>
      </c>
      <c r="I160" s="342" t="str">
        <f t="shared" si="224"/>
        <v>FFBS</v>
      </c>
      <c r="J160" s="342" t="str">
        <f t="shared" si="224"/>
        <v>FFBS</v>
      </c>
      <c r="K160" s="248" t="str">
        <f t="shared" ref="K160:N160" si="225">K284</f>
        <v>DNMS</v>
      </c>
      <c r="L160" s="248" t="str">
        <f t="shared" si="225"/>
        <v>MS</v>
      </c>
      <c r="M160" s="248" t="str">
        <f t="shared" si="225"/>
        <v>MS</v>
      </c>
      <c r="N160" s="248">
        <f t="shared" si="225"/>
        <v>0</v>
      </c>
      <c r="O160" s="50"/>
      <c r="P160" s="100"/>
      <c r="Q160" s="276"/>
      <c r="S160" s="56"/>
      <c r="T160" s="56"/>
      <c r="U160" s="56"/>
      <c r="V160" s="56"/>
      <c r="W160" s="56"/>
      <c r="X160" s="56"/>
      <c r="Y160" s="56"/>
      <c r="Z160" s="56"/>
      <c r="AA160" s="56"/>
      <c r="AB160" s="56"/>
      <c r="AC160" s="54">
        <f t="shared" ca="1" si="176"/>
        <v>1</v>
      </c>
      <c r="AD160" s="54">
        <f t="shared" ca="1" si="177"/>
        <v>1</v>
      </c>
      <c r="AE160" s="54">
        <f t="shared" ca="1" si="178"/>
        <v>1</v>
      </c>
      <c r="AF160" s="54">
        <f t="shared" ca="1" si="179"/>
        <v>1</v>
      </c>
      <c r="AG160" s="54">
        <f t="shared" ca="1" si="180"/>
        <v>1</v>
      </c>
      <c r="AH160" s="54">
        <f t="shared" ca="1" si="181"/>
        <v>1</v>
      </c>
      <c r="AI160" s="54">
        <f t="shared" ca="1" si="182"/>
        <v>1</v>
      </c>
      <c r="AJ160" s="54">
        <f t="shared" ca="1" si="183"/>
        <v>1</v>
      </c>
      <c r="AK160" s="54">
        <f t="shared" ca="1" si="184"/>
        <v>1</v>
      </c>
      <c r="AL160" s="54">
        <f t="shared" ca="1" si="185"/>
        <v>1</v>
      </c>
      <c r="AM160" s="54">
        <f t="shared" ca="1" si="159"/>
        <v>1</v>
      </c>
      <c r="AN160" s="109" t="s">
        <v>47</v>
      </c>
      <c r="AO160" s="54">
        <f t="shared" ca="1" si="160"/>
        <v>1</v>
      </c>
    </row>
    <row r="161" spans="1:41" x14ac:dyDescent="0.2">
      <c r="A161" s="60">
        <f>ROW()</f>
        <v>161</v>
      </c>
      <c r="B161" s="343" t="s">
        <v>196</v>
      </c>
      <c r="C161" s="143"/>
      <c r="D161" s="437"/>
      <c r="E161" s="436"/>
      <c r="F161" s="436"/>
      <c r="G161" s="436"/>
      <c r="H161" s="436"/>
      <c r="I161" s="436"/>
      <c r="J161" s="436"/>
      <c r="K161" s="436"/>
      <c r="L161" s="436"/>
      <c r="M161" s="436"/>
      <c r="N161" s="436"/>
      <c r="O161" s="50"/>
      <c r="P161" s="100"/>
      <c r="Q161" s="276" t="s">
        <v>197</v>
      </c>
      <c r="S161" s="56"/>
      <c r="T161" s="56"/>
      <c r="U161" s="56"/>
      <c r="V161" s="56"/>
      <c r="W161" s="56"/>
      <c r="X161" s="56"/>
      <c r="Y161" s="56"/>
      <c r="Z161" s="56"/>
      <c r="AA161" s="56"/>
      <c r="AB161" s="56"/>
      <c r="AC161" s="54">
        <f t="shared" ca="1" si="176"/>
        <v>1</v>
      </c>
      <c r="AD161" s="54">
        <f t="shared" ca="1" si="177"/>
        <v>1</v>
      </c>
      <c r="AE161" s="54">
        <f t="shared" ca="1" si="178"/>
        <v>1</v>
      </c>
      <c r="AF161" s="54">
        <f t="shared" ca="1" si="179"/>
        <v>0</v>
      </c>
      <c r="AG161" s="54">
        <f t="shared" ca="1" si="180"/>
        <v>0</v>
      </c>
      <c r="AH161" s="54">
        <f t="shared" ca="1" si="181"/>
        <v>0</v>
      </c>
      <c r="AI161" s="54">
        <f t="shared" ca="1" si="182"/>
        <v>0</v>
      </c>
      <c r="AJ161" s="54">
        <f t="shared" ca="1" si="183"/>
        <v>0</v>
      </c>
      <c r="AK161" s="54">
        <f t="shared" ca="1" si="184"/>
        <v>0</v>
      </c>
      <c r="AL161" s="54">
        <f t="shared" ca="1" si="185"/>
        <v>0</v>
      </c>
      <c r="AM161" s="54">
        <f t="shared" ca="1" si="159"/>
        <v>1</v>
      </c>
      <c r="AN161" s="109" t="s">
        <v>47</v>
      </c>
      <c r="AO161" s="54">
        <f t="shared" ca="1" si="160"/>
        <v>1</v>
      </c>
    </row>
    <row r="162" spans="1:41" x14ac:dyDescent="0.2">
      <c r="A162" s="60">
        <f>ROW()</f>
        <v>162</v>
      </c>
      <c r="B162" s="341"/>
      <c r="C162" s="143"/>
      <c r="D162" s="436"/>
      <c r="E162" s="436"/>
      <c r="F162" s="436"/>
      <c r="G162" s="436"/>
      <c r="H162" s="436"/>
      <c r="I162" s="436"/>
      <c r="J162" s="436"/>
      <c r="K162" s="436"/>
      <c r="L162" s="436"/>
      <c r="M162" s="436"/>
      <c r="N162" s="436"/>
      <c r="O162" s="50"/>
      <c r="P162" s="100"/>
      <c r="Q162" s="276" t="s">
        <v>198</v>
      </c>
      <c r="S162" s="56"/>
      <c r="T162" s="56"/>
      <c r="U162" s="56"/>
      <c r="V162" s="56"/>
      <c r="W162" s="56"/>
      <c r="X162" s="56"/>
      <c r="Y162" s="56"/>
      <c r="Z162" s="56"/>
      <c r="AA162" s="56"/>
      <c r="AB162" s="56"/>
      <c r="AC162" s="54">
        <f t="shared" ca="1" si="176"/>
        <v>1</v>
      </c>
      <c r="AD162" s="54">
        <f t="shared" ca="1" si="177"/>
        <v>1</v>
      </c>
      <c r="AE162" s="54">
        <f t="shared" ca="1" si="178"/>
        <v>1</v>
      </c>
      <c r="AF162" s="54">
        <f t="shared" ca="1" si="179"/>
        <v>0</v>
      </c>
      <c r="AG162" s="54">
        <f t="shared" ca="1" si="180"/>
        <v>0</v>
      </c>
      <c r="AH162" s="54">
        <f t="shared" ca="1" si="181"/>
        <v>0</v>
      </c>
      <c r="AI162" s="54">
        <f t="shared" ca="1" si="182"/>
        <v>0</v>
      </c>
      <c r="AJ162" s="54">
        <f t="shared" ca="1" si="183"/>
        <v>0</v>
      </c>
      <c r="AK162" s="54">
        <f t="shared" ca="1" si="184"/>
        <v>0</v>
      </c>
      <c r="AL162" s="54">
        <f t="shared" ca="1" si="185"/>
        <v>0</v>
      </c>
      <c r="AM162" s="54">
        <f t="shared" ca="1" si="159"/>
        <v>1</v>
      </c>
      <c r="AN162" s="109" t="s">
        <v>47</v>
      </c>
      <c r="AO162" s="54">
        <f t="shared" ca="1" si="160"/>
        <v>1</v>
      </c>
    </row>
    <row r="163" spans="1:41" x14ac:dyDescent="0.2">
      <c r="A163" s="60">
        <f>ROW()</f>
        <v>163</v>
      </c>
      <c r="B163" s="341"/>
      <c r="C163" s="143"/>
      <c r="D163" s="140"/>
      <c r="E163" s="248"/>
      <c r="F163" s="248"/>
      <c r="G163" s="248"/>
      <c r="H163" s="248">
        <f>+H157-H156</f>
        <v>717791.91081275907</v>
      </c>
      <c r="I163" s="248">
        <f>+I157-I156</f>
        <v>835616.59434229136</v>
      </c>
      <c r="J163" s="248">
        <f>+J157-J156</f>
        <v>527273</v>
      </c>
      <c r="K163" s="248">
        <f>+K157-K156</f>
        <v>37444.861259777099</v>
      </c>
      <c r="L163" s="248"/>
      <c r="M163" s="248"/>
      <c r="N163" s="248"/>
      <c r="O163" s="50"/>
      <c r="P163" s="100"/>
      <c r="Q163" s="276" t="s">
        <v>199</v>
      </c>
      <c r="S163" s="56"/>
      <c r="T163" s="56"/>
      <c r="U163" s="56"/>
      <c r="V163" s="56"/>
      <c r="W163" s="56"/>
      <c r="X163" s="56"/>
      <c r="Y163" s="56"/>
      <c r="Z163" s="56"/>
      <c r="AA163" s="56"/>
      <c r="AB163" s="56"/>
      <c r="AC163" s="54">
        <f t="shared" ca="1" si="176"/>
        <v>1</v>
      </c>
      <c r="AD163" s="54">
        <f t="shared" ca="1" si="177"/>
        <v>1</v>
      </c>
      <c r="AE163" s="54">
        <f t="shared" ca="1" si="178"/>
        <v>1</v>
      </c>
      <c r="AF163" s="54">
        <f t="shared" ca="1" si="179"/>
        <v>1</v>
      </c>
      <c r="AG163" s="54">
        <f t="shared" ca="1" si="180"/>
        <v>1</v>
      </c>
      <c r="AH163" s="54">
        <f t="shared" ca="1" si="181"/>
        <v>1</v>
      </c>
      <c r="AI163" s="54">
        <f t="shared" ca="1" si="182"/>
        <v>1</v>
      </c>
      <c r="AJ163" s="54">
        <f t="shared" ca="1" si="183"/>
        <v>1</v>
      </c>
      <c r="AK163" s="54">
        <f t="shared" ca="1" si="184"/>
        <v>1</v>
      </c>
      <c r="AL163" s="54">
        <f t="shared" ca="1" si="185"/>
        <v>1</v>
      </c>
      <c r="AM163" s="54">
        <f t="shared" ca="1" si="159"/>
        <v>1</v>
      </c>
      <c r="AN163" s="109" t="s">
        <v>47</v>
      </c>
      <c r="AO163" s="54">
        <f t="shared" ca="1" si="160"/>
        <v>1</v>
      </c>
    </row>
    <row r="164" spans="1:41" x14ac:dyDescent="0.2">
      <c r="A164" s="60">
        <f>ROW()</f>
        <v>164</v>
      </c>
      <c r="B164" s="341"/>
      <c r="C164" s="143"/>
      <c r="D164" s="143" t="s">
        <v>200</v>
      </c>
      <c r="E164" s="292"/>
      <c r="F164" s="292"/>
      <c r="G164" s="292"/>
      <c r="H164" s="248">
        <f>H156-H157*1.1</f>
        <v>-869632.31081275921</v>
      </c>
      <c r="I164" s="248">
        <f>I156-I157*1.1</f>
        <v>-977720.49434229149</v>
      </c>
      <c r="J164" s="248">
        <f>J156-J157*1.1</f>
        <v>-663078.00000000023</v>
      </c>
      <c r="K164" s="248">
        <f>K156-K157*1.1</f>
        <v>-153976.26125977724</v>
      </c>
      <c r="L164" s="292"/>
      <c r="M164" s="292"/>
      <c r="N164" s="292"/>
      <c r="O164" s="37"/>
      <c r="P164" s="100"/>
      <c r="Q164" s="276"/>
      <c r="S164" s="56"/>
      <c r="T164" s="56"/>
      <c r="U164" s="56"/>
      <c r="V164" s="56"/>
      <c r="W164" s="56"/>
      <c r="X164" s="56"/>
      <c r="Y164" s="56"/>
      <c r="Z164" s="56"/>
      <c r="AA164" s="56"/>
      <c r="AB164" s="56"/>
      <c r="AC164" s="54">
        <f t="shared" ca="1" si="176"/>
        <v>1</v>
      </c>
      <c r="AD164" s="54">
        <f t="shared" ca="1" si="177"/>
        <v>1</v>
      </c>
      <c r="AE164" s="54">
        <f t="shared" ca="1" si="178"/>
        <v>1</v>
      </c>
      <c r="AF164" s="54">
        <f t="shared" ca="1" si="179"/>
        <v>1</v>
      </c>
      <c r="AG164" s="54">
        <f t="shared" ca="1" si="180"/>
        <v>1</v>
      </c>
      <c r="AH164" s="54">
        <f t="shared" ca="1" si="181"/>
        <v>1</v>
      </c>
      <c r="AI164" s="54">
        <f t="shared" ca="1" si="182"/>
        <v>1</v>
      </c>
      <c r="AJ164" s="54">
        <f t="shared" ca="1" si="183"/>
        <v>1</v>
      </c>
      <c r="AK164" s="54">
        <f t="shared" ca="1" si="184"/>
        <v>1</v>
      </c>
      <c r="AL164" s="54">
        <f t="shared" ca="1" si="185"/>
        <v>1</v>
      </c>
      <c r="AM164" s="54">
        <f t="shared" ca="1" si="159"/>
        <v>1</v>
      </c>
      <c r="AN164" s="109" t="s">
        <v>47</v>
      </c>
      <c r="AO164" s="54">
        <f t="shared" ca="1" si="160"/>
        <v>1</v>
      </c>
    </row>
    <row r="165" spans="1:41" x14ac:dyDescent="0.2">
      <c r="A165" s="60">
        <f>ROW()</f>
        <v>165</v>
      </c>
      <c r="B165" s="75" t="s">
        <v>201</v>
      </c>
      <c r="C165" s="76"/>
      <c r="D165" s="80" t="s">
        <v>202</v>
      </c>
      <c r="E165" s="92"/>
      <c r="F165" s="92"/>
      <c r="G165" s="92"/>
      <c r="H165" s="92"/>
      <c r="I165" s="92"/>
      <c r="J165" s="92"/>
      <c r="K165" s="92"/>
      <c r="L165" s="92"/>
      <c r="M165" s="92"/>
      <c r="N165" s="92"/>
      <c r="O165" s="69"/>
      <c r="P165" s="100"/>
      <c r="Q165" s="276"/>
      <c r="S165" s="56"/>
      <c r="T165" s="56"/>
      <c r="U165" s="56"/>
      <c r="V165" s="56"/>
      <c r="W165" s="56"/>
      <c r="X165" s="56"/>
      <c r="Y165" s="56"/>
      <c r="Z165" s="56"/>
      <c r="AA165" s="56"/>
      <c r="AB165" s="56"/>
      <c r="AC165" s="54">
        <f t="shared" ca="1" si="176"/>
        <v>1</v>
      </c>
      <c r="AD165" s="54">
        <f t="shared" ca="1" si="177"/>
        <v>1</v>
      </c>
      <c r="AE165" s="54">
        <f t="shared" ca="1" si="178"/>
        <v>1</v>
      </c>
      <c r="AF165" s="54">
        <f t="shared" ca="1" si="179"/>
        <v>1</v>
      </c>
      <c r="AG165" s="54">
        <f t="shared" ca="1" si="180"/>
        <v>1</v>
      </c>
      <c r="AH165" s="54">
        <f t="shared" ca="1" si="181"/>
        <v>1</v>
      </c>
      <c r="AI165" s="54">
        <f t="shared" ca="1" si="182"/>
        <v>1</v>
      </c>
      <c r="AJ165" s="54">
        <f t="shared" ca="1" si="183"/>
        <v>1</v>
      </c>
      <c r="AK165" s="54">
        <f t="shared" ca="1" si="184"/>
        <v>1</v>
      </c>
      <c r="AL165" s="54">
        <f t="shared" ca="1" si="185"/>
        <v>1</v>
      </c>
      <c r="AM165" s="54">
        <f t="shared" ca="1" si="159"/>
        <v>1</v>
      </c>
      <c r="AN165" s="109" t="s">
        <v>47</v>
      </c>
      <c r="AO165" s="54">
        <f t="shared" ca="1" si="160"/>
        <v>1</v>
      </c>
    </row>
    <row r="166" spans="1:41" x14ac:dyDescent="0.2">
      <c r="A166" s="60">
        <f>ROW()</f>
        <v>166</v>
      </c>
      <c r="B166" s="333">
        <f>ROW(B90)</f>
        <v>90</v>
      </c>
      <c r="C166" s="143"/>
      <c r="D166" s="143" t="s">
        <v>203</v>
      </c>
      <c r="E166" s="316">
        <f t="shared" ref="E166:K166" si="226">+E84</f>
        <v>20390</v>
      </c>
      <c r="F166" s="316">
        <f t="shared" si="226"/>
        <v>514620</v>
      </c>
      <c r="G166" s="316">
        <f t="shared" si="226"/>
        <v>1529503</v>
      </c>
      <c r="H166" s="316">
        <f t="shared" si="226"/>
        <v>681060</v>
      </c>
      <c r="I166" s="316">
        <f t="shared" si="226"/>
        <v>442513</v>
      </c>
      <c r="J166" s="316">
        <f t="shared" si="226"/>
        <v>223890</v>
      </c>
      <c r="K166" s="316">
        <f t="shared" si="226"/>
        <v>456344</v>
      </c>
      <c r="L166" s="316">
        <f>+L90</f>
        <v>634603</v>
      </c>
      <c r="M166" s="316">
        <f>+M90</f>
        <v>661951</v>
      </c>
      <c r="N166" s="316">
        <f>+N90</f>
        <v>0</v>
      </c>
      <c r="O166" s="48"/>
      <c r="P166" s="100"/>
      <c r="Q166" s="276" t="s">
        <v>187</v>
      </c>
      <c r="S166" s="56"/>
      <c r="T166" s="56"/>
      <c r="U166" s="56"/>
      <c r="V166" s="56"/>
      <c r="W166" s="56"/>
      <c r="X166" s="56"/>
      <c r="Y166" s="56"/>
      <c r="Z166" s="56"/>
      <c r="AA166" s="56"/>
      <c r="AB166" s="56"/>
      <c r="AC166" s="54">
        <f t="shared" ca="1" si="176"/>
        <v>1</v>
      </c>
      <c r="AD166" s="54">
        <f t="shared" ca="1" si="177"/>
        <v>1</v>
      </c>
      <c r="AE166" s="54">
        <f t="shared" ca="1" si="178"/>
        <v>1</v>
      </c>
      <c r="AF166" s="54">
        <f t="shared" ca="1" si="179"/>
        <v>1</v>
      </c>
      <c r="AG166" s="54">
        <f t="shared" ca="1" si="180"/>
        <v>1</v>
      </c>
      <c r="AH166" s="54">
        <f t="shared" ca="1" si="181"/>
        <v>1</v>
      </c>
      <c r="AI166" s="54">
        <f t="shared" ca="1" si="182"/>
        <v>1</v>
      </c>
      <c r="AJ166" s="54">
        <f t="shared" ca="1" si="183"/>
        <v>1</v>
      </c>
      <c r="AK166" s="54">
        <f t="shared" ca="1" si="184"/>
        <v>1</v>
      </c>
      <c r="AL166" s="54">
        <f t="shared" ca="1" si="185"/>
        <v>1</v>
      </c>
      <c r="AM166" s="54">
        <f t="shared" ca="1" si="159"/>
        <v>1</v>
      </c>
      <c r="AN166" s="109" t="s">
        <v>47</v>
      </c>
      <c r="AO166" s="54">
        <f t="shared" ca="1" si="160"/>
        <v>1</v>
      </c>
    </row>
    <row r="167" spans="1:41" x14ac:dyDescent="0.2">
      <c r="A167" s="60">
        <f>ROW()</f>
        <v>167</v>
      </c>
      <c r="B167" s="333">
        <f>ROW(B51)</f>
        <v>51</v>
      </c>
      <c r="C167" s="143"/>
      <c r="D167" s="143" t="s">
        <v>204</v>
      </c>
      <c r="E167" s="248">
        <f t="shared" ref="E167:N167" si="227">E$51</f>
        <v>10022518</v>
      </c>
      <c r="F167" s="248">
        <f t="shared" si="227"/>
        <v>13447398</v>
      </c>
      <c r="G167" s="248">
        <f t="shared" si="227"/>
        <v>8191923</v>
      </c>
      <c r="H167" s="248">
        <f t="shared" si="227"/>
        <v>8600879</v>
      </c>
      <c r="I167" s="248">
        <f t="shared" si="227"/>
        <v>5978722</v>
      </c>
      <c r="J167" s="248">
        <f t="shared" si="227"/>
        <v>5334917</v>
      </c>
      <c r="K167" s="248">
        <f t="shared" si="227"/>
        <v>4676401</v>
      </c>
      <c r="L167" s="248">
        <f t="shared" si="227"/>
        <v>4854539</v>
      </c>
      <c r="M167" s="248">
        <f t="shared" si="227"/>
        <v>4729076</v>
      </c>
      <c r="N167" s="248">
        <f t="shared" si="227"/>
        <v>0</v>
      </c>
      <c r="O167" s="48"/>
      <c r="P167" s="100"/>
      <c r="Q167" s="276" t="s">
        <v>205</v>
      </c>
      <c r="S167" s="56"/>
      <c r="T167" s="56"/>
      <c r="U167" s="56"/>
      <c r="V167" s="56"/>
      <c r="W167" s="56"/>
      <c r="X167" s="56"/>
      <c r="Y167" s="56"/>
      <c r="Z167" s="56"/>
      <c r="AA167" s="56"/>
      <c r="AB167" s="56"/>
      <c r="AC167" s="54">
        <f t="shared" ca="1" si="176"/>
        <v>1</v>
      </c>
      <c r="AD167" s="54">
        <f t="shared" ca="1" si="177"/>
        <v>1</v>
      </c>
      <c r="AE167" s="54">
        <f t="shared" ca="1" si="178"/>
        <v>1</v>
      </c>
      <c r="AF167" s="54">
        <f t="shared" ca="1" si="179"/>
        <v>1</v>
      </c>
      <c r="AG167" s="54">
        <f t="shared" ca="1" si="180"/>
        <v>1</v>
      </c>
      <c r="AH167" s="54">
        <f t="shared" ca="1" si="181"/>
        <v>1</v>
      </c>
      <c r="AI167" s="54">
        <f t="shared" ca="1" si="182"/>
        <v>1</v>
      </c>
      <c r="AJ167" s="54">
        <f t="shared" ca="1" si="183"/>
        <v>1</v>
      </c>
      <c r="AK167" s="54">
        <f t="shared" ca="1" si="184"/>
        <v>1</v>
      </c>
      <c r="AL167" s="54">
        <f t="shared" ca="1" si="185"/>
        <v>1</v>
      </c>
      <c r="AM167" s="54">
        <f t="shared" ca="1" si="159"/>
        <v>1</v>
      </c>
      <c r="AN167" s="109" t="s">
        <v>47</v>
      </c>
      <c r="AO167" s="54">
        <f t="shared" ca="1" si="160"/>
        <v>1</v>
      </c>
    </row>
    <row r="168" spans="1:41" x14ac:dyDescent="0.2">
      <c r="A168" s="60">
        <f>ROW()</f>
        <v>168</v>
      </c>
      <c r="B168" s="333">
        <f>ROW(B60)</f>
        <v>60</v>
      </c>
      <c r="C168" s="143"/>
      <c r="D168" s="143" t="s">
        <v>206</v>
      </c>
      <c r="E168" s="248">
        <f t="shared" ref="E168:N168" si="228">E$60</f>
        <v>234513</v>
      </c>
      <c r="F168" s="248">
        <f t="shared" si="228"/>
        <v>275763</v>
      </c>
      <c r="G168" s="248">
        <f t="shared" si="228"/>
        <v>132173</v>
      </c>
      <c r="H168" s="248">
        <f t="shared" si="228"/>
        <v>123298</v>
      </c>
      <c r="I168" s="248">
        <f t="shared" si="228"/>
        <v>104709</v>
      </c>
      <c r="J168" s="248">
        <f t="shared" si="228"/>
        <v>81942</v>
      </c>
      <c r="K168" s="248">
        <f t="shared" si="228"/>
        <v>11220</v>
      </c>
      <c r="L168" s="248">
        <f t="shared" si="228"/>
        <v>24564</v>
      </c>
      <c r="M168" s="248">
        <f t="shared" si="228"/>
        <v>22514</v>
      </c>
      <c r="N168" s="248">
        <f t="shared" si="228"/>
        <v>0</v>
      </c>
      <c r="O168" s="48"/>
      <c r="P168" s="100"/>
      <c r="Q168" s="276"/>
      <c r="S168" s="56"/>
      <c r="T168" s="56"/>
      <c r="U168" s="56"/>
      <c r="V168" s="56"/>
      <c r="W168" s="56"/>
      <c r="X168" s="56"/>
      <c r="Y168" s="56"/>
      <c r="Z168" s="56"/>
      <c r="AA168" s="56"/>
      <c r="AB168" s="56"/>
      <c r="AC168" s="54">
        <f t="shared" ca="1" si="176"/>
        <v>1</v>
      </c>
      <c r="AD168" s="54">
        <f t="shared" ca="1" si="177"/>
        <v>1</v>
      </c>
      <c r="AE168" s="54">
        <f t="shared" ca="1" si="178"/>
        <v>1</v>
      </c>
      <c r="AF168" s="54">
        <f t="shared" ca="1" si="179"/>
        <v>1</v>
      </c>
      <c r="AG168" s="54">
        <f t="shared" ca="1" si="180"/>
        <v>1</v>
      </c>
      <c r="AH168" s="54">
        <f t="shared" ca="1" si="181"/>
        <v>1</v>
      </c>
      <c r="AI168" s="54">
        <f t="shared" ca="1" si="182"/>
        <v>1</v>
      </c>
      <c r="AJ168" s="54">
        <f t="shared" ca="1" si="183"/>
        <v>1</v>
      </c>
      <c r="AK168" s="54">
        <f t="shared" ca="1" si="184"/>
        <v>1</v>
      </c>
      <c r="AL168" s="54">
        <f t="shared" ca="1" si="185"/>
        <v>1</v>
      </c>
      <c r="AM168" s="54">
        <f t="shared" ca="1" si="159"/>
        <v>1</v>
      </c>
      <c r="AN168" s="109" t="s">
        <v>47</v>
      </c>
      <c r="AO168" s="54">
        <f t="shared" ca="1" si="160"/>
        <v>1</v>
      </c>
    </row>
    <row r="169" spans="1:41" x14ac:dyDescent="0.2">
      <c r="A169" s="60">
        <f>ROW()</f>
        <v>169</v>
      </c>
      <c r="B169" s="333">
        <f>ROW(B61)</f>
        <v>61</v>
      </c>
      <c r="C169" s="143"/>
      <c r="D169" s="143" t="s">
        <v>207</v>
      </c>
      <c r="E169" s="248">
        <f t="shared" ref="E169:N169" si="229">E$61</f>
        <v>0</v>
      </c>
      <c r="F169" s="248">
        <f t="shared" si="229"/>
        <v>0</v>
      </c>
      <c r="G169" s="248">
        <f t="shared" si="229"/>
        <v>0</v>
      </c>
      <c r="H169" s="248">
        <f t="shared" si="229"/>
        <v>0</v>
      </c>
      <c r="I169" s="248">
        <f t="shared" si="229"/>
        <v>0</v>
      </c>
      <c r="J169" s="248">
        <f t="shared" si="229"/>
        <v>0</v>
      </c>
      <c r="K169" s="248">
        <f t="shared" si="229"/>
        <v>0</v>
      </c>
      <c r="L169" s="248">
        <f t="shared" si="229"/>
        <v>0</v>
      </c>
      <c r="M169" s="248">
        <f t="shared" si="229"/>
        <v>0</v>
      </c>
      <c r="N169" s="248">
        <f t="shared" si="229"/>
        <v>0</v>
      </c>
      <c r="O169" s="40"/>
      <c r="P169" s="100"/>
      <c r="Q169" s="276"/>
      <c r="S169" s="56"/>
      <c r="T169" s="56"/>
      <c r="U169" s="56"/>
      <c r="V169" s="56"/>
      <c r="W169" s="56"/>
      <c r="X169" s="56"/>
      <c r="Y169" s="56"/>
      <c r="Z169" s="56"/>
      <c r="AA169" s="56"/>
      <c r="AB169" s="56"/>
      <c r="AC169" s="54">
        <f t="shared" ca="1" si="176"/>
        <v>1</v>
      </c>
      <c r="AD169" s="54">
        <f t="shared" ca="1" si="177"/>
        <v>1</v>
      </c>
      <c r="AE169" s="54">
        <f t="shared" ca="1" si="178"/>
        <v>1</v>
      </c>
      <c r="AF169" s="54">
        <f t="shared" ca="1" si="179"/>
        <v>1</v>
      </c>
      <c r="AG169" s="54">
        <f t="shared" ca="1" si="180"/>
        <v>1</v>
      </c>
      <c r="AH169" s="54">
        <f t="shared" ca="1" si="181"/>
        <v>1</v>
      </c>
      <c r="AI169" s="54">
        <f t="shared" ca="1" si="182"/>
        <v>1</v>
      </c>
      <c r="AJ169" s="54">
        <f t="shared" ca="1" si="183"/>
        <v>1</v>
      </c>
      <c r="AK169" s="54">
        <f t="shared" ca="1" si="184"/>
        <v>1</v>
      </c>
      <c r="AL169" s="54">
        <f t="shared" ca="1" si="185"/>
        <v>1</v>
      </c>
      <c r="AM169" s="54">
        <f t="shared" ca="1" si="159"/>
        <v>1</v>
      </c>
      <c r="AN169" s="109" t="s">
        <v>47</v>
      </c>
      <c r="AO169" s="54">
        <f t="shared" ca="1" si="160"/>
        <v>1</v>
      </c>
    </row>
    <row r="170" spans="1:41" x14ac:dyDescent="0.2">
      <c r="A170" s="60">
        <f>ROW()</f>
        <v>170</v>
      </c>
      <c r="B170" s="334"/>
      <c r="C170" s="143"/>
      <c r="D170" s="143" t="s">
        <v>208</v>
      </c>
      <c r="E170" s="296">
        <f t="shared" ref="E170:J170" si="230">+E167-E169-E168</f>
        <v>9788005</v>
      </c>
      <c r="F170" s="296">
        <f t="shared" si="230"/>
        <v>13171635</v>
      </c>
      <c r="G170" s="296">
        <f t="shared" si="230"/>
        <v>8059750</v>
      </c>
      <c r="H170" s="296">
        <f t="shared" si="230"/>
        <v>8477581</v>
      </c>
      <c r="I170" s="296">
        <f t="shared" si="230"/>
        <v>5874013</v>
      </c>
      <c r="J170" s="296">
        <f t="shared" si="230"/>
        <v>5252975</v>
      </c>
      <c r="K170" s="296">
        <f t="shared" ref="K170:N170" si="231">+K167-K169-K168</f>
        <v>4665181</v>
      </c>
      <c r="L170" s="296">
        <f t="shared" si="231"/>
        <v>4829975</v>
      </c>
      <c r="M170" s="296">
        <f t="shared" si="231"/>
        <v>4706562</v>
      </c>
      <c r="N170" s="296">
        <f t="shared" si="231"/>
        <v>0</v>
      </c>
      <c r="O170" s="47"/>
      <c r="P170" s="100"/>
      <c r="Q170" s="276"/>
      <c r="S170" s="56"/>
      <c r="T170" s="56"/>
      <c r="U170" s="56"/>
      <c r="V170" s="56"/>
      <c r="W170" s="56"/>
      <c r="X170" s="56"/>
      <c r="Y170" s="56"/>
      <c r="Z170" s="56"/>
      <c r="AA170" s="56"/>
      <c r="AB170" s="56"/>
      <c r="AC170" s="54">
        <f t="shared" ca="1" si="176"/>
        <v>1</v>
      </c>
      <c r="AD170" s="54">
        <f t="shared" ca="1" si="177"/>
        <v>1</v>
      </c>
      <c r="AE170" s="54">
        <f t="shared" ca="1" si="178"/>
        <v>1</v>
      </c>
      <c r="AF170" s="54">
        <f t="shared" ca="1" si="179"/>
        <v>1</v>
      </c>
      <c r="AG170" s="54">
        <f t="shared" ca="1" si="180"/>
        <v>1</v>
      </c>
      <c r="AH170" s="54">
        <f t="shared" ca="1" si="181"/>
        <v>1</v>
      </c>
      <c r="AI170" s="54">
        <f t="shared" ca="1" si="182"/>
        <v>1</v>
      </c>
      <c r="AJ170" s="54">
        <f t="shared" ca="1" si="183"/>
        <v>1</v>
      </c>
      <c r="AK170" s="54">
        <f t="shared" ca="1" si="184"/>
        <v>1</v>
      </c>
      <c r="AL170" s="54">
        <f t="shared" ca="1" si="185"/>
        <v>1</v>
      </c>
      <c r="AM170" s="54">
        <f t="shared" ca="1" si="159"/>
        <v>1</v>
      </c>
      <c r="AN170" s="109" t="s">
        <v>47</v>
      </c>
      <c r="AO170" s="54">
        <f t="shared" ca="1" si="160"/>
        <v>1</v>
      </c>
    </row>
    <row r="171" spans="1:41" x14ac:dyDescent="0.2">
      <c r="A171" s="60">
        <f>ROW()</f>
        <v>171</v>
      </c>
      <c r="B171" s="341"/>
      <c r="C171" s="143"/>
      <c r="D171" s="143" t="s">
        <v>209</v>
      </c>
      <c r="E171" s="316">
        <f t="shared" ref="E171:J171" si="232">+E170/365</f>
        <v>26816.452054794521</v>
      </c>
      <c r="F171" s="316">
        <f t="shared" si="232"/>
        <v>36086.67123287671</v>
      </c>
      <c r="G171" s="316">
        <f t="shared" si="232"/>
        <v>22081.506849315068</v>
      </c>
      <c r="H171" s="316">
        <f t="shared" si="232"/>
        <v>23226.249315068493</v>
      </c>
      <c r="I171" s="316">
        <f t="shared" si="232"/>
        <v>16093.186301369862</v>
      </c>
      <c r="J171" s="316">
        <f t="shared" si="232"/>
        <v>14391.712328767124</v>
      </c>
      <c r="K171" s="316">
        <f t="shared" ref="K171:N171" si="233">+K170/365</f>
        <v>12781.317808219179</v>
      </c>
      <c r="L171" s="316">
        <f t="shared" si="233"/>
        <v>13232.808219178081</v>
      </c>
      <c r="M171" s="316">
        <f t="shared" si="233"/>
        <v>12894.690410958905</v>
      </c>
      <c r="N171" s="316">
        <f t="shared" si="233"/>
        <v>0</v>
      </c>
      <c r="O171" s="48"/>
      <c r="P171" s="100"/>
      <c r="Q171" s="276"/>
      <c r="S171" s="56"/>
      <c r="T171" s="56"/>
      <c r="U171" s="56"/>
      <c r="V171" s="56"/>
      <c r="W171" s="56"/>
      <c r="X171" s="56"/>
      <c r="Y171" s="56"/>
      <c r="Z171" s="56"/>
      <c r="AA171" s="56"/>
      <c r="AB171" s="56"/>
      <c r="AC171" s="54">
        <f t="shared" ca="1" si="176"/>
        <v>1</v>
      </c>
      <c r="AD171" s="54">
        <f t="shared" ca="1" si="177"/>
        <v>1</v>
      </c>
      <c r="AE171" s="54">
        <f t="shared" ca="1" si="178"/>
        <v>1</v>
      </c>
      <c r="AF171" s="54">
        <f t="shared" ca="1" si="179"/>
        <v>1</v>
      </c>
      <c r="AG171" s="54">
        <f t="shared" ca="1" si="180"/>
        <v>1</v>
      </c>
      <c r="AH171" s="54">
        <f t="shared" ca="1" si="181"/>
        <v>1</v>
      </c>
      <c r="AI171" s="54">
        <f t="shared" ca="1" si="182"/>
        <v>1</v>
      </c>
      <c r="AJ171" s="54">
        <f t="shared" ca="1" si="183"/>
        <v>1</v>
      </c>
      <c r="AK171" s="54">
        <f t="shared" ca="1" si="184"/>
        <v>1</v>
      </c>
      <c r="AL171" s="54">
        <f t="shared" ca="1" si="185"/>
        <v>1</v>
      </c>
      <c r="AM171" s="54">
        <f t="shared" ca="1" si="159"/>
        <v>1</v>
      </c>
      <c r="AN171" s="109" t="s">
        <v>47</v>
      </c>
      <c r="AO171" s="54">
        <f t="shared" ca="1" si="160"/>
        <v>1</v>
      </c>
    </row>
    <row r="172" spans="1:41" ht="13.5" thickBot="1" x14ac:dyDescent="0.25">
      <c r="A172" s="60">
        <f>ROW()</f>
        <v>172</v>
      </c>
      <c r="B172" s="341"/>
      <c r="C172" s="143"/>
      <c r="D172" s="335" t="s">
        <v>210</v>
      </c>
      <c r="E172" s="344">
        <f>IF(E171=0,0,E166/E171)</f>
        <v>0.76035412732216623</v>
      </c>
      <c r="F172" s="344">
        <f t="shared" ref="F172:J172" si="234">IF(F171=0,0,F166/F171)</f>
        <v>14.260666955924608</v>
      </c>
      <c r="G172" s="344">
        <f t="shared" si="234"/>
        <v>69.266242129098302</v>
      </c>
      <c r="H172" s="344">
        <f t="shared" si="234"/>
        <v>29.322857546274108</v>
      </c>
      <c r="I172" s="344">
        <f t="shared" si="234"/>
        <v>27.496916503249142</v>
      </c>
      <c r="J172" s="345">
        <f t="shared" si="234"/>
        <v>15.556870154531479</v>
      </c>
      <c r="K172" s="345">
        <f t="shared" ref="K172:N172" si="235">IF(K171=0,0,K166/K171)</f>
        <v>35.703986619168688</v>
      </c>
      <c r="L172" s="345">
        <f t="shared" si="235"/>
        <v>47.956789631416314</v>
      </c>
      <c r="M172" s="345">
        <f t="shared" si="235"/>
        <v>51.335160356965439</v>
      </c>
      <c r="N172" s="345">
        <f t="shared" si="235"/>
        <v>0</v>
      </c>
      <c r="O172" s="68"/>
      <c r="P172" s="100"/>
      <c r="Q172" s="276" t="s">
        <v>211</v>
      </c>
      <c r="S172" s="56"/>
      <c r="T172" s="56"/>
      <c r="U172" s="56"/>
      <c r="V172" s="56"/>
      <c r="W172" s="56"/>
      <c r="X172" s="56"/>
      <c r="Y172" s="56"/>
      <c r="Z172" s="56"/>
      <c r="AA172" s="56"/>
      <c r="AB172" s="56"/>
      <c r="AC172" s="54">
        <f t="shared" ca="1" si="176"/>
        <v>1</v>
      </c>
      <c r="AD172" s="54">
        <f t="shared" ca="1" si="177"/>
        <v>1</v>
      </c>
      <c r="AE172" s="54">
        <f t="shared" ca="1" si="178"/>
        <v>1</v>
      </c>
      <c r="AF172" s="54">
        <f t="shared" ca="1" si="179"/>
        <v>1</v>
      </c>
      <c r="AG172" s="54">
        <f t="shared" ca="1" si="180"/>
        <v>1</v>
      </c>
      <c r="AH172" s="54">
        <f t="shared" ca="1" si="181"/>
        <v>1</v>
      </c>
      <c r="AI172" s="54">
        <f t="shared" ca="1" si="182"/>
        <v>1</v>
      </c>
      <c r="AJ172" s="54">
        <f t="shared" ca="1" si="183"/>
        <v>1</v>
      </c>
      <c r="AK172" s="54">
        <f t="shared" ca="1" si="184"/>
        <v>1</v>
      </c>
      <c r="AL172" s="54">
        <f t="shared" ca="1" si="185"/>
        <v>1</v>
      </c>
      <c r="AM172" s="54">
        <f t="shared" ca="1" si="159"/>
        <v>1</v>
      </c>
      <c r="AN172" s="109" t="s">
        <v>47</v>
      </c>
      <c r="AO172" s="54">
        <f t="shared" ca="1" si="160"/>
        <v>1</v>
      </c>
    </row>
    <row r="173" spans="1:41" ht="13.5" thickTop="1" x14ac:dyDescent="0.2">
      <c r="A173" s="60">
        <f>ROW()</f>
        <v>173</v>
      </c>
      <c r="B173" s="341"/>
      <c r="C173" s="143"/>
      <c r="D173" s="346" t="s">
        <v>212</v>
      </c>
      <c r="E173" s="340">
        <f>IFERROR(IF(E172=0,0,IF(E172-D172&gt;0,"Pos Chg","Neg")),0)</f>
        <v>0</v>
      </c>
      <c r="F173" s="340" t="str">
        <f t="shared" ref="F173" si="236">IFERROR(IF(F172=0,0,IF(F172-E172&gt;0,"Pos Chg","Neg")),0)</f>
        <v>Pos Chg</v>
      </c>
      <c r="G173" s="340" t="str">
        <f t="shared" ref="G173" si="237">IFERROR(IF(G172=0,0,IF(G172-F172&gt;0,"Pos Chg","Neg")),0)</f>
        <v>Pos Chg</v>
      </c>
      <c r="H173" s="340" t="str">
        <f t="shared" ref="H173" si="238">IFERROR(IF(H172=0,0,IF(H172-G172&gt;0,"Pos Chg","Neg")),0)</f>
        <v>Neg</v>
      </c>
      <c r="I173" s="340" t="str">
        <f t="shared" ref="I173" si="239">IFERROR(IF(I172=0,0,IF(I172-H172&gt;0,"Pos Chg","Neg")),0)</f>
        <v>Neg</v>
      </c>
      <c r="J173" s="340" t="str">
        <f t="shared" ref="J173:N173" si="240">IFERROR(IF(J172=0,0,IF(J172-I172&gt;0,"Pos Chg","Neg")),0)</f>
        <v>Neg</v>
      </c>
      <c r="K173" s="340" t="str">
        <f t="shared" si="240"/>
        <v>Pos Chg</v>
      </c>
      <c r="L173" s="340" t="str">
        <f t="shared" si="240"/>
        <v>Pos Chg</v>
      </c>
      <c r="M173" s="340" t="str">
        <f t="shared" si="240"/>
        <v>Pos Chg</v>
      </c>
      <c r="N173" s="340">
        <f t="shared" si="240"/>
        <v>0</v>
      </c>
      <c r="O173" s="68"/>
      <c r="P173" s="100"/>
      <c r="Q173" s="276"/>
      <c r="S173" s="56"/>
      <c r="T173" s="56"/>
      <c r="U173" s="56"/>
      <c r="V173" s="56"/>
      <c r="W173" s="56"/>
      <c r="X173" s="56"/>
      <c r="Y173" s="56"/>
      <c r="Z173" s="56"/>
      <c r="AA173" s="56"/>
      <c r="AB173" s="56"/>
      <c r="AC173" s="54">
        <f t="shared" ca="1" si="176"/>
        <v>1</v>
      </c>
      <c r="AD173" s="54">
        <f t="shared" ca="1" si="177"/>
        <v>1</v>
      </c>
      <c r="AE173" s="54">
        <f t="shared" ca="1" si="178"/>
        <v>1</v>
      </c>
      <c r="AF173" s="54">
        <f t="shared" ca="1" si="179"/>
        <v>1</v>
      </c>
      <c r="AG173" s="54">
        <f t="shared" ca="1" si="180"/>
        <v>1</v>
      </c>
      <c r="AH173" s="54">
        <f t="shared" ca="1" si="181"/>
        <v>1</v>
      </c>
      <c r="AI173" s="54">
        <f t="shared" ca="1" si="182"/>
        <v>1</v>
      </c>
      <c r="AJ173" s="54">
        <f t="shared" ca="1" si="183"/>
        <v>1</v>
      </c>
      <c r="AK173" s="54">
        <f t="shared" ca="1" si="184"/>
        <v>1</v>
      </c>
      <c r="AL173" s="54">
        <f t="shared" ca="1" si="185"/>
        <v>1</v>
      </c>
      <c r="AM173" s="54">
        <f t="shared" ca="1" si="159"/>
        <v>1</v>
      </c>
      <c r="AN173" s="109" t="s">
        <v>47</v>
      </c>
      <c r="AO173" s="54">
        <f t="shared" ca="1" si="160"/>
        <v>1</v>
      </c>
    </row>
    <row r="174" spans="1:41" x14ac:dyDescent="0.2">
      <c r="A174" s="60">
        <f>ROW()</f>
        <v>174</v>
      </c>
      <c r="B174" s="341"/>
      <c r="C174" s="143"/>
      <c r="D174" s="347" t="s">
        <v>195</v>
      </c>
      <c r="E174" s="348" t="str">
        <f t="shared" ref="E174:N174" si="241">E$292</f>
        <v>n/a</v>
      </c>
      <c r="F174" s="348" t="str">
        <f t="shared" si="241"/>
        <v>FFBS</v>
      </c>
      <c r="G174" s="348" t="str">
        <f t="shared" si="241"/>
        <v>MS</v>
      </c>
      <c r="H174" s="348">
        <f t="shared" si="241"/>
        <v>0</v>
      </c>
      <c r="I174" s="348" t="str">
        <f t="shared" si="241"/>
        <v>DNMS</v>
      </c>
      <c r="J174" s="348" t="str">
        <f t="shared" si="241"/>
        <v>DNMS</v>
      </c>
      <c r="K174" s="248" t="str">
        <f t="shared" si="241"/>
        <v>MS</v>
      </c>
      <c r="L174" s="248" t="str">
        <f t="shared" si="241"/>
        <v>MS</v>
      </c>
      <c r="M174" s="248" t="str">
        <f t="shared" si="241"/>
        <v>MS</v>
      </c>
      <c r="N174" s="248">
        <f t="shared" si="241"/>
        <v>0</v>
      </c>
      <c r="O174" s="37"/>
      <c r="P174" s="100"/>
      <c r="Q174" s="276"/>
      <c r="S174" s="56"/>
      <c r="T174" s="56"/>
      <c r="U174" s="56"/>
      <c r="V174" s="56"/>
      <c r="W174" s="56"/>
      <c r="X174" s="56"/>
      <c r="Y174" s="56"/>
      <c r="Z174" s="56"/>
      <c r="AA174" s="56"/>
      <c r="AB174" s="56"/>
      <c r="AC174" s="54">
        <f t="shared" ca="1" si="176"/>
        <v>1</v>
      </c>
      <c r="AD174" s="54">
        <f t="shared" ca="1" si="177"/>
        <v>1</v>
      </c>
      <c r="AE174" s="54">
        <f t="shared" ca="1" si="178"/>
        <v>1</v>
      </c>
      <c r="AF174" s="54">
        <f t="shared" ca="1" si="179"/>
        <v>1</v>
      </c>
      <c r="AG174" s="54">
        <f t="shared" ca="1" si="180"/>
        <v>1</v>
      </c>
      <c r="AH174" s="54">
        <f t="shared" ca="1" si="181"/>
        <v>1</v>
      </c>
      <c r="AI174" s="54">
        <f t="shared" ca="1" si="182"/>
        <v>1</v>
      </c>
      <c r="AJ174" s="54">
        <f t="shared" ca="1" si="183"/>
        <v>1</v>
      </c>
      <c r="AK174" s="54">
        <f t="shared" ca="1" si="184"/>
        <v>1</v>
      </c>
      <c r="AL174" s="54">
        <f t="shared" ca="1" si="185"/>
        <v>1</v>
      </c>
      <c r="AM174" s="54">
        <f t="shared" ca="1" si="159"/>
        <v>1</v>
      </c>
      <c r="AN174" s="109" t="s">
        <v>47</v>
      </c>
      <c r="AO174" s="54">
        <f t="shared" ca="1" si="160"/>
        <v>1</v>
      </c>
    </row>
    <row r="175" spans="1:41" x14ac:dyDescent="0.2">
      <c r="A175" s="60">
        <f>ROW()</f>
        <v>175</v>
      </c>
      <c r="B175" s="343" t="s">
        <v>196</v>
      </c>
      <c r="C175" s="143"/>
      <c r="D175" s="437"/>
      <c r="E175" s="436"/>
      <c r="F175" s="436"/>
      <c r="G175" s="436"/>
      <c r="H175" s="436"/>
      <c r="I175" s="436"/>
      <c r="J175" s="436"/>
      <c r="K175" s="436"/>
      <c r="L175" s="436"/>
      <c r="M175" s="436"/>
      <c r="N175" s="436"/>
      <c r="O175" s="37"/>
      <c r="P175" s="100"/>
      <c r="Q175" s="276"/>
      <c r="S175" s="56"/>
      <c r="T175" s="56"/>
      <c r="U175" s="56"/>
      <c r="V175" s="56"/>
      <c r="W175" s="56"/>
      <c r="X175" s="56"/>
      <c r="Y175" s="56"/>
      <c r="Z175" s="56"/>
      <c r="AA175" s="56"/>
      <c r="AB175" s="56"/>
      <c r="AC175" s="54">
        <f t="shared" ca="1" si="176"/>
        <v>1</v>
      </c>
      <c r="AD175" s="54">
        <f t="shared" ca="1" si="177"/>
        <v>1</v>
      </c>
      <c r="AE175" s="54">
        <f t="shared" ca="1" si="178"/>
        <v>1</v>
      </c>
      <c r="AF175" s="54">
        <f t="shared" ca="1" si="179"/>
        <v>0</v>
      </c>
      <c r="AG175" s="54">
        <f t="shared" ca="1" si="180"/>
        <v>0</v>
      </c>
      <c r="AH175" s="54">
        <f t="shared" ca="1" si="181"/>
        <v>0</v>
      </c>
      <c r="AI175" s="54">
        <f t="shared" ca="1" si="182"/>
        <v>0</v>
      </c>
      <c r="AJ175" s="54">
        <f t="shared" ca="1" si="183"/>
        <v>0</v>
      </c>
      <c r="AK175" s="54">
        <f t="shared" ca="1" si="184"/>
        <v>0</v>
      </c>
      <c r="AL175" s="54">
        <f t="shared" ca="1" si="185"/>
        <v>0</v>
      </c>
      <c r="AM175" s="54">
        <f t="shared" ca="1" si="159"/>
        <v>1</v>
      </c>
      <c r="AN175" s="109" t="s">
        <v>47</v>
      </c>
      <c r="AO175" s="54">
        <f t="shared" ca="1" si="160"/>
        <v>1</v>
      </c>
    </row>
    <row r="176" spans="1:41" x14ac:dyDescent="0.2">
      <c r="A176" s="60">
        <f>ROW()</f>
        <v>176</v>
      </c>
      <c r="B176" s="341"/>
      <c r="C176" s="143"/>
      <c r="D176" s="436"/>
      <c r="E176" s="436"/>
      <c r="F176" s="436"/>
      <c r="G176" s="436"/>
      <c r="H176" s="436"/>
      <c r="I176" s="436"/>
      <c r="J176" s="436"/>
      <c r="K176" s="436"/>
      <c r="L176" s="436"/>
      <c r="M176" s="436"/>
      <c r="N176" s="436"/>
      <c r="O176" s="37"/>
      <c r="P176" s="100"/>
      <c r="Q176" s="276"/>
      <c r="S176" s="56"/>
      <c r="T176" s="56"/>
      <c r="U176" s="56"/>
      <c r="V176" s="56"/>
      <c r="W176" s="56"/>
      <c r="X176" s="56"/>
      <c r="Y176" s="56"/>
      <c r="Z176" s="56"/>
      <c r="AA176" s="56"/>
      <c r="AB176" s="56"/>
      <c r="AC176" s="54">
        <f t="shared" ca="1" si="176"/>
        <v>1</v>
      </c>
      <c r="AD176" s="54">
        <f t="shared" ca="1" si="177"/>
        <v>1</v>
      </c>
      <c r="AE176" s="54">
        <f t="shared" ca="1" si="178"/>
        <v>1</v>
      </c>
      <c r="AF176" s="54">
        <f t="shared" ca="1" si="179"/>
        <v>0</v>
      </c>
      <c r="AG176" s="54">
        <f t="shared" ca="1" si="180"/>
        <v>0</v>
      </c>
      <c r="AH176" s="54">
        <f t="shared" ca="1" si="181"/>
        <v>0</v>
      </c>
      <c r="AI176" s="54">
        <f t="shared" ca="1" si="182"/>
        <v>0</v>
      </c>
      <c r="AJ176" s="54">
        <f t="shared" ca="1" si="183"/>
        <v>0</v>
      </c>
      <c r="AK176" s="54">
        <f t="shared" ca="1" si="184"/>
        <v>0</v>
      </c>
      <c r="AL176" s="54">
        <f t="shared" ca="1" si="185"/>
        <v>0</v>
      </c>
      <c r="AM176" s="54">
        <f t="shared" ca="1" si="159"/>
        <v>1</v>
      </c>
      <c r="AN176" s="109" t="s">
        <v>47</v>
      </c>
      <c r="AO176" s="54">
        <f t="shared" ca="1" si="160"/>
        <v>1</v>
      </c>
    </row>
    <row r="177" spans="1:41" x14ac:dyDescent="0.2">
      <c r="A177" s="60">
        <f>ROW()</f>
        <v>177</v>
      </c>
      <c r="B177" s="341"/>
      <c r="C177" s="143"/>
      <c r="D177" s="143"/>
      <c r="E177" s="248"/>
      <c r="F177" s="248"/>
      <c r="G177" s="248"/>
      <c r="H177" s="248"/>
      <c r="I177" s="248"/>
      <c r="J177" s="248"/>
      <c r="K177" s="248"/>
      <c r="L177" s="248"/>
      <c r="M177" s="248"/>
      <c r="N177" s="248"/>
      <c r="O177" s="37"/>
      <c r="P177" s="100"/>
      <c r="Q177" s="276"/>
      <c r="S177" s="56"/>
      <c r="T177" s="56"/>
      <c r="U177" s="56"/>
      <c r="V177" s="56"/>
      <c r="W177" s="56"/>
      <c r="X177" s="56"/>
      <c r="Y177" s="56"/>
      <c r="Z177" s="56"/>
      <c r="AA177" s="56"/>
      <c r="AB177" s="56"/>
      <c r="AC177" s="54">
        <f t="shared" ca="1" si="176"/>
        <v>1</v>
      </c>
      <c r="AD177" s="54">
        <f t="shared" ca="1" si="177"/>
        <v>1</v>
      </c>
      <c r="AE177" s="54">
        <f t="shared" ca="1" si="178"/>
        <v>1</v>
      </c>
      <c r="AF177" s="54">
        <f t="shared" ca="1" si="179"/>
        <v>1</v>
      </c>
      <c r="AG177" s="54">
        <f t="shared" ca="1" si="180"/>
        <v>1</v>
      </c>
      <c r="AH177" s="54">
        <f t="shared" ca="1" si="181"/>
        <v>1</v>
      </c>
      <c r="AI177" s="54">
        <f t="shared" ca="1" si="182"/>
        <v>1</v>
      </c>
      <c r="AJ177" s="54">
        <f t="shared" ca="1" si="183"/>
        <v>1</v>
      </c>
      <c r="AK177" s="54">
        <f t="shared" ca="1" si="184"/>
        <v>1</v>
      </c>
      <c r="AL177" s="54">
        <f t="shared" ca="1" si="185"/>
        <v>1</v>
      </c>
      <c r="AM177" s="54">
        <f t="shared" ca="1" si="159"/>
        <v>1</v>
      </c>
      <c r="AN177" s="109" t="s">
        <v>47</v>
      </c>
      <c r="AO177" s="54">
        <f t="shared" ca="1" si="160"/>
        <v>1</v>
      </c>
    </row>
    <row r="178" spans="1:41" x14ac:dyDescent="0.2">
      <c r="A178" s="60">
        <f>ROW()</f>
        <v>178</v>
      </c>
      <c r="B178" s="341"/>
      <c r="C178" s="143"/>
      <c r="D178" s="143" t="s">
        <v>213</v>
      </c>
      <c r="E178" s="292"/>
      <c r="F178" s="292"/>
      <c r="G178" s="292"/>
      <c r="H178" s="292"/>
      <c r="I178" s="292"/>
      <c r="J178" s="292"/>
      <c r="K178" s="292"/>
      <c r="L178" s="292"/>
      <c r="M178" s="292"/>
      <c r="N178" s="292"/>
      <c r="O178" s="37"/>
      <c r="P178" s="100"/>
      <c r="Q178" s="276"/>
      <c r="S178" s="56"/>
      <c r="T178" s="56"/>
      <c r="U178" s="56"/>
      <c r="V178" s="56"/>
      <c r="W178" s="56"/>
      <c r="X178" s="56"/>
      <c r="Y178" s="56"/>
      <c r="Z178" s="56"/>
      <c r="AA178" s="56"/>
      <c r="AB178" s="56"/>
      <c r="AC178" s="54">
        <f t="shared" ca="1" si="176"/>
        <v>1</v>
      </c>
      <c r="AD178" s="54">
        <f t="shared" ca="1" si="177"/>
        <v>1</v>
      </c>
      <c r="AE178" s="54">
        <f t="shared" ca="1" si="178"/>
        <v>1</v>
      </c>
      <c r="AF178" s="54">
        <f t="shared" ca="1" si="179"/>
        <v>1</v>
      </c>
      <c r="AG178" s="54">
        <f t="shared" ca="1" si="180"/>
        <v>1</v>
      </c>
      <c r="AH178" s="54">
        <f t="shared" ca="1" si="181"/>
        <v>1</v>
      </c>
      <c r="AI178" s="54">
        <f t="shared" ca="1" si="182"/>
        <v>1</v>
      </c>
      <c r="AJ178" s="54">
        <f t="shared" ca="1" si="183"/>
        <v>1</v>
      </c>
      <c r="AK178" s="54">
        <f t="shared" ca="1" si="184"/>
        <v>1</v>
      </c>
      <c r="AL178" s="54">
        <f t="shared" ca="1" si="185"/>
        <v>1</v>
      </c>
      <c r="AM178" s="54">
        <f t="shared" ca="1" si="159"/>
        <v>1</v>
      </c>
      <c r="AN178" s="109" t="s">
        <v>47</v>
      </c>
      <c r="AO178" s="54">
        <f t="shared" ca="1" si="160"/>
        <v>1</v>
      </c>
    </row>
    <row r="179" spans="1:41" x14ac:dyDescent="0.2">
      <c r="A179" s="60">
        <f>ROW()</f>
        <v>179</v>
      </c>
      <c r="B179" s="75" t="s">
        <v>214</v>
      </c>
      <c r="C179" s="76"/>
      <c r="D179" s="80" t="s">
        <v>215</v>
      </c>
      <c r="E179" s="92"/>
      <c r="F179" s="92"/>
      <c r="G179" s="92"/>
      <c r="H179" s="92"/>
      <c r="I179" s="92"/>
      <c r="J179" s="92"/>
      <c r="K179" s="92"/>
      <c r="L179" s="92"/>
      <c r="M179" s="92"/>
      <c r="N179" s="92"/>
      <c r="O179" s="37"/>
      <c r="P179" s="100"/>
      <c r="Q179" s="276" t="s">
        <v>187</v>
      </c>
      <c r="S179" s="56"/>
      <c r="T179" s="56"/>
      <c r="U179" s="56"/>
      <c r="V179" s="56"/>
      <c r="W179" s="56"/>
      <c r="X179" s="56"/>
      <c r="Y179" s="56"/>
      <c r="Z179" s="56"/>
      <c r="AA179" s="56"/>
      <c r="AB179" s="56"/>
      <c r="AC179" s="54">
        <f t="shared" ca="1" si="176"/>
        <v>1</v>
      </c>
      <c r="AD179" s="54">
        <f t="shared" ca="1" si="177"/>
        <v>1</v>
      </c>
      <c r="AE179" s="54">
        <f t="shared" ca="1" si="178"/>
        <v>1</v>
      </c>
      <c r="AF179" s="54">
        <f t="shared" ca="1" si="179"/>
        <v>1</v>
      </c>
      <c r="AG179" s="54">
        <f t="shared" ca="1" si="180"/>
        <v>1</v>
      </c>
      <c r="AH179" s="54">
        <f t="shared" ca="1" si="181"/>
        <v>1</v>
      </c>
      <c r="AI179" s="54">
        <f t="shared" ca="1" si="182"/>
        <v>1</v>
      </c>
      <c r="AJ179" s="54">
        <f t="shared" ca="1" si="183"/>
        <v>1</v>
      </c>
      <c r="AK179" s="54">
        <f t="shared" ca="1" si="184"/>
        <v>1</v>
      </c>
      <c r="AL179" s="54">
        <f t="shared" ca="1" si="185"/>
        <v>1</v>
      </c>
      <c r="AM179" s="54">
        <f t="shared" ca="1" si="159"/>
        <v>1</v>
      </c>
      <c r="AN179" s="109" t="s">
        <v>47</v>
      </c>
      <c r="AO179" s="54">
        <f t="shared" ca="1" si="160"/>
        <v>1</v>
      </c>
    </row>
    <row r="180" spans="1:41" x14ac:dyDescent="0.2">
      <c r="A180" s="60">
        <f>ROW()</f>
        <v>180</v>
      </c>
      <c r="B180" s="333"/>
      <c r="C180" s="143"/>
      <c r="D180" s="143" t="s">
        <v>216</v>
      </c>
      <c r="E180" s="316">
        <f t="shared" ref="E180:N180" si="242">+E84+E95</f>
        <v>1096932</v>
      </c>
      <c r="F180" s="316">
        <f t="shared" si="242"/>
        <v>1529034</v>
      </c>
      <c r="G180" s="316">
        <f t="shared" si="242"/>
        <v>2084403</v>
      </c>
      <c r="H180" s="316">
        <f t="shared" si="242"/>
        <v>730550</v>
      </c>
      <c r="I180" s="316">
        <f t="shared" si="242"/>
        <v>512079</v>
      </c>
      <c r="J180" s="316">
        <f t="shared" si="242"/>
        <v>773781</v>
      </c>
      <c r="K180" s="316">
        <f t="shared" si="242"/>
        <v>1082527</v>
      </c>
      <c r="L180" s="316">
        <f t="shared" si="242"/>
        <v>947695</v>
      </c>
      <c r="M180" s="316">
        <f t="shared" si="242"/>
        <v>981305</v>
      </c>
      <c r="N180" s="316">
        <f t="shared" si="242"/>
        <v>0</v>
      </c>
      <c r="O180" s="37"/>
      <c r="P180" s="100"/>
      <c r="Q180" s="276"/>
      <c r="S180" s="56"/>
      <c r="T180" s="56"/>
      <c r="U180" s="56"/>
      <c r="V180" s="56"/>
      <c r="W180" s="56"/>
      <c r="X180" s="56"/>
      <c r="Y180" s="56"/>
      <c r="Z180" s="56"/>
      <c r="AA180" s="56"/>
      <c r="AB180" s="56"/>
      <c r="AC180" s="54">
        <f t="shared" ca="1" si="176"/>
        <v>1</v>
      </c>
      <c r="AD180" s="54">
        <f t="shared" ca="1" si="177"/>
        <v>1</v>
      </c>
      <c r="AE180" s="54">
        <f t="shared" ca="1" si="178"/>
        <v>1</v>
      </c>
      <c r="AF180" s="54">
        <f t="shared" ca="1" si="179"/>
        <v>1</v>
      </c>
      <c r="AG180" s="54">
        <f t="shared" ca="1" si="180"/>
        <v>1</v>
      </c>
      <c r="AH180" s="54">
        <f t="shared" ca="1" si="181"/>
        <v>1</v>
      </c>
      <c r="AI180" s="54">
        <f t="shared" ca="1" si="182"/>
        <v>1</v>
      </c>
      <c r="AJ180" s="54">
        <f t="shared" ca="1" si="183"/>
        <v>1</v>
      </c>
      <c r="AK180" s="54">
        <f t="shared" ca="1" si="184"/>
        <v>1</v>
      </c>
      <c r="AL180" s="54">
        <f t="shared" ca="1" si="185"/>
        <v>1</v>
      </c>
      <c r="AM180" s="54">
        <f t="shared" ref="AM180:AM235" ca="1" si="243">CELL("protect",O180)</f>
        <v>1</v>
      </c>
      <c r="AN180" s="109" t="s">
        <v>47</v>
      </c>
      <c r="AO180" s="54">
        <f t="shared" ref="AO180:AO235" ca="1" si="244">CELL("protect",P180)</f>
        <v>1</v>
      </c>
    </row>
    <row r="181" spans="1:41" x14ac:dyDescent="0.2">
      <c r="A181" s="60">
        <f>ROW()</f>
        <v>181</v>
      </c>
      <c r="B181" s="333">
        <f>ROW(B63)</f>
        <v>63</v>
      </c>
      <c r="C181" s="143"/>
      <c r="D181" s="143" t="s">
        <v>204</v>
      </c>
      <c r="E181" s="248">
        <f t="shared" ref="E181:N181" si="245">E$51</f>
        <v>10022518</v>
      </c>
      <c r="F181" s="248">
        <f t="shared" si="245"/>
        <v>13447398</v>
      </c>
      <c r="G181" s="248">
        <f t="shared" si="245"/>
        <v>8191923</v>
      </c>
      <c r="H181" s="248">
        <f t="shared" si="245"/>
        <v>8600879</v>
      </c>
      <c r="I181" s="248">
        <f t="shared" si="245"/>
        <v>5978722</v>
      </c>
      <c r="J181" s="248">
        <f t="shared" si="245"/>
        <v>5334917</v>
      </c>
      <c r="K181" s="248">
        <f t="shared" si="245"/>
        <v>4676401</v>
      </c>
      <c r="L181" s="248">
        <f t="shared" si="245"/>
        <v>4854539</v>
      </c>
      <c r="M181" s="248">
        <f t="shared" si="245"/>
        <v>4729076</v>
      </c>
      <c r="N181" s="248">
        <f t="shared" si="245"/>
        <v>0</v>
      </c>
      <c r="O181" s="37"/>
      <c r="P181" s="100"/>
      <c r="Q181" s="276"/>
      <c r="S181" s="56"/>
      <c r="T181" s="56"/>
      <c r="U181" s="56"/>
      <c r="V181" s="56"/>
      <c r="W181" s="56"/>
      <c r="X181" s="56"/>
      <c r="Y181" s="56"/>
      <c r="Z181" s="56"/>
      <c r="AA181" s="56"/>
      <c r="AB181" s="56"/>
      <c r="AC181" s="54">
        <f t="shared" ca="1" si="176"/>
        <v>1</v>
      </c>
      <c r="AD181" s="54">
        <f t="shared" ca="1" si="177"/>
        <v>1</v>
      </c>
      <c r="AE181" s="54">
        <f t="shared" ca="1" si="178"/>
        <v>1</v>
      </c>
      <c r="AF181" s="54">
        <f t="shared" ca="1" si="179"/>
        <v>1</v>
      </c>
      <c r="AG181" s="54">
        <f t="shared" ca="1" si="180"/>
        <v>1</v>
      </c>
      <c r="AH181" s="54">
        <f t="shared" ca="1" si="181"/>
        <v>1</v>
      </c>
      <c r="AI181" s="54">
        <f t="shared" ca="1" si="182"/>
        <v>1</v>
      </c>
      <c r="AJ181" s="54">
        <f t="shared" ca="1" si="183"/>
        <v>1</v>
      </c>
      <c r="AK181" s="54">
        <f t="shared" ca="1" si="184"/>
        <v>1</v>
      </c>
      <c r="AL181" s="54">
        <f t="shared" ca="1" si="185"/>
        <v>1</v>
      </c>
      <c r="AM181" s="54">
        <f t="shared" ca="1" si="243"/>
        <v>1</v>
      </c>
      <c r="AN181" s="109" t="s">
        <v>47</v>
      </c>
      <c r="AO181" s="54">
        <f t="shared" ca="1" si="244"/>
        <v>1</v>
      </c>
    </row>
    <row r="182" spans="1:41" x14ac:dyDescent="0.2">
      <c r="A182" s="60">
        <f>ROW()</f>
        <v>182</v>
      </c>
      <c r="B182" s="333">
        <f>ROW(B75)</f>
        <v>75</v>
      </c>
      <c r="C182" s="143"/>
      <c r="D182" s="143" t="s">
        <v>206</v>
      </c>
      <c r="E182" s="248">
        <f t="shared" ref="E182:N182" si="246">E$60</f>
        <v>234513</v>
      </c>
      <c r="F182" s="248">
        <f t="shared" si="246"/>
        <v>275763</v>
      </c>
      <c r="G182" s="248">
        <f t="shared" si="246"/>
        <v>132173</v>
      </c>
      <c r="H182" s="248">
        <f t="shared" si="246"/>
        <v>123298</v>
      </c>
      <c r="I182" s="248">
        <f t="shared" si="246"/>
        <v>104709</v>
      </c>
      <c r="J182" s="248">
        <f t="shared" si="246"/>
        <v>81942</v>
      </c>
      <c r="K182" s="248">
        <f t="shared" si="246"/>
        <v>11220</v>
      </c>
      <c r="L182" s="248">
        <f t="shared" si="246"/>
        <v>24564</v>
      </c>
      <c r="M182" s="248">
        <f t="shared" si="246"/>
        <v>22514</v>
      </c>
      <c r="N182" s="248">
        <f t="shared" si="246"/>
        <v>0</v>
      </c>
      <c r="O182" s="37"/>
      <c r="P182" s="100"/>
      <c r="Q182" s="276"/>
      <c r="S182" s="56"/>
      <c r="T182" s="56"/>
      <c r="U182" s="56"/>
      <c r="V182" s="56"/>
      <c r="W182" s="56"/>
      <c r="X182" s="56"/>
      <c r="Y182" s="56"/>
      <c r="Z182" s="56"/>
      <c r="AA182" s="56"/>
      <c r="AB182" s="56"/>
      <c r="AC182" s="54">
        <f t="shared" ca="1" si="176"/>
        <v>1</v>
      </c>
      <c r="AD182" s="54">
        <f t="shared" ca="1" si="177"/>
        <v>1</v>
      </c>
      <c r="AE182" s="54">
        <f t="shared" ca="1" si="178"/>
        <v>1</v>
      </c>
      <c r="AF182" s="54">
        <f t="shared" ca="1" si="179"/>
        <v>1</v>
      </c>
      <c r="AG182" s="54">
        <f t="shared" ca="1" si="180"/>
        <v>1</v>
      </c>
      <c r="AH182" s="54">
        <f t="shared" ca="1" si="181"/>
        <v>1</v>
      </c>
      <c r="AI182" s="54">
        <f t="shared" ca="1" si="182"/>
        <v>1</v>
      </c>
      <c r="AJ182" s="54">
        <f t="shared" ca="1" si="183"/>
        <v>1</v>
      </c>
      <c r="AK182" s="54">
        <f t="shared" ca="1" si="184"/>
        <v>1</v>
      </c>
      <c r="AL182" s="54">
        <f t="shared" ca="1" si="185"/>
        <v>1</v>
      </c>
      <c r="AM182" s="54">
        <f t="shared" ca="1" si="243"/>
        <v>1</v>
      </c>
      <c r="AN182" s="109" t="s">
        <v>47</v>
      </c>
      <c r="AO182" s="54">
        <f t="shared" ca="1" si="244"/>
        <v>1</v>
      </c>
    </row>
    <row r="183" spans="1:41" x14ac:dyDescent="0.2">
      <c r="A183" s="60">
        <f>ROW()</f>
        <v>183</v>
      </c>
      <c r="B183" s="333">
        <f>ROW(B61)</f>
        <v>61</v>
      </c>
      <c r="C183" s="143"/>
      <c r="D183" s="143" t="s">
        <v>207</v>
      </c>
      <c r="E183" s="248">
        <f t="shared" ref="E183:N183" si="247">E$61</f>
        <v>0</v>
      </c>
      <c r="F183" s="248">
        <f t="shared" si="247"/>
        <v>0</v>
      </c>
      <c r="G183" s="248">
        <f t="shared" si="247"/>
        <v>0</v>
      </c>
      <c r="H183" s="248">
        <f t="shared" si="247"/>
        <v>0</v>
      </c>
      <c r="I183" s="248">
        <f t="shared" si="247"/>
        <v>0</v>
      </c>
      <c r="J183" s="248">
        <f t="shared" si="247"/>
        <v>0</v>
      </c>
      <c r="K183" s="248">
        <f t="shared" si="247"/>
        <v>0</v>
      </c>
      <c r="L183" s="248">
        <f t="shared" si="247"/>
        <v>0</v>
      </c>
      <c r="M183" s="248">
        <f t="shared" si="247"/>
        <v>0</v>
      </c>
      <c r="N183" s="248">
        <f t="shared" si="247"/>
        <v>0</v>
      </c>
      <c r="O183" s="37"/>
      <c r="P183" s="100"/>
      <c r="Q183" s="276"/>
      <c r="S183" s="56"/>
      <c r="T183" s="56"/>
      <c r="U183" s="56"/>
      <c r="V183" s="56"/>
      <c r="W183" s="56"/>
      <c r="X183" s="56"/>
      <c r="Y183" s="56"/>
      <c r="Z183" s="56"/>
      <c r="AA183" s="56"/>
      <c r="AB183" s="56"/>
      <c r="AC183" s="54">
        <f t="shared" ca="1" si="176"/>
        <v>1</v>
      </c>
      <c r="AD183" s="54">
        <f t="shared" ca="1" si="177"/>
        <v>1</v>
      </c>
      <c r="AE183" s="54">
        <f t="shared" ca="1" si="178"/>
        <v>1</v>
      </c>
      <c r="AF183" s="54">
        <f t="shared" ca="1" si="179"/>
        <v>1</v>
      </c>
      <c r="AG183" s="54">
        <f t="shared" ca="1" si="180"/>
        <v>1</v>
      </c>
      <c r="AH183" s="54">
        <f t="shared" ca="1" si="181"/>
        <v>1</v>
      </c>
      <c r="AI183" s="54">
        <f t="shared" ca="1" si="182"/>
        <v>1</v>
      </c>
      <c r="AJ183" s="54">
        <f t="shared" ca="1" si="183"/>
        <v>1</v>
      </c>
      <c r="AK183" s="54">
        <f t="shared" ca="1" si="184"/>
        <v>1</v>
      </c>
      <c r="AL183" s="54">
        <f t="shared" ca="1" si="185"/>
        <v>1</v>
      </c>
      <c r="AM183" s="54">
        <f t="shared" ca="1" si="243"/>
        <v>1</v>
      </c>
      <c r="AN183" s="109" t="s">
        <v>47</v>
      </c>
      <c r="AO183" s="54">
        <f t="shared" ca="1" si="244"/>
        <v>1</v>
      </c>
    </row>
    <row r="184" spans="1:41" x14ac:dyDescent="0.2">
      <c r="A184" s="60">
        <f>ROW()</f>
        <v>184</v>
      </c>
      <c r="B184" s="334"/>
      <c r="C184" s="143"/>
      <c r="D184" s="143" t="s">
        <v>208</v>
      </c>
      <c r="E184" s="296">
        <f t="shared" ref="E184:J184" si="248">+E181-E183-E182</f>
        <v>9788005</v>
      </c>
      <c r="F184" s="296">
        <f t="shared" si="248"/>
        <v>13171635</v>
      </c>
      <c r="G184" s="296">
        <f t="shared" si="248"/>
        <v>8059750</v>
      </c>
      <c r="H184" s="296">
        <f t="shared" si="248"/>
        <v>8477581</v>
      </c>
      <c r="I184" s="296">
        <f t="shared" si="248"/>
        <v>5874013</v>
      </c>
      <c r="J184" s="296">
        <f t="shared" si="248"/>
        <v>5252975</v>
      </c>
      <c r="K184" s="296">
        <f t="shared" ref="K184:N184" si="249">+K181-K183-K182</f>
        <v>4665181</v>
      </c>
      <c r="L184" s="296">
        <f t="shared" si="249"/>
        <v>4829975</v>
      </c>
      <c r="M184" s="296">
        <f t="shared" si="249"/>
        <v>4706562</v>
      </c>
      <c r="N184" s="296">
        <f t="shared" si="249"/>
        <v>0</v>
      </c>
      <c r="O184" s="37"/>
      <c r="P184" s="100"/>
      <c r="Q184" s="276"/>
      <c r="S184" s="56"/>
      <c r="T184" s="56"/>
      <c r="U184" s="56"/>
      <c r="V184" s="56"/>
      <c r="W184" s="56"/>
      <c r="X184" s="56"/>
      <c r="Y184" s="56"/>
      <c r="Z184" s="56"/>
      <c r="AA184" s="56"/>
      <c r="AB184" s="56"/>
      <c r="AC184" s="54">
        <f t="shared" ca="1" si="176"/>
        <v>1</v>
      </c>
      <c r="AD184" s="54">
        <f t="shared" ca="1" si="177"/>
        <v>1</v>
      </c>
      <c r="AE184" s="54">
        <f t="shared" ca="1" si="178"/>
        <v>1</v>
      </c>
      <c r="AF184" s="54">
        <f t="shared" ca="1" si="179"/>
        <v>1</v>
      </c>
      <c r="AG184" s="54">
        <f t="shared" ca="1" si="180"/>
        <v>1</v>
      </c>
      <c r="AH184" s="54">
        <f t="shared" ca="1" si="181"/>
        <v>1</v>
      </c>
      <c r="AI184" s="54">
        <f t="shared" ca="1" si="182"/>
        <v>1</v>
      </c>
      <c r="AJ184" s="54">
        <f t="shared" ca="1" si="183"/>
        <v>1</v>
      </c>
      <c r="AK184" s="54">
        <f t="shared" ca="1" si="184"/>
        <v>1</v>
      </c>
      <c r="AL184" s="54">
        <f t="shared" ca="1" si="185"/>
        <v>1</v>
      </c>
      <c r="AM184" s="54">
        <f t="shared" ca="1" si="243"/>
        <v>1</v>
      </c>
      <c r="AN184" s="109" t="s">
        <v>47</v>
      </c>
      <c r="AO184" s="54">
        <f t="shared" ca="1" si="244"/>
        <v>1</v>
      </c>
    </row>
    <row r="185" spans="1:41" x14ac:dyDescent="0.2">
      <c r="A185" s="60">
        <f>ROW()</f>
        <v>185</v>
      </c>
      <c r="B185" s="341"/>
      <c r="C185" s="143"/>
      <c r="D185" s="143" t="s">
        <v>209</v>
      </c>
      <c r="E185" s="316">
        <f t="shared" ref="E185:J185" si="250">+E184/365</f>
        <v>26816.452054794521</v>
      </c>
      <c r="F185" s="316">
        <f t="shared" si="250"/>
        <v>36086.67123287671</v>
      </c>
      <c r="G185" s="316">
        <f t="shared" si="250"/>
        <v>22081.506849315068</v>
      </c>
      <c r="H185" s="316">
        <f t="shared" si="250"/>
        <v>23226.249315068493</v>
      </c>
      <c r="I185" s="316">
        <f t="shared" si="250"/>
        <v>16093.186301369862</v>
      </c>
      <c r="J185" s="316">
        <f t="shared" si="250"/>
        <v>14391.712328767124</v>
      </c>
      <c r="K185" s="316">
        <f t="shared" ref="K185:N185" si="251">+K184/365</f>
        <v>12781.317808219179</v>
      </c>
      <c r="L185" s="316">
        <f t="shared" si="251"/>
        <v>13232.808219178081</v>
      </c>
      <c r="M185" s="316">
        <f t="shared" si="251"/>
        <v>12894.690410958905</v>
      </c>
      <c r="N185" s="316">
        <f t="shared" si="251"/>
        <v>0</v>
      </c>
      <c r="O185" s="37"/>
      <c r="P185" s="100"/>
      <c r="Q185" s="276"/>
      <c r="S185" s="56"/>
      <c r="T185" s="56"/>
      <c r="U185" s="56"/>
      <c r="V185" s="56"/>
      <c r="W185" s="56"/>
      <c r="X185" s="56"/>
      <c r="Y185" s="56"/>
      <c r="Z185" s="56"/>
      <c r="AA185" s="56"/>
      <c r="AB185" s="56"/>
      <c r="AC185" s="54">
        <f t="shared" ca="1" si="176"/>
        <v>1</v>
      </c>
      <c r="AD185" s="54">
        <f t="shared" ca="1" si="177"/>
        <v>1</v>
      </c>
      <c r="AE185" s="54">
        <f t="shared" ca="1" si="178"/>
        <v>1</v>
      </c>
      <c r="AF185" s="54">
        <f t="shared" ca="1" si="179"/>
        <v>1</v>
      </c>
      <c r="AG185" s="54">
        <f t="shared" ca="1" si="180"/>
        <v>1</v>
      </c>
      <c r="AH185" s="54">
        <f t="shared" ca="1" si="181"/>
        <v>1</v>
      </c>
      <c r="AI185" s="54">
        <f t="shared" ca="1" si="182"/>
        <v>1</v>
      </c>
      <c r="AJ185" s="54">
        <f t="shared" ca="1" si="183"/>
        <v>1</v>
      </c>
      <c r="AK185" s="54">
        <f t="shared" ca="1" si="184"/>
        <v>1</v>
      </c>
      <c r="AL185" s="54">
        <f t="shared" ca="1" si="185"/>
        <v>1</v>
      </c>
      <c r="AM185" s="54">
        <f t="shared" ca="1" si="243"/>
        <v>1</v>
      </c>
      <c r="AN185" s="109" t="s">
        <v>47</v>
      </c>
      <c r="AO185" s="54">
        <f t="shared" ca="1" si="244"/>
        <v>1</v>
      </c>
    </row>
    <row r="186" spans="1:41" ht="13.5" thickBot="1" x14ac:dyDescent="0.25">
      <c r="A186" s="60">
        <f>ROW()</f>
        <v>186</v>
      </c>
      <c r="B186" s="341"/>
      <c r="C186" s="143"/>
      <c r="D186" s="335" t="s">
        <v>210</v>
      </c>
      <c r="E186" s="344">
        <f>IF(E185=0,0,E180/E185)</f>
        <v>40.905187522891538</v>
      </c>
      <c r="F186" s="344">
        <f t="shared" ref="F186:J186" si="252">IF(F185=0,0,F180/F185)</f>
        <v>42.371156655950458</v>
      </c>
      <c r="G186" s="344">
        <f t="shared" si="252"/>
        <v>94.395867737833058</v>
      </c>
      <c r="H186" s="344">
        <f t="shared" si="252"/>
        <v>31.453636361598903</v>
      </c>
      <c r="I186" s="344">
        <f t="shared" si="252"/>
        <v>31.819615482635125</v>
      </c>
      <c r="J186" s="345">
        <f t="shared" si="252"/>
        <v>53.765735606965578</v>
      </c>
      <c r="K186" s="345">
        <f t="shared" ref="K186:N186" si="253">IF(K185=0,0,K180/K185)</f>
        <v>84.696039660626241</v>
      </c>
      <c r="L186" s="345">
        <f t="shared" si="253"/>
        <v>71.617073587337416</v>
      </c>
      <c r="M186" s="345">
        <f t="shared" si="253"/>
        <v>76.101478106524453</v>
      </c>
      <c r="N186" s="345">
        <f t="shared" si="253"/>
        <v>0</v>
      </c>
      <c r="O186" s="37"/>
      <c r="P186" s="100"/>
      <c r="Q186" s="276"/>
      <c r="S186" s="56"/>
      <c r="T186" s="56"/>
      <c r="U186" s="56"/>
      <c r="V186" s="56"/>
      <c r="W186" s="56"/>
      <c r="X186" s="56"/>
      <c r="Y186" s="56"/>
      <c r="Z186" s="56"/>
      <c r="AA186" s="56"/>
      <c r="AB186" s="56"/>
      <c r="AC186" s="54">
        <f t="shared" ca="1" si="176"/>
        <v>1</v>
      </c>
      <c r="AD186" s="54">
        <f t="shared" ca="1" si="177"/>
        <v>1</v>
      </c>
      <c r="AE186" s="54">
        <f t="shared" ca="1" si="178"/>
        <v>1</v>
      </c>
      <c r="AF186" s="54">
        <f t="shared" ca="1" si="179"/>
        <v>1</v>
      </c>
      <c r="AG186" s="54">
        <f t="shared" ca="1" si="180"/>
        <v>1</v>
      </c>
      <c r="AH186" s="54">
        <f t="shared" ca="1" si="181"/>
        <v>1</v>
      </c>
      <c r="AI186" s="54">
        <f t="shared" ca="1" si="182"/>
        <v>1</v>
      </c>
      <c r="AJ186" s="54">
        <f t="shared" ca="1" si="183"/>
        <v>1</v>
      </c>
      <c r="AK186" s="54">
        <f t="shared" ca="1" si="184"/>
        <v>1</v>
      </c>
      <c r="AL186" s="54">
        <f t="shared" ca="1" si="185"/>
        <v>1</v>
      </c>
      <c r="AM186" s="54">
        <f t="shared" ca="1" si="243"/>
        <v>1</v>
      </c>
      <c r="AN186" s="109" t="s">
        <v>47</v>
      </c>
      <c r="AO186" s="54">
        <f t="shared" ca="1" si="244"/>
        <v>1</v>
      </c>
    </row>
    <row r="187" spans="1:41" ht="13.5" thickTop="1" x14ac:dyDescent="0.2">
      <c r="A187" s="60">
        <f>ROW()</f>
        <v>187</v>
      </c>
      <c r="B187" s="341"/>
      <c r="C187" s="143"/>
      <c r="D187" s="346" t="s">
        <v>212</v>
      </c>
      <c r="E187" s="340">
        <f>IFERROR(IF(E186=0,0,IF(E186-D186&gt;0,"Pos Chg","Neg")),0)</f>
        <v>0</v>
      </c>
      <c r="F187" s="340" t="str">
        <f t="shared" ref="F187:N187" si="254">IFERROR(IF(F186=0,0,IF(F186-E186&gt;0,"Pos Chg","Neg")),0)</f>
        <v>Pos Chg</v>
      </c>
      <c r="G187" s="340" t="str">
        <f t="shared" si="254"/>
        <v>Pos Chg</v>
      </c>
      <c r="H187" s="340" t="str">
        <f t="shared" si="254"/>
        <v>Neg</v>
      </c>
      <c r="I187" s="340" t="str">
        <f t="shared" si="254"/>
        <v>Pos Chg</v>
      </c>
      <c r="J187" s="340" t="str">
        <f t="shared" si="254"/>
        <v>Pos Chg</v>
      </c>
      <c r="K187" s="340" t="str">
        <f t="shared" si="254"/>
        <v>Pos Chg</v>
      </c>
      <c r="L187" s="340" t="str">
        <f t="shared" si="254"/>
        <v>Neg</v>
      </c>
      <c r="M187" s="340" t="str">
        <f t="shared" si="254"/>
        <v>Pos Chg</v>
      </c>
      <c r="N187" s="340">
        <f t="shared" si="254"/>
        <v>0</v>
      </c>
      <c r="O187" s="37"/>
      <c r="P187" s="100"/>
      <c r="Q187" s="276"/>
      <c r="S187" s="56"/>
      <c r="T187" s="56"/>
      <c r="U187" s="56"/>
      <c r="V187" s="56"/>
      <c r="W187" s="56"/>
      <c r="X187" s="56"/>
      <c r="Y187" s="56"/>
      <c r="Z187" s="56"/>
      <c r="AA187" s="56"/>
      <c r="AB187" s="56"/>
      <c r="AC187" s="54">
        <f t="shared" ca="1" si="176"/>
        <v>1</v>
      </c>
      <c r="AD187" s="54">
        <f t="shared" ca="1" si="177"/>
        <v>1</v>
      </c>
      <c r="AE187" s="54">
        <f t="shared" ca="1" si="178"/>
        <v>1</v>
      </c>
      <c r="AF187" s="54">
        <f t="shared" ca="1" si="179"/>
        <v>1</v>
      </c>
      <c r="AG187" s="54">
        <f t="shared" ca="1" si="180"/>
        <v>1</v>
      </c>
      <c r="AH187" s="54">
        <f t="shared" ca="1" si="181"/>
        <v>1</v>
      </c>
      <c r="AI187" s="54">
        <f t="shared" ca="1" si="182"/>
        <v>1</v>
      </c>
      <c r="AJ187" s="54">
        <f t="shared" ca="1" si="183"/>
        <v>1</v>
      </c>
      <c r="AK187" s="54">
        <f t="shared" ca="1" si="184"/>
        <v>1</v>
      </c>
      <c r="AL187" s="54">
        <f t="shared" ca="1" si="185"/>
        <v>1</v>
      </c>
      <c r="AM187" s="54">
        <f t="shared" ca="1" si="243"/>
        <v>1</v>
      </c>
      <c r="AN187" s="109" t="s">
        <v>47</v>
      </c>
      <c r="AO187" s="54">
        <f t="shared" ca="1" si="244"/>
        <v>1</v>
      </c>
    </row>
    <row r="188" spans="1:41" x14ac:dyDescent="0.2">
      <c r="A188" s="60">
        <f>ROW()</f>
        <v>188</v>
      </c>
      <c r="B188" s="341"/>
      <c r="C188" s="143"/>
      <c r="D188" s="347" t="s">
        <v>195</v>
      </c>
      <c r="E188" s="349" t="str">
        <f t="shared" ref="E188:N188" si="255">E$310</f>
        <v>n/a</v>
      </c>
      <c r="F188" s="349" t="str">
        <f t="shared" si="255"/>
        <v>MS</v>
      </c>
      <c r="G188" s="349" t="str">
        <f t="shared" si="255"/>
        <v>MS</v>
      </c>
      <c r="H188" s="349" t="str">
        <f t="shared" si="255"/>
        <v>DNMS</v>
      </c>
      <c r="I188" s="349" t="str">
        <f t="shared" si="255"/>
        <v>MS</v>
      </c>
      <c r="J188" s="349" t="str">
        <f t="shared" si="255"/>
        <v>MS</v>
      </c>
      <c r="K188" s="248" t="str">
        <f t="shared" si="255"/>
        <v>MS</v>
      </c>
      <c r="L188" s="248" t="str">
        <f t="shared" si="255"/>
        <v>MS</v>
      </c>
      <c r="M188" s="248" t="str">
        <f t="shared" si="255"/>
        <v>MS</v>
      </c>
      <c r="N188" s="248">
        <f t="shared" si="255"/>
        <v>0</v>
      </c>
      <c r="O188" s="37"/>
      <c r="P188" s="100"/>
      <c r="Q188" s="276"/>
      <c r="S188" s="56"/>
      <c r="T188" s="56"/>
      <c r="U188" s="56"/>
      <c r="V188" s="56"/>
      <c r="W188" s="56"/>
      <c r="X188" s="56"/>
      <c r="Y188" s="56"/>
      <c r="Z188" s="56"/>
      <c r="AA188" s="56"/>
      <c r="AB188" s="56"/>
      <c r="AC188" s="54">
        <f t="shared" ca="1" si="176"/>
        <v>1</v>
      </c>
      <c r="AD188" s="54">
        <f t="shared" ca="1" si="177"/>
        <v>1</v>
      </c>
      <c r="AE188" s="54">
        <f t="shared" ca="1" si="178"/>
        <v>1</v>
      </c>
      <c r="AF188" s="54">
        <f t="shared" ca="1" si="179"/>
        <v>1</v>
      </c>
      <c r="AG188" s="54">
        <f t="shared" ca="1" si="180"/>
        <v>1</v>
      </c>
      <c r="AH188" s="54">
        <f t="shared" ca="1" si="181"/>
        <v>1</v>
      </c>
      <c r="AI188" s="54">
        <f t="shared" ca="1" si="182"/>
        <v>1</v>
      </c>
      <c r="AJ188" s="54">
        <f t="shared" ca="1" si="183"/>
        <v>1</v>
      </c>
      <c r="AK188" s="54">
        <f t="shared" ca="1" si="184"/>
        <v>1</v>
      </c>
      <c r="AL188" s="54">
        <f t="shared" ca="1" si="185"/>
        <v>1</v>
      </c>
      <c r="AM188" s="54">
        <f t="shared" ca="1" si="243"/>
        <v>1</v>
      </c>
      <c r="AN188" s="109" t="s">
        <v>47</v>
      </c>
      <c r="AO188" s="54">
        <f t="shared" ca="1" si="244"/>
        <v>1</v>
      </c>
    </row>
    <row r="189" spans="1:41" x14ac:dyDescent="0.2">
      <c r="A189" s="60">
        <f>ROW()</f>
        <v>189</v>
      </c>
      <c r="B189" s="343" t="s">
        <v>196</v>
      </c>
      <c r="C189" s="143"/>
      <c r="D189" s="436"/>
      <c r="E189" s="449"/>
      <c r="F189" s="436"/>
      <c r="G189" s="436"/>
      <c r="H189" s="436"/>
      <c r="I189" s="436"/>
      <c r="J189" s="436"/>
      <c r="K189" s="436"/>
      <c r="L189" s="436"/>
      <c r="M189" s="436"/>
      <c r="N189" s="436"/>
      <c r="O189" s="37"/>
      <c r="P189" s="100"/>
      <c r="Q189" s="276"/>
      <c r="S189" s="56"/>
      <c r="T189" s="56"/>
      <c r="U189" s="56"/>
      <c r="V189" s="56"/>
      <c r="W189" s="56"/>
      <c r="X189" s="56"/>
      <c r="Y189" s="56"/>
      <c r="Z189" s="56"/>
      <c r="AA189" s="56"/>
      <c r="AB189" s="56"/>
      <c r="AC189" s="54">
        <f t="shared" ca="1" si="176"/>
        <v>1</v>
      </c>
      <c r="AD189" s="54">
        <f t="shared" ca="1" si="177"/>
        <v>1</v>
      </c>
      <c r="AE189" s="54">
        <f t="shared" ca="1" si="178"/>
        <v>1</v>
      </c>
      <c r="AF189" s="54">
        <f t="shared" ca="1" si="179"/>
        <v>0</v>
      </c>
      <c r="AG189" s="54">
        <f t="shared" ca="1" si="180"/>
        <v>0</v>
      </c>
      <c r="AH189" s="54">
        <f t="shared" ca="1" si="181"/>
        <v>0</v>
      </c>
      <c r="AI189" s="54">
        <f t="shared" ca="1" si="182"/>
        <v>0</v>
      </c>
      <c r="AJ189" s="54">
        <f t="shared" ca="1" si="183"/>
        <v>0</v>
      </c>
      <c r="AK189" s="54">
        <f t="shared" ca="1" si="184"/>
        <v>0</v>
      </c>
      <c r="AL189" s="54">
        <f t="shared" ca="1" si="185"/>
        <v>0</v>
      </c>
      <c r="AM189" s="54">
        <f t="shared" ca="1" si="243"/>
        <v>1</v>
      </c>
      <c r="AN189" s="109" t="s">
        <v>47</v>
      </c>
      <c r="AO189" s="54">
        <f t="shared" ca="1" si="244"/>
        <v>1</v>
      </c>
    </row>
    <row r="190" spans="1:41" x14ac:dyDescent="0.2">
      <c r="A190" s="60">
        <f>ROW()</f>
        <v>190</v>
      </c>
      <c r="B190" s="341"/>
      <c r="C190" s="143"/>
      <c r="D190" s="436"/>
      <c r="E190" s="436"/>
      <c r="F190" s="436"/>
      <c r="G190" s="436"/>
      <c r="H190" s="436"/>
      <c r="I190" s="436"/>
      <c r="J190" s="436"/>
      <c r="K190" s="436"/>
      <c r="L190" s="436"/>
      <c r="M190" s="436"/>
      <c r="N190" s="436"/>
      <c r="O190" s="37"/>
      <c r="P190" s="100"/>
      <c r="Q190" s="276"/>
      <c r="S190" s="56"/>
      <c r="T190" s="56"/>
      <c r="U190" s="56"/>
      <c r="V190" s="56"/>
      <c r="W190" s="56"/>
      <c r="X190" s="56"/>
      <c r="Y190" s="56"/>
      <c r="Z190" s="56"/>
      <c r="AA190" s="56"/>
      <c r="AB190" s="56"/>
      <c r="AC190" s="54">
        <f t="shared" ca="1" si="176"/>
        <v>1</v>
      </c>
      <c r="AD190" s="54">
        <f t="shared" ca="1" si="177"/>
        <v>1</v>
      </c>
      <c r="AE190" s="54">
        <f t="shared" ca="1" si="178"/>
        <v>1</v>
      </c>
      <c r="AF190" s="54">
        <f t="shared" ca="1" si="179"/>
        <v>0</v>
      </c>
      <c r="AG190" s="54">
        <f t="shared" ca="1" si="180"/>
        <v>0</v>
      </c>
      <c r="AH190" s="54">
        <f t="shared" ca="1" si="181"/>
        <v>0</v>
      </c>
      <c r="AI190" s="54">
        <f t="shared" ca="1" si="182"/>
        <v>0</v>
      </c>
      <c r="AJ190" s="54">
        <f t="shared" ca="1" si="183"/>
        <v>0</v>
      </c>
      <c r="AK190" s="54">
        <f t="shared" ca="1" si="184"/>
        <v>0</v>
      </c>
      <c r="AL190" s="54">
        <f t="shared" ca="1" si="185"/>
        <v>0</v>
      </c>
      <c r="AM190" s="54">
        <f t="shared" ca="1" si="243"/>
        <v>1</v>
      </c>
      <c r="AN190" s="109" t="s">
        <v>47</v>
      </c>
      <c r="AO190" s="54">
        <f t="shared" ca="1" si="244"/>
        <v>1</v>
      </c>
    </row>
    <row r="191" spans="1:41" x14ac:dyDescent="0.2">
      <c r="A191" s="60">
        <f>ROW()</f>
        <v>191</v>
      </c>
      <c r="B191" s="341"/>
      <c r="C191" s="143"/>
      <c r="D191" s="143"/>
      <c r="E191" s="248"/>
      <c r="F191" s="248"/>
      <c r="G191" s="248"/>
      <c r="H191" s="248"/>
      <c r="I191" s="248"/>
      <c r="J191" s="248"/>
      <c r="K191" s="248"/>
      <c r="L191" s="248"/>
      <c r="M191" s="248"/>
      <c r="N191" s="248"/>
      <c r="O191" s="37"/>
      <c r="P191" s="100"/>
      <c r="Q191" s="276"/>
      <c r="S191" s="56"/>
      <c r="T191" s="56"/>
      <c r="U191" s="56"/>
      <c r="V191" s="56"/>
      <c r="W191" s="56"/>
      <c r="X191" s="56"/>
      <c r="Y191" s="56"/>
      <c r="Z191" s="56"/>
      <c r="AA191" s="56"/>
      <c r="AB191" s="56"/>
      <c r="AC191" s="54">
        <f t="shared" ca="1" si="176"/>
        <v>1</v>
      </c>
      <c r="AD191" s="54">
        <f t="shared" ca="1" si="177"/>
        <v>1</v>
      </c>
      <c r="AE191" s="54">
        <f t="shared" ca="1" si="178"/>
        <v>1</v>
      </c>
      <c r="AF191" s="54">
        <f t="shared" ca="1" si="179"/>
        <v>1</v>
      </c>
      <c r="AG191" s="54">
        <f t="shared" ca="1" si="180"/>
        <v>1</v>
      </c>
      <c r="AH191" s="54">
        <f t="shared" ca="1" si="181"/>
        <v>1</v>
      </c>
      <c r="AI191" s="54">
        <f t="shared" ca="1" si="182"/>
        <v>1</v>
      </c>
      <c r="AJ191" s="54">
        <f t="shared" ca="1" si="183"/>
        <v>1</v>
      </c>
      <c r="AK191" s="54">
        <f t="shared" ca="1" si="184"/>
        <v>1</v>
      </c>
      <c r="AL191" s="54">
        <f t="shared" ca="1" si="185"/>
        <v>1</v>
      </c>
      <c r="AM191" s="54">
        <f t="shared" ca="1" si="243"/>
        <v>1</v>
      </c>
      <c r="AN191" s="109" t="s">
        <v>47</v>
      </c>
      <c r="AO191" s="54">
        <f t="shared" ca="1" si="244"/>
        <v>1</v>
      </c>
    </row>
    <row r="192" spans="1:41" x14ac:dyDescent="0.2">
      <c r="A192" s="60">
        <f>ROW()</f>
        <v>192</v>
      </c>
      <c r="B192" s="350"/>
      <c r="C192" s="143"/>
      <c r="D192" s="143" t="s">
        <v>217</v>
      </c>
      <c r="E192" s="292"/>
      <c r="F192" s="292"/>
      <c r="G192" s="292"/>
      <c r="H192" s="292"/>
      <c r="I192" s="292"/>
      <c r="J192" s="292"/>
      <c r="K192" s="292"/>
      <c r="L192" s="292"/>
      <c r="M192" s="292"/>
      <c r="N192" s="292"/>
      <c r="O192" s="37"/>
      <c r="P192" s="100"/>
      <c r="Q192" s="276"/>
      <c r="S192" s="56"/>
      <c r="T192" s="56"/>
      <c r="U192" s="56"/>
      <c r="V192" s="56"/>
      <c r="W192" s="56"/>
      <c r="X192" s="56"/>
      <c r="Y192" s="56"/>
      <c r="Z192" s="56"/>
      <c r="AA192" s="56"/>
      <c r="AB192" s="56"/>
      <c r="AC192" s="54">
        <f t="shared" ca="1" si="176"/>
        <v>1</v>
      </c>
      <c r="AD192" s="54">
        <f t="shared" ca="1" si="177"/>
        <v>1</v>
      </c>
      <c r="AE192" s="54">
        <f t="shared" ca="1" si="178"/>
        <v>1</v>
      </c>
      <c r="AF192" s="54">
        <f t="shared" ca="1" si="179"/>
        <v>1</v>
      </c>
      <c r="AG192" s="54">
        <f t="shared" ca="1" si="180"/>
        <v>1</v>
      </c>
      <c r="AH192" s="54">
        <f t="shared" ca="1" si="181"/>
        <v>1</v>
      </c>
      <c r="AI192" s="54">
        <f t="shared" ca="1" si="182"/>
        <v>1</v>
      </c>
      <c r="AJ192" s="54">
        <f t="shared" ca="1" si="183"/>
        <v>1</v>
      </c>
      <c r="AK192" s="54">
        <f t="shared" ca="1" si="184"/>
        <v>1</v>
      </c>
      <c r="AL192" s="54">
        <f t="shared" ca="1" si="185"/>
        <v>1</v>
      </c>
      <c r="AM192" s="54">
        <f t="shared" ca="1" si="243"/>
        <v>1</v>
      </c>
      <c r="AN192" s="109" t="s">
        <v>47</v>
      </c>
      <c r="AO192" s="54">
        <f t="shared" ca="1" si="244"/>
        <v>1</v>
      </c>
    </row>
    <row r="193" spans="1:41" x14ac:dyDescent="0.2">
      <c r="A193" s="60">
        <f>ROW()</f>
        <v>193</v>
      </c>
      <c r="B193" s="75">
        <v>3</v>
      </c>
      <c r="C193" s="76"/>
      <c r="D193" s="80" t="s">
        <v>218</v>
      </c>
      <c r="E193" s="96"/>
      <c r="F193" s="96"/>
      <c r="G193" s="96"/>
      <c r="H193" s="96"/>
      <c r="I193" s="96"/>
      <c r="J193" s="96"/>
      <c r="K193" s="96"/>
      <c r="L193" s="96"/>
      <c r="M193" s="96"/>
      <c r="N193" s="96"/>
      <c r="O193" s="37"/>
      <c r="P193" s="100"/>
      <c r="Q193" s="276"/>
      <c r="S193" s="56"/>
      <c r="T193" s="56"/>
      <c r="U193" s="56"/>
      <c r="V193" s="56"/>
      <c r="W193" s="56"/>
      <c r="X193" s="56"/>
      <c r="Y193" s="56"/>
      <c r="Z193" s="56"/>
      <c r="AA193" s="56"/>
      <c r="AB193" s="56"/>
      <c r="AC193" s="54">
        <f t="shared" ref="AC193:AC250" ca="1" si="256">CELL("protect",A193)</f>
        <v>1</v>
      </c>
      <c r="AD193" s="54">
        <f t="shared" ref="AD193:AD250" ca="1" si="257">CELL("protect",B193)</f>
        <v>1</v>
      </c>
      <c r="AE193" s="54">
        <f t="shared" ref="AE193:AE250" ca="1" si="258">CELL("protect",C193)</f>
        <v>1</v>
      </c>
      <c r="AF193" s="54">
        <f t="shared" ref="AF193:AF250" ca="1" si="259">CELL("protect",D193)</f>
        <v>1</v>
      </c>
      <c r="AG193" s="54">
        <f t="shared" ref="AG193:AG250" ca="1" si="260">CELL("protect",E193)</f>
        <v>1</v>
      </c>
      <c r="AH193" s="54">
        <f t="shared" ref="AH193:AH250" ca="1" si="261">CELL("protect",F193)</f>
        <v>1</v>
      </c>
      <c r="AI193" s="54">
        <f t="shared" ref="AI193:AI250" ca="1" si="262">CELL("protect",G193)</f>
        <v>1</v>
      </c>
      <c r="AJ193" s="54">
        <f t="shared" ref="AJ193:AJ250" ca="1" si="263">CELL("protect",H193)</f>
        <v>1</v>
      </c>
      <c r="AK193" s="54">
        <f t="shared" ref="AK193:AK250" ca="1" si="264">CELL("protect",I193)</f>
        <v>1</v>
      </c>
      <c r="AL193" s="54">
        <f t="shared" ref="AL193:AL250" ca="1" si="265">CELL("protect",J193)</f>
        <v>1</v>
      </c>
      <c r="AM193" s="54">
        <f t="shared" ca="1" si="243"/>
        <v>1</v>
      </c>
      <c r="AN193" s="109" t="s">
        <v>47</v>
      </c>
      <c r="AO193" s="54">
        <f t="shared" ca="1" si="244"/>
        <v>1</v>
      </c>
    </row>
    <row r="194" spans="1:41" x14ac:dyDescent="0.2">
      <c r="A194" s="60">
        <f>ROW()</f>
        <v>194</v>
      </c>
      <c r="B194" s="333">
        <f>ROW(B38)</f>
        <v>38</v>
      </c>
      <c r="C194" s="143"/>
      <c r="D194" s="143" t="s">
        <v>45</v>
      </c>
      <c r="E194" s="351">
        <f t="shared" ref="E194:N194" si="266">E30</f>
        <v>1460</v>
      </c>
      <c r="F194" s="351">
        <f t="shared" si="266"/>
        <v>1130</v>
      </c>
      <c r="G194" s="351">
        <f t="shared" si="266"/>
        <v>676</v>
      </c>
      <c r="H194" s="351">
        <f t="shared" si="266"/>
        <v>719</v>
      </c>
      <c r="I194" s="351">
        <f t="shared" si="266"/>
        <v>497</v>
      </c>
      <c r="J194" s="351">
        <f t="shared" si="266"/>
        <v>484</v>
      </c>
      <c r="K194" s="351">
        <f t="shared" si="266"/>
        <v>486</v>
      </c>
      <c r="L194" s="351">
        <f t="shared" si="266"/>
        <v>463</v>
      </c>
      <c r="M194" s="351">
        <f t="shared" si="266"/>
        <v>463.3</v>
      </c>
      <c r="N194" s="351">
        <f t="shared" si="266"/>
        <v>0</v>
      </c>
      <c r="O194" s="37"/>
      <c r="P194" s="100"/>
      <c r="Q194" s="276"/>
      <c r="S194" s="56"/>
      <c r="T194" s="56"/>
      <c r="U194" s="56"/>
      <c r="V194" s="56"/>
      <c r="W194" s="56"/>
      <c r="X194" s="56"/>
      <c r="Y194" s="56"/>
      <c r="Z194" s="56"/>
      <c r="AA194" s="56"/>
      <c r="AB194" s="56"/>
      <c r="AC194" s="54">
        <f t="shared" ca="1" si="256"/>
        <v>1</v>
      </c>
      <c r="AD194" s="54">
        <f t="shared" ca="1" si="257"/>
        <v>1</v>
      </c>
      <c r="AE194" s="54">
        <f t="shared" ca="1" si="258"/>
        <v>1</v>
      </c>
      <c r="AF194" s="54">
        <f t="shared" ca="1" si="259"/>
        <v>1</v>
      </c>
      <c r="AG194" s="54">
        <f t="shared" ca="1" si="260"/>
        <v>1</v>
      </c>
      <c r="AH194" s="54">
        <f t="shared" ca="1" si="261"/>
        <v>1</v>
      </c>
      <c r="AI194" s="54">
        <f t="shared" ca="1" si="262"/>
        <v>1</v>
      </c>
      <c r="AJ194" s="54">
        <f t="shared" ca="1" si="263"/>
        <v>1</v>
      </c>
      <c r="AK194" s="54">
        <f t="shared" ca="1" si="264"/>
        <v>1</v>
      </c>
      <c r="AL194" s="54">
        <f t="shared" ca="1" si="265"/>
        <v>1</v>
      </c>
      <c r="AM194" s="54">
        <f t="shared" ca="1" si="243"/>
        <v>1</v>
      </c>
      <c r="AN194" s="109" t="s">
        <v>47</v>
      </c>
      <c r="AO194" s="54">
        <f t="shared" ca="1" si="244"/>
        <v>1</v>
      </c>
    </row>
    <row r="195" spans="1:41" x14ac:dyDescent="0.2">
      <c r="A195" s="60">
        <f>ROW()</f>
        <v>195</v>
      </c>
      <c r="B195" s="333">
        <f>ROW(B39)</f>
        <v>39</v>
      </c>
      <c r="C195" s="143"/>
      <c r="D195" s="143" t="s">
        <v>48</v>
      </c>
      <c r="E195" s="352">
        <f t="shared" ref="E195:N195" si="267">E31</f>
        <v>1850</v>
      </c>
      <c r="F195" s="352">
        <f t="shared" si="267"/>
        <v>1392</v>
      </c>
      <c r="G195" s="352">
        <f t="shared" si="267"/>
        <v>1235</v>
      </c>
      <c r="H195" s="352">
        <f t="shared" si="267"/>
        <v>830</v>
      </c>
      <c r="I195" s="352">
        <f t="shared" si="267"/>
        <v>737</v>
      </c>
      <c r="J195" s="352">
        <f t="shared" si="267"/>
        <v>606</v>
      </c>
      <c r="K195" s="352">
        <f t="shared" si="267"/>
        <v>485</v>
      </c>
      <c r="L195" s="352">
        <f t="shared" si="267"/>
        <v>508.6</v>
      </c>
      <c r="M195" s="352">
        <f t="shared" si="267"/>
        <v>463.3</v>
      </c>
      <c r="N195" s="352">
        <f t="shared" si="267"/>
        <v>0</v>
      </c>
      <c r="O195" s="37"/>
      <c r="P195" s="100"/>
      <c r="Q195" s="276"/>
      <c r="S195" s="56"/>
      <c r="T195" s="56"/>
      <c r="U195" s="56"/>
      <c r="V195" s="56"/>
      <c r="W195" s="56"/>
      <c r="X195" s="56"/>
      <c r="Y195" s="56"/>
      <c r="Z195" s="56"/>
      <c r="AA195" s="56"/>
      <c r="AB195" s="56"/>
      <c r="AC195" s="54">
        <f t="shared" ca="1" si="256"/>
        <v>1</v>
      </c>
      <c r="AD195" s="54">
        <f t="shared" ca="1" si="257"/>
        <v>1</v>
      </c>
      <c r="AE195" s="54">
        <f t="shared" ca="1" si="258"/>
        <v>1</v>
      </c>
      <c r="AF195" s="54">
        <f t="shared" ca="1" si="259"/>
        <v>1</v>
      </c>
      <c r="AG195" s="54">
        <f t="shared" ca="1" si="260"/>
        <v>1</v>
      </c>
      <c r="AH195" s="54">
        <f t="shared" ca="1" si="261"/>
        <v>1</v>
      </c>
      <c r="AI195" s="54">
        <f t="shared" ca="1" si="262"/>
        <v>1</v>
      </c>
      <c r="AJ195" s="54">
        <f t="shared" ca="1" si="263"/>
        <v>1</v>
      </c>
      <c r="AK195" s="54">
        <f t="shared" ca="1" si="264"/>
        <v>1</v>
      </c>
      <c r="AL195" s="54">
        <f t="shared" ca="1" si="265"/>
        <v>1</v>
      </c>
      <c r="AM195" s="54">
        <f t="shared" ca="1" si="243"/>
        <v>1</v>
      </c>
      <c r="AN195" s="109" t="s">
        <v>47</v>
      </c>
      <c r="AO195" s="54">
        <f t="shared" ca="1" si="244"/>
        <v>1</v>
      </c>
    </row>
    <row r="196" spans="1:41" ht="13.5" thickBot="1" x14ac:dyDescent="0.25">
      <c r="A196" s="60">
        <f>ROW()</f>
        <v>196</v>
      </c>
      <c r="B196" s="333"/>
      <c r="C196" s="143"/>
      <c r="D196" s="335" t="s">
        <v>219</v>
      </c>
      <c r="E196" s="353">
        <f t="shared" ref="E196:N196" si="268">IF(OR(E194=0,E195=0),0,(E194/E195))</f>
        <v>0.78918918918918923</v>
      </c>
      <c r="F196" s="353">
        <f t="shared" si="268"/>
        <v>0.81178160919540232</v>
      </c>
      <c r="G196" s="353">
        <f t="shared" si="268"/>
        <v>0.54736842105263162</v>
      </c>
      <c r="H196" s="353">
        <f t="shared" si="268"/>
        <v>0.86626506024096384</v>
      </c>
      <c r="I196" s="353">
        <f t="shared" si="268"/>
        <v>0.67435549525101768</v>
      </c>
      <c r="J196" s="353">
        <f t="shared" si="268"/>
        <v>0.79867986798679869</v>
      </c>
      <c r="K196" s="353">
        <f t="shared" si="268"/>
        <v>1.0020618556701031</v>
      </c>
      <c r="L196" s="353">
        <f t="shared" si="268"/>
        <v>0.91034211561148248</v>
      </c>
      <c r="M196" s="353">
        <f t="shared" si="268"/>
        <v>1</v>
      </c>
      <c r="N196" s="353">
        <f t="shared" si="268"/>
        <v>0</v>
      </c>
      <c r="O196" s="37"/>
      <c r="P196" s="100"/>
      <c r="Q196" s="276"/>
      <c r="S196" s="56"/>
      <c r="T196" s="56"/>
      <c r="U196" s="56"/>
      <c r="V196" s="56"/>
      <c r="W196" s="56"/>
      <c r="X196" s="56"/>
      <c r="Y196" s="56"/>
      <c r="Z196" s="56"/>
      <c r="AA196" s="56"/>
      <c r="AB196" s="56"/>
      <c r="AC196" s="54">
        <f t="shared" ca="1" si="256"/>
        <v>1</v>
      </c>
      <c r="AD196" s="54">
        <f t="shared" ca="1" si="257"/>
        <v>1</v>
      </c>
      <c r="AE196" s="54">
        <f t="shared" ca="1" si="258"/>
        <v>1</v>
      </c>
      <c r="AF196" s="54">
        <f t="shared" ca="1" si="259"/>
        <v>1</v>
      </c>
      <c r="AG196" s="54">
        <f t="shared" ca="1" si="260"/>
        <v>1</v>
      </c>
      <c r="AH196" s="54">
        <f t="shared" ca="1" si="261"/>
        <v>1</v>
      </c>
      <c r="AI196" s="54">
        <f t="shared" ca="1" si="262"/>
        <v>1</v>
      </c>
      <c r="AJ196" s="54">
        <f t="shared" ca="1" si="263"/>
        <v>1</v>
      </c>
      <c r="AK196" s="54">
        <f t="shared" ca="1" si="264"/>
        <v>1</v>
      </c>
      <c r="AL196" s="54">
        <f t="shared" ca="1" si="265"/>
        <v>1</v>
      </c>
      <c r="AM196" s="54">
        <f t="shared" ca="1" si="243"/>
        <v>1</v>
      </c>
      <c r="AN196" s="109" t="s">
        <v>47</v>
      </c>
      <c r="AO196" s="54">
        <f t="shared" ca="1" si="244"/>
        <v>1</v>
      </c>
    </row>
    <row r="197" spans="1:41" ht="13.5" thickTop="1" x14ac:dyDescent="0.2">
      <c r="A197" s="60">
        <f>ROW()</f>
        <v>197</v>
      </c>
      <c r="B197" s="333"/>
      <c r="C197" s="143"/>
      <c r="D197" s="140" t="s">
        <v>195</v>
      </c>
      <c r="E197" s="248" t="str">
        <f>E328</f>
        <v>FFBS</v>
      </c>
      <c r="F197" s="248" t="str">
        <f t="shared" ref="F197:N197" si="269">F328</f>
        <v>FFBS</v>
      </c>
      <c r="G197" s="248" t="str">
        <f t="shared" si="269"/>
        <v>FFBS</v>
      </c>
      <c r="H197" s="248" t="str">
        <f t="shared" si="269"/>
        <v>DNMS</v>
      </c>
      <c r="I197" s="248" t="str">
        <f t="shared" si="269"/>
        <v>FFBS</v>
      </c>
      <c r="J197" s="248" t="str">
        <f t="shared" si="269"/>
        <v>FFBS</v>
      </c>
      <c r="K197" s="248" t="str">
        <f t="shared" si="269"/>
        <v>MS</v>
      </c>
      <c r="L197" s="248" t="str">
        <f t="shared" si="269"/>
        <v>DNMS</v>
      </c>
      <c r="M197" s="248" t="str">
        <f t="shared" si="269"/>
        <v>MS</v>
      </c>
      <c r="N197" s="248">
        <f t="shared" si="269"/>
        <v>0</v>
      </c>
      <c r="O197" s="37"/>
      <c r="P197" s="100"/>
      <c r="Q197" s="276"/>
      <c r="S197" s="56"/>
      <c r="T197" s="56"/>
      <c r="U197" s="56"/>
      <c r="V197" s="56"/>
      <c r="W197" s="56"/>
      <c r="X197" s="56"/>
      <c r="Y197" s="56"/>
      <c r="Z197" s="56"/>
      <c r="AA197" s="56"/>
      <c r="AB197" s="56"/>
      <c r="AC197" s="54">
        <f t="shared" ca="1" si="256"/>
        <v>1</v>
      </c>
      <c r="AD197" s="54">
        <f t="shared" ca="1" si="257"/>
        <v>1</v>
      </c>
      <c r="AE197" s="54">
        <f t="shared" ca="1" si="258"/>
        <v>1</v>
      </c>
      <c r="AF197" s="54">
        <f t="shared" ca="1" si="259"/>
        <v>1</v>
      </c>
      <c r="AG197" s="54">
        <f t="shared" ca="1" si="260"/>
        <v>1</v>
      </c>
      <c r="AH197" s="54">
        <f t="shared" ca="1" si="261"/>
        <v>1</v>
      </c>
      <c r="AI197" s="54">
        <f t="shared" ca="1" si="262"/>
        <v>1</v>
      </c>
      <c r="AJ197" s="54">
        <f t="shared" ca="1" si="263"/>
        <v>1</v>
      </c>
      <c r="AK197" s="54">
        <f t="shared" ca="1" si="264"/>
        <v>1</v>
      </c>
      <c r="AL197" s="54">
        <f t="shared" ca="1" si="265"/>
        <v>1</v>
      </c>
      <c r="AM197" s="54">
        <f t="shared" ca="1" si="243"/>
        <v>1</v>
      </c>
      <c r="AN197" s="109" t="s">
        <v>47</v>
      </c>
      <c r="AO197" s="54">
        <f t="shared" ca="1" si="244"/>
        <v>1</v>
      </c>
    </row>
    <row r="198" spans="1:41" x14ac:dyDescent="0.2">
      <c r="A198" s="60">
        <f>ROW()</f>
        <v>198</v>
      </c>
      <c r="B198" s="343" t="s">
        <v>196</v>
      </c>
      <c r="C198" s="143"/>
      <c r="D198" s="437"/>
      <c r="E198" s="436"/>
      <c r="F198" s="436"/>
      <c r="G198" s="436"/>
      <c r="H198" s="436"/>
      <c r="I198" s="436"/>
      <c r="J198" s="436"/>
      <c r="K198" s="436"/>
      <c r="L198" s="436"/>
      <c r="M198" s="436"/>
      <c r="N198" s="436"/>
      <c r="O198" s="37"/>
      <c r="P198" s="100"/>
      <c r="Q198" s="276"/>
      <c r="S198" s="56"/>
      <c r="T198" s="56"/>
      <c r="U198" s="56"/>
      <c r="V198" s="56"/>
      <c r="W198" s="56"/>
      <c r="X198" s="56"/>
      <c r="Y198" s="56"/>
      <c r="Z198" s="56"/>
      <c r="AA198" s="56"/>
      <c r="AB198" s="56"/>
      <c r="AC198" s="54">
        <f t="shared" ca="1" si="256"/>
        <v>1</v>
      </c>
      <c r="AD198" s="54">
        <f t="shared" ca="1" si="257"/>
        <v>1</v>
      </c>
      <c r="AE198" s="54">
        <f t="shared" ca="1" si="258"/>
        <v>1</v>
      </c>
      <c r="AF198" s="54">
        <f t="shared" ca="1" si="259"/>
        <v>0</v>
      </c>
      <c r="AG198" s="54">
        <f t="shared" ca="1" si="260"/>
        <v>0</v>
      </c>
      <c r="AH198" s="54">
        <f t="shared" ca="1" si="261"/>
        <v>0</v>
      </c>
      <c r="AI198" s="54">
        <f t="shared" ca="1" si="262"/>
        <v>0</v>
      </c>
      <c r="AJ198" s="54">
        <f t="shared" ca="1" si="263"/>
        <v>0</v>
      </c>
      <c r="AK198" s="54">
        <f t="shared" ca="1" si="264"/>
        <v>0</v>
      </c>
      <c r="AL198" s="54">
        <f t="shared" ca="1" si="265"/>
        <v>0</v>
      </c>
      <c r="AM198" s="54">
        <f t="shared" ca="1" si="243"/>
        <v>1</v>
      </c>
      <c r="AN198" s="109" t="s">
        <v>47</v>
      </c>
      <c r="AO198" s="54">
        <f t="shared" ca="1" si="244"/>
        <v>1</v>
      </c>
    </row>
    <row r="199" spans="1:41" x14ac:dyDescent="0.2">
      <c r="A199" s="60">
        <f>ROW()</f>
        <v>199</v>
      </c>
      <c r="B199" s="341"/>
      <c r="C199" s="143"/>
      <c r="D199" s="436"/>
      <c r="E199" s="436"/>
      <c r="F199" s="436"/>
      <c r="G199" s="436"/>
      <c r="H199" s="436"/>
      <c r="I199" s="436"/>
      <c r="J199" s="436"/>
      <c r="K199" s="436"/>
      <c r="L199" s="436"/>
      <c r="M199" s="436"/>
      <c r="N199" s="436"/>
      <c r="O199" s="37"/>
      <c r="P199" s="100"/>
      <c r="Q199" s="276"/>
      <c r="S199" s="56"/>
      <c r="T199" s="56"/>
      <c r="U199" s="56"/>
      <c r="V199" s="56"/>
      <c r="W199" s="56"/>
      <c r="X199" s="56"/>
      <c r="Y199" s="56"/>
      <c r="Z199" s="56"/>
      <c r="AA199" s="56"/>
      <c r="AB199" s="56"/>
      <c r="AC199" s="54">
        <f t="shared" ca="1" si="256"/>
        <v>1</v>
      </c>
      <c r="AD199" s="54">
        <f t="shared" ca="1" si="257"/>
        <v>1</v>
      </c>
      <c r="AE199" s="54">
        <f t="shared" ca="1" si="258"/>
        <v>1</v>
      </c>
      <c r="AF199" s="54">
        <f t="shared" ca="1" si="259"/>
        <v>0</v>
      </c>
      <c r="AG199" s="54">
        <f t="shared" ca="1" si="260"/>
        <v>0</v>
      </c>
      <c r="AH199" s="54">
        <f t="shared" ca="1" si="261"/>
        <v>0</v>
      </c>
      <c r="AI199" s="54">
        <f t="shared" ca="1" si="262"/>
        <v>0</v>
      </c>
      <c r="AJ199" s="54">
        <f t="shared" ca="1" si="263"/>
        <v>0</v>
      </c>
      <c r="AK199" s="54">
        <f t="shared" ca="1" si="264"/>
        <v>0</v>
      </c>
      <c r="AL199" s="54">
        <f t="shared" ca="1" si="265"/>
        <v>0</v>
      </c>
      <c r="AM199" s="54">
        <f t="shared" ca="1" si="243"/>
        <v>1</v>
      </c>
      <c r="AN199" s="109" t="s">
        <v>47</v>
      </c>
      <c r="AO199" s="54">
        <f t="shared" ca="1" si="244"/>
        <v>1</v>
      </c>
    </row>
    <row r="200" spans="1:41" x14ac:dyDescent="0.2">
      <c r="A200" s="60">
        <f>ROW()</f>
        <v>200</v>
      </c>
      <c r="B200" s="341"/>
      <c r="C200" s="143"/>
      <c r="D200" s="143"/>
      <c r="E200" s="248"/>
      <c r="F200" s="248"/>
      <c r="G200" s="248"/>
      <c r="H200" s="248"/>
      <c r="I200" s="248"/>
      <c r="J200" s="248"/>
      <c r="K200" s="248"/>
      <c r="L200" s="248"/>
      <c r="M200" s="248"/>
      <c r="N200" s="248"/>
      <c r="O200" s="37"/>
      <c r="P200" s="100"/>
      <c r="Q200" s="276"/>
      <c r="S200" s="56"/>
      <c r="T200" s="56"/>
      <c r="U200" s="56"/>
      <c r="V200" s="56"/>
      <c r="W200" s="56"/>
      <c r="X200" s="56"/>
      <c r="Y200" s="56"/>
      <c r="Z200" s="56"/>
      <c r="AA200" s="56"/>
      <c r="AB200" s="56"/>
      <c r="AC200" s="54">
        <f t="shared" ca="1" si="256"/>
        <v>1</v>
      </c>
      <c r="AD200" s="54">
        <f t="shared" ca="1" si="257"/>
        <v>1</v>
      </c>
      <c r="AE200" s="54">
        <f t="shared" ca="1" si="258"/>
        <v>1</v>
      </c>
      <c r="AF200" s="54">
        <f t="shared" ca="1" si="259"/>
        <v>1</v>
      </c>
      <c r="AG200" s="54">
        <f t="shared" ca="1" si="260"/>
        <v>1</v>
      </c>
      <c r="AH200" s="54">
        <f t="shared" ca="1" si="261"/>
        <v>1</v>
      </c>
      <c r="AI200" s="54">
        <f t="shared" ca="1" si="262"/>
        <v>1</v>
      </c>
      <c r="AJ200" s="54">
        <f t="shared" ca="1" si="263"/>
        <v>1</v>
      </c>
      <c r="AK200" s="54">
        <f t="shared" ca="1" si="264"/>
        <v>1</v>
      </c>
      <c r="AL200" s="54">
        <f t="shared" ca="1" si="265"/>
        <v>1</v>
      </c>
      <c r="AM200" s="54">
        <f t="shared" ca="1" si="243"/>
        <v>1</v>
      </c>
      <c r="AN200" s="109" t="s">
        <v>47</v>
      </c>
      <c r="AO200" s="54">
        <f t="shared" ca="1" si="244"/>
        <v>1</v>
      </c>
    </row>
    <row r="201" spans="1:41" x14ac:dyDescent="0.2">
      <c r="A201" s="60">
        <f>ROW()</f>
        <v>201</v>
      </c>
      <c r="B201" s="350"/>
      <c r="C201" s="143"/>
      <c r="D201" s="307" t="s">
        <v>220</v>
      </c>
      <c r="E201" s="354"/>
      <c r="F201" s="354"/>
      <c r="G201" s="354"/>
      <c r="H201" s="354"/>
      <c r="I201" s="354"/>
      <c r="J201" s="354"/>
      <c r="K201" s="354"/>
      <c r="L201" s="354"/>
      <c r="M201" s="354"/>
      <c r="N201" s="354"/>
      <c r="O201" s="69"/>
      <c r="P201" s="108"/>
      <c r="Q201" s="276"/>
      <c r="S201" s="56"/>
      <c r="T201" s="56"/>
      <c r="U201" s="56"/>
      <c r="V201" s="56"/>
      <c r="W201" s="56"/>
      <c r="X201" s="56"/>
      <c r="Y201" s="56"/>
      <c r="Z201" s="56"/>
      <c r="AA201" s="56"/>
      <c r="AB201" s="56"/>
      <c r="AC201" s="54">
        <f t="shared" ca="1" si="256"/>
        <v>1</v>
      </c>
      <c r="AD201" s="54">
        <f t="shared" ca="1" si="257"/>
        <v>1</v>
      </c>
      <c r="AE201" s="54">
        <f t="shared" ca="1" si="258"/>
        <v>1</v>
      </c>
      <c r="AF201" s="54">
        <f t="shared" ca="1" si="259"/>
        <v>1</v>
      </c>
      <c r="AG201" s="54">
        <f t="shared" ca="1" si="260"/>
        <v>1</v>
      </c>
      <c r="AH201" s="54">
        <f t="shared" ca="1" si="261"/>
        <v>1</v>
      </c>
      <c r="AI201" s="54">
        <f t="shared" ca="1" si="262"/>
        <v>1</v>
      </c>
      <c r="AJ201" s="54">
        <f t="shared" ca="1" si="263"/>
        <v>1</v>
      </c>
      <c r="AK201" s="54">
        <f t="shared" ca="1" si="264"/>
        <v>1</v>
      </c>
      <c r="AL201" s="54">
        <f t="shared" ca="1" si="265"/>
        <v>1</v>
      </c>
      <c r="AM201" s="54">
        <f t="shared" ca="1" si="243"/>
        <v>1</v>
      </c>
      <c r="AN201" s="109" t="s">
        <v>47</v>
      </c>
      <c r="AO201" s="54">
        <f t="shared" ca="1" si="244"/>
        <v>1</v>
      </c>
    </row>
    <row r="202" spans="1:41" x14ac:dyDescent="0.2">
      <c r="A202" s="60">
        <f>ROW()</f>
        <v>202</v>
      </c>
      <c r="B202" s="75" t="s">
        <v>221</v>
      </c>
      <c r="C202" s="76"/>
      <c r="D202" s="80" t="s">
        <v>222</v>
      </c>
      <c r="E202" s="92"/>
      <c r="F202" s="92"/>
      <c r="G202" s="92"/>
      <c r="H202" s="92"/>
      <c r="I202" s="92"/>
      <c r="J202" s="92"/>
      <c r="K202" s="92"/>
      <c r="L202" s="92"/>
      <c r="M202" s="92"/>
      <c r="N202" s="92"/>
      <c r="O202" s="69"/>
      <c r="P202" s="108"/>
      <c r="Q202" s="276"/>
      <c r="S202" s="56"/>
      <c r="T202" s="56"/>
      <c r="U202" s="56"/>
      <c r="V202" s="56"/>
      <c r="W202" s="56"/>
      <c r="X202" s="56"/>
      <c r="Y202" s="56"/>
      <c r="Z202" s="56"/>
      <c r="AA202" s="56"/>
      <c r="AB202" s="56"/>
      <c r="AC202" s="54">
        <f t="shared" ca="1" si="256"/>
        <v>1</v>
      </c>
      <c r="AD202" s="54">
        <f t="shared" ca="1" si="257"/>
        <v>1</v>
      </c>
      <c r="AE202" s="54">
        <f t="shared" ca="1" si="258"/>
        <v>1</v>
      </c>
      <c r="AF202" s="54">
        <f t="shared" ca="1" si="259"/>
        <v>1</v>
      </c>
      <c r="AG202" s="54">
        <f t="shared" ca="1" si="260"/>
        <v>1</v>
      </c>
      <c r="AH202" s="54">
        <f t="shared" ca="1" si="261"/>
        <v>1</v>
      </c>
      <c r="AI202" s="54">
        <f t="shared" ca="1" si="262"/>
        <v>1</v>
      </c>
      <c r="AJ202" s="54">
        <f t="shared" ca="1" si="263"/>
        <v>1</v>
      </c>
      <c r="AK202" s="54">
        <f t="shared" ca="1" si="264"/>
        <v>1</v>
      </c>
      <c r="AL202" s="54">
        <f t="shared" ca="1" si="265"/>
        <v>1</v>
      </c>
      <c r="AM202" s="54">
        <f t="shared" ca="1" si="243"/>
        <v>1</v>
      </c>
      <c r="AN202" s="109" t="s">
        <v>47</v>
      </c>
      <c r="AO202" s="54">
        <f t="shared" ca="1" si="244"/>
        <v>1</v>
      </c>
    </row>
    <row r="203" spans="1:41" x14ac:dyDescent="0.2">
      <c r="A203" s="60">
        <f>ROW()</f>
        <v>203</v>
      </c>
      <c r="B203" s="333">
        <f>ROW(B78)</f>
        <v>78</v>
      </c>
      <c r="C203" s="350"/>
      <c r="D203" s="338" t="s">
        <v>223</v>
      </c>
      <c r="E203" s="355" t="str">
        <f>E78</f>
        <v>No</v>
      </c>
      <c r="F203" s="355" t="str">
        <f>F78</f>
        <v>No</v>
      </c>
      <c r="G203" s="355" t="s">
        <v>224</v>
      </c>
      <c r="H203" s="355" t="s">
        <v>224</v>
      </c>
      <c r="I203" s="355" t="s">
        <v>224</v>
      </c>
      <c r="J203" s="355" t="s">
        <v>224</v>
      </c>
      <c r="K203" s="355" t="s">
        <v>224</v>
      </c>
      <c r="L203" s="355" t="s">
        <v>224</v>
      </c>
      <c r="M203" s="355" t="s">
        <v>224</v>
      </c>
      <c r="N203" s="355" t="s">
        <v>224</v>
      </c>
      <c r="O203" s="77"/>
      <c r="P203" s="100"/>
      <c r="Q203" s="276"/>
      <c r="S203" s="56"/>
      <c r="T203" s="56"/>
      <c r="U203" s="56"/>
      <c r="V203" s="56"/>
      <c r="W203" s="56"/>
      <c r="X203" s="56"/>
      <c r="Y203" s="56"/>
      <c r="Z203" s="56"/>
      <c r="AA203" s="56"/>
      <c r="AB203" s="56"/>
      <c r="AC203" s="54">
        <f t="shared" ca="1" si="256"/>
        <v>1</v>
      </c>
      <c r="AD203" s="54">
        <f t="shared" ca="1" si="257"/>
        <v>1</v>
      </c>
      <c r="AE203" s="54">
        <f t="shared" ca="1" si="258"/>
        <v>1</v>
      </c>
      <c r="AF203" s="54">
        <f t="shared" ca="1" si="259"/>
        <v>1</v>
      </c>
      <c r="AG203" s="54">
        <f t="shared" ca="1" si="260"/>
        <v>0</v>
      </c>
      <c r="AH203" s="54">
        <f t="shared" ca="1" si="261"/>
        <v>0</v>
      </c>
      <c r="AI203" s="54">
        <f t="shared" ca="1" si="262"/>
        <v>0</v>
      </c>
      <c r="AJ203" s="54">
        <f t="shared" ca="1" si="263"/>
        <v>0</v>
      </c>
      <c r="AK203" s="54">
        <f t="shared" ca="1" si="264"/>
        <v>0</v>
      </c>
      <c r="AL203" s="54">
        <f t="shared" ca="1" si="265"/>
        <v>0</v>
      </c>
      <c r="AM203" s="54">
        <f t="shared" ca="1" si="243"/>
        <v>1</v>
      </c>
      <c r="AN203" s="109" t="s">
        <v>47</v>
      </c>
      <c r="AO203" s="54">
        <f t="shared" ca="1" si="244"/>
        <v>1</v>
      </c>
    </row>
    <row r="204" spans="1:41" x14ac:dyDescent="0.2">
      <c r="A204" s="60">
        <f>ROW()</f>
        <v>204</v>
      </c>
      <c r="B204" s="333">
        <f>ROW(B79)</f>
        <v>79</v>
      </c>
      <c r="C204" s="143"/>
      <c r="D204" s="338" t="s">
        <v>108</v>
      </c>
      <c r="E204" s="355" t="str">
        <f>E79</f>
        <v>No</v>
      </c>
      <c r="F204" s="355" t="str">
        <f>F79</f>
        <v>No</v>
      </c>
      <c r="G204" s="355" t="s">
        <v>224</v>
      </c>
      <c r="H204" s="355" t="s">
        <v>224</v>
      </c>
      <c r="I204" s="355" t="s">
        <v>224</v>
      </c>
      <c r="J204" s="355" t="s">
        <v>224</v>
      </c>
      <c r="K204" s="355" t="s">
        <v>224</v>
      </c>
      <c r="L204" s="355" t="s">
        <v>224</v>
      </c>
      <c r="M204" s="355" t="s">
        <v>224</v>
      </c>
      <c r="N204" s="355" t="s">
        <v>224</v>
      </c>
      <c r="O204" s="77"/>
      <c r="P204" s="100"/>
      <c r="Q204" s="276"/>
      <c r="S204" s="56"/>
      <c r="T204" s="56"/>
      <c r="U204" s="56"/>
      <c r="V204" s="56"/>
      <c r="W204" s="56"/>
      <c r="X204" s="56"/>
      <c r="Y204" s="56"/>
      <c r="Z204" s="56"/>
      <c r="AA204" s="56"/>
      <c r="AB204" s="56"/>
      <c r="AC204" s="54">
        <f t="shared" ca="1" si="256"/>
        <v>1</v>
      </c>
      <c r="AD204" s="54">
        <f t="shared" ca="1" si="257"/>
        <v>1</v>
      </c>
      <c r="AE204" s="54">
        <f t="shared" ca="1" si="258"/>
        <v>1</v>
      </c>
      <c r="AF204" s="54">
        <f t="shared" ca="1" si="259"/>
        <v>1</v>
      </c>
      <c r="AG204" s="54">
        <f t="shared" ca="1" si="260"/>
        <v>0</v>
      </c>
      <c r="AH204" s="54">
        <f t="shared" ca="1" si="261"/>
        <v>0</v>
      </c>
      <c r="AI204" s="54">
        <f t="shared" ca="1" si="262"/>
        <v>0</v>
      </c>
      <c r="AJ204" s="54">
        <f t="shared" ca="1" si="263"/>
        <v>0</v>
      </c>
      <c r="AK204" s="54">
        <f t="shared" ca="1" si="264"/>
        <v>0</v>
      </c>
      <c r="AL204" s="54">
        <f t="shared" ca="1" si="265"/>
        <v>0</v>
      </c>
      <c r="AM204" s="54">
        <f t="shared" ca="1" si="243"/>
        <v>1</v>
      </c>
      <c r="AN204" s="109" t="s">
        <v>47</v>
      </c>
      <c r="AO204" s="54">
        <f t="shared" ca="1" si="244"/>
        <v>1</v>
      </c>
    </row>
    <row r="205" spans="1:41" ht="14.25" x14ac:dyDescent="0.2">
      <c r="A205" s="60">
        <f>ROW()</f>
        <v>205</v>
      </c>
      <c r="B205" s="333">
        <f>ROW(B80)</f>
        <v>80</v>
      </c>
      <c r="C205" s="143"/>
      <c r="D205" s="356" t="s">
        <v>109</v>
      </c>
      <c r="E205" s="448">
        <f>E80</f>
        <v>0</v>
      </c>
      <c r="F205" s="448"/>
      <c r="G205" s="448"/>
      <c r="H205" s="448"/>
      <c r="I205" s="448"/>
      <c r="J205" s="448"/>
      <c r="K205" s="448"/>
      <c r="L205" s="448"/>
      <c r="M205" s="448"/>
      <c r="N205" s="448"/>
      <c r="O205" s="37"/>
      <c r="P205" s="100"/>
      <c r="Q205" s="276"/>
      <c r="S205" s="56"/>
      <c r="T205" s="56"/>
      <c r="U205" s="56"/>
      <c r="V205" s="56"/>
      <c r="W205" s="56"/>
      <c r="X205" s="56"/>
      <c r="Y205" s="56"/>
      <c r="Z205" s="56"/>
      <c r="AA205" s="56"/>
      <c r="AB205" s="56"/>
      <c r="AC205" s="54">
        <f t="shared" ca="1" si="256"/>
        <v>1</v>
      </c>
      <c r="AD205" s="54">
        <f t="shared" ca="1" si="257"/>
        <v>1</v>
      </c>
      <c r="AE205" s="54">
        <f t="shared" ca="1" si="258"/>
        <v>1</v>
      </c>
      <c r="AF205" s="54">
        <f t="shared" ca="1" si="259"/>
        <v>1</v>
      </c>
      <c r="AG205" s="54">
        <f t="shared" ca="1" si="260"/>
        <v>0</v>
      </c>
      <c r="AH205" s="54">
        <f t="shared" ca="1" si="261"/>
        <v>0</v>
      </c>
      <c r="AI205" s="54">
        <f t="shared" ca="1" si="262"/>
        <v>0</v>
      </c>
      <c r="AJ205" s="54">
        <f t="shared" ca="1" si="263"/>
        <v>0</v>
      </c>
      <c r="AK205" s="54">
        <f t="shared" ca="1" si="264"/>
        <v>0</v>
      </c>
      <c r="AL205" s="54">
        <f t="shared" ca="1" si="265"/>
        <v>0</v>
      </c>
      <c r="AM205" s="54">
        <f t="shared" ca="1" si="243"/>
        <v>1</v>
      </c>
      <c r="AN205" s="109" t="s">
        <v>47</v>
      </c>
      <c r="AO205" s="54">
        <f t="shared" ca="1" si="244"/>
        <v>1</v>
      </c>
    </row>
    <row r="206" spans="1:41" x14ac:dyDescent="0.2">
      <c r="A206" s="60">
        <f>ROW()</f>
        <v>206</v>
      </c>
      <c r="B206" s="343" t="s">
        <v>196</v>
      </c>
      <c r="C206" s="143"/>
      <c r="D206" s="436"/>
      <c r="E206" s="436"/>
      <c r="F206" s="436"/>
      <c r="G206" s="436"/>
      <c r="H206" s="436"/>
      <c r="I206" s="436"/>
      <c r="J206" s="436"/>
      <c r="K206" s="436"/>
      <c r="L206" s="436"/>
      <c r="M206" s="436"/>
      <c r="N206" s="436"/>
      <c r="O206" s="37"/>
      <c r="P206" s="100"/>
      <c r="Q206" s="276"/>
      <c r="S206" s="56"/>
      <c r="T206" s="56"/>
      <c r="U206" s="56"/>
      <c r="V206" s="56"/>
      <c r="W206" s="56"/>
      <c r="X206" s="56"/>
      <c r="Y206" s="56"/>
      <c r="Z206" s="56"/>
      <c r="AA206" s="56"/>
      <c r="AB206" s="56"/>
      <c r="AC206" s="54">
        <f t="shared" ca="1" si="256"/>
        <v>1</v>
      </c>
      <c r="AD206" s="54">
        <f t="shared" ca="1" si="257"/>
        <v>1</v>
      </c>
      <c r="AE206" s="54">
        <f t="shared" ca="1" si="258"/>
        <v>1</v>
      </c>
      <c r="AF206" s="54">
        <f t="shared" ca="1" si="259"/>
        <v>0</v>
      </c>
      <c r="AG206" s="54">
        <f t="shared" ca="1" si="260"/>
        <v>0</v>
      </c>
      <c r="AH206" s="54">
        <f t="shared" ca="1" si="261"/>
        <v>0</v>
      </c>
      <c r="AI206" s="54">
        <f t="shared" ca="1" si="262"/>
        <v>0</v>
      </c>
      <c r="AJ206" s="54">
        <f t="shared" ca="1" si="263"/>
        <v>0</v>
      </c>
      <c r="AK206" s="54">
        <f t="shared" ca="1" si="264"/>
        <v>0</v>
      </c>
      <c r="AL206" s="54">
        <f t="shared" ca="1" si="265"/>
        <v>0</v>
      </c>
      <c r="AM206" s="54">
        <f t="shared" ca="1" si="243"/>
        <v>1</v>
      </c>
      <c r="AN206" s="109" t="s">
        <v>47</v>
      </c>
      <c r="AO206" s="54">
        <f t="shared" ca="1" si="244"/>
        <v>1</v>
      </c>
    </row>
    <row r="207" spans="1:41" x14ac:dyDescent="0.2">
      <c r="A207" s="60">
        <f>ROW()</f>
        <v>207</v>
      </c>
      <c r="B207" s="341"/>
      <c r="C207" s="143"/>
      <c r="D207" s="436"/>
      <c r="E207" s="436"/>
      <c r="F207" s="436"/>
      <c r="G207" s="436"/>
      <c r="H207" s="436"/>
      <c r="I207" s="436"/>
      <c r="J207" s="436"/>
      <c r="K207" s="436"/>
      <c r="L207" s="436"/>
      <c r="M207" s="436"/>
      <c r="N207" s="436"/>
      <c r="O207" s="37"/>
      <c r="P207" s="100"/>
      <c r="Q207" s="276"/>
      <c r="S207" s="56"/>
      <c r="T207" s="56"/>
      <c r="U207" s="56"/>
      <c r="V207" s="56"/>
      <c r="W207" s="56"/>
      <c r="X207" s="56"/>
      <c r="Y207" s="56"/>
      <c r="Z207" s="56"/>
      <c r="AA207" s="56"/>
      <c r="AB207" s="56"/>
      <c r="AC207" s="54">
        <f t="shared" ca="1" si="256"/>
        <v>1</v>
      </c>
      <c r="AD207" s="54">
        <f t="shared" ca="1" si="257"/>
        <v>1</v>
      </c>
      <c r="AE207" s="54">
        <f t="shared" ca="1" si="258"/>
        <v>1</v>
      </c>
      <c r="AF207" s="54">
        <f t="shared" ca="1" si="259"/>
        <v>0</v>
      </c>
      <c r="AG207" s="54">
        <f t="shared" ca="1" si="260"/>
        <v>0</v>
      </c>
      <c r="AH207" s="54">
        <f t="shared" ca="1" si="261"/>
        <v>0</v>
      </c>
      <c r="AI207" s="54">
        <f t="shared" ca="1" si="262"/>
        <v>0</v>
      </c>
      <c r="AJ207" s="54">
        <f t="shared" ca="1" si="263"/>
        <v>0</v>
      </c>
      <c r="AK207" s="54">
        <f t="shared" ca="1" si="264"/>
        <v>0</v>
      </c>
      <c r="AL207" s="54">
        <f t="shared" ca="1" si="265"/>
        <v>0</v>
      </c>
      <c r="AM207" s="54">
        <f t="shared" ca="1" si="243"/>
        <v>1</v>
      </c>
      <c r="AN207" s="109" t="s">
        <v>47</v>
      </c>
      <c r="AO207" s="54">
        <f t="shared" ca="1" si="244"/>
        <v>1</v>
      </c>
    </row>
    <row r="208" spans="1:41" x14ac:dyDescent="0.2">
      <c r="A208" s="60">
        <f>ROW()</f>
        <v>208</v>
      </c>
      <c r="B208" s="341"/>
      <c r="C208" s="143"/>
      <c r="D208" s="143"/>
      <c r="E208" s="248"/>
      <c r="F208" s="248"/>
      <c r="G208" s="248"/>
      <c r="H208" s="248"/>
      <c r="I208" s="248"/>
      <c r="J208" s="248"/>
      <c r="K208" s="248"/>
      <c r="L208" s="248"/>
      <c r="M208" s="248"/>
      <c r="N208" s="248"/>
      <c r="O208" s="37"/>
      <c r="P208" s="100"/>
      <c r="Q208" s="276"/>
      <c r="S208" s="56"/>
      <c r="T208" s="56"/>
      <c r="U208" s="56"/>
      <c r="V208" s="56"/>
      <c r="W208" s="56"/>
      <c r="X208" s="56"/>
      <c r="Y208" s="56"/>
      <c r="Z208" s="56"/>
      <c r="AA208" s="56"/>
      <c r="AB208" s="56"/>
      <c r="AC208" s="54">
        <f t="shared" ca="1" si="256"/>
        <v>1</v>
      </c>
      <c r="AD208" s="54">
        <f t="shared" ca="1" si="257"/>
        <v>1</v>
      </c>
      <c r="AE208" s="54">
        <f t="shared" ca="1" si="258"/>
        <v>1</v>
      </c>
      <c r="AF208" s="54">
        <f t="shared" ca="1" si="259"/>
        <v>1</v>
      </c>
      <c r="AG208" s="54">
        <f t="shared" ca="1" si="260"/>
        <v>1</v>
      </c>
      <c r="AH208" s="54">
        <f t="shared" ca="1" si="261"/>
        <v>1</v>
      </c>
      <c r="AI208" s="54">
        <f t="shared" ca="1" si="262"/>
        <v>1</v>
      </c>
      <c r="AJ208" s="54">
        <f t="shared" ca="1" si="263"/>
        <v>1</v>
      </c>
      <c r="AK208" s="54">
        <f t="shared" ca="1" si="264"/>
        <v>1</v>
      </c>
      <c r="AL208" s="54">
        <f t="shared" ca="1" si="265"/>
        <v>1</v>
      </c>
      <c r="AM208" s="54">
        <f t="shared" ca="1" si="243"/>
        <v>1</v>
      </c>
      <c r="AN208" s="109" t="s">
        <v>47</v>
      </c>
      <c r="AO208" s="54">
        <f t="shared" ca="1" si="244"/>
        <v>1</v>
      </c>
    </row>
    <row r="209" spans="1:41" x14ac:dyDescent="0.2">
      <c r="A209" s="60">
        <f>ROW()</f>
        <v>209</v>
      </c>
      <c r="B209" s="341"/>
      <c r="C209" s="143"/>
      <c r="D209" s="307" t="s">
        <v>225</v>
      </c>
      <c r="E209" s="354"/>
      <c r="F209" s="354"/>
      <c r="G209" s="354"/>
      <c r="H209" s="354"/>
      <c r="I209" s="354"/>
      <c r="J209" s="354"/>
      <c r="K209" s="354"/>
      <c r="L209" s="354"/>
      <c r="M209" s="354"/>
      <c r="N209" s="354"/>
      <c r="O209" s="69"/>
      <c r="P209" s="100"/>
      <c r="Q209" s="276"/>
      <c r="S209" s="56"/>
      <c r="T209" s="56"/>
      <c r="U209" s="56"/>
      <c r="V209" s="56"/>
      <c r="W209" s="56"/>
      <c r="X209" s="56"/>
      <c r="Y209" s="56"/>
      <c r="Z209" s="56"/>
      <c r="AA209" s="56"/>
      <c r="AB209" s="56"/>
      <c r="AC209" s="54">
        <f t="shared" ca="1" si="256"/>
        <v>1</v>
      </c>
      <c r="AD209" s="54">
        <f t="shared" ca="1" si="257"/>
        <v>1</v>
      </c>
      <c r="AE209" s="54">
        <f t="shared" ca="1" si="258"/>
        <v>1</v>
      </c>
      <c r="AF209" s="54">
        <f t="shared" ca="1" si="259"/>
        <v>1</v>
      </c>
      <c r="AG209" s="54">
        <f t="shared" ca="1" si="260"/>
        <v>1</v>
      </c>
      <c r="AH209" s="54">
        <f t="shared" ca="1" si="261"/>
        <v>1</v>
      </c>
      <c r="AI209" s="54">
        <f t="shared" ca="1" si="262"/>
        <v>1</v>
      </c>
      <c r="AJ209" s="54">
        <f t="shared" ca="1" si="263"/>
        <v>1</v>
      </c>
      <c r="AK209" s="54">
        <f t="shared" ca="1" si="264"/>
        <v>1</v>
      </c>
      <c r="AL209" s="54">
        <f t="shared" ca="1" si="265"/>
        <v>1</v>
      </c>
      <c r="AM209" s="54">
        <f t="shared" ca="1" si="243"/>
        <v>1</v>
      </c>
      <c r="AN209" s="109" t="s">
        <v>47</v>
      </c>
      <c r="AO209" s="54">
        <f t="shared" ca="1" si="244"/>
        <v>1</v>
      </c>
    </row>
    <row r="210" spans="1:41" x14ac:dyDescent="0.2">
      <c r="A210" s="60">
        <f>ROW()</f>
        <v>210</v>
      </c>
      <c r="B210" s="75" t="s">
        <v>226</v>
      </c>
      <c r="C210" s="76"/>
      <c r="D210" s="80" t="s">
        <v>227</v>
      </c>
      <c r="E210" s="92"/>
      <c r="F210" s="92"/>
      <c r="G210" s="92"/>
      <c r="H210" s="92"/>
      <c r="I210" s="92"/>
      <c r="J210" s="92"/>
      <c r="K210" s="92"/>
      <c r="L210" s="92"/>
      <c r="M210" s="92"/>
      <c r="N210" s="92"/>
      <c r="O210" s="37"/>
      <c r="P210" s="100"/>
      <c r="Q210" s="276"/>
      <c r="S210" s="56"/>
      <c r="T210" s="56"/>
      <c r="U210" s="56"/>
      <c r="V210" s="56"/>
      <c r="W210" s="56"/>
      <c r="X210" s="56"/>
      <c r="Y210" s="56"/>
      <c r="Z210" s="56"/>
      <c r="AA210" s="56"/>
      <c r="AB210" s="56"/>
      <c r="AC210" s="54">
        <f t="shared" ca="1" si="256"/>
        <v>1</v>
      </c>
      <c r="AD210" s="54">
        <f t="shared" ca="1" si="257"/>
        <v>1</v>
      </c>
      <c r="AE210" s="54">
        <f t="shared" ca="1" si="258"/>
        <v>1</v>
      </c>
      <c r="AF210" s="54">
        <f t="shared" ca="1" si="259"/>
        <v>1</v>
      </c>
      <c r="AG210" s="54">
        <f t="shared" ca="1" si="260"/>
        <v>1</v>
      </c>
      <c r="AH210" s="54">
        <f t="shared" ca="1" si="261"/>
        <v>1</v>
      </c>
      <c r="AI210" s="54">
        <f t="shared" ca="1" si="262"/>
        <v>1</v>
      </c>
      <c r="AJ210" s="54">
        <f t="shared" ca="1" si="263"/>
        <v>1</v>
      </c>
      <c r="AK210" s="54">
        <f t="shared" ca="1" si="264"/>
        <v>1</v>
      </c>
      <c r="AL210" s="54">
        <f t="shared" ca="1" si="265"/>
        <v>1</v>
      </c>
      <c r="AM210" s="54">
        <f t="shared" ca="1" si="243"/>
        <v>1</v>
      </c>
      <c r="AN210" s="109" t="s">
        <v>47</v>
      </c>
      <c r="AO210" s="54">
        <f t="shared" ca="1" si="244"/>
        <v>1</v>
      </c>
    </row>
    <row r="211" spans="1:41" x14ac:dyDescent="0.2">
      <c r="A211" s="60">
        <f>ROW()</f>
        <v>211</v>
      </c>
      <c r="B211" s="333">
        <f>ROW(B65)</f>
        <v>65</v>
      </c>
      <c r="C211" s="143"/>
      <c r="D211" s="307" t="s">
        <v>228</v>
      </c>
      <c r="E211" s="316">
        <f t="shared" ref="E211:N211" si="270">E71</f>
        <v>-1047110</v>
      </c>
      <c r="F211" s="316">
        <f t="shared" si="270"/>
        <v>-378674</v>
      </c>
      <c r="G211" s="316">
        <f t="shared" si="270"/>
        <v>1953231</v>
      </c>
      <c r="H211" s="316">
        <f t="shared" si="270"/>
        <v>-1759272</v>
      </c>
      <c r="I211" s="316">
        <f t="shared" si="270"/>
        <v>-206520</v>
      </c>
      <c r="J211" s="316">
        <f t="shared" si="270"/>
        <v>-60182</v>
      </c>
      <c r="K211" s="316">
        <f t="shared" si="270"/>
        <v>521824</v>
      </c>
      <c r="L211" s="316">
        <f t="shared" si="270"/>
        <v>560557</v>
      </c>
      <c r="M211" s="316">
        <f t="shared" si="270"/>
        <v>27348</v>
      </c>
      <c r="N211" s="316">
        <f t="shared" si="270"/>
        <v>0</v>
      </c>
      <c r="O211" s="48"/>
      <c r="P211" s="100"/>
      <c r="Q211" s="276" t="s">
        <v>187</v>
      </c>
      <c r="S211" s="56"/>
      <c r="T211" s="56"/>
      <c r="U211" s="56"/>
      <c r="V211" s="56"/>
      <c r="W211" s="56"/>
      <c r="X211" s="56"/>
      <c r="Y211" s="56"/>
      <c r="Z211" s="56"/>
      <c r="AA211" s="56"/>
      <c r="AB211" s="56"/>
      <c r="AC211" s="54">
        <f t="shared" ca="1" si="256"/>
        <v>1</v>
      </c>
      <c r="AD211" s="54">
        <f t="shared" ca="1" si="257"/>
        <v>1</v>
      </c>
      <c r="AE211" s="54">
        <f t="shared" ca="1" si="258"/>
        <v>1</v>
      </c>
      <c r="AF211" s="54">
        <f t="shared" ca="1" si="259"/>
        <v>1</v>
      </c>
      <c r="AG211" s="54">
        <f t="shared" ca="1" si="260"/>
        <v>1</v>
      </c>
      <c r="AH211" s="54">
        <f t="shared" ca="1" si="261"/>
        <v>1</v>
      </c>
      <c r="AI211" s="54">
        <f t="shared" ca="1" si="262"/>
        <v>1</v>
      </c>
      <c r="AJ211" s="54">
        <f t="shared" ca="1" si="263"/>
        <v>1</v>
      </c>
      <c r="AK211" s="54">
        <f t="shared" ca="1" si="264"/>
        <v>1</v>
      </c>
      <c r="AL211" s="54">
        <f t="shared" ca="1" si="265"/>
        <v>1</v>
      </c>
      <c r="AM211" s="54">
        <f t="shared" ca="1" si="243"/>
        <v>1</v>
      </c>
      <c r="AN211" s="109" t="s">
        <v>47</v>
      </c>
      <c r="AO211" s="54">
        <f t="shared" ca="1" si="244"/>
        <v>1</v>
      </c>
    </row>
    <row r="212" spans="1:41" x14ac:dyDescent="0.2">
      <c r="A212" s="60">
        <f>ROW()</f>
        <v>212</v>
      </c>
      <c r="B212" s="333">
        <f>ROW(B42)</f>
        <v>42</v>
      </c>
      <c r="C212" s="143"/>
      <c r="D212" s="307" t="s">
        <v>229</v>
      </c>
      <c r="E212" s="248">
        <f t="shared" ref="E212:N212" si="271">E42</f>
        <v>9188698</v>
      </c>
      <c r="F212" s="248">
        <f t="shared" si="271"/>
        <v>9347260</v>
      </c>
      <c r="G212" s="248">
        <f t="shared" si="271"/>
        <v>8173204</v>
      </c>
      <c r="H212" s="248">
        <f t="shared" si="271"/>
        <v>5715895</v>
      </c>
      <c r="I212" s="248">
        <f t="shared" si="271"/>
        <v>4811940</v>
      </c>
      <c r="J212" s="248">
        <f t="shared" si="271"/>
        <v>4459744</v>
      </c>
      <c r="K212" s="248">
        <f t="shared" si="271"/>
        <v>4603152</v>
      </c>
      <c r="L212" s="248">
        <f t="shared" si="271"/>
        <v>5415096</v>
      </c>
      <c r="M212" s="248">
        <f t="shared" si="271"/>
        <v>4756424</v>
      </c>
      <c r="N212" s="248">
        <f t="shared" si="271"/>
        <v>0</v>
      </c>
      <c r="O212" s="40"/>
      <c r="P212" s="100"/>
      <c r="Q212" s="276"/>
      <c r="R212" s="138" t="s">
        <v>230</v>
      </c>
      <c r="S212" s="56"/>
      <c r="T212" s="56"/>
      <c r="U212" s="56"/>
      <c r="V212" s="56"/>
      <c r="W212" s="56"/>
      <c r="X212" s="56"/>
      <c r="Y212" s="56"/>
      <c r="Z212" s="56"/>
      <c r="AA212" s="56"/>
      <c r="AB212" s="56"/>
      <c r="AC212" s="54">
        <f t="shared" ca="1" si="256"/>
        <v>1</v>
      </c>
      <c r="AD212" s="54">
        <f t="shared" ca="1" si="257"/>
        <v>1</v>
      </c>
      <c r="AE212" s="54">
        <f t="shared" ca="1" si="258"/>
        <v>1</v>
      </c>
      <c r="AF212" s="54">
        <f t="shared" ca="1" si="259"/>
        <v>1</v>
      </c>
      <c r="AG212" s="54">
        <f t="shared" ca="1" si="260"/>
        <v>1</v>
      </c>
      <c r="AH212" s="54">
        <f t="shared" ca="1" si="261"/>
        <v>1</v>
      </c>
      <c r="AI212" s="54">
        <f t="shared" ca="1" si="262"/>
        <v>1</v>
      </c>
      <c r="AJ212" s="54">
        <f t="shared" ca="1" si="263"/>
        <v>1</v>
      </c>
      <c r="AK212" s="54">
        <f t="shared" ca="1" si="264"/>
        <v>1</v>
      </c>
      <c r="AL212" s="54">
        <f t="shared" ca="1" si="265"/>
        <v>1</v>
      </c>
      <c r="AM212" s="54">
        <f t="shared" ca="1" si="243"/>
        <v>1</v>
      </c>
      <c r="AN212" s="109" t="s">
        <v>47</v>
      </c>
      <c r="AO212" s="54">
        <f t="shared" ca="1" si="244"/>
        <v>1</v>
      </c>
    </row>
    <row r="213" spans="1:41" ht="14.25" thickBot="1" x14ac:dyDescent="0.3">
      <c r="A213" s="60">
        <f>ROW()</f>
        <v>213</v>
      </c>
      <c r="B213" s="357"/>
      <c r="C213" s="143"/>
      <c r="D213" s="335" t="s">
        <v>231</v>
      </c>
      <c r="E213" s="358">
        <f>IF(E212=0,0,E211/E212)</f>
        <v>-0.11395629718160288</v>
      </c>
      <c r="F213" s="358">
        <f t="shared" ref="F213:J213" si="272">IF(F212=0,0,F211/F212)</f>
        <v>-4.0511764945021324E-2</v>
      </c>
      <c r="G213" s="358">
        <f t="shared" si="272"/>
        <v>0.23897984193224592</v>
      </c>
      <c r="H213" s="358">
        <f t="shared" si="272"/>
        <v>-0.30778591979033904</v>
      </c>
      <c r="I213" s="358">
        <f t="shared" si="272"/>
        <v>-4.2918240875821391E-2</v>
      </c>
      <c r="J213" s="358">
        <f t="shared" si="272"/>
        <v>-1.3494496545093172E-2</v>
      </c>
      <c r="K213" s="358">
        <f t="shared" ref="K213:N213" si="273">IF(K212=0,0,K211/K212)</f>
        <v>0.11336232216533366</v>
      </c>
      <c r="L213" s="358">
        <f t="shared" si="273"/>
        <v>0.103517463032973</v>
      </c>
      <c r="M213" s="358">
        <f t="shared" si="273"/>
        <v>5.749697672032603E-3</v>
      </c>
      <c r="N213" s="358">
        <f t="shared" si="273"/>
        <v>0</v>
      </c>
      <c r="O213" s="70"/>
      <c r="P213" s="100"/>
      <c r="Q213" s="276"/>
      <c r="R213" s="240" t="s">
        <v>232</v>
      </c>
      <c r="S213" s="56"/>
      <c r="T213" s="56"/>
      <c r="U213" s="56"/>
      <c r="V213" s="56"/>
      <c r="W213" s="56"/>
      <c r="X213" s="56"/>
      <c r="Y213" s="56"/>
      <c r="Z213" s="56"/>
      <c r="AA213" s="56"/>
      <c r="AB213" s="56"/>
      <c r="AC213" s="54">
        <f t="shared" ca="1" si="256"/>
        <v>1</v>
      </c>
      <c r="AD213" s="54">
        <f t="shared" ca="1" si="257"/>
        <v>1</v>
      </c>
      <c r="AE213" s="54">
        <f t="shared" ca="1" si="258"/>
        <v>1</v>
      </c>
      <c r="AF213" s="54">
        <f t="shared" ca="1" si="259"/>
        <v>1</v>
      </c>
      <c r="AG213" s="54">
        <f t="shared" ca="1" si="260"/>
        <v>1</v>
      </c>
      <c r="AH213" s="54">
        <f t="shared" ca="1" si="261"/>
        <v>1</v>
      </c>
      <c r="AI213" s="54">
        <f t="shared" ca="1" si="262"/>
        <v>1</v>
      </c>
      <c r="AJ213" s="54">
        <f t="shared" ca="1" si="263"/>
        <v>1</v>
      </c>
      <c r="AK213" s="54">
        <f t="shared" ca="1" si="264"/>
        <v>1</v>
      </c>
      <c r="AL213" s="54">
        <f t="shared" ca="1" si="265"/>
        <v>1</v>
      </c>
      <c r="AM213" s="54">
        <f t="shared" ca="1" si="243"/>
        <v>1</v>
      </c>
      <c r="AN213" s="109" t="s">
        <v>47</v>
      </c>
      <c r="AO213" s="54">
        <f t="shared" ca="1" si="244"/>
        <v>1</v>
      </c>
    </row>
    <row r="214" spans="1:41" ht="14.25" thickTop="1" x14ac:dyDescent="0.25">
      <c r="A214" s="60">
        <f>ROW()</f>
        <v>214</v>
      </c>
      <c r="B214" s="357"/>
      <c r="C214" s="143"/>
      <c r="D214" s="143"/>
      <c r="E214" s="292"/>
      <c r="F214" s="292"/>
      <c r="G214" s="292"/>
      <c r="H214" s="292"/>
      <c r="I214" s="292"/>
      <c r="J214" s="292"/>
      <c r="K214" s="292"/>
      <c r="L214" s="292"/>
      <c r="M214" s="292"/>
      <c r="N214" s="292"/>
      <c r="O214" s="37"/>
      <c r="P214" s="100"/>
      <c r="Q214" s="276"/>
      <c r="R214" t="s">
        <v>233</v>
      </c>
      <c r="S214" s="56"/>
      <c r="T214" s="56"/>
      <c r="U214" s="56"/>
      <c r="V214" s="56"/>
      <c r="W214" s="56"/>
      <c r="X214" s="56"/>
      <c r="Y214" s="56"/>
      <c r="Z214" s="56"/>
      <c r="AA214" s="56"/>
      <c r="AB214" s="56"/>
      <c r="AC214" s="54">
        <f t="shared" ca="1" si="256"/>
        <v>1</v>
      </c>
      <c r="AD214" s="54">
        <f t="shared" ca="1" si="257"/>
        <v>1</v>
      </c>
      <c r="AE214" s="54">
        <f t="shared" ca="1" si="258"/>
        <v>1</v>
      </c>
      <c r="AF214" s="54">
        <f t="shared" ca="1" si="259"/>
        <v>1</v>
      </c>
      <c r="AG214" s="54">
        <f t="shared" ca="1" si="260"/>
        <v>1</v>
      </c>
      <c r="AH214" s="54">
        <f t="shared" ca="1" si="261"/>
        <v>1</v>
      </c>
      <c r="AI214" s="54">
        <f t="shared" ca="1" si="262"/>
        <v>1</v>
      </c>
      <c r="AJ214" s="54">
        <f t="shared" ca="1" si="263"/>
        <v>1</v>
      </c>
      <c r="AK214" s="54">
        <f t="shared" ca="1" si="264"/>
        <v>1</v>
      </c>
      <c r="AL214" s="54">
        <f t="shared" ca="1" si="265"/>
        <v>1</v>
      </c>
      <c r="AM214" s="54">
        <f t="shared" ca="1" si="243"/>
        <v>1</v>
      </c>
      <c r="AN214" s="109" t="s">
        <v>47</v>
      </c>
      <c r="AO214" s="54">
        <f t="shared" ca="1" si="244"/>
        <v>1</v>
      </c>
    </row>
    <row r="215" spans="1:41" ht="13.5" x14ac:dyDescent="0.25">
      <c r="A215" s="60">
        <f>ROW()</f>
        <v>215</v>
      </c>
      <c r="B215" s="357"/>
      <c r="C215" s="143"/>
      <c r="D215" s="143"/>
      <c r="E215" s="359"/>
      <c r="F215" s="289"/>
      <c r="G215" s="360" t="s">
        <v>234</v>
      </c>
      <c r="H215" s="360" t="s">
        <v>234</v>
      </c>
      <c r="I215" s="360" t="s">
        <v>234</v>
      </c>
      <c r="J215" s="360" t="s">
        <v>234</v>
      </c>
      <c r="K215" s="360" t="s">
        <v>234</v>
      </c>
      <c r="L215" s="360" t="s">
        <v>234</v>
      </c>
      <c r="M215" s="360" t="s">
        <v>234</v>
      </c>
      <c r="N215" s="360" t="s">
        <v>234</v>
      </c>
      <c r="O215" s="71"/>
      <c r="P215" s="100"/>
      <c r="Q215" s="276"/>
      <c r="R215" s="138" t="s">
        <v>235</v>
      </c>
      <c r="S215" s="56"/>
      <c r="T215" s="56"/>
      <c r="U215" s="56"/>
      <c r="V215" s="56"/>
      <c r="W215" s="56"/>
      <c r="X215" s="56"/>
      <c r="Y215" s="56"/>
      <c r="Z215" s="56"/>
      <c r="AA215" s="56"/>
      <c r="AB215" s="56"/>
      <c r="AC215" s="54">
        <f t="shared" ca="1" si="256"/>
        <v>1</v>
      </c>
      <c r="AD215" s="54">
        <f t="shared" ca="1" si="257"/>
        <v>1</v>
      </c>
      <c r="AE215" s="54">
        <f t="shared" ca="1" si="258"/>
        <v>1</v>
      </c>
      <c r="AF215" s="54">
        <f t="shared" ca="1" si="259"/>
        <v>1</v>
      </c>
      <c r="AG215" s="54">
        <f t="shared" ca="1" si="260"/>
        <v>1</v>
      </c>
      <c r="AH215" s="54">
        <f t="shared" ca="1" si="261"/>
        <v>1</v>
      </c>
      <c r="AI215" s="54">
        <f t="shared" ca="1" si="262"/>
        <v>1</v>
      </c>
      <c r="AJ215" s="54">
        <f t="shared" ca="1" si="263"/>
        <v>1</v>
      </c>
      <c r="AK215" s="54">
        <f t="shared" ca="1" si="264"/>
        <v>1</v>
      </c>
      <c r="AL215" s="54">
        <f t="shared" ca="1" si="265"/>
        <v>1</v>
      </c>
      <c r="AM215" s="54">
        <f t="shared" ca="1" si="243"/>
        <v>1</v>
      </c>
      <c r="AN215" s="109" t="s">
        <v>47</v>
      </c>
      <c r="AO215" s="54">
        <f t="shared" ca="1" si="244"/>
        <v>1</v>
      </c>
    </row>
    <row r="216" spans="1:41" ht="13.5" x14ac:dyDescent="0.25">
      <c r="A216" s="60">
        <f>ROW()</f>
        <v>216</v>
      </c>
      <c r="B216" s="357"/>
      <c r="C216" s="143"/>
      <c r="D216" s="361" t="s">
        <v>236</v>
      </c>
      <c r="E216" s="142"/>
      <c r="F216" s="292"/>
      <c r="G216" s="316">
        <f t="shared" ref="G216:N216" si="274">IF(G30=0,0,SUM(E211:G211))</f>
        <v>527447</v>
      </c>
      <c r="H216" s="316">
        <f t="shared" si="274"/>
        <v>-184715</v>
      </c>
      <c r="I216" s="316">
        <f t="shared" si="274"/>
        <v>-12561</v>
      </c>
      <c r="J216" s="316">
        <f t="shared" si="274"/>
        <v>-2025974</v>
      </c>
      <c r="K216" s="316">
        <f t="shared" si="274"/>
        <v>255122</v>
      </c>
      <c r="L216" s="316">
        <f t="shared" si="274"/>
        <v>1022199</v>
      </c>
      <c r="M216" s="316">
        <f t="shared" si="274"/>
        <v>1109729</v>
      </c>
      <c r="N216" s="316">
        <f t="shared" si="274"/>
        <v>0</v>
      </c>
      <c r="O216" s="48"/>
      <c r="P216" s="100"/>
      <c r="Q216" s="276"/>
      <c r="R216" s="240" t="s">
        <v>237</v>
      </c>
      <c r="S216" s="56"/>
      <c r="T216" s="56"/>
      <c r="U216" s="56"/>
      <c r="V216" s="56"/>
      <c r="W216" s="56"/>
      <c r="X216" s="56"/>
      <c r="Y216" s="56"/>
      <c r="Z216" s="56"/>
      <c r="AA216" s="56"/>
      <c r="AB216" s="56"/>
      <c r="AC216" s="54">
        <f t="shared" ca="1" si="256"/>
        <v>1</v>
      </c>
      <c r="AD216" s="54">
        <f t="shared" ca="1" si="257"/>
        <v>1</v>
      </c>
      <c r="AE216" s="54">
        <f t="shared" ca="1" si="258"/>
        <v>1</v>
      </c>
      <c r="AF216" s="54">
        <f t="shared" ca="1" si="259"/>
        <v>1</v>
      </c>
      <c r="AG216" s="54">
        <f t="shared" ca="1" si="260"/>
        <v>1</v>
      </c>
      <c r="AH216" s="54">
        <f t="shared" ca="1" si="261"/>
        <v>1</v>
      </c>
      <c r="AI216" s="54">
        <f t="shared" ca="1" si="262"/>
        <v>1</v>
      </c>
      <c r="AJ216" s="54">
        <f t="shared" ca="1" si="263"/>
        <v>1</v>
      </c>
      <c r="AK216" s="54">
        <f t="shared" ca="1" si="264"/>
        <v>1</v>
      </c>
      <c r="AL216" s="54">
        <f t="shared" ca="1" si="265"/>
        <v>1</v>
      </c>
      <c r="AM216" s="54">
        <f t="shared" ca="1" si="243"/>
        <v>1</v>
      </c>
      <c r="AN216" s="109" t="s">
        <v>47</v>
      </c>
      <c r="AO216" s="54">
        <f t="shared" ca="1" si="244"/>
        <v>1</v>
      </c>
    </row>
    <row r="217" spans="1:41" ht="13.5" x14ac:dyDescent="0.25">
      <c r="A217" s="60">
        <f>ROW()</f>
        <v>217</v>
      </c>
      <c r="B217" s="357"/>
      <c r="C217" s="143"/>
      <c r="D217" s="362" t="s">
        <v>238</v>
      </c>
      <c r="E217" s="142"/>
      <c r="F217" s="292"/>
      <c r="G217" s="316">
        <f t="shared" ref="G217:N217" si="275">IF(G30=0,0,SUM(E212:G212))</f>
        <v>26709162</v>
      </c>
      <c r="H217" s="316">
        <f t="shared" si="275"/>
        <v>23236359</v>
      </c>
      <c r="I217" s="316">
        <f t="shared" si="275"/>
        <v>18701039</v>
      </c>
      <c r="J217" s="316">
        <f t="shared" si="275"/>
        <v>14987579</v>
      </c>
      <c r="K217" s="316">
        <f t="shared" si="275"/>
        <v>13874836</v>
      </c>
      <c r="L217" s="316">
        <f t="shared" si="275"/>
        <v>14477992</v>
      </c>
      <c r="M217" s="316">
        <f t="shared" si="275"/>
        <v>14774672</v>
      </c>
      <c r="N217" s="316">
        <f t="shared" si="275"/>
        <v>0</v>
      </c>
      <c r="O217" s="48"/>
      <c r="P217" s="100"/>
      <c r="Q217" s="276"/>
      <c r="R217" t="s">
        <v>239</v>
      </c>
      <c r="S217" s="56"/>
      <c r="T217" s="56"/>
      <c r="U217" s="56"/>
      <c r="V217" s="56"/>
      <c r="W217" s="56"/>
      <c r="X217" s="56"/>
      <c r="Y217" s="56"/>
      <c r="Z217" s="56"/>
      <c r="AA217" s="56"/>
      <c r="AB217" s="56"/>
      <c r="AC217" s="54">
        <f t="shared" ca="1" si="256"/>
        <v>1</v>
      </c>
      <c r="AD217" s="54">
        <f t="shared" ca="1" si="257"/>
        <v>1</v>
      </c>
      <c r="AE217" s="54">
        <f t="shared" ca="1" si="258"/>
        <v>1</v>
      </c>
      <c r="AF217" s="54">
        <f t="shared" ca="1" si="259"/>
        <v>1</v>
      </c>
      <c r="AG217" s="54">
        <f t="shared" ca="1" si="260"/>
        <v>1</v>
      </c>
      <c r="AH217" s="54">
        <f t="shared" ca="1" si="261"/>
        <v>1</v>
      </c>
      <c r="AI217" s="54">
        <f t="shared" ca="1" si="262"/>
        <v>1</v>
      </c>
      <c r="AJ217" s="54">
        <f t="shared" ca="1" si="263"/>
        <v>1</v>
      </c>
      <c r="AK217" s="54">
        <f t="shared" ca="1" si="264"/>
        <v>1</v>
      </c>
      <c r="AL217" s="54">
        <f t="shared" ca="1" si="265"/>
        <v>1</v>
      </c>
      <c r="AM217" s="54">
        <f t="shared" ca="1" si="243"/>
        <v>1</v>
      </c>
      <c r="AN217" s="109" t="s">
        <v>47</v>
      </c>
      <c r="AO217" s="54">
        <f t="shared" ca="1" si="244"/>
        <v>1</v>
      </c>
    </row>
    <row r="218" spans="1:41" ht="14.25" thickBot="1" x14ac:dyDescent="0.3">
      <c r="A218" s="60">
        <f>ROW()</f>
        <v>218</v>
      </c>
      <c r="B218" s="357"/>
      <c r="C218" s="143"/>
      <c r="D218" s="335" t="s">
        <v>240</v>
      </c>
      <c r="E218" s="363"/>
      <c r="F218" s="363"/>
      <c r="G218" s="358">
        <f>IF(G217=0,0,G216/G217)</f>
        <v>1.9747792910911992E-2</v>
      </c>
      <c r="H218" s="358">
        <f t="shared" ref="H218:J218" si="276">IF(H217=0,0,H216/H217)</f>
        <v>-7.9493951698714933E-3</v>
      </c>
      <c r="I218" s="358">
        <f t="shared" si="276"/>
        <v>-6.7167391073832852E-4</v>
      </c>
      <c r="J218" s="358">
        <f t="shared" si="276"/>
        <v>-0.13517686879248475</v>
      </c>
      <c r="K218" s="358">
        <f t="shared" ref="K218:N218" si="277">IF(K217=0,0,K216/K217)</f>
        <v>1.8387388506790277E-2</v>
      </c>
      <c r="L218" s="358">
        <f t="shared" si="277"/>
        <v>7.0603644483295744E-2</v>
      </c>
      <c r="M218" s="358">
        <f t="shared" si="277"/>
        <v>7.5110229181399091E-2</v>
      </c>
      <c r="N218" s="358">
        <f t="shared" si="277"/>
        <v>0</v>
      </c>
      <c r="O218" s="70"/>
      <c r="P218" s="100"/>
      <c r="Q218" s="276"/>
      <c r="R218" s="138" t="s">
        <v>241</v>
      </c>
      <c r="S218" s="56"/>
      <c r="T218" s="56"/>
      <c r="U218" s="56"/>
      <c r="V218" s="56"/>
      <c r="W218" s="56"/>
      <c r="X218" s="56"/>
      <c r="Y218" s="56"/>
      <c r="Z218" s="56"/>
      <c r="AA218" s="56"/>
      <c r="AB218" s="56"/>
      <c r="AC218" s="54">
        <f t="shared" ca="1" si="256"/>
        <v>1</v>
      </c>
      <c r="AD218" s="54">
        <f t="shared" ca="1" si="257"/>
        <v>1</v>
      </c>
      <c r="AE218" s="54">
        <f t="shared" ca="1" si="258"/>
        <v>1</v>
      </c>
      <c r="AF218" s="54">
        <f t="shared" ca="1" si="259"/>
        <v>1</v>
      </c>
      <c r="AG218" s="54">
        <f t="shared" ca="1" si="260"/>
        <v>1</v>
      </c>
      <c r="AH218" s="54">
        <f t="shared" ca="1" si="261"/>
        <v>1</v>
      </c>
      <c r="AI218" s="54">
        <f t="shared" ca="1" si="262"/>
        <v>1</v>
      </c>
      <c r="AJ218" s="54">
        <f t="shared" ca="1" si="263"/>
        <v>1</v>
      </c>
      <c r="AK218" s="54">
        <f t="shared" ca="1" si="264"/>
        <v>1</v>
      </c>
      <c r="AL218" s="54">
        <f t="shared" ca="1" si="265"/>
        <v>1</v>
      </c>
      <c r="AM218" s="54">
        <f t="shared" ca="1" si="243"/>
        <v>1</v>
      </c>
      <c r="AN218" s="109" t="s">
        <v>47</v>
      </c>
      <c r="AO218" s="54">
        <f t="shared" ca="1" si="244"/>
        <v>1</v>
      </c>
    </row>
    <row r="219" spans="1:41" ht="14.25" thickTop="1" x14ac:dyDescent="0.25">
      <c r="A219" s="60">
        <f>ROW()</f>
        <v>219</v>
      </c>
      <c r="B219" s="357"/>
      <c r="C219" s="143"/>
      <c r="D219" s="140" t="s">
        <v>195</v>
      </c>
      <c r="E219" s="364" t="str">
        <f t="shared" ref="E219:N219" si="278">+E336</f>
        <v>DNMS</v>
      </c>
      <c r="F219" s="364" t="str">
        <f t="shared" si="278"/>
        <v>DNMS</v>
      </c>
      <c r="G219" s="248" t="str">
        <f t="shared" si="278"/>
        <v>MS</v>
      </c>
      <c r="H219" s="248" t="str">
        <f t="shared" si="278"/>
        <v>FFBS</v>
      </c>
      <c r="I219" s="248" t="str">
        <f t="shared" si="278"/>
        <v>FFBS</v>
      </c>
      <c r="J219" s="248" t="str">
        <f t="shared" si="278"/>
        <v>FFBS</v>
      </c>
      <c r="K219" s="248" t="str">
        <f t="shared" si="278"/>
        <v>MS</v>
      </c>
      <c r="L219" s="248" t="str">
        <f t="shared" si="278"/>
        <v>MS</v>
      </c>
      <c r="M219" s="248" t="str">
        <f t="shared" si="278"/>
        <v>MS</v>
      </c>
      <c r="N219" s="248">
        <f t="shared" si="278"/>
        <v>0</v>
      </c>
      <c r="O219" s="37"/>
      <c r="P219" s="100"/>
      <c r="Q219" s="276"/>
      <c r="R219" s="240" t="s">
        <v>242</v>
      </c>
      <c r="S219" s="56"/>
      <c r="T219" s="56"/>
      <c r="U219" s="56"/>
      <c r="V219" s="56"/>
      <c r="W219" s="56"/>
      <c r="X219" s="56"/>
      <c r="Y219" s="56"/>
      <c r="Z219" s="56"/>
      <c r="AA219" s="56"/>
      <c r="AB219" s="56"/>
      <c r="AC219" s="54">
        <f t="shared" ca="1" si="256"/>
        <v>1</v>
      </c>
      <c r="AD219" s="54">
        <f t="shared" ca="1" si="257"/>
        <v>1</v>
      </c>
      <c r="AE219" s="54">
        <f t="shared" ca="1" si="258"/>
        <v>1</v>
      </c>
      <c r="AF219" s="54">
        <f t="shared" ca="1" si="259"/>
        <v>1</v>
      </c>
      <c r="AG219" s="54">
        <f t="shared" ca="1" si="260"/>
        <v>1</v>
      </c>
      <c r="AH219" s="54">
        <f t="shared" ca="1" si="261"/>
        <v>1</v>
      </c>
      <c r="AI219" s="54">
        <f t="shared" ca="1" si="262"/>
        <v>1</v>
      </c>
      <c r="AJ219" s="54">
        <f t="shared" ca="1" si="263"/>
        <v>1</v>
      </c>
      <c r="AK219" s="54">
        <f t="shared" ca="1" si="264"/>
        <v>1</v>
      </c>
      <c r="AL219" s="54">
        <f t="shared" ca="1" si="265"/>
        <v>1</v>
      </c>
      <c r="AM219" s="54">
        <f t="shared" ca="1" si="243"/>
        <v>1</v>
      </c>
      <c r="AN219" s="109" t="s">
        <v>47</v>
      </c>
      <c r="AO219" s="54">
        <f t="shared" ca="1" si="244"/>
        <v>1</v>
      </c>
    </row>
    <row r="220" spans="1:41" ht="13.5" x14ac:dyDescent="0.25">
      <c r="A220" s="60">
        <f>ROW()</f>
        <v>220</v>
      </c>
      <c r="B220" s="357"/>
      <c r="C220" s="143"/>
      <c r="D220" s="140"/>
      <c r="E220" s="140"/>
      <c r="F220" s="140"/>
      <c r="G220" s="140"/>
      <c r="H220" s="140"/>
      <c r="I220" s="140"/>
      <c r="J220" s="140"/>
      <c r="K220" s="140"/>
      <c r="L220" s="140"/>
      <c r="M220" s="140"/>
      <c r="N220" s="140"/>
      <c r="O220" s="37"/>
      <c r="P220" s="100"/>
      <c r="Q220" s="276"/>
      <c r="R220" t="s">
        <v>239</v>
      </c>
      <c r="S220" s="56"/>
      <c r="T220" s="56"/>
      <c r="U220" s="56"/>
      <c r="V220" s="56"/>
      <c r="W220" s="56"/>
      <c r="X220" s="56"/>
      <c r="Y220" s="56"/>
      <c r="Z220" s="56"/>
      <c r="AA220" s="56"/>
      <c r="AB220" s="56"/>
      <c r="AC220" s="54">
        <f t="shared" ca="1" si="256"/>
        <v>1</v>
      </c>
      <c r="AD220" s="54">
        <f t="shared" ca="1" si="257"/>
        <v>1</v>
      </c>
      <c r="AE220" s="54">
        <f t="shared" ca="1" si="258"/>
        <v>1</v>
      </c>
      <c r="AF220" s="54">
        <f t="shared" ca="1" si="259"/>
        <v>1</v>
      </c>
      <c r="AG220" s="54">
        <f t="shared" ca="1" si="260"/>
        <v>1</v>
      </c>
      <c r="AH220" s="54">
        <f t="shared" ca="1" si="261"/>
        <v>1</v>
      </c>
      <c r="AI220" s="54">
        <f t="shared" ca="1" si="262"/>
        <v>1</v>
      </c>
      <c r="AJ220" s="54">
        <f t="shared" ca="1" si="263"/>
        <v>1</v>
      </c>
      <c r="AK220" s="54">
        <f t="shared" ca="1" si="264"/>
        <v>1</v>
      </c>
      <c r="AL220" s="54">
        <f t="shared" ca="1" si="265"/>
        <v>1</v>
      </c>
      <c r="AM220" s="54">
        <f t="shared" ca="1" si="243"/>
        <v>1</v>
      </c>
      <c r="AN220" s="109" t="s">
        <v>47</v>
      </c>
      <c r="AO220" s="54">
        <f t="shared" ca="1" si="244"/>
        <v>1</v>
      </c>
    </row>
    <row r="221" spans="1:41" x14ac:dyDescent="0.2">
      <c r="A221" s="60">
        <f>ROW()</f>
        <v>221</v>
      </c>
      <c r="B221" s="343" t="s">
        <v>196</v>
      </c>
      <c r="C221" s="143"/>
      <c r="D221" s="437"/>
      <c r="E221" s="436"/>
      <c r="F221" s="436"/>
      <c r="G221" s="436"/>
      <c r="H221" s="436"/>
      <c r="I221" s="436"/>
      <c r="J221" s="436"/>
      <c r="K221" s="436"/>
      <c r="L221" s="436"/>
      <c r="M221" s="436"/>
      <c r="N221" s="436"/>
      <c r="O221" s="37"/>
      <c r="P221" s="100"/>
      <c r="Q221" s="276"/>
      <c r="S221" s="56"/>
      <c r="T221" s="56"/>
      <c r="U221" s="56"/>
      <c r="V221" s="56"/>
      <c r="W221" s="56"/>
      <c r="X221" s="56"/>
      <c r="Y221" s="56"/>
      <c r="Z221" s="56"/>
      <c r="AA221" s="56"/>
      <c r="AB221" s="56"/>
      <c r="AC221" s="54">
        <f t="shared" ca="1" si="256"/>
        <v>1</v>
      </c>
      <c r="AD221" s="54">
        <f t="shared" ca="1" si="257"/>
        <v>1</v>
      </c>
      <c r="AE221" s="54">
        <f t="shared" ca="1" si="258"/>
        <v>1</v>
      </c>
      <c r="AF221" s="54">
        <f t="shared" ca="1" si="259"/>
        <v>0</v>
      </c>
      <c r="AG221" s="54">
        <f t="shared" ca="1" si="260"/>
        <v>0</v>
      </c>
      <c r="AH221" s="54">
        <f t="shared" ca="1" si="261"/>
        <v>0</v>
      </c>
      <c r="AI221" s="54">
        <f t="shared" ca="1" si="262"/>
        <v>0</v>
      </c>
      <c r="AJ221" s="54">
        <f t="shared" ca="1" si="263"/>
        <v>0</v>
      </c>
      <c r="AK221" s="54">
        <f t="shared" ca="1" si="264"/>
        <v>0</v>
      </c>
      <c r="AL221" s="54">
        <f t="shared" ca="1" si="265"/>
        <v>0</v>
      </c>
      <c r="AM221" s="54">
        <f t="shared" ca="1" si="243"/>
        <v>1</v>
      </c>
      <c r="AN221" s="109" t="s">
        <v>47</v>
      </c>
      <c r="AO221" s="54">
        <f t="shared" ca="1" si="244"/>
        <v>1</v>
      </c>
    </row>
    <row r="222" spans="1:41" x14ac:dyDescent="0.2">
      <c r="A222" s="60">
        <f>ROW()</f>
        <v>222</v>
      </c>
      <c r="B222" s="341"/>
      <c r="C222" s="143"/>
      <c r="D222" s="436"/>
      <c r="E222" s="436"/>
      <c r="F222" s="436"/>
      <c r="G222" s="436"/>
      <c r="H222" s="436"/>
      <c r="I222" s="436"/>
      <c r="J222" s="436"/>
      <c r="K222" s="436"/>
      <c r="L222" s="436"/>
      <c r="M222" s="436"/>
      <c r="N222" s="436"/>
      <c r="O222" s="37"/>
      <c r="P222" s="100"/>
      <c r="Q222" s="276"/>
      <c r="S222" s="56"/>
      <c r="T222" s="56"/>
      <c r="U222" s="56"/>
      <c r="V222" s="56"/>
      <c r="W222" s="56"/>
      <c r="X222" s="56"/>
      <c r="Y222" s="56"/>
      <c r="Z222" s="56"/>
      <c r="AA222" s="56"/>
      <c r="AB222" s="56"/>
      <c r="AC222" s="54">
        <f t="shared" ca="1" si="256"/>
        <v>1</v>
      </c>
      <c r="AD222" s="54">
        <f t="shared" ca="1" si="257"/>
        <v>1</v>
      </c>
      <c r="AE222" s="54">
        <f t="shared" ca="1" si="258"/>
        <v>1</v>
      </c>
      <c r="AF222" s="54">
        <f t="shared" ca="1" si="259"/>
        <v>0</v>
      </c>
      <c r="AG222" s="54">
        <f t="shared" ca="1" si="260"/>
        <v>0</v>
      </c>
      <c r="AH222" s="54">
        <f t="shared" ca="1" si="261"/>
        <v>0</v>
      </c>
      <c r="AI222" s="54">
        <f t="shared" ca="1" si="262"/>
        <v>0</v>
      </c>
      <c r="AJ222" s="54">
        <f t="shared" ca="1" si="263"/>
        <v>0</v>
      </c>
      <c r="AK222" s="54">
        <f t="shared" ca="1" si="264"/>
        <v>0</v>
      </c>
      <c r="AL222" s="54">
        <f t="shared" ca="1" si="265"/>
        <v>0</v>
      </c>
      <c r="AM222" s="54">
        <f t="shared" ca="1" si="243"/>
        <v>1</v>
      </c>
      <c r="AN222" s="109" t="s">
        <v>47</v>
      </c>
      <c r="AO222" s="54">
        <f t="shared" ca="1" si="244"/>
        <v>1</v>
      </c>
    </row>
    <row r="223" spans="1:41" x14ac:dyDescent="0.2">
      <c r="A223" s="60">
        <f>ROW()</f>
        <v>223</v>
      </c>
      <c r="B223" s="341"/>
      <c r="C223" s="143"/>
      <c r="D223" s="143"/>
      <c r="E223" s="248"/>
      <c r="F223" s="248"/>
      <c r="G223" s="248"/>
      <c r="H223" s="248"/>
      <c r="I223" s="248"/>
      <c r="J223" s="248"/>
      <c r="K223" s="248"/>
      <c r="L223" s="248"/>
      <c r="M223" s="248"/>
      <c r="N223" s="248"/>
      <c r="O223" s="37"/>
      <c r="P223" s="100"/>
      <c r="Q223" s="276"/>
      <c r="S223" s="56"/>
      <c r="T223" s="56"/>
      <c r="U223" s="56"/>
      <c r="V223" s="56"/>
      <c r="W223" s="56"/>
      <c r="X223" s="56"/>
      <c r="Y223" s="56"/>
      <c r="Z223" s="56"/>
      <c r="AA223" s="56"/>
      <c r="AB223" s="56"/>
      <c r="AC223" s="54">
        <f t="shared" ca="1" si="256"/>
        <v>1</v>
      </c>
      <c r="AD223" s="54">
        <f t="shared" ca="1" si="257"/>
        <v>1</v>
      </c>
      <c r="AE223" s="54">
        <f t="shared" ca="1" si="258"/>
        <v>1</v>
      </c>
      <c r="AF223" s="54">
        <f t="shared" ca="1" si="259"/>
        <v>1</v>
      </c>
      <c r="AG223" s="54">
        <f t="shared" ca="1" si="260"/>
        <v>1</v>
      </c>
      <c r="AH223" s="54">
        <f t="shared" ca="1" si="261"/>
        <v>1</v>
      </c>
      <c r="AI223" s="54">
        <f t="shared" ca="1" si="262"/>
        <v>1</v>
      </c>
      <c r="AJ223" s="54">
        <f t="shared" ca="1" si="263"/>
        <v>1</v>
      </c>
      <c r="AK223" s="54">
        <f t="shared" ca="1" si="264"/>
        <v>1</v>
      </c>
      <c r="AL223" s="54">
        <f t="shared" ca="1" si="265"/>
        <v>1</v>
      </c>
      <c r="AM223" s="54">
        <f t="shared" ca="1" si="243"/>
        <v>1</v>
      </c>
      <c r="AN223" s="109" t="s">
        <v>47</v>
      </c>
      <c r="AO223" s="54">
        <f t="shared" ca="1" si="244"/>
        <v>1</v>
      </c>
    </row>
    <row r="224" spans="1:41" x14ac:dyDescent="0.2">
      <c r="A224" s="60">
        <f>ROW()</f>
        <v>224</v>
      </c>
      <c r="B224" s="341"/>
      <c r="C224" s="143"/>
      <c r="D224" s="307" t="s">
        <v>243</v>
      </c>
      <c r="E224" s="289"/>
      <c r="F224" s="289"/>
      <c r="G224" s="365"/>
      <c r="H224" s="289"/>
      <c r="I224" s="289"/>
      <c r="J224" s="289"/>
      <c r="K224" s="354"/>
      <c r="L224" s="354"/>
      <c r="M224" s="354"/>
      <c r="N224" s="354"/>
      <c r="O224" s="69"/>
      <c r="P224" s="100"/>
      <c r="Q224" s="276"/>
      <c r="S224" s="56"/>
      <c r="T224" s="56"/>
      <c r="U224" s="56"/>
      <c r="V224" s="56"/>
      <c r="W224" s="56"/>
      <c r="X224" s="56"/>
      <c r="Y224" s="56"/>
      <c r="Z224" s="56"/>
      <c r="AA224" s="56"/>
      <c r="AB224" s="56"/>
      <c r="AC224" s="54">
        <f t="shared" ca="1" si="256"/>
        <v>1</v>
      </c>
      <c r="AD224" s="54">
        <f t="shared" ca="1" si="257"/>
        <v>1</v>
      </c>
      <c r="AE224" s="54">
        <f t="shared" ca="1" si="258"/>
        <v>1</v>
      </c>
      <c r="AF224" s="54">
        <f t="shared" ca="1" si="259"/>
        <v>1</v>
      </c>
      <c r="AG224" s="54">
        <f t="shared" ca="1" si="260"/>
        <v>1</v>
      </c>
      <c r="AH224" s="54">
        <f t="shared" ca="1" si="261"/>
        <v>1</v>
      </c>
      <c r="AI224" s="54">
        <f t="shared" ca="1" si="262"/>
        <v>1</v>
      </c>
      <c r="AJ224" s="54">
        <f t="shared" ca="1" si="263"/>
        <v>1</v>
      </c>
      <c r="AK224" s="54">
        <f t="shared" ca="1" si="264"/>
        <v>1</v>
      </c>
      <c r="AL224" s="54">
        <f t="shared" ca="1" si="265"/>
        <v>1</v>
      </c>
      <c r="AM224" s="54">
        <f t="shared" ca="1" si="243"/>
        <v>1</v>
      </c>
      <c r="AN224" s="109" t="s">
        <v>47</v>
      </c>
      <c r="AO224" s="54">
        <f t="shared" ca="1" si="244"/>
        <v>1</v>
      </c>
    </row>
    <row r="225" spans="1:41" x14ac:dyDescent="0.2">
      <c r="A225" s="60">
        <f>ROW()</f>
        <v>225</v>
      </c>
      <c r="B225" s="75" t="s">
        <v>244</v>
      </c>
      <c r="C225" s="76"/>
      <c r="D225" s="80" t="s">
        <v>245</v>
      </c>
      <c r="E225" s="92"/>
      <c r="F225" s="92"/>
      <c r="G225" s="92"/>
      <c r="H225" s="92"/>
      <c r="I225" s="92"/>
      <c r="J225" s="92"/>
      <c r="K225" s="92"/>
      <c r="L225" s="92"/>
      <c r="M225" s="92"/>
      <c r="N225" s="92"/>
      <c r="O225" s="37"/>
      <c r="P225" s="100"/>
      <c r="Q225" s="276" t="s">
        <v>187</v>
      </c>
      <c r="S225" s="56"/>
      <c r="T225" s="56"/>
      <c r="U225" s="56"/>
      <c r="V225" s="56"/>
      <c r="W225" s="56"/>
      <c r="X225" s="56"/>
      <c r="Y225" s="56"/>
      <c r="Z225" s="56"/>
      <c r="AA225" s="56"/>
      <c r="AB225" s="56"/>
      <c r="AC225" s="54">
        <f t="shared" ca="1" si="256"/>
        <v>1</v>
      </c>
      <c r="AD225" s="54">
        <f t="shared" ca="1" si="257"/>
        <v>1</v>
      </c>
      <c r="AE225" s="54">
        <f t="shared" ca="1" si="258"/>
        <v>1</v>
      </c>
      <c r="AF225" s="54">
        <f t="shared" ca="1" si="259"/>
        <v>1</v>
      </c>
      <c r="AG225" s="54">
        <f t="shared" ca="1" si="260"/>
        <v>1</v>
      </c>
      <c r="AH225" s="54">
        <f t="shared" ca="1" si="261"/>
        <v>1</v>
      </c>
      <c r="AI225" s="54">
        <f t="shared" ca="1" si="262"/>
        <v>1</v>
      </c>
      <c r="AJ225" s="54">
        <f t="shared" ca="1" si="263"/>
        <v>1</v>
      </c>
      <c r="AK225" s="54">
        <f t="shared" ca="1" si="264"/>
        <v>1</v>
      </c>
      <c r="AL225" s="54">
        <f t="shared" ca="1" si="265"/>
        <v>1</v>
      </c>
      <c r="AM225" s="54">
        <f t="shared" ca="1" si="243"/>
        <v>1</v>
      </c>
      <c r="AN225" s="109" t="s">
        <v>47</v>
      </c>
      <c r="AO225" s="54">
        <f t="shared" ca="1" si="244"/>
        <v>1</v>
      </c>
    </row>
    <row r="226" spans="1:41" x14ac:dyDescent="0.2">
      <c r="A226" s="60">
        <f>ROW()</f>
        <v>226</v>
      </c>
      <c r="B226" s="333">
        <f>ROW(B124)</f>
        <v>124</v>
      </c>
      <c r="C226" s="143"/>
      <c r="D226" s="143" t="s">
        <v>246</v>
      </c>
      <c r="E226" s="248">
        <f t="shared" ref="E226:N226" si="279">E124-E122</f>
        <v>3238241</v>
      </c>
      <c r="F226" s="248">
        <f t="shared" si="279"/>
        <v>3086422</v>
      </c>
      <c r="G226" s="248">
        <f t="shared" si="279"/>
        <v>1586217</v>
      </c>
      <c r="H226" s="248">
        <f t="shared" si="279"/>
        <v>1813170</v>
      </c>
      <c r="I226" s="248">
        <f t="shared" si="279"/>
        <v>1590694</v>
      </c>
      <c r="J226" s="248">
        <f t="shared" si="279"/>
        <v>1791621</v>
      </c>
      <c r="K226" s="248">
        <f t="shared" si="279"/>
        <v>1165314</v>
      </c>
      <c r="L226" s="248">
        <f t="shared" si="279"/>
        <v>513597</v>
      </c>
      <c r="M226" s="248">
        <f t="shared" si="279"/>
        <v>568730</v>
      </c>
      <c r="N226" s="248">
        <f t="shared" si="279"/>
        <v>0</v>
      </c>
      <c r="O226" s="37"/>
      <c r="P226" s="100"/>
      <c r="Q226" s="276"/>
      <c r="S226" s="56"/>
      <c r="T226" s="56"/>
      <c r="U226" s="56"/>
      <c r="V226" s="56"/>
      <c r="W226" s="56"/>
      <c r="X226" s="56"/>
      <c r="Y226" s="56"/>
      <c r="Z226" s="56"/>
      <c r="AA226" s="56"/>
      <c r="AB226" s="56"/>
      <c r="AC226" s="54">
        <f t="shared" ca="1" si="256"/>
        <v>1</v>
      </c>
      <c r="AD226" s="54">
        <f t="shared" ca="1" si="257"/>
        <v>1</v>
      </c>
      <c r="AE226" s="54">
        <f t="shared" ca="1" si="258"/>
        <v>1</v>
      </c>
      <c r="AF226" s="54">
        <f t="shared" ca="1" si="259"/>
        <v>1</v>
      </c>
      <c r="AG226" s="54">
        <f t="shared" ca="1" si="260"/>
        <v>1</v>
      </c>
      <c r="AH226" s="54">
        <f t="shared" ca="1" si="261"/>
        <v>1</v>
      </c>
      <c r="AI226" s="54">
        <f t="shared" ca="1" si="262"/>
        <v>1</v>
      </c>
      <c r="AJ226" s="54">
        <f t="shared" ca="1" si="263"/>
        <v>1</v>
      </c>
      <c r="AK226" s="54">
        <f t="shared" ca="1" si="264"/>
        <v>1</v>
      </c>
      <c r="AL226" s="54">
        <f t="shared" ca="1" si="265"/>
        <v>1</v>
      </c>
      <c r="AM226" s="54">
        <f t="shared" ca="1" si="243"/>
        <v>1</v>
      </c>
      <c r="AN226" s="109" t="s">
        <v>47</v>
      </c>
      <c r="AO226" s="54">
        <f t="shared" ca="1" si="244"/>
        <v>1</v>
      </c>
    </row>
    <row r="227" spans="1:41" x14ac:dyDescent="0.2">
      <c r="A227" s="60">
        <f>ROW()</f>
        <v>227</v>
      </c>
      <c r="B227" s="333">
        <f>ROW(B103)</f>
        <v>103</v>
      </c>
      <c r="C227" s="143"/>
      <c r="D227" s="143" t="s">
        <v>137</v>
      </c>
      <c r="E227" s="316">
        <f t="shared" ref="E227:N227" si="280">E103</f>
        <v>3198199</v>
      </c>
      <c r="F227" s="316">
        <f t="shared" si="280"/>
        <v>2667734.9422892928</v>
      </c>
      <c r="G227" s="316">
        <f t="shared" si="280"/>
        <v>3120751.547015321</v>
      </c>
      <c r="H227" s="316">
        <f t="shared" si="280"/>
        <v>1588432.0891872409</v>
      </c>
      <c r="I227" s="316">
        <f t="shared" si="280"/>
        <v>1159437.4056577086</v>
      </c>
      <c r="J227" s="316">
        <f t="shared" si="280"/>
        <v>1300182</v>
      </c>
      <c r="K227" s="316">
        <f t="shared" si="280"/>
        <v>1195699.1387402229</v>
      </c>
      <c r="L227" s="316">
        <f t="shared" si="280"/>
        <v>1104538.5000007984</v>
      </c>
      <c r="M227" s="316">
        <f t="shared" si="280"/>
        <v>1187020.0200005111</v>
      </c>
      <c r="N227" s="316">
        <f t="shared" si="280"/>
        <v>0</v>
      </c>
      <c r="O227" s="37"/>
      <c r="P227" s="100"/>
      <c r="Q227" s="276"/>
      <c r="S227" s="56"/>
      <c r="T227" s="56"/>
      <c r="U227" s="56"/>
      <c r="V227" s="56"/>
      <c r="W227" s="56"/>
      <c r="X227" s="56"/>
      <c r="Y227" s="56"/>
      <c r="Z227" s="56"/>
      <c r="AA227" s="56"/>
      <c r="AB227" s="56"/>
      <c r="AC227" s="54">
        <f t="shared" ca="1" si="256"/>
        <v>1</v>
      </c>
      <c r="AD227" s="54">
        <f t="shared" ca="1" si="257"/>
        <v>1</v>
      </c>
      <c r="AE227" s="54">
        <f t="shared" ca="1" si="258"/>
        <v>1</v>
      </c>
      <c r="AF227" s="54">
        <f t="shared" ca="1" si="259"/>
        <v>1</v>
      </c>
      <c r="AG227" s="54">
        <f t="shared" ca="1" si="260"/>
        <v>1</v>
      </c>
      <c r="AH227" s="54">
        <f t="shared" ca="1" si="261"/>
        <v>1</v>
      </c>
      <c r="AI227" s="54">
        <f t="shared" ca="1" si="262"/>
        <v>1</v>
      </c>
      <c r="AJ227" s="54">
        <f t="shared" ca="1" si="263"/>
        <v>1</v>
      </c>
      <c r="AK227" s="54">
        <f t="shared" ca="1" si="264"/>
        <v>1</v>
      </c>
      <c r="AL227" s="54">
        <f t="shared" ca="1" si="265"/>
        <v>1</v>
      </c>
      <c r="AM227" s="54">
        <f t="shared" ca="1" si="243"/>
        <v>1</v>
      </c>
      <c r="AN227" s="109" t="s">
        <v>47</v>
      </c>
      <c r="AO227" s="54">
        <f t="shared" ca="1" si="244"/>
        <v>1</v>
      </c>
    </row>
    <row r="228" spans="1:41" ht="13.5" thickBot="1" x14ac:dyDescent="0.25">
      <c r="A228" s="60">
        <f>ROW()</f>
        <v>228</v>
      </c>
      <c r="B228" s="341"/>
      <c r="C228" s="143"/>
      <c r="D228" s="335" t="s">
        <v>247</v>
      </c>
      <c r="E228" s="358">
        <f>IF(E227=0,0,E226/E227)</f>
        <v>1.0125201715090275</v>
      </c>
      <c r="F228" s="358">
        <f t="shared" ref="F228:N228" si="281">IF(F227=0,0,F226/F227)</f>
        <v>1.156944774037939</v>
      </c>
      <c r="G228" s="358">
        <f t="shared" si="281"/>
        <v>0.5082804497900687</v>
      </c>
      <c r="H228" s="358">
        <f t="shared" si="281"/>
        <v>1.1414841165339034</v>
      </c>
      <c r="I228" s="358">
        <f t="shared" si="281"/>
        <v>1.3719533217040332</v>
      </c>
      <c r="J228" s="358">
        <f t="shared" si="281"/>
        <v>1.3779770832083509</v>
      </c>
      <c r="K228" s="358">
        <f t="shared" si="281"/>
        <v>0.97458797304793876</v>
      </c>
      <c r="L228" s="358">
        <f t="shared" si="281"/>
        <v>0.46498786597264719</v>
      </c>
      <c r="M228" s="358">
        <f t="shared" si="281"/>
        <v>0.47912418528522804</v>
      </c>
      <c r="N228" s="358">
        <f t="shared" si="281"/>
        <v>0</v>
      </c>
      <c r="O228" s="37"/>
      <c r="P228" s="100"/>
      <c r="Q228" s="276"/>
      <c r="S228" s="56"/>
      <c r="T228" s="56"/>
      <c r="U228" s="56"/>
      <c r="V228" s="56"/>
      <c r="W228" s="56"/>
      <c r="X228" s="56"/>
      <c r="Y228" s="56"/>
      <c r="Z228" s="56"/>
      <c r="AA228" s="56"/>
      <c r="AB228" s="56"/>
      <c r="AC228" s="54">
        <f t="shared" ca="1" si="256"/>
        <v>1</v>
      </c>
      <c r="AD228" s="54">
        <f t="shared" ca="1" si="257"/>
        <v>1</v>
      </c>
      <c r="AE228" s="54">
        <f t="shared" ca="1" si="258"/>
        <v>1</v>
      </c>
      <c r="AF228" s="54">
        <f t="shared" ca="1" si="259"/>
        <v>1</v>
      </c>
      <c r="AG228" s="54">
        <f t="shared" ca="1" si="260"/>
        <v>1</v>
      </c>
      <c r="AH228" s="54">
        <f t="shared" ca="1" si="261"/>
        <v>1</v>
      </c>
      <c r="AI228" s="54">
        <f t="shared" ca="1" si="262"/>
        <v>1</v>
      </c>
      <c r="AJ228" s="54">
        <f t="shared" ca="1" si="263"/>
        <v>1</v>
      </c>
      <c r="AK228" s="54">
        <f t="shared" ca="1" si="264"/>
        <v>1</v>
      </c>
      <c r="AL228" s="54">
        <f t="shared" ca="1" si="265"/>
        <v>1</v>
      </c>
      <c r="AM228" s="54">
        <f t="shared" ca="1" si="243"/>
        <v>1</v>
      </c>
      <c r="AN228" s="109" t="s">
        <v>47</v>
      </c>
      <c r="AO228" s="54">
        <f t="shared" ca="1" si="244"/>
        <v>1</v>
      </c>
    </row>
    <row r="229" spans="1:41" ht="13.5" thickTop="1" x14ac:dyDescent="0.2">
      <c r="A229" s="60">
        <f>ROW()</f>
        <v>229</v>
      </c>
      <c r="B229" s="341"/>
      <c r="C229" s="143"/>
      <c r="D229" s="140" t="s">
        <v>248</v>
      </c>
      <c r="E229" s="248" t="str">
        <f t="shared" ref="E229:N229" si="282">IF(E$30=0,0,IF(E$228&lt;0.9,"MS&lt;90%",IF(AND(E$228&gt;=0.9,E$228&lt;1),"DNMS",IF(E$228&gt;1,"FFBS&gt;100%",0))))</f>
        <v>FFBS&gt;100%</v>
      </c>
      <c r="F229" s="248" t="str">
        <f t="shared" si="282"/>
        <v>FFBS&gt;100%</v>
      </c>
      <c r="G229" s="248" t="str">
        <f t="shared" si="282"/>
        <v>MS&lt;90%</v>
      </c>
      <c r="H229" s="248" t="str">
        <f t="shared" si="282"/>
        <v>FFBS&gt;100%</v>
      </c>
      <c r="I229" s="248" t="str">
        <f t="shared" si="282"/>
        <v>FFBS&gt;100%</v>
      </c>
      <c r="J229" s="248" t="str">
        <f t="shared" si="282"/>
        <v>FFBS&gt;100%</v>
      </c>
      <c r="K229" s="248" t="str">
        <f t="shared" si="282"/>
        <v>DNMS</v>
      </c>
      <c r="L229" s="248" t="str">
        <f t="shared" si="282"/>
        <v>MS&lt;90%</v>
      </c>
      <c r="M229" s="248" t="str">
        <f t="shared" si="282"/>
        <v>MS&lt;90%</v>
      </c>
      <c r="N229" s="248">
        <f t="shared" si="282"/>
        <v>0</v>
      </c>
      <c r="O229" s="37"/>
      <c r="P229" s="100"/>
      <c r="Q229" s="276"/>
      <c r="S229" s="56"/>
      <c r="T229" s="56"/>
      <c r="U229" s="56"/>
      <c r="V229" s="56"/>
      <c r="W229" s="56"/>
      <c r="X229" s="56"/>
      <c r="Y229" s="56"/>
      <c r="Z229" s="56"/>
      <c r="AA229" s="56"/>
      <c r="AB229" s="56"/>
      <c r="AC229" s="54">
        <f t="shared" ca="1" si="256"/>
        <v>1</v>
      </c>
      <c r="AD229" s="54">
        <f t="shared" ca="1" si="257"/>
        <v>1</v>
      </c>
      <c r="AE229" s="54">
        <f t="shared" ca="1" si="258"/>
        <v>1</v>
      </c>
      <c r="AF229" s="54">
        <f t="shared" ca="1" si="259"/>
        <v>1</v>
      </c>
      <c r="AG229" s="54">
        <f t="shared" ca="1" si="260"/>
        <v>1</v>
      </c>
      <c r="AH229" s="54">
        <f t="shared" ca="1" si="261"/>
        <v>1</v>
      </c>
      <c r="AI229" s="54">
        <f t="shared" ca="1" si="262"/>
        <v>1</v>
      </c>
      <c r="AJ229" s="54">
        <f t="shared" ca="1" si="263"/>
        <v>1</v>
      </c>
      <c r="AK229" s="54">
        <f t="shared" ca="1" si="264"/>
        <v>1</v>
      </c>
      <c r="AL229" s="54">
        <f t="shared" ca="1" si="265"/>
        <v>1</v>
      </c>
      <c r="AM229" s="54">
        <f t="shared" ca="1" si="243"/>
        <v>1</v>
      </c>
      <c r="AN229" s="109" t="s">
        <v>47</v>
      </c>
      <c r="AO229" s="54">
        <f t="shared" ca="1" si="244"/>
        <v>1</v>
      </c>
    </row>
    <row r="230" spans="1:41" x14ac:dyDescent="0.2">
      <c r="A230" s="60">
        <f>ROW()</f>
        <v>230</v>
      </c>
      <c r="B230" s="341"/>
      <c r="C230" s="143"/>
      <c r="D230" s="140"/>
      <c r="E230" s="248"/>
      <c r="F230" s="248"/>
      <c r="G230" s="248"/>
      <c r="H230" s="248"/>
      <c r="I230" s="248"/>
      <c r="J230" s="248"/>
      <c r="K230" s="248"/>
      <c r="L230" s="248"/>
      <c r="M230" s="248"/>
      <c r="N230" s="248"/>
      <c r="O230" s="37"/>
      <c r="P230" s="100"/>
      <c r="Q230" s="276"/>
      <c r="S230" s="56"/>
      <c r="T230" s="56"/>
      <c r="U230" s="56"/>
      <c r="V230" s="56"/>
      <c r="W230" s="56"/>
      <c r="X230" s="56"/>
      <c r="Y230" s="56"/>
      <c r="Z230" s="56"/>
      <c r="AA230" s="56"/>
      <c r="AB230" s="56"/>
      <c r="AC230" s="54">
        <f t="shared" ca="1" si="256"/>
        <v>1</v>
      </c>
      <c r="AD230" s="54">
        <f t="shared" ca="1" si="257"/>
        <v>1</v>
      </c>
      <c r="AE230" s="54">
        <f t="shared" ca="1" si="258"/>
        <v>1</v>
      </c>
      <c r="AF230" s="54">
        <f t="shared" ca="1" si="259"/>
        <v>1</v>
      </c>
      <c r="AG230" s="54">
        <f t="shared" ca="1" si="260"/>
        <v>1</v>
      </c>
      <c r="AH230" s="54">
        <f t="shared" ca="1" si="261"/>
        <v>1</v>
      </c>
      <c r="AI230" s="54">
        <f t="shared" ca="1" si="262"/>
        <v>1</v>
      </c>
      <c r="AJ230" s="54">
        <f t="shared" ca="1" si="263"/>
        <v>1</v>
      </c>
      <c r="AK230" s="54">
        <f t="shared" ca="1" si="264"/>
        <v>1</v>
      </c>
      <c r="AL230" s="54">
        <f t="shared" ca="1" si="265"/>
        <v>1</v>
      </c>
      <c r="AM230" s="54">
        <f t="shared" ca="1" si="243"/>
        <v>1</v>
      </c>
      <c r="AN230" s="109" t="s">
        <v>47</v>
      </c>
      <c r="AO230" s="54">
        <f t="shared" ca="1" si="244"/>
        <v>1</v>
      </c>
    </row>
    <row r="231" spans="1:41" x14ac:dyDescent="0.2">
      <c r="A231" s="60">
        <f>ROW()</f>
        <v>231</v>
      </c>
      <c r="B231" s="75" t="s">
        <v>249</v>
      </c>
      <c r="C231" s="76"/>
      <c r="D231" s="80" t="s">
        <v>250</v>
      </c>
      <c r="E231" s="272"/>
      <c r="F231" s="272"/>
      <c r="G231" s="272"/>
      <c r="H231" s="272"/>
      <c r="I231" s="272"/>
      <c r="J231" s="272"/>
      <c r="K231" s="272"/>
      <c r="L231" s="272"/>
      <c r="M231" s="272"/>
      <c r="N231" s="272"/>
      <c r="O231" s="37"/>
      <c r="P231" s="100"/>
      <c r="Q231" s="276"/>
      <c r="S231" s="56"/>
      <c r="T231" s="56"/>
      <c r="U231" s="56"/>
      <c r="V231" s="56"/>
      <c r="W231" s="56"/>
      <c r="X231" s="56"/>
      <c r="Y231" s="56"/>
      <c r="Z231" s="56"/>
      <c r="AA231" s="56"/>
      <c r="AB231" s="56"/>
      <c r="AC231" s="54">
        <f t="shared" ca="1" si="256"/>
        <v>1</v>
      </c>
      <c r="AD231" s="54">
        <f t="shared" ca="1" si="257"/>
        <v>1</v>
      </c>
      <c r="AE231" s="54">
        <f t="shared" ca="1" si="258"/>
        <v>1</v>
      </c>
      <c r="AF231" s="54">
        <f t="shared" ca="1" si="259"/>
        <v>1</v>
      </c>
      <c r="AG231" s="54">
        <f t="shared" ca="1" si="260"/>
        <v>1</v>
      </c>
      <c r="AH231" s="54">
        <f t="shared" ca="1" si="261"/>
        <v>1</v>
      </c>
      <c r="AI231" s="54">
        <f t="shared" ca="1" si="262"/>
        <v>1</v>
      </c>
      <c r="AJ231" s="54">
        <f t="shared" ca="1" si="263"/>
        <v>1</v>
      </c>
      <c r="AK231" s="54">
        <f t="shared" ca="1" si="264"/>
        <v>1</v>
      </c>
      <c r="AL231" s="54">
        <f t="shared" ca="1" si="265"/>
        <v>1</v>
      </c>
      <c r="AM231" s="54">
        <f t="shared" ca="1" si="243"/>
        <v>1</v>
      </c>
      <c r="AN231" s="109" t="s">
        <v>47</v>
      </c>
      <c r="AO231" s="54">
        <f t="shared" ca="1" si="244"/>
        <v>1</v>
      </c>
    </row>
    <row r="232" spans="1:41" x14ac:dyDescent="0.2">
      <c r="A232" s="60">
        <f>ROW()</f>
        <v>232</v>
      </c>
      <c r="B232" s="333">
        <f>ROW(B125)</f>
        <v>125</v>
      </c>
      <c r="C232" s="143"/>
      <c r="D232" s="143" t="s">
        <v>251</v>
      </c>
      <c r="E232" s="248">
        <f t="shared" ref="E232:N232" si="283">E125</f>
        <v>2657242</v>
      </c>
      <c r="F232" s="248">
        <f t="shared" si="283"/>
        <v>2885880</v>
      </c>
      <c r="G232" s="248">
        <f t="shared" si="283"/>
        <v>1395185</v>
      </c>
      <c r="H232" s="248">
        <f t="shared" si="283"/>
        <v>1633812</v>
      </c>
      <c r="I232" s="248">
        <f t="shared" si="283"/>
        <v>1421039</v>
      </c>
      <c r="J232" s="248">
        <f t="shared" si="283"/>
        <v>1358050</v>
      </c>
      <c r="K232" s="248">
        <f t="shared" si="283"/>
        <v>1165314</v>
      </c>
      <c r="L232" s="248">
        <f t="shared" si="283"/>
        <v>513597</v>
      </c>
      <c r="M232" s="248">
        <f t="shared" si="283"/>
        <v>568730</v>
      </c>
      <c r="N232" s="248">
        <f t="shared" si="283"/>
        <v>0</v>
      </c>
      <c r="O232" s="40"/>
      <c r="P232" s="100"/>
      <c r="Q232" s="276" t="s">
        <v>252</v>
      </c>
      <c r="S232" s="56"/>
      <c r="T232" s="56"/>
      <c r="U232" s="56"/>
      <c r="V232" s="56"/>
      <c r="W232" s="56"/>
      <c r="X232" s="56"/>
      <c r="Y232" s="56"/>
      <c r="Z232" s="56"/>
      <c r="AA232" s="56"/>
      <c r="AB232" s="56"/>
      <c r="AC232" s="54">
        <f t="shared" ca="1" si="256"/>
        <v>1</v>
      </c>
      <c r="AD232" s="54">
        <f t="shared" ca="1" si="257"/>
        <v>1</v>
      </c>
      <c r="AE232" s="54">
        <f t="shared" ca="1" si="258"/>
        <v>1</v>
      </c>
      <c r="AF232" s="54">
        <f t="shared" ca="1" si="259"/>
        <v>1</v>
      </c>
      <c r="AG232" s="54">
        <f t="shared" ca="1" si="260"/>
        <v>1</v>
      </c>
      <c r="AH232" s="54">
        <f t="shared" ca="1" si="261"/>
        <v>1</v>
      </c>
      <c r="AI232" s="54">
        <f t="shared" ca="1" si="262"/>
        <v>1</v>
      </c>
      <c r="AJ232" s="54">
        <f t="shared" ca="1" si="263"/>
        <v>1</v>
      </c>
      <c r="AK232" s="54">
        <f t="shared" ca="1" si="264"/>
        <v>1</v>
      </c>
      <c r="AL232" s="54">
        <f t="shared" ca="1" si="265"/>
        <v>1</v>
      </c>
      <c r="AM232" s="54">
        <f t="shared" ca="1" si="243"/>
        <v>1</v>
      </c>
      <c r="AN232" s="109" t="s">
        <v>47</v>
      </c>
      <c r="AO232" s="54">
        <f t="shared" ca="1" si="244"/>
        <v>1</v>
      </c>
    </row>
    <row r="233" spans="1:41" x14ac:dyDescent="0.2">
      <c r="A233" s="60">
        <f>ROW()</f>
        <v>233</v>
      </c>
      <c r="B233" s="333">
        <f>ROW(B126)</f>
        <v>126</v>
      </c>
      <c r="C233" s="143"/>
      <c r="D233" s="143" t="s">
        <v>253</v>
      </c>
      <c r="E233" s="316">
        <f t="shared" ref="E233:N233" si="284">E103</f>
        <v>3198199</v>
      </c>
      <c r="F233" s="316">
        <f t="shared" si="284"/>
        <v>2667734.9422892928</v>
      </c>
      <c r="G233" s="316">
        <f t="shared" si="284"/>
        <v>3120751.547015321</v>
      </c>
      <c r="H233" s="316">
        <f t="shared" si="284"/>
        <v>1588432.0891872409</v>
      </c>
      <c r="I233" s="316">
        <f t="shared" si="284"/>
        <v>1159437.4056577086</v>
      </c>
      <c r="J233" s="316">
        <f t="shared" si="284"/>
        <v>1300182</v>
      </c>
      <c r="K233" s="316">
        <f t="shared" si="284"/>
        <v>1195699.1387402229</v>
      </c>
      <c r="L233" s="316">
        <f t="shared" si="284"/>
        <v>1104538.5000007984</v>
      </c>
      <c r="M233" s="316">
        <f t="shared" si="284"/>
        <v>1187020.0200005111</v>
      </c>
      <c r="N233" s="316">
        <f t="shared" si="284"/>
        <v>0</v>
      </c>
      <c r="O233" s="48"/>
      <c r="P233" s="100"/>
      <c r="Q233" s="276"/>
      <c r="S233" s="56"/>
      <c r="T233" s="56"/>
      <c r="U233" s="56"/>
      <c r="V233" s="56"/>
      <c r="W233" s="56"/>
      <c r="X233" s="56"/>
      <c r="Y233" s="56"/>
      <c r="Z233" s="56"/>
      <c r="AA233" s="56"/>
      <c r="AB233" s="56"/>
      <c r="AC233" s="54">
        <f t="shared" ca="1" si="256"/>
        <v>1</v>
      </c>
      <c r="AD233" s="54">
        <f t="shared" ca="1" si="257"/>
        <v>1</v>
      </c>
      <c r="AE233" s="54">
        <f t="shared" ca="1" si="258"/>
        <v>1</v>
      </c>
      <c r="AF233" s="54">
        <f t="shared" ca="1" si="259"/>
        <v>1</v>
      </c>
      <c r="AG233" s="54">
        <f t="shared" ca="1" si="260"/>
        <v>1</v>
      </c>
      <c r="AH233" s="54">
        <f t="shared" ca="1" si="261"/>
        <v>1</v>
      </c>
      <c r="AI233" s="54">
        <f t="shared" ca="1" si="262"/>
        <v>1</v>
      </c>
      <c r="AJ233" s="54">
        <f t="shared" ca="1" si="263"/>
        <v>1</v>
      </c>
      <c r="AK233" s="54">
        <f t="shared" ca="1" si="264"/>
        <v>1</v>
      </c>
      <c r="AL233" s="54">
        <f t="shared" ca="1" si="265"/>
        <v>1</v>
      </c>
      <c r="AM233" s="54">
        <f t="shared" ca="1" si="243"/>
        <v>1</v>
      </c>
      <c r="AN233" s="109" t="s">
        <v>47</v>
      </c>
      <c r="AO233" s="54">
        <f t="shared" ca="1" si="244"/>
        <v>1</v>
      </c>
    </row>
    <row r="234" spans="1:41" ht="13.5" thickBot="1" x14ac:dyDescent="0.25">
      <c r="A234" s="60">
        <f>ROW()</f>
        <v>234</v>
      </c>
      <c r="B234" s="333"/>
      <c r="C234" s="143"/>
      <c r="D234" s="335" t="s">
        <v>247</v>
      </c>
      <c r="E234" s="358">
        <f>IF(E233=0,0,E232/E233)</f>
        <v>0.83085574099672976</v>
      </c>
      <c r="F234" s="358">
        <f t="shared" ref="F234:J234" si="285">IF(F233=0,0,F232/F233)</f>
        <v>1.0817716386484437</v>
      </c>
      <c r="G234" s="358">
        <f t="shared" si="285"/>
        <v>0.44706698978787707</v>
      </c>
      <c r="H234" s="358">
        <f t="shared" si="285"/>
        <v>1.0285689965102498</v>
      </c>
      <c r="I234" s="358">
        <f t="shared" si="285"/>
        <v>1.2256280443133485</v>
      </c>
      <c r="J234" s="358">
        <f t="shared" si="285"/>
        <v>1.0445076150877339</v>
      </c>
      <c r="K234" s="366">
        <f t="shared" ref="K234:N234" si="286">IF(K233=0,0,K232/K233)</f>
        <v>0.97458797304793876</v>
      </c>
      <c r="L234" s="366">
        <f t="shared" si="286"/>
        <v>0.46498786597264719</v>
      </c>
      <c r="M234" s="366">
        <f t="shared" si="286"/>
        <v>0.47912418528522804</v>
      </c>
      <c r="N234" s="366">
        <f t="shared" si="286"/>
        <v>0</v>
      </c>
      <c r="O234" s="70"/>
      <c r="P234" s="100"/>
      <c r="Q234" s="276"/>
      <c r="S234" s="56"/>
      <c r="T234" s="56"/>
      <c r="U234" s="56"/>
      <c r="V234" s="56"/>
      <c r="W234" s="56"/>
      <c r="X234" s="56"/>
      <c r="Y234" s="56"/>
      <c r="Z234" s="56"/>
      <c r="AA234" s="56"/>
      <c r="AB234" s="56"/>
      <c r="AC234" s="54">
        <f t="shared" ca="1" si="256"/>
        <v>1</v>
      </c>
      <c r="AD234" s="54">
        <f t="shared" ca="1" si="257"/>
        <v>1</v>
      </c>
      <c r="AE234" s="54">
        <f t="shared" ca="1" si="258"/>
        <v>1</v>
      </c>
      <c r="AF234" s="54">
        <f t="shared" ca="1" si="259"/>
        <v>1</v>
      </c>
      <c r="AG234" s="54">
        <f t="shared" ca="1" si="260"/>
        <v>1</v>
      </c>
      <c r="AH234" s="54">
        <f t="shared" ca="1" si="261"/>
        <v>1</v>
      </c>
      <c r="AI234" s="54">
        <f t="shared" ca="1" si="262"/>
        <v>1</v>
      </c>
      <c r="AJ234" s="54">
        <f t="shared" ca="1" si="263"/>
        <v>1</v>
      </c>
      <c r="AK234" s="54">
        <f t="shared" ca="1" si="264"/>
        <v>1</v>
      </c>
      <c r="AL234" s="54">
        <f t="shared" ca="1" si="265"/>
        <v>1</v>
      </c>
      <c r="AM234" s="54">
        <f t="shared" ca="1" si="243"/>
        <v>1</v>
      </c>
      <c r="AN234" s="109" t="s">
        <v>47</v>
      </c>
      <c r="AO234" s="54">
        <f t="shared" ca="1" si="244"/>
        <v>1</v>
      </c>
    </row>
    <row r="235" spans="1:41" ht="13.5" thickTop="1" x14ac:dyDescent="0.2">
      <c r="A235" s="60">
        <f>ROW()</f>
        <v>235</v>
      </c>
      <c r="B235" s="333"/>
      <c r="C235" s="143"/>
      <c r="D235" s="140" t="s">
        <v>248</v>
      </c>
      <c r="E235" s="248" t="str">
        <f t="shared" ref="E235:K235" si="287">IF(E$30=0,0,IF(E234&lt;0.9,"MS&lt;90%",IF(AND(E$234&gt;=0.9,E$234&lt;=1),"DNMS&gt;=90%, &lt;=100%",IF(E$234&gt;1,"FFBS&gt;100%",0))))</f>
        <v>MS&lt;90%</v>
      </c>
      <c r="F235" s="248" t="str">
        <f t="shared" si="287"/>
        <v>FFBS&gt;100%</v>
      </c>
      <c r="G235" s="248" t="str">
        <f t="shared" si="287"/>
        <v>MS&lt;90%</v>
      </c>
      <c r="H235" s="248" t="str">
        <f t="shared" si="287"/>
        <v>FFBS&gt;100%</v>
      </c>
      <c r="I235" s="248" t="str">
        <f t="shared" si="287"/>
        <v>FFBS&gt;100%</v>
      </c>
      <c r="J235" s="248" t="str">
        <f t="shared" si="287"/>
        <v>FFBS&gt;100%</v>
      </c>
      <c r="K235" s="248" t="str">
        <f t="shared" si="287"/>
        <v>DNMS&gt;=90%, &lt;=100%</v>
      </c>
      <c r="L235" s="248" t="str">
        <f>IF(L$30=0,0,IF(L234&lt;0.9,"MS",IF(AND(L$234&gt;=0.9,L$234&lt;1),"DNMS",IF(L$234&gt;=1,"FFBS",0))))</f>
        <v>MS</v>
      </c>
      <c r="M235" s="248" t="str">
        <f>IF(M$30=0,0,IF(M234&lt;0.9,"MS",IF(AND(M$234&gt;=0.9,M$234&lt;1),"DNMS",IF(M$234&gt;=1,"FFBS",0))))</f>
        <v>MS</v>
      </c>
      <c r="N235" s="248">
        <f>IF(N$30=0,0,IF(N234&lt;0.9,"MS",IF(AND(N$234&gt;=0.9,N$234&lt;1),"DNMS",IF(N$234&gt;=1,"FFBS",0))))</f>
        <v>0</v>
      </c>
      <c r="O235" s="37"/>
      <c r="P235" s="100"/>
      <c r="Q235" s="276" t="s">
        <v>254</v>
      </c>
      <c r="S235" s="56"/>
      <c r="T235" s="56"/>
      <c r="U235" s="56"/>
      <c r="V235" s="56"/>
      <c r="W235" s="56"/>
      <c r="X235" s="56"/>
      <c r="Y235" s="56"/>
      <c r="Z235" s="56"/>
      <c r="AA235" s="56"/>
      <c r="AB235" s="56"/>
      <c r="AC235" s="54">
        <f t="shared" ca="1" si="256"/>
        <v>1</v>
      </c>
      <c r="AD235" s="54">
        <f t="shared" ca="1" si="257"/>
        <v>1</v>
      </c>
      <c r="AE235" s="54">
        <f t="shared" ca="1" si="258"/>
        <v>1</v>
      </c>
      <c r="AF235" s="54">
        <f t="shared" ca="1" si="259"/>
        <v>1</v>
      </c>
      <c r="AG235" s="54">
        <f t="shared" ca="1" si="260"/>
        <v>1</v>
      </c>
      <c r="AH235" s="54">
        <f t="shared" ca="1" si="261"/>
        <v>1</v>
      </c>
      <c r="AI235" s="54">
        <f t="shared" ca="1" si="262"/>
        <v>1</v>
      </c>
      <c r="AJ235" s="54">
        <f t="shared" ca="1" si="263"/>
        <v>1</v>
      </c>
      <c r="AK235" s="54">
        <f t="shared" ca="1" si="264"/>
        <v>1</v>
      </c>
      <c r="AL235" s="54">
        <f t="shared" ca="1" si="265"/>
        <v>1</v>
      </c>
      <c r="AM235" s="54">
        <f t="shared" ca="1" si="243"/>
        <v>1</v>
      </c>
      <c r="AN235" s="109" t="s">
        <v>47</v>
      </c>
      <c r="AO235" s="54">
        <f t="shared" ca="1" si="244"/>
        <v>1</v>
      </c>
    </row>
    <row r="236" spans="1:41" x14ac:dyDescent="0.2">
      <c r="A236" s="60">
        <f>ROW()</f>
        <v>236</v>
      </c>
      <c r="B236" s="343" t="s">
        <v>196</v>
      </c>
      <c r="C236" s="143"/>
      <c r="D236" s="437"/>
      <c r="E236" s="436"/>
      <c r="F236" s="436"/>
      <c r="G236" s="436"/>
      <c r="H236" s="436"/>
      <c r="I236" s="436"/>
      <c r="J236" s="436"/>
      <c r="K236" s="436"/>
      <c r="L236" s="436"/>
      <c r="M236" s="436"/>
      <c r="N236" s="436"/>
      <c r="O236" s="37"/>
      <c r="P236" s="100"/>
      <c r="Q236" s="276"/>
      <c r="S236" s="56"/>
      <c r="T236" s="56"/>
      <c r="U236" s="56"/>
      <c r="V236" s="56"/>
      <c r="W236" s="56"/>
      <c r="X236" s="56"/>
      <c r="Y236" s="56"/>
      <c r="Z236" s="56"/>
      <c r="AA236" s="56"/>
      <c r="AB236" s="56"/>
      <c r="AC236" s="54">
        <f t="shared" ca="1" si="256"/>
        <v>1</v>
      </c>
      <c r="AD236" s="54">
        <f t="shared" ca="1" si="257"/>
        <v>1</v>
      </c>
      <c r="AE236" s="54">
        <f t="shared" ca="1" si="258"/>
        <v>1</v>
      </c>
      <c r="AF236" s="54">
        <f t="shared" ca="1" si="259"/>
        <v>0</v>
      </c>
      <c r="AG236" s="54">
        <f t="shared" ca="1" si="260"/>
        <v>0</v>
      </c>
      <c r="AH236" s="54">
        <f t="shared" ca="1" si="261"/>
        <v>0</v>
      </c>
      <c r="AI236" s="54">
        <f t="shared" ca="1" si="262"/>
        <v>0</v>
      </c>
      <c r="AJ236" s="54">
        <f t="shared" ca="1" si="263"/>
        <v>0</v>
      </c>
      <c r="AK236" s="54">
        <f t="shared" ca="1" si="264"/>
        <v>0</v>
      </c>
      <c r="AL236" s="54">
        <f t="shared" ca="1" si="265"/>
        <v>0</v>
      </c>
      <c r="AM236" s="54">
        <f t="shared" ref="AM236:AM270" ca="1" si="288">CELL("protect",O236)</f>
        <v>1</v>
      </c>
      <c r="AN236" s="109" t="s">
        <v>47</v>
      </c>
      <c r="AO236" s="54">
        <f t="shared" ref="AO236:AO270" ca="1" si="289">CELL("protect",P236)</f>
        <v>1</v>
      </c>
    </row>
    <row r="237" spans="1:41" x14ac:dyDescent="0.2">
      <c r="A237" s="60">
        <f>ROW()</f>
        <v>237</v>
      </c>
      <c r="B237" s="341"/>
      <c r="C237" s="143"/>
      <c r="D237" s="436"/>
      <c r="E237" s="436"/>
      <c r="F237" s="436"/>
      <c r="G237" s="436"/>
      <c r="H237" s="436"/>
      <c r="I237" s="436"/>
      <c r="J237" s="436"/>
      <c r="K237" s="436"/>
      <c r="L237" s="436"/>
      <c r="M237" s="436"/>
      <c r="N237" s="436"/>
      <c r="O237" s="37"/>
      <c r="P237" s="100"/>
      <c r="Q237" s="276"/>
      <c r="S237" s="56"/>
      <c r="T237" s="56"/>
      <c r="U237" s="56"/>
      <c r="V237" s="56"/>
      <c r="W237" s="56"/>
      <c r="X237" s="56"/>
      <c r="Y237" s="56"/>
      <c r="Z237" s="56"/>
      <c r="AA237" s="56"/>
      <c r="AB237" s="56"/>
      <c r="AC237" s="54">
        <f t="shared" ca="1" si="256"/>
        <v>1</v>
      </c>
      <c r="AD237" s="54">
        <f t="shared" ca="1" si="257"/>
        <v>1</v>
      </c>
      <c r="AE237" s="54">
        <f t="shared" ca="1" si="258"/>
        <v>1</v>
      </c>
      <c r="AF237" s="54">
        <f t="shared" ca="1" si="259"/>
        <v>0</v>
      </c>
      <c r="AG237" s="54">
        <f t="shared" ca="1" si="260"/>
        <v>0</v>
      </c>
      <c r="AH237" s="54">
        <f t="shared" ca="1" si="261"/>
        <v>0</v>
      </c>
      <c r="AI237" s="54">
        <f t="shared" ca="1" si="262"/>
        <v>0</v>
      </c>
      <c r="AJ237" s="54">
        <f t="shared" ca="1" si="263"/>
        <v>0</v>
      </c>
      <c r="AK237" s="54">
        <f t="shared" ca="1" si="264"/>
        <v>0</v>
      </c>
      <c r="AL237" s="54">
        <f t="shared" ca="1" si="265"/>
        <v>0</v>
      </c>
      <c r="AM237" s="54">
        <f t="shared" ca="1" si="288"/>
        <v>1</v>
      </c>
      <c r="AN237" s="109" t="s">
        <v>47</v>
      </c>
      <c r="AO237" s="54">
        <f t="shared" ca="1" si="289"/>
        <v>1</v>
      </c>
    </row>
    <row r="238" spans="1:41" x14ac:dyDescent="0.2">
      <c r="A238" s="60">
        <f>ROW()</f>
        <v>238</v>
      </c>
      <c r="B238" s="341"/>
      <c r="C238" s="143"/>
      <c r="D238" s="143"/>
      <c r="E238" s="248"/>
      <c r="F238" s="248"/>
      <c r="G238" s="248"/>
      <c r="H238" s="248"/>
      <c r="I238" s="248"/>
      <c r="J238" s="248"/>
      <c r="K238" s="248"/>
      <c r="L238" s="248"/>
      <c r="M238" s="248"/>
      <c r="N238" s="248"/>
      <c r="O238" s="37"/>
      <c r="P238" s="100"/>
      <c r="Q238" s="276"/>
      <c r="S238" s="56"/>
      <c r="T238" s="56"/>
      <c r="U238" s="56"/>
      <c r="V238" s="56"/>
      <c r="W238" s="56"/>
      <c r="X238" s="56"/>
      <c r="Y238" s="56"/>
      <c r="Z238" s="56"/>
      <c r="AA238" s="56"/>
      <c r="AB238" s="56"/>
      <c r="AC238" s="54">
        <f t="shared" ca="1" si="256"/>
        <v>1</v>
      </c>
      <c r="AD238" s="54">
        <f t="shared" ca="1" si="257"/>
        <v>1</v>
      </c>
      <c r="AE238" s="54">
        <f t="shared" ca="1" si="258"/>
        <v>1</v>
      </c>
      <c r="AF238" s="54">
        <f t="shared" ca="1" si="259"/>
        <v>1</v>
      </c>
      <c r="AG238" s="54">
        <f t="shared" ca="1" si="260"/>
        <v>1</v>
      </c>
      <c r="AH238" s="54">
        <f t="shared" ca="1" si="261"/>
        <v>1</v>
      </c>
      <c r="AI238" s="54">
        <f t="shared" ca="1" si="262"/>
        <v>1</v>
      </c>
      <c r="AJ238" s="54">
        <f t="shared" ca="1" si="263"/>
        <v>1</v>
      </c>
      <c r="AK238" s="54">
        <f t="shared" ca="1" si="264"/>
        <v>1</v>
      </c>
      <c r="AL238" s="54">
        <f t="shared" ca="1" si="265"/>
        <v>1</v>
      </c>
      <c r="AM238" s="54">
        <f t="shared" ca="1" si="288"/>
        <v>1</v>
      </c>
      <c r="AN238" s="109" t="s">
        <v>47</v>
      </c>
      <c r="AO238" s="54">
        <f t="shared" ca="1" si="289"/>
        <v>1</v>
      </c>
    </row>
    <row r="239" spans="1:41" x14ac:dyDescent="0.2">
      <c r="A239" s="60">
        <f>ROW()</f>
        <v>239</v>
      </c>
      <c r="B239" s="341"/>
      <c r="C239" s="143"/>
      <c r="D239" s="307" t="s">
        <v>255</v>
      </c>
      <c r="E239" s="289"/>
      <c r="F239" s="289"/>
      <c r="G239" s="289"/>
      <c r="H239" s="289"/>
      <c r="I239" s="289"/>
      <c r="J239" s="289"/>
      <c r="K239" s="354"/>
      <c r="L239" s="354"/>
      <c r="M239" s="354"/>
      <c r="N239" s="354"/>
      <c r="O239" s="69"/>
      <c r="P239" s="100"/>
      <c r="Q239" s="276"/>
      <c r="S239" s="56"/>
      <c r="T239" s="56"/>
      <c r="U239" s="56"/>
      <c r="V239" s="56"/>
      <c r="W239" s="56"/>
      <c r="X239" s="56"/>
      <c r="Y239" s="56"/>
      <c r="Z239" s="56"/>
      <c r="AA239" s="56"/>
      <c r="AB239" s="56"/>
      <c r="AC239" s="54">
        <f t="shared" ca="1" si="256"/>
        <v>1</v>
      </c>
      <c r="AD239" s="54">
        <f t="shared" ca="1" si="257"/>
        <v>1</v>
      </c>
      <c r="AE239" s="54">
        <f t="shared" ca="1" si="258"/>
        <v>1</v>
      </c>
      <c r="AF239" s="54">
        <f t="shared" ca="1" si="259"/>
        <v>1</v>
      </c>
      <c r="AG239" s="54">
        <f t="shared" ca="1" si="260"/>
        <v>1</v>
      </c>
      <c r="AH239" s="54">
        <f t="shared" ca="1" si="261"/>
        <v>1</v>
      </c>
      <c r="AI239" s="54">
        <f t="shared" ca="1" si="262"/>
        <v>1</v>
      </c>
      <c r="AJ239" s="54">
        <f t="shared" ca="1" si="263"/>
        <v>1</v>
      </c>
      <c r="AK239" s="54">
        <f t="shared" ca="1" si="264"/>
        <v>1</v>
      </c>
      <c r="AL239" s="54">
        <f t="shared" ca="1" si="265"/>
        <v>1</v>
      </c>
      <c r="AM239" s="54">
        <f t="shared" ca="1" si="288"/>
        <v>1</v>
      </c>
      <c r="AN239" s="109" t="s">
        <v>47</v>
      </c>
      <c r="AO239" s="54">
        <f t="shared" ca="1" si="289"/>
        <v>1</v>
      </c>
    </row>
    <row r="240" spans="1:41" x14ac:dyDescent="0.2">
      <c r="A240" s="60">
        <f>ROW()</f>
        <v>240</v>
      </c>
      <c r="B240" s="75" t="s">
        <v>256</v>
      </c>
      <c r="C240" s="76"/>
      <c r="D240" s="80" t="s">
        <v>257</v>
      </c>
      <c r="E240" s="92"/>
      <c r="F240" s="92"/>
      <c r="G240" s="92"/>
      <c r="H240" s="92"/>
      <c r="I240" s="92"/>
      <c r="J240" s="92"/>
      <c r="K240" s="92"/>
      <c r="L240" s="92"/>
      <c r="M240" s="92"/>
      <c r="N240" s="92"/>
      <c r="O240" s="37"/>
      <c r="P240" s="100"/>
      <c r="Q240" s="276" t="s">
        <v>187</v>
      </c>
      <c r="S240" s="56"/>
      <c r="T240" s="56"/>
      <c r="U240" s="56"/>
      <c r="V240" s="56"/>
      <c r="W240" s="56"/>
      <c r="X240" s="56"/>
      <c r="Y240" s="56"/>
      <c r="Z240" s="56"/>
      <c r="AA240" s="56"/>
      <c r="AB240" s="56"/>
      <c r="AC240" s="54">
        <f t="shared" ca="1" si="256"/>
        <v>1</v>
      </c>
      <c r="AD240" s="54">
        <f t="shared" ca="1" si="257"/>
        <v>1</v>
      </c>
      <c r="AE240" s="54">
        <f t="shared" ca="1" si="258"/>
        <v>1</v>
      </c>
      <c r="AF240" s="54">
        <f t="shared" ca="1" si="259"/>
        <v>1</v>
      </c>
      <c r="AG240" s="54">
        <f t="shared" ca="1" si="260"/>
        <v>1</v>
      </c>
      <c r="AH240" s="54">
        <f t="shared" ca="1" si="261"/>
        <v>1</v>
      </c>
      <c r="AI240" s="54">
        <f t="shared" ca="1" si="262"/>
        <v>1</v>
      </c>
      <c r="AJ240" s="54">
        <f t="shared" ca="1" si="263"/>
        <v>1</v>
      </c>
      <c r="AK240" s="54">
        <f t="shared" ca="1" si="264"/>
        <v>1</v>
      </c>
      <c r="AL240" s="54">
        <f t="shared" ca="1" si="265"/>
        <v>1</v>
      </c>
      <c r="AM240" s="54">
        <f t="shared" ca="1" si="288"/>
        <v>1</v>
      </c>
      <c r="AN240" s="109" t="s">
        <v>47</v>
      </c>
      <c r="AO240" s="54">
        <f t="shared" ca="1" si="289"/>
        <v>1</v>
      </c>
    </row>
    <row r="241" spans="1:41" x14ac:dyDescent="0.2">
      <c r="A241" s="60">
        <f>ROW()</f>
        <v>241</v>
      </c>
      <c r="B241" s="333">
        <f>ROW(B88)</f>
        <v>88</v>
      </c>
      <c r="C241" s="143"/>
      <c r="D241" s="143" t="s">
        <v>258</v>
      </c>
      <c r="E241" s="316">
        <f t="shared" ref="E241:N241" si="290">E88</f>
        <v>20390</v>
      </c>
      <c r="F241" s="316">
        <f t="shared" si="290"/>
        <v>514620</v>
      </c>
      <c r="G241" s="316">
        <f t="shared" si="290"/>
        <v>1529503</v>
      </c>
      <c r="H241" s="316">
        <f t="shared" si="290"/>
        <v>681060</v>
      </c>
      <c r="I241" s="316">
        <f t="shared" si="290"/>
        <v>442513</v>
      </c>
      <c r="J241" s="316">
        <f t="shared" si="290"/>
        <v>223890</v>
      </c>
      <c r="K241" s="316">
        <f t="shared" si="290"/>
        <v>456344</v>
      </c>
      <c r="L241" s="316">
        <f t="shared" si="290"/>
        <v>634603</v>
      </c>
      <c r="M241" s="316">
        <f t="shared" si="290"/>
        <v>661951</v>
      </c>
      <c r="N241" s="316">
        <f t="shared" si="290"/>
        <v>0</v>
      </c>
      <c r="O241" s="48"/>
      <c r="P241" s="100"/>
      <c r="Q241" s="277" t="s">
        <v>259</v>
      </c>
      <c r="S241" s="56"/>
      <c r="T241" s="56"/>
      <c r="U241" s="56"/>
      <c r="V241" s="56"/>
      <c r="W241" s="56"/>
      <c r="X241" s="56"/>
      <c r="Y241" s="56"/>
      <c r="Z241" s="56"/>
      <c r="AA241" s="56"/>
      <c r="AB241" s="56"/>
      <c r="AC241" s="54">
        <f t="shared" ca="1" si="256"/>
        <v>1</v>
      </c>
      <c r="AD241" s="54">
        <f t="shared" ca="1" si="257"/>
        <v>1</v>
      </c>
      <c r="AE241" s="54">
        <f t="shared" ca="1" si="258"/>
        <v>1</v>
      </c>
      <c r="AF241" s="54">
        <f t="shared" ca="1" si="259"/>
        <v>1</v>
      </c>
      <c r="AG241" s="54">
        <f t="shared" ca="1" si="260"/>
        <v>1</v>
      </c>
      <c r="AH241" s="54">
        <f t="shared" ca="1" si="261"/>
        <v>1</v>
      </c>
      <c r="AI241" s="54">
        <f t="shared" ca="1" si="262"/>
        <v>1</v>
      </c>
      <c r="AJ241" s="54">
        <f t="shared" ca="1" si="263"/>
        <v>1</v>
      </c>
      <c r="AK241" s="54">
        <f t="shared" ca="1" si="264"/>
        <v>1</v>
      </c>
      <c r="AL241" s="54">
        <f t="shared" ca="1" si="265"/>
        <v>1</v>
      </c>
      <c r="AM241" s="54">
        <f t="shared" ca="1" si="288"/>
        <v>1</v>
      </c>
      <c r="AN241" s="109" t="s">
        <v>47</v>
      </c>
      <c r="AO241" s="54">
        <f t="shared" ca="1" si="289"/>
        <v>1</v>
      </c>
    </row>
    <row r="242" spans="1:41" x14ac:dyDescent="0.2">
      <c r="A242" s="60">
        <f>ROW()</f>
        <v>242</v>
      </c>
      <c r="B242" s="333"/>
      <c r="C242" s="143"/>
      <c r="D242" s="338" t="s">
        <v>260</v>
      </c>
      <c r="E242" s="367"/>
      <c r="F242" s="318"/>
      <c r="G242" s="318">
        <f>IF(G241=0,0,G241-E241)</f>
        <v>1509113</v>
      </c>
      <c r="H242" s="318">
        <f t="shared" ref="H242:N242" si="291">IF(H241=0,0,H241-F241)</f>
        <v>166440</v>
      </c>
      <c r="I242" s="318">
        <f t="shared" si="291"/>
        <v>-1086990</v>
      </c>
      <c r="J242" s="318">
        <f t="shared" si="291"/>
        <v>-457170</v>
      </c>
      <c r="K242" s="318">
        <f t="shared" si="291"/>
        <v>13831</v>
      </c>
      <c r="L242" s="318">
        <f t="shared" si="291"/>
        <v>410713</v>
      </c>
      <c r="M242" s="318">
        <f t="shared" si="291"/>
        <v>205607</v>
      </c>
      <c r="N242" s="318">
        <f t="shared" si="291"/>
        <v>0</v>
      </c>
      <c r="O242" s="63"/>
      <c r="P242" s="100"/>
      <c r="Q242" s="278" t="s">
        <v>261</v>
      </c>
      <c r="S242" s="56"/>
      <c r="T242" s="56"/>
      <c r="U242" s="56"/>
      <c r="V242" s="56"/>
      <c r="W242" s="56"/>
      <c r="X242" s="56"/>
      <c r="Y242" s="56"/>
      <c r="Z242" s="56"/>
      <c r="AA242" s="56"/>
      <c r="AB242" s="56"/>
      <c r="AC242" s="54">
        <f t="shared" ca="1" si="256"/>
        <v>1</v>
      </c>
      <c r="AD242" s="54">
        <f t="shared" ca="1" si="257"/>
        <v>1</v>
      </c>
      <c r="AE242" s="54">
        <f t="shared" ca="1" si="258"/>
        <v>1</v>
      </c>
      <c r="AF242" s="54">
        <f t="shared" ca="1" si="259"/>
        <v>1</v>
      </c>
      <c r="AG242" s="54">
        <f t="shared" ca="1" si="260"/>
        <v>1</v>
      </c>
      <c r="AH242" s="54">
        <f t="shared" ca="1" si="261"/>
        <v>1</v>
      </c>
      <c r="AI242" s="54">
        <f t="shared" ca="1" si="262"/>
        <v>1</v>
      </c>
      <c r="AJ242" s="54">
        <f t="shared" ca="1" si="263"/>
        <v>1</v>
      </c>
      <c r="AK242" s="54">
        <f t="shared" ca="1" si="264"/>
        <v>1</v>
      </c>
      <c r="AL242" s="54">
        <f t="shared" ca="1" si="265"/>
        <v>1</v>
      </c>
      <c r="AM242" s="54">
        <f t="shared" ca="1" si="288"/>
        <v>1</v>
      </c>
      <c r="AN242" s="109" t="s">
        <v>47</v>
      </c>
      <c r="AO242" s="54">
        <f t="shared" ca="1" si="289"/>
        <v>1</v>
      </c>
    </row>
    <row r="243" spans="1:41" x14ac:dyDescent="0.2">
      <c r="A243" s="60">
        <f>ROW()</f>
        <v>243</v>
      </c>
      <c r="B243" s="341"/>
      <c r="C243" s="143"/>
      <c r="D243" s="368" t="s">
        <v>262</v>
      </c>
      <c r="E243" s="369"/>
      <c r="F243" s="370">
        <f t="shared" ref="F243:G243" si="292">IF(F$30=0,0,F241-E241)</f>
        <v>494230</v>
      </c>
      <c r="G243" s="370">
        <f t="shared" si="292"/>
        <v>1014883</v>
      </c>
      <c r="H243" s="370">
        <f t="shared" ref="H243:N243" si="293">IF(H$30=0,0,H241-G241)</f>
        <v>-848443</v>
      </c>
      <c r="I243" s="370">
        <f t="shared" si="293"/>
        <v>-238547</v>
      </c>
      <c r="J243" s="370">
        <f t="shared" si="293"/>
        <v>-218623</v>
      </c>
      <c r="K243" s="370">
        <f t="shared" si="293"/>
        <v>232454</v>
      </c>
      <c r="L243" s="370">
        <f t="shared" si="293"/>
        <v>178259</v>
      </c>
      <c r="M243" s="370">
        <f t="shared" si="293"/>
        <v>27348</v>
      </c>
      <c r="N243" s="370">
        <f t="shared" si="293"/>
        <v>0</v>
      </c>
      <c r="O243" s="63"/>
      <c r="P243" s="100"/>
      <c r="Q243" s="278" t="s">
        <v>263</v>
      </c>
      <c r="S243" s="56"/>
      <c r="T243" s="56"/>
      <c r="U243" s="56"/>
      <c r="V243" s="56"/>
      <c r="W243" s="56"/>
      <c r="X243" s="56"/>
      <c r="Y243" s="56"/>
      <c r="Z243" s="56"/>
      <c r="AA243" s="56"/>
      <c r="AB243" s="56"/>
      <c r="AC243" s="54">
        <f t="shared" ca="1" si="256"/>
        <v>1</v>
      </c>
      <c r="AD243" s="54">
        <f t="shared" ca="1" si="257"/>
        <v>1</v>
      </c>
      <c r="AE243" s="54">
        <f t="shared" ca="1" si="258"/>
        <v>1</v>
      </c>
      <c r="AF243" s="54">
        <f t="shared" ca="1" si="259"/>
        <v>1</v>
      </c>
      <c r="AG243" s="54">
        <f t="shared" ca="1" si="260"/>
        <v>1</v>
      </c>
      <c r="AH243" s="54">
        <f t="shared" ca="1" si="261"/>
        <v>1</v>
      </c>
      <c r="AI243" s="54">
        <f t="shared" ca="1" si="262"/>
        <v>1</v>
      </c>
      <c r="AJ243" s="54">
        <f t="shared" ca="1" si="263"/>
        <v>1</v>
      </c>
      <c r="AK243" s="54">
        <f t="shared" ca="1" si="264"/>
        <v>1</v>
      </c>
      <c r="AL243" s="54">
        <f t="shared" ca="1" si="265"/>
        <v>1</v>
      </c>
      <c r="AM243" s="54">
        <f t="shared" ca="1" si="288"/>
        <v>1</v>
      </c>
      <c r="AN243" s="109" t="s">
        <v>47</v>
      </c>
      <c r="AO243" s="54">
        <f t="shared" ca="1" si="289"/>
        <v>1</v>
      </c>
    </row>
    <row r="244" spans="1:41" x14ac:dyDescent="0.2">
      <c r="A244" s="60">
        <f>ROW()</f>
        <v>244</v>
      </c>
      <c r="B244" s="341"/>
      <c r="C244" s="143"/>
      <c r="D244" s="338" t="s">
        <v>264</v>
      </c>
      <c r="E244" s="371">
        <f t="shared" ref="E244:N244" si="294">IF(E243=0,0,IFERROR(IF(E243-D243&gt;0,"Pos Chg",IF(E243-D243&lt;0,"Neg Chg")),0))</f>
        <v>0</v>
      </c>
      <c r="F244" s="371" t="str">
        <f t="shared" si="294"/>
        <v>Pos Chg</v>
      </c>
      <c r="G244" s="371" t="str">
        <f t="shared" si="294"/>
        <v>Pos Chg</v>
      </c>
      <c r="H244" s="371" t="str">
        <f t="shared" si="294"/>
        <v>Neg Chg</v>
      </c>
      <c r="I244" s="371" t="str">
        <f t="shared" si="294"/>
        <v>Pos Chg</v>
      </c>
      <c r="J244" s="371" t="str">
        <f t="shared" si="294"/>
        <v>Pos Chg</v>
      </c>
      <c r="K244" s="371" t="str">
        <f t="shared" si="294"/>
        <v>Pos Chg</v>
      </c>
      <c r="L244" s="371" t="str">
        <f t="shared" si="294"/>
        <v>Neg Chg</v>
      </c>
      <c r="M244" s="371" t="str">
        <f t="shared" si="294"/>
        <v>Neg Chg</v>
      </c>
      <c r="N244" s="371">
        <f t="shared" si="294"/>
        <v>0</v>
      </c>
      <c r="O244" s="63"/>
      <c r="P244" s="100"/>
      <c r="Q244" s="278" t="s">
        <v>265</v>
      </c>
      <c r="S244" s="56"/>
      <c r="T244" s="56"/>
      <c r="U244" s="56"/>
      <c r="V244" s="56"/>
      <c r="W244" s="56"/>
      <c r="X244" s="56"/>
      <c r="Y244" s="56"/>
      <c r="Z244" s="56"/>
      <c r="AA244" s="56"/>
      <c r="AB244" s="56"/>
      <c r="AC244" s="54">
        <f t="shared" ca="1" si="256"/>
        <v>1</v>
      </c>
      <c r="AD244" s="54">
        <f t="shared" ca="1" si="257"/>
        <v>1</v>
      </c>
      <c r="AE244" s="54">
        <f t="shared" ca="1" si="258"/>
        <v>1</v>
      </c>
      <c r="AF244" s="54">
        <f t="shared" ca="1" si="259"/>
        <v>1</v>
      </c>
      <c r="AG244" s="54">
        <f t="shared" ca="1" si="260"/>
        <v>1</v>
      </c>
      <c r="AH244" s="54">
        <f t="shared" ca="1" si="261"/>
        <v>1</v>
      </c>
      <c r="AI244" s="54">
        <f t="shared" ca="1" si="262"/>
        <v>1</v>
      </c>
      <c r="AJ244" s="54">
        <f t="shared" ca="1" si="263"/>
        <v>1</v>
      </c>
      <c r="AK244" s="54">
        <f t="shared" ca="1" si="264"/>
        <v>1</v>
      </c>
      <c r="AL244" s="54">
        <f t="shared" ca="1" si="265"/>
        <v>1</v>
      </c>
      <c r="AM244" s="54">
        <f t="shared" ca="1" si="288"/>
        <v>1</v>
      </c>
      <c r="AN244" s="109" t="s">
        <v>47</v>
      </c>
      <c r="AO244" s="54">
        <f t="shared" ca="1" si="289"/>
        <v>1</v>
      </c>
    </row>
    <row r="245" spans="1:41" x14ac:dyDescent="0.2">
      <c r="A245" s="60">
        <f>ROW()</f>
        <v>245</v>
      </c>
      <c r="B245" s="341"/>
      <c r="C245" s="143"/>
      <c r="D245" s="140" t="s">
        <v>248</v>
      </c>
      <c r="E245" s="342">
        <f>IF(AND(E$242=0,E$243=0),0,IF(AND(E$242=0,E$243&gt;0),"MS",IF(AND(E$242&gt;0,E$243&gt;0),"MS",IF(_xlfn.XOR(E$242&lt;0,E$243&lt;0),"DNMS",IF(AND(E$242&lt;0,E$243&lt;0),"FFBS")))))</f>
        <v>0</v>
      </c>
      <c r="F245" s="342" t="str">
        <f>IF(AND(F$242=0,F$243=0),0,IF(AND(F$242=0,F$243&gt;0),"MS",IF(AND(F$242&gt;0,F$243&gt;0),"MS",IF(_xlfn.XOR(F$242&lt;0,F$243&lt;0),"DNMS",IF(AND(F$242&lt;0,F$243&lt;0),"FFBS")))))</f>
        <v>MS</v>
      </c>
      <c r="G245" s="342" t="str">
        <f t="shared" ref="G245:J245" si="295">IF(AND(G$242=0,G$243=0),0,IF(AND(G$242=0,G$243&gt;0),"MS",IF(AND(G$242&gt;0,G$243&gt;0),"MS",IF(_xlfn.XOR(G$242&lt;0,G$243&lt;0),"DNMS",IF(AND(G$242&lt;0,G$243&lt;0),"FFBS")))))</f>
        <v>MS</v>
      </c>
      <c r="H245" s="342" t="str">
        <f t="shared" si="295"/>
        <v>DNMS</v>
      </c>
      <c r="I245" s="342" t="str">
        <f t="shared" si="295"/>
        <v>FFBS</v>
      </c>
      <c r="J245" s="342" t="str">
        <f t="shared" si="295"/>
        <v>FFBS</v>
      </c>
      <c r="K245" s="248" t="str">
        <f t="shared" ref="K245" si="296">IF(K$242=0,0,IF(AND(K$242&gt;0,K$243&gt;0),"MS",IF(_xlfn.XOR(K$242&lt;0,K$243&lt;0),"DNMS",IF(AND(K$242&lt;0,K$243&lt;0),"FFBS"))))</f>
        <v>MS</v>
      </c>
      <c r="L245" s="248" t="str">
        <f>IF(OR(L$242=0,L$243=0),0,IF(AND(L$242&gt;0,L$243&gt;0),"MS",IF(OR(L$242&lt;0,L$243&lt;0),"DNMS",IF(AND(L$242&lt;0,L$243&lt;0),"FFBS"))))</f>
        <v>MS</v>
      </c>
      <c r="M245" s="248" t="str">
        <f>IF(OR(M$242=0,M$243=0),0,IF(AND(M$242&gt;0,M$243&gt;0),"MS",IF(OR(M$242&lt;0,M$243&lt;0),"DNMS",IF(AND(M$242&lt;0,M$243&lt;0),"FFBS"))))</f>
        <v>MS</v>
      </c>
      <c r="N245" s="248">
        <f>IF(OR(N$242=0,N$243=0),0,IF(AND(N$242&gt;0,N$243&gt;0),"MS",IF(OR(N$242&lt;0,N$243&lt;0),"DNMS",IF(AND(N$242&lt;0,N$243&lt;0),"FFBS"))))</f>
        <v>0</v>
      </c>
      <c r="O245" s="37"/>
      <c r="P245" s="100"/>
      <c r="Q245" s="276"/>
      <c r="S245" s="56"/>
      <c r="T245" s="56"/>
      <c r="U245" s="56"/>
      <c r="V245" s="56"/>
      <c r="W245" s="56"/>
      <c r="X245" s="56"/>
      <c r="Y245" s="56"/>
      <c r="Z245" s="56"/>
      <c r="AA245" s="56"/>
      <c r="AB245" s="56"/>
      <c r="AC245" s="54">
        <f t="shared" ca="1" si="256"/>
        <v>1</v>
      </c>
      <c r="AD245" s="54">
        <f t="shared" ca="1" si="257"/>
        <v>1</v>
      </c>
      <c r="AE245" s="54">
        <f t="shared" ca="1" si="258"/>
        <v>1</v>
      </c>
      <c r="AF245" s="54">
        <f t="shared" ca="1" si="259"/>
        <v>1</v>
      </c>
      <c r="AG245" s="54">
        <f t="shared" ca="1" si="260"/>
        <v>1</v>
      </c>
      <c r="AH245" s="54">
        <f t="shared" ca="1" si="261"/>
        <v>1</v>
      </c>
      <c r="AI245" s="54">
        <f t="shared" ca="1" si="262"/>
        <v>1</v>
      </c>
      <c r="AJ245" s="54">
        <f t="shared" ca="1" si="263"/>
        <v>1</v>
      </c>
      <c r="AK245" s="54">
        <f t="shared" ca="1" si="264"/>
        <v>1</v>
      </c>
      <c r="AL245" s="54">
        <f t="shared" ca="1" si="265"/>
        <v>1</v>
      </c>
      <c r="AM245" s="54">
        <f t="shared" ca="1" si="288"/>
        <v>1</v>
      </c>
      <c r="AN245" s="109" t="s">
        <v>47</v>
      </c>
      <c r="AO245" s="54">
        <f t="shared" ca="1" si="289"/>
        <v>1</v>
      </c>
    </row>
    <row r="246" spans="1:41" x14ac:dyDescent="0.2">
      <c r="A246" s="60">
        <f>ROW()</f>
        <v>246</v>
      </c>
      <c r="B246" s="343" t="s">
        <v>196</v>
      </c>
      <c r="C246" s="143"/>
      <c r="D246" s="437"/>
      <c r="E246" s="436"/>
      <c r="F246" s="436"/>
      <c r="G246" s="436"/>
      <c r="H246" s="436"/>
      <c r="I246" s="436"/>
      <c r="J246" s="436"/>
      <c r="K246" s="436"/>
      <c r="L246" s="436"/>
      <c r="M246" s="436"/>
      <c r="N246" s="436"/>
      <c r="O246" s="37"/>
      <c r="P246" s="100"/>
      <c r="Q246" s="276"/>
      <c r="S246" s="56"/>
      <c r="T246" s="56"/>
      <c r="U246" s="56"/>
      <c r="V246" s="56"/>
      <c r="W246" s="56"/>
      <c r="X246" s="56"/>
      <c r="Y246" s="56"/>
      <c r="Z246" s="56"/>
      <c r="AA246" s="56"/>
      <c r="AB246" s="56"/>
      <c r="AC246" s="54">
        <f t="shared" ca="1" si="256"/>
        <v>1</v>
      </c>
      <c r="AD246" s="54">
        <f t="shared" ca="1" si="257"/>
        <v>1</v>
      </c>
      <c r="AE246" s="54">
        <f t="shared" ca="1" si="258"/>
        <v>1</v>
      </c>
      <c r="AF246" s="54">
        <f t="shared" ca="1" si="259"/>
        <v>0</v>
      </c>
      <c r="AG246" s="54">
        <f t="shared" ca="1" si="260"/>
        <v>0</v>
      </c>
      <c r="AH246" s="54">
        <f t="shared" ca="1" si="261"/>
        <v>0</v>
      </c>
      <c r="AI246" s="54">
        <f t="shared" ca="1" si="262"/>
        <v>0</v>
      </c>
      <c r="AJ246" s="54">
        <f t="shared" ca="1" si="263"/>
        <v>0</v>
      </c>
      <c r="AK246" s="54">
        <f t="shared" ca="1" si="264"/>
        <v>0</v>
      </c>
      <c r="AL246" s="54">
        <f t="shared" ca="1" si="265"/>
        <v>0</v>
      </c>
      <c r="AM246" s="54">
        <f t="shared" ca="1" si="288"/>
        <v>1</v>
      </c>
      <c r="AN246" s="109" t="s">
        <v>47</v>
      </c>
      <c r="AO246" s="54">
        <f t="shared" ca="1" si="289"/>
        <v>1</v>
      </c>
    </row>
    <row r="247" spans="1:41" x14ac:dyDescent="0.2">
      <c r="A247" s="60">
        <f>ROW()</f>
        <v>247</v>
      </c>
      <c r="B247" s="341"/>
      <c r="C247" s="143"/>
      <c r="D247" s="436"/>
      <c r="E247" s="436"/>
      <c r="F247" s="436"/>
      <c r="G247" s="436"/>
      <c r="H247" s="436"/>
      <c r="I247" s="436"/>
      <c r="J247" s="436"/>
      <c r="K247" s="436"/>
      <c r="L247" s="436"/>
      <c r="M247" s="436"/>
      <c r="N247" s="436"/>
      <c r="O247" s="37"/>
      <c r="P247" s="100"/>
      <c r="Q247" s="276"/>
      <c r="S247" s="56"/>
      <c r="T247" s="56"/>
      <c r="U247" s="56"/>
      <c r="V247" s="56"/>
      <c r="W247" s="56"/>
      <c r="X247" s="56"/>
      <c r="Y247" s="56"/>
      <c r="Z247" s="56"/>
      <c r="AA247" s="56"/>
      <c r="AB247" s="56"/>
      <c r="AC247" s="54">
        <f t="shared" ca="1" si="256"/>
        <v>1</v>
      </c>
      <c r="AD247" s="54">
        <f t="shared" ca="1" si="257"/>
        <v>1</v>
      </c>
      <c r="AE247" s="54">
        <f t="shared" ca="1" si="258"/>
        <v>1</v>
      </c>
      <c r="AF247" s="54">
        <f t="shared" ca="1" si="259"/>
        <v>0</v>
      </c>
      <c r="AG247" s="54">
        <f t="shared" ca="1" si="260"/>
        <v>0</v>
      </c>
      <c r="AH247" s="54">
        <f t="shared" ca="1" si="261"/>
        <v>0</v>
      </c>
      <c r="AI247" s="54">
        <f t="shared" ca="1" si="262"/>
        <v>0</v>
      </c>
      <c r="AJ247" s="54">
        <f t="shared" ca="1" si="263"/>
        <v>0</v>
      </c>
      <c r="AK247" s="54">
        <f t="shared" ca="1" si="264"/>
        <v>0</v>
      </c>
      <c r="AL247" s="54">
        <f t="shared" ca="1" si="265"/>
        <v>0</v>
      </c>
      <c r="AM247" s="54">
        <f t="shared" ca="1" si="288"/>
        <v>1</v>
      </c>
      <c r="AN247" s="109" t="s">
        <v>47</v>
      </c>
      <c r="AO247" s="54">
        <f t="shared" ca="1" si="289"/>
        <v>1</v>
      </c>
    </row>
    <row r="248" spans="1:41" x14ac:dyDescent="0.2">
      <c r="A248" s="60">
        <f>ROW()</f>
        <v>248</v>
      </c>
      <c r="B248" s="341"/>
      <c r="C248" s="143"/>
      <c r="D248" s="143"/>
      <c r="E248" s="248"/>
      <c r="F248" s="248"/>
      <c r="G248" s="248"/>
      <c r="H248" s="248"/>
      <c r="I248" s="248"/>
      <c r="J248" s="248"/>
      <c r="K248" s="248"/>
      <c r="L248" s="248"/>
      <c r="M248" s="248"/>
      <c r="N248" s="248"/>
      <c r="O248" s="37"/>
      <c r="P248" s="100"/>
      <c r="Q248" s="276"/>
      <c r="S248" s="56"/>
      <c r="T248" s="56"/>
      <c r="U248" s="56"/>
      <c r="V248" s="56"/>
      <c r="W248" s="56"/>
      <c r="X248" s="56"/>
      <c r="Y248" s="56"/>
      <c r="Z248" s="56"/>
      <c r="AA248" s="56"/>
      <c r="AB248" s="56"/>
      <c r="AC248" s="54">
        <f t="shared" ca="1" si="256"/>
        <v>1</v>
      </c>
      <c r="AD248" s="54">
        <f t="shared" ca="1" si="257"/>
        <v>1</v>
      </c>
      <c r="AE248" s="54">
        <f t="shared" ca="1" si="258"/>
        <v>1</v>
      </c>
      <c r="AF248" s="54">
        <f t="shared" ca="1" si="259"/>
        <v>1</v>
      </c>
      <c r="AG248" s="54">
        <f t="shared" ca="1" si="260"/>
        <v>1</v>
      </c>
      <c r="AH248" s="54">
        <f t="shared" ca="1" si="261"/>
        <v>1</v>
      </c>
      <c r="AI248" s="54">
        <f t="shared" ca="1" si="262"/>
        <v>1</v>
      </c>
      <c r="AJ248" s="54">
        <f t="shared" ca="1" si="263"/>
        <v>1</v>
      </c>
      <c r="AK248" s="54">
        <f t="shared" ca="1" si="264"/>
        <v>1</v>
      </c>
      <c r="AL248" s="54">
        <f t="shared" ca="1" si="265"/>
        <v>1</v>
      </c>
      <c r="AM248" s="54">
        <f t="shared" ca="1" si="288"/>
        <v>1</v>
      </c>
      <c r="AN248" s="109" t="s">
        <v>47</v>
      </c>
      <c r="AO248" s="54">
        <f t="shared" ca="1" si="289"/>
        <v>1</v>
      </c>
    </row>
    <row r="249" spans="1:41" x14ac:dyDescent="0.2">
      <c r="A249" s="60">
        <f>ROW()</f>
        <v>249</v>
      </c>
      <c r="B249" s="341"/>
      <c r="C249" s="143"/>
      <c r="D249" s="307" t="s">
        <v>266</v>
      </c>
      <c r="E249" s="142"/>
      <c r="F249" s="142"/>
      <c r="G249" s="276"/>
      <c r="H249" s="276"/>
      <c r="I249" s="276"/>
      <c r="J249" s="276"/>
      <c r="K249" s="276"/>
      <c r="L249" s="276"/>
      <c r="M249" s="276"/>
      <c r="N249" s="276"/>
      <c r="O249" s="69"/>
      <c r="P249" s="100"/>
      <c r="Q249" s="276"/>
      <c r="S249" s="56"/>
      <c r="T249" s="56"/>
      <c r="U249" s="56"/>
      <c r="V249" s="56"/>
      <c r="W249" s="56"/>
      <c r="X249" s="56"/>
      <c r="Y249" s="56"/>
      <c r="Z249" s="56"/>
      <c r="AA249" s="56"/>
      <c r="AB249" s="56"/>
      <c r="AC249" s="54">
        <f t="shared" ca="1" si="256"/>
        <v>1</v>
      </c>
      <c r="AD249" s="54">
        <f t="shared" ca="1" si="257"/>
        <v>1</v>
      </c>
      <c r="AE249" s="54">
        <f t="shared" ca="1" si="258"/>
        <v>1</v>
      </c>
      <c r="AF249" s="54">
        <f t="shared" ca="1" si="259"/>
        <v>1</v>
      </c>
      <c r="AG249" s="54">
        <f t="shared" ca="1" si="260"/>
        <v>1</v>
      </c>
      <c r="AH249" s="54">
        <f t="shared" ca="1" si="261"/>
        <v>1</v>
      </c>
      <c r="AI249" s="54">
        <f t="shared" ca="1" si="262"/>
        <v>1</v>
      </c>
      <c r="AJ249" s="54">
        <f t="shared" ca="1" si="263"/>
        <v>1</v>
      </c>
      <c r="AK249" s="54">
        <f t="shared" ca="1" si="264"/>
        <v>1</v>
      </c>
      <c r="AL249" s="54">
        <f t="shared" ca="1" si="265"/>
        <v>1</v>
      </c>
      <c r="AM249" s="54">
        <f t="shared" ca="1" si="288"/>
        <v>1</v>
      </c>
      <c r="AN249" s="109" t="s">
        <v>47</v>
      </c>
      <c r="AO249" s="54">
        <f t="shared" ca="1" si="289"/>
        <v>1</v>
      </c>
    </row>
    <row r="250" spans="1:41" x14ac:dyDescent="0.2">
      <c r="A250" s="60">
        <f>ROW()</f>
        <v>250</v>
      </c>
      <c r="B250" s="75" t="s">
        <v>267</v>
      </c>
      <c r="C250" s="76"/>
      <c r="D250" s="80" t="s">
        <v>268</v>
      </c>
      <c r="E250" s="92"/>
      <c r="F250" s="92"/>
      <c r="G250" s="92"/>
      <c r="H250" s="92"/>
      <c r="I250" s="92"/>
      <c r="J250" s="92"/>
      <c r="K250" s="92"/>
      <c r="L250" s="92"/>
      <c r="M250" s="92"/>
      <c r="N250" s="92"/>
      <c r="O250" s="37"/>
      <c r="P250" s="100"/>
      <c r="Q250" s="276" t="s">
        <v>187</v>
      </c>
      <c r="S250" s="56"/>
      <c r="T250" s="56"/>
      <c r="U250" s="56"/>
      <c r="V250" s="56"/>
      <c r="W250" s="56"/>
      <c r="X250" s="56"/>
      <c r="Y250" s="56"/>
      <c r="Z250" s="56"/>
      <c r="AA250" s="56"/>
      <c r="AB250" s="56"/>
      <c r="AC250" s="54">
        <f t="shared" ca="1" si="256"/>
        <v>1</v>
      </c>
      <c r="AD250" s="54">
        <f t="shared" ca="1" si="257"/>
        <v>1</v>
      </c>
      <c r="AE250" s="54">
        <f t="shared" ca="1" si="258"/>
        <v>1</v>
      </c>
      <c r="AF250" s="54">
        <f t="shared" ca="1" si="259"/>
        <v>1</v>
      </c>
      <c r="AG250" s="54">
        <f t="shared" ca="1" si="260"/>
        <v>1</v>
      </c>
      <c r="AH250" s="54">
        <f t="shared" ca="1" si="261"/>
        <v>1</v>
      </c>
      <c r="AI250" s="54">
        <f t="shared" ca="1" si="262"/>
        <v>1</v>
      </c>
      <c r="AJ250" s="54">
        <f t="shared" ca="1" si="263"/>
        <v>1</v>
      </c>
      <c r="AK250" s="54">
        <f t="shared" ca="1" si="264"/>
        <v>1</v>
      </c>
      <c r="AL250" s="54">
        <f t="shared" ca="1" si="265"/>
        <v>1</v>
      </c>
      <c r="AM250" s="54">
        <f t="shared" ca="1" si="288"/>
        <v>1</v>
      </c>
      <c r="AN250" s="109" t="s">
        <v>47</v>
      </c>
      <c r="AO250" s="54">
        <f t="shared" ca="1" si="289"/>
        <v>1</v>
      </c>
    </row>
    <row r="251" spans="1:41" x14ac:dyDescent="0.2">
      <c r="A251" s="60">
        <f>ROW()</f>
        <v>251</v>
      </c>
      <c r="B251" s="333">
        <f>ROW(B71)</f>
        <v>71</v>
      </c>
      <c r="C251" s="143"/>
      <c r="D251" s="143" t="s">
        <v>269</v>
      </c>
      <c r="E251" s="316">
        <f t="shared" ref="E251:N251" si="297">E71</f>
        <v>-1047110</v>
      </c>
      <c r="F251" s="316">
        <f t="shared" si="297"/>
        <v>-378674</v>
      </c>
      <c r="G251" s="316">
        <f t="shared" si="297"/>
        <v>1953231</v>
      </c>
      <c r="H251" s="316">
        <f t="shared" si="297"/>
        <v>-1759272</v>
      </c>
      <c r="I251" s="316">
        <f t="shared" si="297"/>
        <v>-206520</v>
      </c>
      <c r="J251" s="316">
        <f t="shared" si="297"/>
        <v>-60182</v>
      </c>
      <c r="K251" s="316">
        <f t="shared" si="297"/>
        <v>521824</v>
      </c>
      <c r="L251" s="316">
        <f t="shared" si="297"/>
        <v>560557</v>
      </c>
      <c r="M251" s="316">
        <f t="shared" si="297"/>
        <v>27348</v>
      </c>
      <c r="N251" s="316">
        <f t="shared" si="297"/>
        <v>0</v>
      </c>
      <c r="O251" s="48"/>
      <c r="P251" s="107"/>
      <c r="Q251" s="276" t="s">
        <v>270</v>
      </c>
      <c r="S251" s="56"/>
      <c r="T251" s="56"/>
      <c r="U251" s="56"/>
      <c r="V251" s="56"/>
      <c r="W251" s="56"/>
      <c r="X251" s="56"/>
      <c r="Y251" s="56"/>
      <c r="Z251" s="56"/>
      <c r="AA251" s="56"/>
      <c r="AB251" s="56"/>
      <c r="AC251" s="54">
        <f t="shared" ref="AC251:AC270" ca="1" si="298">CELL("protect",A251)</f>
        <v>1</v>
      </c>
      <c r="AD251" s="54">
        <f t="shared" ref="AD251:AD270" ca="1" si="299">CELL("protect",B251)</f>
        <v>1</v>
      </c>
      <c r="AE251" s="54">
        <f t="shared" ref="AE251:AE270" ca="1" si="300">CELL("protect",C251)</f>
        <v>1</v>
      </c>
      <c r="AF251" s="54">
        <f t="shared" ref="AF251:AF270" ca="1" si="301">CELL("protect",D251)</f>
        <v>1</v>
      </c>
      <c r="AG251" s="54">
        <f t="shared" ref="AG251:AG270" ca="1" si="302">CELL("protect",E251)</f>
        <v>1</v>
      </c>
      <c r="AH251" s="54">
        <f t="shared" ref="AH251:AH270" ca="1" si="303">CELL("protect",F251)</f>
        <v>1</v>
      </c>
      <c r="AI251" s="54">
        <f t="shared" ref="AI251:AI270" ca="1" si="304">CELL("protect",G251)</f>
        <v>1</v>
      </c>
      <c r="AJ251" s="54">
        <f t="shared" ref="AJ251:AJ270" ca="1" si="305">CELL("protect",H251)</f>
        <v>1</v>
      </c>
      <c r="AK251" s="54">
        <f t="shared" ref="AK251:AK270" ca="1" si="306">CELL("protect",I251)</f>
        <v>1</v>
      </c>
      <c r="AL251" s="54">
        <f t="shared" ref="AL251:AL270" ca="1" si="307">CELL("protect",J251)</f>
        <v>1</v>
      </c>
      <c r="AM251" s="54">
        <f t="shared" ca="1" si="288"/>
        <v>1</v>
      </c>
      <c r="AN251" s="109" t="s">
        <v>47</v>
      </c>
      <c r="AO251" s="54">
        <f t="shared" ca="1" si="289"/>
        <v>1</v>
      </c>
    </row>
    <row r="252" spans="1:41" x14ac:dyDescent="0.2">
      <c r="A252" s="60">
        <f>ROW()</f>
        <v>252</v>
      </c>
      <c r="B252" s="333">
        <f>ROW(B60)</f>
        <v>60</v>
      </c>
      <c r="C252" s="143"/>
      <c r="D252" s="143" t="s">
        <v>271</v>
      </c>
      <c r="E252" s="248">
        <f t="shared" ref="E252:N252" si="308">E60</f>
        <v>234513</v>
      </c>
      <c r="F252" s="248">
        <f t="shared" si="308"/>
        <v>275763</v>
      </c>
      <c r="G252" s="248">
        <f t="shared" si="308"/>
        <v>132173</v>
      </c>
      <c r="H252" s="248">
        <f t="shared" si="308"/>
        <v>123298</v>
      </c>
      <c r="I252" s="248">
        <f t="shared" si="308"/>
        <v>104709</v>
      </c>
      <c r="J252" s="248">
        <f t="shared" si="308"/>
        <v>81942</v>
      </c>
      <c r="K252" s="248">
        <f t="shared" si="308"/>
        <v>11220</v>
      </c>
      <c r="L252" s="248">
        <f t="shared" si="308"/>
        <v>24564</v>
      </c>
      <c r="M252" s="248">
        <f t="shared" si="308"/>
        <v>22514</v>
      </c>
      <c r="N252" s="248">
        <f t="shared" si="308"/>
        <v>0</v>
      </c>
      <c r="O252" s="40"/>
      <c r="P252" s="100"/>
      <c r="Q252" s="276"/>
      <c r="S252" s="56"/>
      <c r="T252" s="56"/>
      <c r="U252" s="56"/>
      <c r="V252" s="56"/>
      <c r="W252" s="56"/>
      <c r="X252" s="56"/>
      <c r="Y252" s="56"/>
      <c r="Z252" s="56"/>
      <c r="AA252" s="56"/>
      <c r="AB252" s="56"/>
      <c r="AC252" s="54">
        <f t="shared" ca="1" si="298"/>
        <v>1</v>
      </c>
      <c r="AD252" s="54">
        <f t="shared" ca="1" si="299"/>
        <v>1</v>
      </c>
      <c r="AE252" s="54">
        <f t="shared" ca="1" si="300"/>
        <v>1</v>
      </c>
      <c r="AF252" s="54">
        <f t="shared" ca="1" si="301"/>
        <v>1</v>
      </c>
      <c r="AG252" s="54">
        <f t="shared" ca="1" si="302"/>
        <v>1</v>
      </c>
      <c r="AH252" s="54">
        <f t="shared" ca="1" si="303"/>
        <v>1</v>
      </c>
      <c r="AI252" s="54">
        <f t="shared" ca="1" si="304"/>
        <v>1</v>
      </c>
      <c r="AJ252" s="54">
        <f t="shared" ca="1" si="305"/>
        <v>1</v>
      </c>
      <c r="AK252" s="54">
        <f t="shared" ca="1" si="306"/>
        <v>1</v>
      </c>
      <c r="AL252" s="54">
        <f t="shared" ca="1" si="307"/>
        <v>1</v>
      </c>
      <c r="AM252" s="54">
        <f t="shared" ca="1" si="288"/>
        <v>1</v>
      </c>
      <c r="AN252" s="109" t="s">
        <v>47</v>
      </c>
      <c r="AO252" s="54">
        <f t="shared" ca="1" si="289"/>
        <v>1</v>
      </c>
    </row>
    <row r="253" spans="1:41" x14ac:dyDescent="0.2">
      <c r="A253" s="60">
        <f>ROW()</f>
        <v>253</v>
      </c>
      <c r="B253" s="333">
        <f>ROW(B56)</f>
        <v>56</v>
      </c>
      <c r="C253" s="143"/>
      <c r="D253" s="143" t="s">
        <v>77</v>
      </c>
      <c r="E253" s="248">
        <f t="shared" ref="E253:N253" si="309">+E56</f>
        <v>94529</v>
      </c>
      <c r="F253" s="248">
        <f t="shared" si="309"/>
        <v>48505</v>
      </c>
      <c r="G253" s="248">
        <f t="shared" si="309"/>
        <v>13169</v>
      </c>
      <c r="H253" s="248">
        <f t="shared" si="309"/>
        <v>12112</v>
      </c>
      <c r="I253" s="248">
        <f t="shared" si="309"/>
        <v>11388</v>
      </c>
      <c r="J253" s="248">
        <f t="shared" si="309"/>
        <v>25314</v>
      </c>
      <c r="K253" s="248">
        <f t="shared" si="309"/>
        <v>5854</v>
      </c>
      <c r="L253" s="248">
        <f t="shared" si="309"/>
        <v>0</v>
      </c>
      <c r="M253" s="248">
        <f t="shared" si="309"/>
        <v>0</v>
      </c>
      <c r="N253" s="248">
        <f t="shared" si="309"/>
        <v>0</v>
      </c>
      <c r="O253" s="40"/>
      <c r="P253" s="100"/>
      <c r="Q253" s="276"/>
      <c r="S253" s="56"/>
      <c r="T253" s="56"/>
      <c r="U253" s="56"/>
      <c r="V253" s="56"/>
      <c r="W253" s="56"/>
      <c r="X253" s="56"/>
      <c r="Y253" s="56"/>
      <c r="Z253" s="56"/>
      <c r="AA253" s="56"/>
      <c r="AB253" s="56"/>
      <c r="AC253" s="54">
        <f t="shared" ca="1" si="298"/>
        <v>1</v>
      </c>
      <c r="AD253" s="54">
        <f t="shared" ca="1" si="299"/>
        <v>1</v>
      </c>
      <c r="AE253" s="54">
        <f t="shared" ca="1" si="300"/>
        <v>1</v>
      </c>
      <c r="AF253" s="54">
        <f t="shared" ca="1" si="301"/>
        <v>1</v>
      </c>
      <c r="AG253" s="54">
        <f t="shared" ca="1" si="302"/>
        <v>1</v>
      </c>
      <c r="AH253" s="54">
        <f t="shared" ca="1" si="303"/>
        <v>1</v>
      </c>
      <c r="AI253" s="54">
        <f t="shared" ca="1" si="304"/>
        <v>1</v>
      </c>
      <c r="AJ253" s="54">
        <f t="shared" ca="1" si="305"/>
        <v>1</v>
      </c>
      <c r="AK253" s="54">
        <f t="shared" ca="1" si="306"/>
        <v>1</v>
      </c>
      <c r="AL253" s="54">
        <f t="shared" ca="1" si="307"/>
        <v>1</v>
      </c>
      <c r="AM253" s="54">
        <f t="shared" ca="1" si="288"/>
        <v>1</v>
      </c>
      <c r="AN253" s="109" t="s">
        <v>47</v>
      </c>
      <c r="AO253" s="54">
        <f t="shared" ca="1" si="289"/>
        <v>1</v>
      </c>
    </row>
    <row r="254" spans="1:41" x14ac:dyDescent="0.2">
      <c r="A254" s="60">
        <f>ROW()</f>
        <v>254</v>
      </c>
      <c r="B254" s="333">
        <f>ROW(B58)</f>
        <v>58</v>
      </c>
      <c r="C254" s="143"/>
      <c r="D254" s="143" t="s">
        <v>272</v>
      </c>
      <c r="E254" s="248">
        <f t="shared" ref="E254:N254" si="310">+E58</f>
        <v>0</v>
      </c>
      <c r="F254" s="248">
        <f t="shared" si="310"/>
        <v>0</v>
      </c>
      <c r="G254" s="248">
        <f t="shared" si="310"/>
        <v>0</v>
      </c>
      <c r="H254" s="248">
        <f t="shared" si="310"/>
        <v>0</v>
      </c>
      <c r="I254" s="248">
        <f t="shared" si="310"/>
        <v>0</v>
      </c>
      <c r="J254" s="248">
        <f t="shared" si="310"/>
        <v>0</v>
      </c>
      <c r="K254" s="248">
        <f t="shared" si="310"/>
        <v>0</v>
      </c>
      <c r="L254" s="248">
        <f t="shared" si="310"/>
        <v>0</v>
      </c>
      <c r="M254" s="248">
        <f t="shared" si="310"/>
        <v>0</v>
      </c>
      <c r="N254" s="248">
        <f t="shared" si="310"/>
        <v>0</v>
      </c>
      <c r="O254" s="40"/>
      <c r="P254" s="100"/>
      <c r="Q254" s="276"/>
      <c r="S254" s="56"/>
      <c r="T254" s="56"/>
      <c r="U254" s="56"/>
      <c r="V254" s="56"/>
      <c r="W254" s="56"/>
      <c r="X254" s="56"/>
      <c r="Y254" s="56"/>
      <c r="Z254" s="56"/>
      <c r="AA254" s="56"/>
      <c r="AB254" s="56"/>
      <c r="AC254" s="54">
        <f t="shared" ca="1" si="298"/>
        <v>1</v>
      </c>
      <c r="AD254" s="54">
        <f t="shared" ca="1" si="299"/>
        <v>1</v>
      </c>
      <c r="AE254" s="54">
        <f t="shared" ca="1" si="300"/>
        <v>1</v>
      </c>
      <c r="AF254" s="54">
        <f t="shared" ca="1" si="301"/>
        <v>1</v>
      </c>
      <c r="AG254" s="54">
        <f t="shared" ca="1" si="302"/>
        <v>1</v>
      </c>
      <c r="AH254" s="54">
        <f t="shared" ca="1" si="303"/>
        <v>1</v>
      </c>
      <c r="AI254" s="54">
        <f t="shared" ca="1" si="304"/>
        <v>1</v>
      </c>
      <c r="AJ254" s="54">
        <f t="shared" ca="1" si="305"/>
        <v>1</v>
      </c>
      <c r="AK254" s="54">
        <f t="shared" ca="1" si="306"/>
        <v>1</v>
      </c>
      <c r="AL254" s="54">
        <f t="shared" ca="1" si="307"/>
        <v>1</v>
      </c>
      <c r="AM254" s="54">
        <f t="shared" ca="1" si="288"/>
        <v>1</v>
      </c>
      <c r="AN254" s="109" t="s">
        <v>47</v>
      </c>
      <c r="AO254" s="54">
        <f t="shared" ca="1" si="289"/>
        <v>1</v>
      </c>
    </row>
    <row r="255" spans="1:41" x14ac:dyDescent="0.2">
      <c r="A255" s="60">
        <f>ROW()</f>
        <v>255</v>
      </c>
      <c r="B255" s="333">
        <f>ROW(B59)</f>
        <v>59</v>
      </c>
      <c r="C255" s="143"/>
      <c r="D255" s="143" t="s">
        <v>84</v>
      </c>
      <c r="E255" s="248">
        <f t="shared" ref="E255:N255" si="311">+E59</f>
        <v>1409161</v>
      </c>
      <c r="F255" s="248">
        <f t="shared" si="311"/>
        <v>565440</v>
      </c>
      <c r="G255" s="248">
        <f t="shared" si="311"/>
        <v>208654</v>
      </c>
      <c r="H255" s="248">
        <f t="shared" si="311"/>
        <v>407159</v>
      </c>
      <c r="I255" s="248">
        <f t="shared" si="311"/>
        <v>611486</v>
      </c>
      <c r="J255" s="248">
        <f t="shared" si="311"/>
        <v>609456</v>
      </c>
      <c r="K255" s="248">
        <f t="shared" si="311"/>
        <v>607424</v>
      </c>
      <c r="L255" s="248">
        <f t="shared" si="311"/>
        <v>633305</v>
      </c>
      <c r="M255" s="248">
        <f t="shared" si="311"/>
        <v>645758</v>
      </c>
      <c r="N255" s="248">
        <f t="shared" si="311"/>
        <v>0</v>
      </c>
      <c r="O255" s="40"/>
      <c r="P255" s="100"/>
      <c r="Q255" s="276"/>
      <c r="S255" s="56"/>
      <c r="T255" s="56"/>
      <c r="U255" s="56"/>
      <c r="V255" s="56"/>
      <c r="W255" s="56"/>
      <c r="X255" s="56"/>
      <c r="Y255" s="56"/>
      <c r="Z255" s="56"/>
      <c r="AA255" s="56"/>
      <c r="AB255" s="56"/>
      <c r="AC255" s="54">
        <f t="shared" ca="1" si="298"/>
        <v>1</v>
      </c>
      <c r="AD255" s="54">
        <f t="shared" ca="1" si="299"/>
        <v>1</v>
      </c>
      <c r="AE255" s="54">
        <f t="shared" ca="1" si="300"/>
        <v>1</v>
      </c>
      <c r="AF255" s="54">
        <f t="shared" ca="1" si="301"/>
        <v>1</v>
      </c>
      <c r="AG255" s="54">
        <f t="shared" ca="1" si="302"/>
        <v>1</v>
      </c>
      <c r="AH255" s="54">
        <f t="shared" ca="1" si="303"/>
        <v>1</v>
      </c>
      <c r="AI255" s="54">
        <f t="shared" ca="1" si="304"/>
        <v>1</v>
      </c>
      <c r="AJ255" s="54">
        <f t="shared" ca="1" si="305"/>
        <v>1</v>
      </c>
      <c r="AK255" s="54">
        <f t="shared" ca="1" si="306"/>
        <v>1</v>
      </c>
      <c r="AL255" s="54">
        <f t="shared" ca="1" si="307"/>
        <v>1</v>
      </c>
      <c r="AM255" s="54">
        <f t="shared" ca="1" si="288"/>
        <v>1</v>
      </c>
      <c r="AN255" s="109" t="s">
        <v>47</v>
      </c>
      <c r="AO255" s="54">
        <f t="shared" ca="1" si="289"/>
        <v>1</v>
      </c>
    </row>
    <row r="256" spans="1:41" x14ac:dyDescent="0.2">
      <c r="A256" s="60">
        <f>ROW()</f>
        <v>256</v>
      </c>
      <c r="B256" s="333">
        <f>ROW(B61)</f>
        <v>61</v>
      </c>
      <c r="C256" s="143"/>
      <c r="D256" s="143" t="s">
        <v>273</v>
      </c>
      <c r="E256" s="248">
        <f t="shared" ref="E256:N256" si="312">+E61</f>
        <v>0</v>
      </c>
      <c r="F256" s="248">
        <f t="shared" si="312"/>
        <v>0</v>
      </c>
      <c r="G256" s="248">
        <f t="shared" si="312"/>
        <v>0</v>
      </c>
      <c r="H256" s="248">
        <f t="shared" si="312"/>
        <v>0</v>
      </c>
      <c r="I256" s="248">
        <f t="shared" si="312"/>
        <v>0</v>
      </c>
      <c r="J256" s="248">
        <f t="shared" si="312"/>
        <v>0</v>
      </c>
      <c r="K256" s="248">
        <f t="shared" si="312"/>
        <v>0</v>
      </c>
      <c r="L256" s="248">
        <f t="shared" si="312"/>
        <v>0</v>
      </c>
      <c r="M256" s="248">
        <f t="shared" si="312"/>
        <v>0</v>
      </c>
      <c r="N256" s="248">
        <f t="shared" si="312"/>
        <v>0</v>
      </c>
      <c r="O256" s="40"/>
      <c r="P256" s="100"/>
      <c r="Q256" s="276"/>
      <c r="S256" s="56"/>
      <c r="T256" s="56"/>
      <c r="U256" s="56"/>
      <c r="V256" s="56"/>
      <c r="W256" s="56"/>
      <c r="X256" s="56"/>
      <c r="Y256" s="56"/>
      <c r="Z256" s="56"/>
      <c r="AA256" s="56"/>
      <c r="AB256" s="56"/>
      <c r="AC256" s="54">
        <f t="shared" ca="1" si="298"/>
        <v>1</v>
      </c>
      <c r="AD256" s="54">
        <f t="shared" ca="1" si="299"/>
        <v>1</v>
      </c>
      <c r="AE256" s="54">
        <f t="shared" ca="1" si="300"/>
        <v>1</v>
      </c>
      <c r="AF256" s="54">
        <f t="shared" ca="1" si="301"/>
        <v>1</v>
      </c>
      <c r="AG256" s="54">
        <f t="shared" ca="1" si="302"/>
        <v>1</v>
      </c>
      <c r="AH256" s="54">
        <f t="shared" ca="1" si="303"/>
        <v>1</v>
      </c>
      <c r="AI256" s="54">
        <f t="shared" ca="1" si="304"/>
        <v>1</v>
      </c>
      <c r="AJ256" s="54">
        <f t="shared" ca="1" si="305"/>
        <v>1</v>
      </c>
      <c r="AK256" s="54">
        <f t="shared" ca="1" si="306"/>
        <v>1</v>
      </c>
      <c r="AL256" s="54">
        <f t="shared" ca="1" si="307"/>
        <v>1</v>
      </c>
      <c r="AM256" s="54">
        <f t="shared" ca="1" si="288"/>
        <v>1</v>
      </c>
      <c r="AN256" s="109" t="s">
        <v>47</v>
      </c>
      <c r="AO256" s="54">
        <f t="shared" ca="1" si="289"/>
        <v>1</v>
      </c>
    </row>
    <row r="257" spans="1:41" x14ac:dyDescent="0.2">
      <c r="A257" s="60">
        <f>ROW()</f>
        <v>257</v>
      </c>
      <c r="B257" s="372"/>
      <c r="C257" s="143"/>
      <c r="D257" s="143" t="s">
        <v>274</v>
      </c>
      <c r="E257" s="296">
        <f t="shared" ref="E257:J257" si="313">SUM(E251:E256)</f>
        <v>691093</v>
      </c>
      <c r="F257" s="296">
        <f t="shared" si="313"/>
        <v>511034</v>
      </c>
      <c r="G257" s="296">
        <f t="shared" si="313"/>
        <v>2307227</v>
      </c>
      <c r="H257" s="296">
        <f t="shared" si="313"/>
        <v>-1216703</v>
      </c>
      <c r="I257" s="296">
        <f t="shared" si="313"/>
        <v>521063</v>
      </c>
      <c r="J257" s="296">
        <f t="shared" si="313"/>
        <v>656530</v>
      </c>
      <c r="K257" s="296">
        <f t="shared" ref="K257:N257" si="314">SUM(K251:K256)</f>
        <v>1146322</v>
      </c>
      <c r="L257" s="296">
        <f t="shared" si="314"/>
        <v>1218426</v>
      </c>
      <c r="M257" s="296">
        <f t="shared" si="314"/>
        <v>695620</v>
      </c>
      <c r="N257" s="296">
        <f t="shared" si="314"/>
        <v>0</v>
      </c>
      <c r="O257" s="47"/>
      <c r="P257" s="107"/>
      <c r="Q257" s="276" t="s">
        <v>275</v>
      </c>
      <c r="S257" s="56"/>
      <c r="T257" s="56"/>
      <c r="U257" s="56"/>
      <c r="V257" s="56"/>
      <c r="W257" s="56"/>
      <c r="X257" s="56"/>
      <c r="Y257" s="56"/>
      <c r="Z257" s="56"/>
      <c r="AA257" s="56"/>
      <c r="AB257" s="56"/>
      <c r="AC257" s="54">
        <f t="shared" ca="1" si="298"/>
        <v>1</v>
      </c>
      <c r="AD257" s="54">
        <f t="shared" ca="1" si="299"/>
        <v>1</v>
      </c>
      <c r="AE257" s="54">
        <f t="shared" ca="1" si="300"/>
        <v>1</v>
      </c>
      <c r="AF257" s="54">
        <f t="shared" ca="1" si="301"/>
        <v>1</v>
      </c>
      <c r="AG257" s="54">
        <f t="shared" ca="1" si="302"/>
        <v>1</v>
      </c>
      <c r="AH257" s="54">
        <f t="shared" ca="1" si="303"/>
        <v>1</v>
      </c>
      <c r="AI257" s="54">
        <f t="shared" ca="1" si="304"/>
        <v>1</v>
      </c>
      <c r="AJ257" s="54">
        <f t="shared" ca="1" si="305"/>
        <v>1</v>
      </c>
      <c r="AK257" s="54">
        <f t="shared" ca="1" si="306"/>
        <v>1</v>
      </c>
      <c r="AL257" s="54">
        <f t="shared" ca="1" si="307"/>
        <v>1</v>
      </c>
      <c r="AM257" s="54">
        <f t="shared" ca="1" si="288"/>
        <v>1</v>
      </c>
      <c r="AN257" s="109" t="s">
        <v>47</v>
      </c>
      <c r="AO257" s="54">
        <f t="shared" ca="1" si="289"/>
        <v>1</v>
      </c>
    </row>
    <row r="258" spans="1:41" x14ac:dyDescent="0.2">
      <c r="A258" s="60">
        <f>ROW()</f>
        <v>258</v>
      </c>
      <c r="B258" s="372"/>
      <c r="C258" s="143"/>
      <c r="D258" s="143"/>
      <c r="E258" s="248"/>
      <c r="F258" s="248"/>
      <c r="G258" s="248"/>
      <c r="H258" s="248"/>
      <c r="I258" s="248"/>
      <c r="J258" s="248"/>
      <c r="K258" s="248"/>
      <c r="L258" s="248"/>
      <c r="M258" s="248"/>
      <c r="N258" s="248"/>
      <c r="O258" s="40"/>
      <c r="P258" s="100"/>
      <c r="Q258" s="276"/>
      <c r="S258" s="56"/>
      <c r="T258" s="56"/>
      <c r="U258" s="56"/>
      <c r="V258" s="56"/>
      <c r="W258" s="56"/>
      <c r="X258" s="56"/>
      <c r="Y258" s="56"/>
      <c r="Z258" s="56"/>
      <c r="AA258" s="56"/>
      <c r="AB258" s="56"/>
      <c r="AC258" s="54">
        <f t="shared" ca="1" si="298"/>
        <v>1</v>
      </c>
      <c r="AD258" s="54">
        <f t="shared" ca="1" si="299"/>
        <v>1</v>
      </c>
      <c r="AE258" s="54">
        <f t="shared" ca="1" si="300"/>
        <v>1</v>
      </c>
      <c r="AF258" s="54">
        <f t="shared" ca="1" si="301"/>
        <v>1</v>
      </c>
      <c r="AG258" s="54">
        <f t="shared" ca="1" si="302"/>
        <v>1</v>
      </c>
      <c r="AH258" s="54">
        <f t="shared" ca="1" si="303"/>
        <v>1</v>
      </c>
      <c r="AI258" s="54">
        <f t="shared" ca="1" si="304"/>
        <v>1</v>
      </c>
      <c r="AJ258" s="54">
        <f t="shared" ca="1" si="305"/>
        <v>1</v>
      </c>
      <c r="AK258" s="54">
        <f t="shared" ca="1" si="306"/>
        <v>1</v>
      </c>
      <c r="AL258" s="54">
        <f t="shared" ca="1" si="307"/>
        <v>1</v>
      </c>
      <c r="AM258" s="54">
        <f t="shared" ca="1" si="288"/>
        <v>1</v>
      </c>
      <c r="AN258" s="109" t="s">
        <v>47</v>
      </c>
      <c r="AO258" s="54">
        <f t="shared" ca="1" si="289"/>
        <v>1</v>
      </c>
    </row>
    <row r="259" spans="1:41" x14ac:dyDescent="0.2">
      <c r="A259" s="60">
        <f>ROW()</f>
        <v>259</v>
      </c>
      <c r="B259" s="333">
        <f>ROW(B108)</f>
        <v>108</v>
      </c>
      <c r="C259" s="143"/>
      <c r="D259" s="143" t="s">
        <v>276</v>
      </c>
      <c r="E259" s="316">
        <f t="shared" ref="E259:N259" si="315">E112</f>
        <v>127866</v>
      </c>
      <c r="F259" s="316">
        <f t="shared" si="315"/>
        <v>6866</v>
      </c>
      <c r="G259" s="316">
        <f t="shared" si="315"/>
        <v>8065</v>
      </c>
      <c r="H259" s="316">
        <f t="shared" si="315"/>
        <v>7979</v>
      </c>
      <c r="I259" s="316">
        <f t="shared" si="315"/>
        <v>8561</v>
      </c>
      <c r="J259" s="316">
        <f t="shared" si="315"/>
        <v>236084</v>
      </c>
      <c r="K259" s="316">
        <f t="shared" si="315"/>
        <v>500000</v>
      </c>
      <c r="L259" s="316">
        <f t="shared" si="315"/>
        <v>0</v>
      </c>
      <c r="M259" s="316">
        <f t="shared" si="315"/>
        <v>0</v>
      </c>
      <c r="N259" s="316">
        <f t="shared" si="315"/>
        <v>0</v>
      </c>
      <c r="O259" s="48"/>
      <c r="P259" s="100"/>
      <c r="Q259" s="276"/>
      <c r="S259" s="56"/>
      <c r="T259" s="56"/>
      <c r="U259" s="56"/>
      <c r="V259" s="56"/>
      <c r="W259" s="56"/>
      <c r="X259" s="56"/>
      <c r="Y259" s="56"/>
      <c r="Z259" s="56"/>
      <c r="AA259" s="56"/>
      <c r="AB259" s="56"/>
      <c r="AC259" s="54">
        <f t="shared" ca="1" si="298"/>
        <v>1</v>
      </c>
      <c r="AD259" s="54">
        <f t="shared" ca="1" si="299"/>
        <v>1</v>
      </c>
      <c r="AE259" s="54">
        <f t="shared" ca="1" si="300"/>
        <v>1</v>
      </c>
      <c r="AF259" s="54">
        <f t="shared" ca="1" si="301"/>
        <v>1</v>
      </c>
      <c r="AG259" s="54">
        <f t="shared" ca="1" si="302"/>
        <v>1</v>
      </c>
      <c r="AH259" s="54">
        <f t="shared" ca="1" si="303"/>
        <v>1</v>
      </c>
      <c r="AI259" s="54">
        <f t="shared" ca="1" si="304"/>
        <v>1</v>
      </c>
      <c r="AJ259" s="54">
        <f t="shared" ca="1" si="305"/>
        <v>1</v>
      </c>
      <c r="AK259" s="54">
        <f t="shared" ca="1" si="306"/>
        <v>1</v>
      </c>
      <c r="AL259" s="54">
        <f t="shared" ca="1" si="307"/>
        <v>1</v>
      </c>
      <c r="AM259" s="54">
        <f t="shared" ca="1" si="288"/>
        <v>1</v>
      </c>
      <c r="AN259" s="109" t="s">
        <v>47</v>
      </c>
      <c r="AO259" s="54">
        <f t="shared" ca="1" si="289"/>
        <v>1</v>
      </c>
    </row>
    <row r="260" spans="1:41" x14ac:dyDescent="0.2">
      <c r="A260" s="60">
        <f>ROW()</f>
        <v>260</v>
      </c>
      <c r="B260" s="333">
        <f>ROW(B56)</f>
        <v>56</v>
      </c>
      <c r="C260" s="143"/>
      <c r="D260" s="143" t="s">
        <v>77</v>
      </c>
      <c r="E260" s="248">
        <f t="shared" ref="E260:N260" si="316">E56</f>
        <v>94529</v>
      </c>
      <c r="F260" s="248">
        <f t="shared" si="316"/>
        <v>48505</v>
      </c>
      <c r="G260" s="248">
        <f t="shared" si="316"/>
        <v>13169</v>
      </c>
      <c r="H260" s="248">
        <f t="shared" si="316"/>
        <v>12112</v>
      </c>
      <c r="I260" s="248">
        <f t="shared" si="316"/>
        <v>11388</v>
      </c>
      <c r="J260" s="248">
        <f t="shared" si="316"/>
        <v>25314</v>
      </c>
      <c r="K260" s="248">
        <f t="shared" si="316"/>
        <v>5854</v>
      </c>
      <c r="L260" s="248">
        <f t="shared" si="316"/>
        <v>0</v>
      </c>
      <c r="M260" s="248">
        <f t="shared" si="316"/>
        <v>0</v>
      </c>
      <c r="N260" s="248">
        <f t="shared" si="316"/>
        <v>0</v>
      </c>
      <c r="O260" s="48"/>
      <c r="P260" s="100"/>
      <c r="Q260" s="276" t="s">
        <v>277</v>
      </c>
      <c r="S260" s="56"/>
      <c r="T260" s="56"/>
      <c r="U260" s="56"/>
      <c r="V260" s="56"/>
      <c r="W260" s="56"/>
      <c r="X260" s="56"/>
      <c r="Y260" s="56"/>
      <c r="Z260" s="56"/>
      <c r="AA260" s="56"/>
      <c r="AB260" s="56"/>
      <c r="AC260" s="54">
        <f t="shared" ca="1" si="298"/>
        <v>1</v>
      </c>
      <c r="AD260" s="54">
        <f t="shared" ca="1" si="299"/>
        <v>1</v>
      </c>
      <c r="AE260" s="54">
        <f t="shared" ca="1" si="300"/>
        <v>1</v>
      </c>
      <c r="AF260" s="54">
        <f t="shared" ca="1" si="301"/>
        <v>1</v>
      </c>
      <c r="AG260" s="54">
        <f t="shared" ca="1" si="302"/>
        <v>1</v>
      </c>
      <c r="AH260" s="54">
        <f t="shared" ca="1" si="303"/>
        <v>1</v>
      </c>
      <c r="AI260" s="54">
        <f t="shared" ca="1" si="304"/>
        <v>1</v>
      </c>
      <c r="AJ260" s="54">
        <f t="shared" ca="1" si="305"/>
        <v>1</v>
      </c>
      <c r="AK260" s="54">
        <f t="shared" ca="1" si="306"/>
        <v>1</v>
      </c>
      <c r="AL260" s="54">
        <f t="shared" ca="1" si="307"/>
        <v>1</v>
      </c>
      <c r="AM260" s="54">
        <f t="shared" ca="1" si="288"/>
        <v>1</v>
      </c>
      <c r="AN260" s="109" t="s">
        <v>47</v>
      </c>
      <c r="AO260" s="54">
        <f t="shared" ca="1" si="289"/>
        <v>1</v>
      </c>
    </row>
    <row r="261" spans="1:41" x14ac:dyDescent="0.2">
      <c r="A261" s="60">
        <f>ROW()</f>
        <v>261</v>
      </c>
      <c r="B261" s="333">
        <f>ROW(B58)</f>
        <v>58</v>
      </c>
      <c r="C261" s="143"/>
      <c r="D261" s="143" t="s">
        <v>278</v>
      </c>
      <c r="E261" s="248">
        <f t="shared" ref="E261:N261" si="317">+E58</f>
        <v>0</v>
      </c>
      <c r="F261" s="248">
        <f t="shared" si="317"/>
        <v>0</v>
      </c>
      <c r="G261" s="248">
        <f t="shared" si="317"/>
        <v>0</v>
      </c>
      <c r="H261" s="248">
        <f t="shared" si="317"/>
        <v>0</v>
      </c>
      <c r="I261" s="248">
        <f t="shared" si="317"/>
        <v>0</v>
      </c>
      <c r="J261" s="248">
        <f t="shared" si="317"/>
        <v>0</v>
      </c>
      <c r="K261" s="248">
        <f t="shared" si="317"/>
        <v>0</v>
      </c>
      <c r="L261" s="248">
        <f t="shared" si="317"/>
        <v>0</v>
      </c>
      <c r="M261" s="248">
        <f t="shared" si="317"/>
        <v>0</v>
      </c>
      <c r="N261" s="248">
        <f t="shared" si="317"/>
        <v>0</v>
      </c>
      <c r="O261" s="48"/>
      <c r="P261" s="100"/>
      <c r="Q261" s="276"/>
      <c r="S261" s="56"/>
      <c r="T261" s="56"/>
      <c r="U261" s="56"/>
      <c r="V261" s="56"/>
      <c r="W261" s="56"/>
      <c r="X261" s="56"/>
      <c r="Y261" s="56"/>
      <c r="Z261" s="56"/>
      <c r="AA261" s="56"/>
      <c r="AB261" s="56"/>
      <c r="AC261" s="54">
        <f t="shared" ca="1" si="298"/>
        <v>1</v>
      </c>
      <c r="AD261" s="54">
        <f t="shared" ca="1" si="299"/>
        <v>1</v>
      </c>
      <c r="AE261" s="54">
        <f t="shared" ca="1" si="300"/>
        <v>1</v>
      </c>
      <c r="AF261" s="54">
        <f t="shared" ca="1" si="301"/>
        <v>1</v>
      </c>
      <c r="AG261" s="54">
        <f t="shared" ca="1" si="302"/>
        <v>1</v>
      </c>
      <c r="AH261" s="54">
        <f t="shared" ca="1" si="303"/>
        <v>1</v>
      </c>
      <c r="AI261" s="54">
        <f t="shared" ca="1" si="304"/>
        <v>1</v>
      </c>
      <c r="AJ261" s="54">
        <f t="shared" ca="1" si="305"/>
        <v>1</v>
      </c>
      <c r="AK261" s="54">
        <f t="shared" ca="1" si="306"/>
        <v>1</v>
      </c>
      <c r="AL261" s="54">
        <f t="shared" ca="1" si="307"/>
        <v>1</v>
      </c>
      <c r="AM261" s="54">
        <f t="shared" ca="1" si="288"/>
        <v>1</v>
      </c>
      <c r="AN261" s="109" t="s">
        <v>47</v>
      </c>
      <c r="AO261" s="54">
        <f t="shared" ca="1" si="289"/>
        <v>1</v>
      </c>
    </row>
    <row r="262" spans="1:41" x14ac:dyDescent="0.2">
      <c r="A262" s="60">
        <f>ROW()</f>
        <v>262</v>
      </c>
      <c r="B262" s="333">
        <f>ROW(B59)</f>
        <v>59</v>
      </c>
      <c r="C262" s="143"/>
      <c r="D262" s="143" t="s">
        <v>84</v>
      </c>
      <c r="E262" s="248">
        <f t="shared" ref="E262:N262" si="318">+E59</f>
        <v>1409161</v>
      </c>
      <c r="F262" s="248">
        <f t="shared" si="318"/>
        <v>565440</v>
      </c>
      <c r="G262" s="248">
        <f t="shared" si="318"/>
        <v>208654</v>
      </c>
      <c r="H262" s="248">
        <f t="shared" si="318"/>
        <v>407159</v>
      </c>
      <c r="I262" s="248">
        <f t="shared" si="318"/>
        <v>611486</v>
      </c>
      <c r="J262" s="248">
        <f t="shared" si="318"/>
        <v>609456</v>
      </c>
      <c r="K262" s="248">
        <f t="shared" si="318"/>
        <v>607424</v>
      </c>
      <c r="L262" s="248">
        <f t="shared" si="318"/>
        <v>633305</v>
      </c>
      <c r="M262" s="248">
        <f t="shared" si="318"/>
        <v>645758</v>
      </c>
      <c r="N262" s="248">
        <f t="shared" si="318"/>
        <v>0</v>
      </c>
      <c r="O262" s="40"/>
      <c r="P262" s="100"/>
      <c r="Q262" s="276"/>
      <c r="S262" s="56"/>
      <c r="T262" s="56"/>
      <c r="U262" s="56"/>
      <c r="V262" s="56"/>
      <c r="W262" s="56"/>
      <c r="X262" s="56"/>
      <c r="Y262" s="56"/>
      <c r="Z262" s="56"/>
      <c r="AA262" s="56"/>
      <c r="AB262" s="56"/>
      <c r="AC262" s="54">
        <f t="shared" ca="1" si="298"/>
        <v>1</v>
      </c>
      <c r="AD262" s="54">
        <f t="shared" ca="1" si="299"/>
        <v>1</v>
      </c>
      <c r="AE262" s="54">
        <f t="shared" ca="1" si="300"/>
        <v>1</v>
      </c>
      <c r="AF262" s="54">
        <f t="shared" ca="1" si="301"/>
        <v>1</v>
      </c>
      <c r="AG262" s="54">
        <f t="shared" ca="1" si="302"/>
        <v>1</v>
      </c>
      <c r="AH262" s="54">
        <f t="shared" ca="1" si="303"/>
        <v>1</v>
      </c>
      <c r="AI262" s="54">
        <f t="shared" ca="1" si="304"/>
        <v>1</v>
      </c>
      <c r="AJ262" s="54">
        <f t="shared" ca="1" si="305"/>
        <v>1</v>
      </c>
      <c r="AK262" s="54">
        <f t="shared" ca="1" si="306"/>
        <v>1</v>
      </c>
      <c r="AL262" s="54">
        <f t="shared" ca="1" si="307"/>
        <v>1</v>
      </c>
      <c r="AM262" s="54">
        <f t="shared" ca="1" si="288"/>
        <v>1</v>
      </c>
      <c r="AN262" s="109" t="s">
        <v>47</v>
      </c>
      <c r="AO262" s="54">
        <f t="shared" ca="1" si="289"/>
        <v>1</v>
      </c>
    </row>
    <row r="263" spans="1:41" x14ac:dyDescent="0.2">
      <c r="A263" s="60">
        <f>ROW()</f>
        <v>263</v>
      </c>
      <c r="B263" s="328"/>
      <c r="C263" s="143"/>
      <c r="D263" s="143" t="s">
        <v>279</v>
      </c>
      <c r="E263" s="296">
        <f t="shared" ref="E263:J263" si="319">SUM(E259:E262)</f>
        <v>1631556</v>
      </c>
      <c r="F263" s="296">
        <f t="shared" si="319"/>
        <v>620811</v>
      </c>
      <c r="G263" s="296">
        <f t="shared" si="319"/>
        <v>229888</v>
      </c>
      <c r="H263" s="296">
        <f t="shared" si="319"/>
        <v>427250</v>
      </c>
      <c r="I263" s="296">
        <f t="shared" si="319"/>
        <v>631435</v>
      </c>
      <c r="J263" s="296">
        <f t="shared" si="319"/>
        <v>870854</v>
      </c>
      <c r="K263" s="296">
        <f t="shared" ref="K263:N263" si="320">SUM(K259:K262)</f>
        <v>1113278</v>
      </c>
      <c r="L263" s="296">
        <f t="shared" si="320"/>
        <v>633305</v>
      </c>
      <c r="M263" s="296">
        <f t="shared" si="320"/>
        <v>645758</v>
      </c>
      <c r="N263" s="296">
        <f t="shared" si="320"/>
        <v>0</v>
      </c>
      <c r="O263" s="47"/>
      <c r="P263" s="100"/>
      <c r="Q263" s="276"/>
      <c r="S263" s="56"/>
      <c r="T263" s="56"/>
      <c r="U263" s="56"/>
      <c r="V263" s="56"/>
      <c r="W263" s="56"/>
      <c r="X263" s="56"/>
      <c r="Y263" s="56"/>
      <c r="Z263" s="56"/>
      <c r="AA263" s="56"/>
      <c r="AB263" s="56"/>
      <c r="AC263" s="54">
        <f t="shared" ca="1" si="298"/>
        <v>1</v>
      </c>
      <c r="AD263" s="54">
        <f t="shared" ca="1" si="299"/>
        <v>1</v>
      </c>
      <c r="AE263" s="54">
        <f t="shared" ca="1" si="300"/>
        <v>1</v>
      </c>
      <c r="AF263" s="54">
        <f t="shared" ca="1" si="301"/>
        <v>1</v>
      </c>
      <c r="AG263" s="54">
        <f t="shared" ca="1" si="302"/>
        <v>1</v>
      </c>
      <c r="AH263" s="54">
        <f t="shared" ca="1" si="303"/>
        <v>1</v>
      </c>
      <c r="AI263" s="54">
        <f t="shared" ca="1" si="304"/>
        <v>1</v>
      </c>
      <c r="AJ263" s="54">
        <f t="shared" ca="1" si="305"/>
        <v>1</v>
      </c>
      <c r="AK263" s="54">
        <f t="shared" ca="1" si="306"/>
        <v>1</v>
      </c>
      <c r="AL263" s="54">
        <f t="shared" ca="1" si="307"/>
        <v>1</v>
      </c>
      <c r="AM263" s="54">
        <f t="shared" ca="1" si="288"/>
        <v>1</v>
      </c>
      <c r="AN263" s="109" t="s">
        <v>47</v>
      </c>
      <c r="AO263" s="54">
        <f t="shared" ca="1" si="289"/>
        <v>1</v>
      </c>
    </row>
    <row r="264" spans="1:41" x14ac:dyDescent="0.2">
      <c r="A264" s="60">
        <f>ROW()</f>
        <v>264</v>
      </c>
      <c r="B264" s="328"/>
      <c r="C264" s="143"/>
      <c r="D264" s="143"/>
      <c r="E264" s="292"/>
      <c r="F264" s="292"/>
      <c r="G264" s="292"/>
      <c r="H264" s="292"/>
      <c r="I264" s="292"/>
      <c r="J264" s="292"/>
      <c r="K264" s="292"/>
      <c r="L264" s="292"/>
      <c r="M264" s="292"/>
      <c r="N264" s="292"/>
      <c r="O264" s="37"/>
      <c r="P264" s="100"/>
      <c r="Q264" s="276" t="s">
        <v>280</v>
      </c>
      <c r="S264" s="56"/>
      <c r="T264" s="56"/>
      <c r="U264" s="56"/>
      <c r="V264" s="56"/>
      <c r="W264" s="56"/>
      <c r="X264" s="56"/>
      <c r="Y264" s="56"/>
      <c r="Z264" s="56"/>
      <c r="AA264" s="56"/>
      <c r="AB264" s="56"/>
      <c r="AC264" s="54">
        <f t="shared" ca="1" si="298"/>
        <v>1</v>
      </c>
      <c r="AD264" s="54">
        <f t="shared" ca="1" si="299"/>
        <v>1</v>
      </c>
      <c r="AE264" s="54">
        <f t="shared" ca="1" si="300"/>
        <v>1</v>
      </c>
      <c r="AF264" s="54">
        <f t="shared" ca="1" si="301"/>
        <v>1</v>
      </c>
      <c r="AG264" s="54">
        <f t="shared" ca="1" si="302"/>
        <v>1</v>
      </c>
      <c r="AH264" s="54">
        <f t="shared" ca="1" si="303"/>
        <v>1</v>
      </c>
      <c r="AI264" s="54">
        <f t="shared" ca="1" si="304"/>
        <v>1</v>
      </c>
      <c r="AJ264" s="54">
        <f t="shared" ca="1" si="305"/>
        <v>1</v>
      </c>
      <c r="AK264" s="54">
        <f t="shared" ca="1" si="306"/>
        <v>1</v>
      </c>
      <c r="AL264" s="54">
        <f t="shared" ca="1" si="307"/>
        <v>1</v>
      </c>
      <c r="AM264" s="54">
        <f t="shared" ca="1" si="288"/>
        <v>1</v>
      </c>
      <c r="AN264" s="109" t="s">
        <v>47</v>
      </c>
      <c r="AO264" s="54">
        <f t="shared" ca="1" si="289"/>
        <v>1</v>
      </c>
    </row>
    <row r="265" spans="1:41" ht="13.5" thickBot="1" x14ac:dyDescent="0.25">
      <c r="A265" s="60">
        <f>ROW()</f>
        <v>265</v>
      </c>
      <c r="B265" s="328"/>
      <c r="C265" s="143"/>
      <c r="D265" s="335" t="s">
        <v>281</v>
      </c>
      <c r="E265" s="373">
        <f>IF(OR(E257=0,E263=0),0,E257/E263)</f>
        <v>0.42357908646715159</v>
      </c>
      <c r="F265" s="373">
        <f t="shared" ref="F265:J265" si="321">IF(OR(F257=0,F263=0),0,F257/F263)</f>
        <v>0.82317162550276979</v>
      </c>
      <c r="G265" s="373">
        <f t="shared" si="321"/>
        <v>10.03630898524499</v>
      </c>
      <c r="H265" s="373">
        <f t="shared" si="321"/>
        <v>-2.847754242246928</v>
      </c>
      <c r="I265" s="373">
        <f t="shared" si="321"/>
        <v>0.82520449452437705</v>
      </c>
      <c r="J265" s="373">
        <f t="shared" si="321"/>
        <v>0.75389215643494778</v>
      </c>
      <c r="K265" s="373">
        <f t="shared" ref="K265:N265" si="322">IF(OR(K257=0,K263=0),0,K257/K263)</f>
        <v>1.0296817147199531</v>
      </c>
      <c r="L265" s="373">
        <f t="shared" si="322"/>
        <v>1.9239165962687805</v>
      </c>
      <c r="M265" s="373">
        <f t="shared" si="322"/>
        <v>1.0772146841386401</v>
      </c>
      <c r="N265" s="373">
        <f t="shared" si="322"/>
        <v>0</v>
      </c>
      <c r="O265" s="72"/>
      <c r="P265" s="100"/>
      <c r="Q265" s="276" t="s">
        <v>282</v>
      </c>
      <c r="S265" s="56"/>
      <c r="T265" s="56"/>
      <c r="U265" s="56"/>
      <c r="V265" s="56"/>
      <c r="W265" s="56"/>
      <c r="X265" s="56"/>
      <c r="Y265" s="56"/>
      <c r="Z265" s="56"/>
      <c r="AA265" s="56"/>
      <c r="AB265" s="56"/>
      <c r="AC265" s="54">
        <f t="shared" ca="1" si="298"/>
        <v>1</v>
      </c>
      <c r="AD265" s="54">
        <f t="shared" ca="1" si="299"/>
        <v>1</v>
      </c>
      <c r="AE265" s="54">
        <f t="shared" ca="1" si="300"/>
        <v>1</v>
      </c>
      <c r="AF265" s="54">
        <f t="shared" ca="1" si="301"/>
        <v>1</v>
      </c>
      <c r="AG265" s="54">
        <f t="shared" ca="1" si="302"/>
        <v>1</v>
      </c>
      <c r="AH265" s="54">
        <f t="shared" ca="1" si="303"/>
        <v>1</v>
      </c>
      <c r="AI265" s="54">
        <f t="shared" ca="1" si="304"/>
        <v>1</v>
      </c>
      <c r="AJ265" s="54">
        <f t="shared" ca="1" si="305"/>
        <v>1</v>
      </c>
      <c r="AK265" s="54">
        <f t="shared" ca="1" si="306"/>
        <v>1</v>
      </c>
      <c r="AL265" s="54">
        <f t="shared" ca="1" si="307"/>
        <v>1</v>
      </c>
      <c r="AM265" s="54">
        <f t="shared" ca="1" si="288"/>
        <v>1</v>
      </c>
      <c r="AN265" s="109" t="s">
        <v>47</v>
      </c>
      <c r="AO265" s="54">
        <f t="shared" ca="1" si="289"/>
        <v>1</v>
      </c>
    </row>
    <row r="266" spans="1:41" ht="13.5" thickTop="1" x14ac:dyDescent="0.2">
      <c r="A266" s="60">
        <f>ROW()</f>
        <v>266</v>
      </c>
      <c r="B266" s="328"/>
      <c r="C266" s="143"/>
      <c r="D266" s="140" t="s">
        <v>248</v>
      </c>
      <c r="E266" s="248" t="str">
        <f>IF(E$263=0,"NA",IF(E$265&gt;=1.1,"MS&gt;=1.1",IF(E$265&lt;1.1,"DNMS&lt;1.1",0)))</f>
        <v>DNMS&lt;1.1</v>
      </c>
      <c r="F266" s="248" t="str">
        <f>IF(F$263=0,"NA",IF(F$265&gt;=1.1,"MS&gt;=1.1",IF(F$265&lt;1.1,"DNMS&lt;1.1",0)))</f>
        <v>DNMS&lt;1.1</v>
      </c>
      <c r="G266" s="248" t="str">
        <f>IF(G$263=0,"NA",IF(G$265&gt;=1.1,"MS&gt;=1.1",IF(G$265&lt;1.1,"DNMS&lt;1.1",0)))</f>
        <v>MS&gt;=1.1</v>
      </c>
      <c r="H266" s="248" t="str">
        <f t="shared" ref="H266:K266" si="323">IF(H$263=0,"NA",IF(H$265&gt;=1.1,"MS&gt;=1.1",IF(H$265&lt;1.1,"DNMS&lt;1.1",0)))</f>
        <v>DNMS&lt;1.1</v>
      </c>
      <c r="I266" s="248" t="str">
        <f t="shared" si="323"/>
        <v>DNMS&lt;1.1</v>
      </c>
      <c r="J266" s="248" t="str">
        <f t="shared" si="323"/>
        <v>DNMS&lt;1.1</v>
      </c>
      <c r="K266" s="248" t="str">
        <f t="shared" si="323"/>
        <v>DNMS&lt;1.1</v>
      </c>
      <c r="L266" s="248" t="str">
        <f>IF(L$263=0,0,IF(L$265&gt;=1.1,"MS&gt;=1.1",IF(L$265&lt;1.1,"DNMS&lt;1.1",0)))</f>
        <v>MS&gt;=1.1</v>
      </c>
      <c r="M266" s="248" t="str">
        <f>IF(M$263=0,0,IF(M$265&gt;=1.1,"MS&gt;=1.1",IF(M$265&lt;1.1,"DNMS&lt;1.1",0)))</f>
        <v>DNMS&lt;1.1</v>
      </c>
      <c r="N266" s="248">
        <f>IF(N$263=0,0,IF(N$265&gt;=1.1,"MS&gt;=1.1",IF(N$265&lt;1.1,"DNMS&lt;1.1",0)))</f>
        <v>0</v>
      </c>
      <c r="O266" s="37"/>
      <c r="P266" s="97"/>
      <c r="Q266" s="276" t="s">
        <v>283</v>
      </c>
      <c r="S266" s="56"/>
      <c r="T266" s="56"/>
      <c r="U266" s="56"/>
      <c r="V266" s="56"/>
      <c r="W266" s="56"/>
      <c r="X266" s="56"/>
      <c r="Y266" s="56"/>
      <c r="Z266" s="56"/>
      <c r="AA266" s="56"/>
      <c r="AB266" s="56"/>
      <c r="AC266" s="54">
        <f t="shared" ca="1" si="298"/>
        <v>1</v>
      </c>
      <c r="AD266" s="54">
        <f t="shared" ca="1" si="299"/>
        <v>1</v>
      </c>
      <c r="AE266" s="54">
        <f t="shared" ca="1" si="300"/>
        <v>1</v>
      </c>
      <c r="AF266" s="54">
        <f t="shared" ca="1" si="301"/>
        <v>1</v>
      </c>
      <c r="AG266" s="54">
        <f t="shared" ca="1" si="302"/>
        <v>1</v>
      </c>
      <c r="AH266" s="54">
        <f t="shared" ca="1" si="303"/>
        <v>1</v>
      </c>
      <c r="AI266" s="54">
        <f t="shared" ca="1" si="304"/>
        <v>1</v>
      </c>
      <c r="AJ266" s="54">
        <f t="shared" ca="1" si="305"/>
        <v>1</v>
      </c>
      <c r="AK266" s="54">
        <f t="shared" ca="1" si="306"/>
        <v>1</v>
      </c>
      <c r="AL266" s="54">
        <f t="shared" ca="1" si="307"/>
        <v>1</v>
      </c>
      <c r="AM266" s="54">
        <f t="shared" ca="1" si="288"/>
        <v>1</v>
      </c>
      <c r="AN266" s="109" t="s">
        <v>47</v>
      </c>
      <c r="AO266" s="54">
        <f t="shared" ca="1" si="289"/>
        <v>1</v>
      </c>
    </row>
    <row r="267" spans="1:41" x14ac:dyDescent="0.2">
      <c r="A267" s="60">
        <f>ROW()</f>
        <v>267</v>
      </c>
      <c r="B267" s="343" t="s">
        <v>196</v>
      </c>
      <c r="C267" s="143"/>
      <c r="D267" s="436"/>
      <c r="E267" s="436"/>
      <c r="F267" s="436"/>
      <c r="G267" s="436"/>
      <c r="H267" s="436"/>
      <c r="I267" s="436"/>
      <c r="J267" s="436"/>
      <c r="K267" s="436"/>
      <c r="L267" s="436"/>
      <c r="M267" s="436"/>
      <c r="N267" s="436"/>
      <c r="O267" s="37"/>
      <c r="P267" s="100"/>
      <c r="Q267" s="276" t="s">
        <v>284</v>
      </c>
      <c r="S267" s="56"/>
      <c r="T267" s="56"/>
      <c r="U267" s="56"/>
      <c r="V267" s="56"/>
      <c r="W267" s="56"/>
      <c r="X267" s="56"/>
      <c r="Y267" s="56"/>
      <c r="Z267" s="56"/>
      <c r="AA267" s="56"/>
      <c r="AB267" s="56"/>
      <c r="AC267" s="54">
        <f t="shared" ca="1" si="298"/>
        <v>1</v>
      </c>
      <c r="AD267" s="54">
        <f t="shared" ca="1" si="299"/>
        <v>1</v>
      </c>
      <c r="AE267" s="54">
        <f t="shared" ca="1" si="300"/>
        <v>1</v>
      </c>
      <c r="AF267" s="54">
        <f t="shared" ca="1" si="301"/>
        <v>0</v>
      </c>
      <c r="AG267" s="54">
        <f t="shared" ca="1" si="302"/>
        <v>0</v>
      </c>
      <c r="AH267" s="54">
        <f t="shared" ca="1" si="303"/>
        <v>0</v>
      </c>
      <c r="AI267" s="54">
        <f t="shared" ca="1" si="304"/>
        <v>0</v>
      </c>
      <c r="AJ267" s="54">
        <f t="shared" ca="1" si="305"/>
        <v>0</v>
      </c>
      <c r="AK267" s="54">
        <f t="shared" ca="1" si="306"/>
        <v>0</v>
      </c>
      <c r="AL267" s="54">
        <f t="shared" ca="1" si="307"/>
        <v>0</v>
      </c>
      <c r="AM267" s="54">
        <f t="shared" ca="1" si="288"/>
        <v>1</v>
      </c>
      <c r="AN267" s="109" t="s">
        <v>47</v>
      </c>
      <c r="AO267" s="54">
        <f t="shared" ca="1" si="289"/>
        <v>1</v>
      </c>
    </row>
    <row r="268" spans="1:41" x14ac:dyDescent="0.2">
      <c r="A268" s="60">
        <f>ROW()</f>
        <v>268</v>
      </c>
      <c r="B268" s="341"/>
      <c r="C268" s="143"/>
      <c r="D268" s="436"/>
      <c r="E268" s="436"/>
      <c r="F268" s="436"/>
      <c r="G268" s="436"/>
      <c r="H268" s="436"/>
      <c r="I268" s="436"/>
      <c r="J268" s="436"/>
      <c r="K268" s="436"/>
      <c r="L268" s="436"/>
      <c r="M268" s="436"/>
      <c r="N268" s="436"/>
      <c r="O268" s="37"/>
      <c r="P268" s="100"/>
      <c r="S268" s="56"/>
      <c r="T268" s="56"/>
      <c r="U268" s="56"/>
      <c r="V268" s="56"/>
      <c r="W268" s="56"/>
      <c r="X268" s="56"/>
      <c r="Y268" s="56"/>
      <c r="Z268" s="56"/>
      <c r="AA268" s="56"/>
      <c r="AB268" s="56"/>
      <c r="AC268" s="54">
        <f t="shared" ca="1" si="298"/>
        <v>1</v>
      </c>
      <c r="AD268" s="54">
        <f t="shared" ca="1" si="299"/>
        <v>1</v>
      </c>
      <c r="AE268" s="54">
        <f t="shared" ca="1" si="300"/>
        <v>1</v>
      </c>
      <c r="AF268" s="54">
        <f t="shared" ca="1" si="301"/>
        <v>0</v>
      </c>
      <c r="AG268" s="54">
        <f t="shared" ca="1" si="302"/>
        <v>0</v>
      </c>
      <c r="AH268" s="54">
        <f t="shared" ca="1" si="303"/>
        <v>0</v>
      </c>
      <c r="AI268" s="54">
        <f t="shared" ca="1" si="304"/>
        <v>0</v>
      </c>
      <c r="AJ268" s="54">
        <f t="shared" ca="1" si="305"/>
        <v>0</v>
      </c>
      <c r="AK268" s="54">
        <f t="shared" ca="1" si="306"/>
        <v>0</v>
      </c>
      <c r="AL268" s="54">
        <f t="shared" ca="1" si="307"/>
        <v>0</v>
      </c>
      <c r="AM268" s="54">
        <f t="shared" ca="1" si="288"/>
        <v>1</v>
      </c>
      <c r="AN268" s="109" t="s">
        <v>47</v>
      </c>
      <c r="AO268" s="54">
        <f t="shared" ca="1" si="289"/>
        <v>1</v>
      </c>
    </row>
    <row r="269" spans="1:41" x14ac:dyDescent="0.2">
      <c r="A269" s="60"/>
      <c r="B269" s="341"/>
      <c r="C269" s="143"/>
      <c r="D269" s="143"/>
      <c r="E269" s="248"/>
      <c r="F269" s="248"/>
      <c r="G269" s="248"/>
      <c r="H269" s="248"/>
      <c r="I269" s="248"/>
      <c r="J269" s="248"/>
      <c r="K269" s="248"/>
      <c r="L269" s="248"/>
      <c r="M269" s="248"/>
      <c r="N269" s="248"/>
      <c r="O269" s="37"/>
      <c r="P269" s="100"/>
      <c r="S269" s="56"/>
      <c r="T269" s="56"/>
      <c r="U269" s="56"/>
      <c r="V269" s="56"/>
      <c r="W269" s="56"/>
      <c r="X269" s="56"/>
      <c r="Y269" s="56"/>
      <c r="Z269" s="56"/>
      <c r="AA269" s="56"/>
      <c r="AB269" s="56"/>
      <c r="AC269" s="54">
        <f t="shared" ca="1" si="298"/>
        <v>1</v>
      </c>
      <c r="AD269" s="54">
        <f t="shared" ca="1" si="299"/>
        <v>1</v>
      </c>
      <c r="AE269" s="54">
        <f t="shared" ca="1" si="300"/>
        <v>1</v>
      </c>
      <c r="AF269" s="54">
        <f t="shared" ca="1" si="301"/>
        <v>1</v>
      </c>
      <c r="AG269" s="54">
        <f t="shared" ca="1" si="302"/>
        <v>1</v>
      </c>
      <c r="AH269" s="54">
        <f t="shared" ca="1" si="303"/>
        <v>1</v>
      </c>
      <c r="AI269" s="54">
        <f t="shared" ca="1" si="304"/>
        <v>1</v>
      </c>
      <c r="AJ269" s="54">
        <f t="shared" ca="1" si="305"/>
        <v>1</v>
      </c>
      <c r="AK269" s="54">
        <f t="shared" ca="1" si="306"/>
        <v>1</v>
      </c>
      <c r="AL269" s="54">
        <f t="shared" ca="1" si="307"/>
        <v>1</v>
      </c>
      <c r="AM269" s="54">
        <f t="shared" ca="1" si="288"/>
        <v>1</v>
      </c>
      <c r="AN269" s="109" t="s">
        <v>47</v>
      </c>
      <c r="AO269" s="54">
        <f t="shared" ca="1" si="289"/>
        <v>1</v>
      </c>
    </row>
    <row r="270" spans="1:41" x14ac:dyDescent="0.2">
      <c r="A270" s="60"/>
      <c r="B270" s="64"/>
      <c r="E270" s="40"/>
      <c r="F270" s="40"/>
      <c r="G270" s="40"/>
      <c r="H270" s="40"/>
      <c r="I270" s="40"/>
      <c r="J270" s="40"/>
      <c r="K270" s="40"/>
      <c r="L270" s="40"/>
      <c r="M270" s="40"/>
      <c r="N270" s="40"/>
      <c r="O270" s="37"/>
      <c r="P270" s="97"/>
      <c r="S270" s="56"/>
      <c r="T270" s="56"/>
      <c r="U270" s="56"/>
      <c r="V270" s="56"/>
      <c r="W270" s="56"/>
      <c r="X270" s="56"/>
      <c r="Y270" s="56"/>
      <c r="Z270" s="56"/>
      <c r="AA270" s="56"/>
      <c r="AB270" s="56"/>
      <c r="AC270" s="54">
        <f t="shared" ca="1" si="298"/>
        <v>1</v>
      </c>
      <c r="AD270" s="54">
        <f t="shared" ca="1" si="299"/>
        <v>1</v>
      </c>
      <c r="AE270" s="54">
        <f t="shared" ca="1" si="300"/>
        <v>1</v>
      </c>
      <c r="AF270" s="54">
        <f t="shared" ca="1" si="301"/>
        <v>1</v>
      </c>
      <c r="AG270" s="54">
        <f t="shared" ca="1" si="302"/>
        <v>1</v>
      </c>
      <c r="AH270" s="54">
        <f t="shared" ca="1" si="303"/>
        <v>1</v>
      </c>
      <c r="AI270" s="54">
        <f t="shared" ca="1" si="304"/>
        <v>1</v>
      </c>
      <c r="AJ270" s="54">
        <f t="shared" ca="1" si="305"/>
        <v>1</v>
      </c>
      <c r="AK270" s="54">
        <f t="shared" ca="1" si="306"/>
        <v>1</v>
      </c>
      <c r="AL270" s="54">
        <f t="shared" ca="1" si="307"/>
        <v>1</v>
      </c>
      <c r="AM270" s="54">
        <f t="shared" ca="1" si="288"/>
        <v>1</v>
      </c>
      <c r="AN270" s="109" t="s">
        <v>47</v>
      </c>
      <c r="AO270" s="54">
        <f t="shared" ca="1" si="289"/>
        <v>1</v>
      </c>
    </row>
    <row r="271" spans="1:41" x14ac:dyDescent="0.2">
      <c r="A271" s="60"/>
      <c r="B271" s="64"/>
      <c r="E271" s="40"/>
      <c r="F271" s="40"/>
      <c r="G271" s="40"/>
      <c r="H271" s="40"/>
      <c r="I271" s="40"/>
      <c r="J271" s="40"/>
      <c r="K271" s="40"/>
      <c r="L271" s="40"/>
      <c r="M271" s="40"/>
      <c r="N271" s="40"/>
      <c r="O271" s="37"/>
      <c r="P271" s="97"/>
      <c r="S271" s="14"/>
      <c r="T271" s="14"/>
      <c r="U271" s="14"/>
      <c r="V271" s="14"/>
      <c r="W271" s="14"/>
      <c r="X271" s="14"/>
      <c r="Y271" s="14"/>
      <c r="Z271" s="14"/>
      <c r="AA271" s="14"/>
      <c r="AB271" s="14"/>
      <c r="AC271" s="54"/>
      <c r="AD271" s="54"/>
      <c r="AE271" s="54"/>
      <c r="AF271" s="54"/>
      <c r="AG271" s="54"/>
      <c r="AH271" s="54"/>
      <c r="AI271" s="54"/>
      <c r="AJ271" s="54"/>
      <c r="AK271" s="54"/>
      <c r="AL271" s="54"/>
      <c r="AM271" s="54"/>
      <c r="AN271" s="54"/>
      <c r="AO271" s="54"/>
    </row>
    <row r="272" spans="1:41" s="31" customFormat="1" outlineLevel="1" x14ac:dyDescent="0.2">
      <c r="C272" s="30"/>
      <c r="D272" s="217" t="str">
        <f ca="1">CELL("filename")</f>
        <v>https://nv.sharepoint.com/sites/spcsa/Shared Documents/Authorizing/Amendments Applications/[RFA Manager 2022 05 03.xlsx]Planner</v>
      </c>
      <c r="E272" s="216"/>
      <c r="O272"/>
      <c r="P272" s="97" t="s">
        <v>285</v>
      </c>
      <c r="S272"/>
      <c r="T272"/>
      <c r="U272"/>
      <c r="V272"/>
      <c r="W272"/>
      <c r="X272"/>
      <c r="Y272"/>
      <c r="Z272"/>
      <c r="AA272"/>
      <c r="AB272"/>
    </row>
    <row r="273" spans="2:28" s="31" customFormat="1" outlineLevel="1" x14ac:dyDescent="0.2">
      <c r="B273" s="242"/>
      <c r="C273" s="243"/>
      <c r="D273" s="244" t="s">
        <v>286</v>
      </c>
      <c r="E273" s="245"/>
      <c r="F273" s="245"/>
      <c r="G273" s="243"/>
      <c r="H273"/>
      <c r="I273"/>
      <c r="J273"/>
      <c r="K273"/>
      <c r="L273"/>
      <c r="M273"/>
      <c r="N273"/>
      <c r="O273"/>
      <c r="P273" s="97"/>
      <c r="S273"/>
      <c r="T273"/>
      <c r="U273"/>
      <c r="V273"/>
      <c r="W273"/>
      <c r="X273"/>
      <c r="Y273"/>
      <c r="Z273"/>
      <c r="AA273"/>
      <c r="AB273"/>
    </row>
    <row r="274" spans="2:28" s="31" customFormat="1" outlineLevel="1" x14ac:dyDescent="0.2">
      <c r="C274" s="30"/>
      <c r="D274" s="215" t="s">
        <v>287</v>
      </c>
      <c r="E274" s="32"/>
      <c r="F274" s="32"/>
      <c r="G274"/>
      <c r="H274"/>
      <c r="I274"/>
      <c r="J274"/>
      <c r="K274"/>
      <c r="L274"/>
      <c r="M274"/>
      <c r="N274"/>
      <c r="O274"/>
      <c r="P274" s="97"/>
      <c r="S274"/>
      <c r="T274"/>
      <c r="U274"/>
      <c r="V274"/>
      <c r="W274"/>
      <c r="X274"/>
      <c r="Y274"/>
      <c r="Z274"/>
      <c r="AA274"/>
      <c r="AB274"/>
    </row>
    <row r="275" spans="2:28" s="31" customFormat="1" outlineLevel="1" x14ac:dyDescent="0.2">
      <c r="C275" s="30"/>
      <c r="D275" s="140" t="s">
        <v>288</v>
      </c>
      <c r="E275" s="141"/>
      <c r="F275" s="141"/>
      <c r="G275" s="138"/>
      <c r="H275" s="138"/>
      <c r="I275" s="138"/>
      <c r="J275" s="138"/>
      <c r="K275" s="138"/>
      <c r="L275" s="138"/>
      <c r="M275" s="138"/>
      <c r="N275" s="138"/>
      <c r="O275" s="138"/>
      <c r="P275" s="139"/>
      <c r="S275"/>
      <c r="T275"/>
      <c r="U275"/>
      <c r="V275"/>
      <c r="W275"/>
      <c r="X275"/>
      <c r="Y275"/>
      <c r="Z275"/>
      <c r="AA275"/>
      <c r="AB275"/>
    </row>
    <row r="276" spans="2:28" s="31" customFormat="1" outlineLevel="2" x14ac:dyDescent="0.2">
      <c r="C276" s="30"/>
      <c r="D276" s="224" t="s">
        <v>289</v>
      </c>
      <c r="E276" s="246"/>
      <c r="F276" s="246"/>
      <c r="G276" s="247"/>
      <c r="H276" s="247"/>
      <c r="I276" s="247"/>
      <c r="J276" s="247"/>
      <c r="K276" s="247"/>
      <c r="L276" s="247"/>
      <c r="M276" s="247"/>
      <c r="N276" s="247"/>
      <c r="O276"/>
      <c r="P276" s="93"/>
      <c r="S276"/>
      <c r="T276"/>
      <c r="U276"/>
      <c r="V276"/>
      <c r="W276"/>
      <c r="X276"/>
      <c r="Y276"/>
      <c r="Z276"/>
      <c r="AA276"/>
      <c r="AB276"/>
    </row>
    <row r="277" spans="2:28" s="31" customFormat="1" outlineLevel="2" x14ac:dyDescent="0.2">
      <c r="C277" s="30"/>
      <c r="D277" s="140"/>
      <c r="E277" s="236">
        <f t="shared" ref="E277:M277" si="324">E158</f>
        <v>0.54712819808767976</v>
      </c>
      <c r="F277" s="236">
        <f t="shared" si="324"/>
        <v>0.56129479135766613</v>
      </c>
      <c r="G277" s="236">
        <f t="shared" si="324"/>
        <v>1.8487647297166387</v>
      </c>
      <c r="H277" s="236">
        <f t="shared" si="324"/>
        <v>0.52727211544967012</v>
      </c>
      <c r="I277" s="236">
        <f t="shared" si="324"/>
        <v>0.41196786693237036</v>
      </c>
      <c r="J277" s="236">
        <f t="shared" si="324"/>
        <v>0.61174257207024774</v>
      </c>
      <c r="K277" s="236">
        <f t="shared" si="324"/>
        <v>0.96786714888881697</v>
      </c>
      <c r="L277" s="236">
        <f t="shared" si="324"/>
        <v>2.0444696912185982</v>
      </c>
      <c r="M277" s="236">
        <f t="shared" si="324"/>
        <v>1.9053751692376191</v>
      </c>
      <c r="N277" s="236">
        <f t="shared" ref="N277" si="325">N158</f>
        <v>0</v>
      </c>
      <c r="O277"/>
      <c r="P277" s="93"/>
      <c r="S277"/>
      <c r="T277"/>
      <c r="U277"/>
      <c r="V277"/>
      <c r="W277"/>
      <c r="X277"/>
      <c r="Y277"/>
      <c r="Z277"/>
      <c r="AA277"/>
      <c r="AB277"/>
    </row>
    <row r="278" spans="2:28" s="31" customFormat="1" outlineLevel="2" x14ac:dyDescent="0.2">
      <c r="C278" s="30"/>
      <c r="D278" s="233"/>
      <c r="E278" s="144"/>
      <c r="F278" s="144"/>
      <c r="G278" s="144"/>
      <c r="H278" s="144"/>
      <c r="I278" s="144"/>
      <c r="J278" s="144"/>
      <c r="K278" s="144"/>
      <c r="L278" s="144"/>
      <c r="M278" s="144"/>
      <c r="N278" s="144"/>
      <c r="O278"/>
      <c r="P278" s="93"/>
      <c r="S278"/>
      <c r="T278"/>
      <c r="U278"/>
      <c r="V278"/>
      <c r="W278"/>
      <c r="X278"/>
      <c r="Y278"/>
      <c r="Z278"/>
      <c r="AA278"/>
      <c r="AB278"/>
    </row>
    <row r="279" spans="2:28" s="31" customFormat="1" outlineLevel="2" x14ac:dyDescent="0.2">
      <c r="C279" s="30"/>
      <c r="D279" s="267" t="s">
        <v>230</v>
      </c>
      <c r="E279" s="220">
        <f t="shared" ref="E279:N279" si="326">IF(E$158&gt;=1.1,"MS",0)</f>
        <v>0</v>
      </c>
      <c r="F279" s="220">
        <f t="shared" si="326"/>
        <v>0</v>
      </c>
      <c r="G279" s="220" t="str">
        <f t="shared" si="326"/>
        <v>MS</v>
      </c>
      <c r="H279" s="220">
        <f t="shared" si="326"/>
        <v>0</v>
      </c>
      <c r="I279" s="220">
        <f t="shared" si="326"/>
        <v>0</v>
      </c>
      <c r="J279" s="220">
        <f t="shared" si="326"/>
        <v>0</v>
      </c>
      <c r="K279" s="220">
        <f t="shared" si="326"/>
        <v>0</v>
      </c>
      <c r="L279" s="220" t="str">
        <f t="shared" si="326"/>
        <v>MS</v>
      </c>
      <c r="M279" s="220" t="str">
        <f t="shared" si="326"/>
        <v>MS</v>
      </c>
      <c r="N279" s="220">
        <f t="shared" si="326"/>
        <v>0</v>
      </c>
      <c r="O279"/>
      <c r="P279" s="142" t="s">
        <v>290</v>
      </c>
      <c r="S279"/>
      <c r="T279"/>
      <c r="U279"/>
      <c r="V279"/>
      <c r="W279"/>
      <c r="X279"/>
      <c r="Y279"/>
      <c r="Z279"/>
      <c r="AA279"/>
      <c r="AB279"/>
    </row>
    <row r="280" spans="2:28" s="31" customFormat="1" outlineLevel="2" x14ac:dyDescent="0.2">
      <c r="C280" s="30"/>
      <c r="D280" s="267" t="s">
        <v>230</v>
      </c>
      <c r="E280" s="220">
        <f t="shared" ref="E280:N280" si="327">IF(AND(E$158&lt;1.1,E$158&gt;1,E277&gt;D277),"MS",0)</f>
        <v>0</v>
      </c>
      <c r="F280" s="220">
        <f t="shared" si="327"/>
        <v>0</v>
      </c>
      <c r="G280" s="220">
        <f t="shared" si="327"/>
        <v>0</v>
      </c>
      <c r="H280" s="220">
        <f t="shared" si="327"/>
        <v>0</v>
      </c>
      <c r="I280" s="220">
        <f t="shared" si="327"/>
        <v>0</v>
      </c>
      <c r="J280" s="220">
        <f t="shared" si="327"/>
        <v>0</v>
      </c>
      <c r="K280" s="220">
        <f t="shared" si="327"/>
        <v>0</v>
      </c>
      <c r="L280" s="220">
        <f t="shared" si="327"/>
        <v>0</v>
      </c>
      <c r="M280" s="220">
        <f t="shared" si="327"/>
        <v>0</v>
      </c>
      <c r="N280" s="220">
        <f t="shared" si="327"/>
        <v>0</v>
      </c>
      <c r="O280"/>
      <c r="P280" s="142" t="s">
        <v>291</v>
      </c>
      <c r="S280"/>
      <c r="T280"/>
      <c r="U280"/>
      <c r="V280"/>
      <c r="W280"/>
      <c r="X280"/>
      <c r="Y280"/>
      <c r="Z280"/>
      <c r="AA280"/>
      <c r="AB280"/>
    </row>
    <row r="281" spans="2:28" s="31" customFormat="1" outlineLevel="2" x14ac:dyDescent="0.2">
      <c r="C281" s="30"/>
      <c r="D281" s="266" t="s">
        <v>235</v>
      </c>
      <c r="E281" s="221">
        <f>IF(AND(E277&gt;0.9,E277&lt;0.99),"DNMS",0)</f>
        <v>0</v>
      </c>
      <c r="F281" s="221">
        <f>IF(AND(F277&gt;0.9,F277&lt;0.99),"DNMS",0)</f>
        <v>0</v>
      </c>
      <c r="G281" s="221">
        <f>IF(AND(G277&gt;0.9,G277&lt;=1),"DNMS",0)</f>
        <v>0</v>
      </c>
      <c r="H281" s="221">
        <f t="shared" ref="H281:J281" si="328">IF(AND(H277&gt;0.9,H277&lt;0.99),"DNMS",0)</f>
        <v>0</v>
      </c>
      <c r="I281" s="221">
        <f t="shared" si="328"/>
        <v>0</v>
      </c>
      <c r="J281" s="221">
        <f t="shared" si="328"/>
        <v>0</v>
      </c>
      <c r="K281" s="221" t="str">
        <f t="shared" ref="K281:M281" si="329">IF(AND(K277&gt;0.9,K277&lt;0.99),"DNMS",0)</f>
        <v>DNMS</v>
      </c>
      <c r="L281" s="221">
        <f t="shared" si="329"/>
        <v>0</v>
      </c>
      <c r="M281" s="221">
        <f t="shared" si="329"/>
        <v>0</v>
      </c>
      <c r="N281" s="221">
        <f t="shared" ref="N281" si="330">IF(AND(N277&gt;0.9,N277&lt;0.99),"DNMS",0)</f>
        <v>0</v>
      </c>
      <c r="O281"/>
      <c r="P281" s="142" t="s">
        <v>292</v>
      </c>
      <c r="S281"/>
      <c r="T281"/>
      <c r="U281"/>
      <c r="V281"/>
      <c r="W281"/>
      <c r="X281"/>
      <c r="Y281"/>
      <c r="Z281"/>
      <c r="AA281"/>
      <c r="AB281"/>
    </row>
    <row r="282" spans="2:28" s="31" customFormat="1" outlineLevel="2" x14ac:dyDescent="0.2">
      <c r="C282" s="30"/>
      <c r="D282" s="266" t="s">
        <v>235</v>
      </c>
      <c r="E282" s="222">
        <f t="shared" ref="E282" si="331">IF(AND(E$277&gt;1, E$277&lt;1.1,E277&lt;D277),"DNMS",0)</f>
        <v>0</v>
      </c>
      <c r="F282" s="222">
        <f>IF(AND(F$277&gt;1, F$277&lt;1.1,F277&lt;E277),"DNMS",0)</f>
        <v>0</v>
      </c>
      <c r="G282" s="222">
        <f t="shared" ref="G282:N282" si="332">IF(AND(G$277&gt;1, G$277&lt;1.1,G277&lt;F277),"DNMS",0)</f>
        <v>0</v>
      </c>
      <c r="H282" s="222">
        <f t="shared" si="332"/>
        <v>0</v>
      </c>
      <c r="I282" s="222">
        <f t="shared" si="332"/>
        <v>0</v>
      </c>
      <c r="J282" s="222">
        <f t="shared" si="332"/>
        <v>0</v>
      </c>
      <c r="K282" s="222">
        <f t="shared" si="332"/>
        <v>0</v>
      </c>
      <c r="L282" s="222">
        <f t="shared" si="332"/>
        <v>0</v>
      </c>
      <c r="M282" s="222">
        <f t="shared" si="332"/>
        <v>0</v>
      </c>
      <c r="N282" s="222">
        <f t="shared" si="332"/>
        <v>0</v>
      </c>
      <c r="O282"/>
      <c r="P282" s="142" t="s">
        <v>293</v>
      </c>
      <c r="S282"/>
      <c r="T282"/>
      <c r="U282"/>
      <c r="V282"/>
      <c r="W282"/>
      <c r="X282"/>
      <c r="Y282"/>
      <c r="Z282"/>
      <c r="AA282"/>
      <c r="AB282"/>
    </row>
    <row r="283" spans="2:28" s="31" customFormat="1" outlineLevel="2" x14ac:dyDescent="0.2">
      <c r="C283" s="30"/>
      <c r="D283" s="235" t="s">
        <v>241</v>
      </c>
      <c r="E283" s="223" t="str">
        <f t="shared" ref="E283:M283" si="333">IF(E30=0,0,IF(E$158&lt;0.9,"FFBS",0))</f>
        <v>FFBS</v>
      </c>
      <c r="F283" s="223" t="str">
        <f t="shared" si="333"/>
        <v>FFBS</v>
      </c>
      <c r="G283" s="223">
        <f t="shared" si="333"/>
        <v>0</v>
      </c>
      <c r="H283" s="223" t="str">
        <f t="shared" si="333"/>
        <v>FFBS</v>
      </c>
      <c r="I283" s="223" t="str">
        <f t="shared" si="333"/>
        <v>FFBS</v>
      </c>
      <c r="J283" s="223" t="str">
        <f t="shared" si="333"/>
        <v>FFBS</v>
      </c>
      <c r="K283" s="223">
        <f t="shared" si="333"/>
        <v>0</v>
      </c>
      <c r="L283" s="223">
        <f t="shared" si="333"/>
        <v>0</v>
      </c>
      <c r="M283" s="223">
        <f t="shared" si="333"/>
        <v>0</v>
      </c>
      <c r="N283" s="223">
        <f t="shared" ref="N283" si="334">IF(N30=0,0,IF(N$158&lt;0.9,"FFBS",0))</f>
        <v>0</v>
      </c>
      <c r="O283"/>
      <c r="P283" s="142" t="s">
        <v>294</v>
      </c>
      <c r="S283"/>
      <c r="T283"/>
      <c r="U283"/>
      <c r="V283"/>
      <c r="W283"/>
      <c r="X283"/>
      <c r="Y283"/>
      <c r="Z283"/>
      <c r="AA283"/>
      <c r="AB283"/>
    </row>
    <row r="284" spans="2:28" s="31" customFormat="1" outlineLevel="2" x14ac:dyDescent="0.2">
      <c r="C284" s="30"/>
      <c r="D284" s="143"/>
      <c r="E284" s="40" t="str">
        <f t="shared" ref="E284:M284" si="335">IF(E156=0,0,IF(OR(E279="ms",E280="ms"),"MS",IF(OR(E281="DNMS",E282="DNMS"),"DNMS",IF(E283="FFBS","FFBS",0))))</f>
        <v>FFBS</v>
      </c>
      <c r="F284" s="40" t="str">
        <f t="shared" si="335"/>
        <v>FFBS</v>
      </c>
      <c r="G284" s="40" t="str">
        <f t="shared" si="335"/>
        <v>MS</v>
      </c>
      <c r="H284" s="40" t="str">
        <f t="shared" si="335"/>
        <v>FFBS</v>
      </c>
      <c r="I284" s="40" t="str">
        <f t="shared" si="335"/>
        <v>FFBS</v>
      </c>
      <c r="J284" s="40" t="str">
        <f t="shared" si="335"/>
        <v>FFBS</v>
      </c>
      <c r="K284" s="40" t="str">
        <f t="shared" si="335"/>
        <v>DNMS</v>
      </c>
      <c r="L284" s="40" t="str">
        <f t="shared" si="335"/>
        <v>MS</v>
      </c>
      <c r="M284" s="40" t="str">
        <f t="shared" si="335"/>
        <v>MS</v>
      </c>
      <c r="N284" s="40">
        <f t="shared" ref="N284" si="336">IF(N156=0,0,IF(OR(N279="ms",N280="ms"),"MS",IF(OR(N281="DNMS",N282="DNMS"),"DNMS",IF(N283="FFBS","FFBS",0))))</f>
        <v>0</v>
      </c>
      <c r="O284"/>
      <c r="P284" s="30"/>
      <c r="S284"/>
      <c r="T284"/>
      <c r="U284"/>
      <c r="V284"/>
      <c r="W284"/>
      <c r="X284"/>
      <c r="Y284"/>
      <c r="Z284"/>
      <c r="AA284"/>
      <c r="AB284"/>
    </row>
    <row r="285" spans="2:28" s="31" customFormat="1" outlineLevel="2" x14ac:dyDescent="0.2">
      <c r="C285" s="30"/>
      <c r="D285" s="143"/>
      <c r="E285" s="273" t="str">
        <f>IF(ISTEXT(D$172),"na",IF(AND(E$172&gt;30,E$172&lt;60,E$172&gt;D$172),"MS",IF(E$172&gt;=60,"MS",0)))</f>
        <v>na</v>
      </c>
      <c r="F285" s="142"/>
      <c r="G285"/>
      <c r="H285"/>
      <c r="I285"/>
      <c r="J285"/>
      <c r="K285"/>
      <c r="L285"/>
      <c r="M285"/>
      <c r="N285"/>
      <c r="O285"/>
      <c r="P285" s="30"/>
      <c r="S285"/>
      <c r="T285"/>
      <c r="U285"/>
      <c r="V285"/>
      <c r="W285"/>
      <c r="X285"/>
      <c r="Y285"/>
      <c r="Z285"/>
      <c r="AA285"/>
      <c r="AB285"/>
    </row>
    <row r="286" spans="2:28" s="31" customFormat="1" outlineLevel="2" x14ac:dyDescent="0.2">
      <c r="B286" s="216" t="s">
        <v>201</v>
      </c>
      <c r="C286" s="30"/>
      <c r="D286" s="224" t="s">
        <v>295</v>
      </c>
      <c r="E286" s="226"/>
      <c r="F286" s="226" t="s">
        <v>296</v>
      </c>
      <c r="G286" s="227"/>
      <c r="H286" s="227"/>
      <c r="I286" s="227"/>
      <c r="J286" s="227"/>
      <c r="K286" s="227"/>
      <c r="L286" s="227"/>
      <c r="M286" s="227"/>
      <c r="N286" s="227"/>
      <c r="O286" s="138"/>
      <c r="P286" s="49"/>
      <c r="S286"/>
      <c r="T286"/>
      <c r="U286"/>
      <c r="V286"/>
      <c r="W286"/>
      <c r="X286"/>
      <c r="Y286"/>
      <c r="Z286"/>
      <c r="AA286"/>
      <c r="AB286"/>
    </row>
    <row r="287" spans="2:28" s="31" customFormat="1" ht="12.75" customHeight="1" outlineLevel="2" x14ac:dyDescent="0.2">
      <c r="C287" s="30"/>
      <c r="D287" s="143" t="s">
        <v>230</v>
      </c>
      <c r="E287" s="218">
        <f>IF(E$172&gt;=60,"MS",0)</f>
        <v>0</v>
      </c>
      <c r="F287" s="218">
        <f>IF(F$172&gt;=60,"MS",0)</f>
        <v>0</v>
      </c>
      <c r="G287" s="218" t="str">
        <f>IF(G$172&gt;=60,"MS",0)</f>
        <v>MS</v>
      </c>
      <c r="H287" s="218">
        <f>IF(H$172&gt;=60,"MS",0)</f>
        <v>0</v>
      </c>
      <c r="I287" s="218">
        <f>IF(I$172&gt;=60,"MS",0)</f>
        <v>0</v>
      </c>
      <c r="J287" s="218">
        <f t="shared" ref="J287:N287" si="337">IF(J$172&gt;=60,"MS",0)</f>
        <v>0</v>
      </c>
      <c r="K287" s="218">
        <f t="shared" si="337"/>
        <v>0</v>
      </c>
      <c r="L287" s="218">
        <f t="shared" si="337"/>
        <v>0</v>
      </c>
      <c r="M287" s="218">
        <f t="shared" si="337"/>
        <v>0</v>
      </c>
      <c r="N287" s="218">
        <f t="shared" si="337"/>
        <v>0</v>
      </c>
      <c r="O287"/>
      <c r="P287" s="142" t="s">
        <v>297</v>
      </c>
      <c r="S287"/>
      <c r="T287"/>
      <c r="U287"/>
      <c r="V287"/>
      <c r="W287"/>
      <c r="X287"/>
      <c r="Y287"/>
      <c r="Z287"/>
      <c r="AA287"/>
      <c r="AB287"/>
    </row>
    <row r="288" spans="2:28" s="31" customFormat="1" outlineLevel="2" x14ac:dyDescent="0.2">
      <c r="C288" s="30"/>
      <c r="D288" s="143" t="s">
        <v>230</v>
      </c>
      <c r="E288" s="219" t="str">
        <f t="shared" ref="E288:J288" si="338">IF(ISTEXT(D$172),"na",IF(AND(E$172&gt;30,E$172&lt;60,E$172&gt;D$172),"MS",IF(E$172&gt;=60,"MS",0)))</f>
        <v>na</v>
      </c>
      <c r="F288" s="219">
        <f t="shared" si="338"/>
        <v>0</v>
      </c>
      <c r="G288" s="219" t="str">
        <f t="shared" si="338"/>
        <v>MS</v>
      </c>
      <c r="H288" s="219">
        <f t="shared" si="338"/>
        <v>0</v>
      </c>
      <c r="I288" s="219">
        <f t="shared" si="338"/>
        <v>0</v>
      </c>
      <c r="J288" s="219">
        <f t="shared" si="338"/>
        <v>0</v>
      </c>
      <c r="K288" s="219" t="str">
        <f t="shared" ref="K288:N288" si="339">IF(ISNUMBER(J$172),IF(AND(K$172&gt;=30,K$172&lt;=60,(K$172-J$172)&gt;0),"MS",0),0)</f>
        <v>MS</v>
      </c>
      <c r="L288" s="219" t="str">
        <f t="shared" si="339"/>
        <v>MS</v>
      </c>
      <c r="M288" s="219" t="str">
        <f t="shared" si="339"/>
        <v>MS</v>
      </c>
      <c r="N288" s="219">
        <f t="shared" si="339"/>
        <v>0</v>
      </c>
      <c r="O288"/>
      <c r="P288" s="142" t="s">
        <v>298</v>
      </c>
      <c r="S288"/>
      <c r="T288"/>
      <c r="U288"/>
      <c r="V288"/>
      <c r="W288"/>
      <c r="X288"/>
      <c r="Y288"/>
      <c r="Z288"/>
      <c r="AA288"/>
      <c r="AB288"/>
    </row>
    <row r="289" spans="2:28" s="31" customFormat="1" outlineLevel="2" x14ac:dyDescent="0.2">
      <c r="C289" s="30"/>
      <c r="D289" s="143" t="s">
        <v>235</v>
      </c>
      <c r="E289" s="218">
        <f>IF(AND(E$172&gt;=15,E$172&lt;=29),"DNMS",0)</f>
        <v>0</v>
      </c>
      <c r="F289" s="218">
        <f>IF(AND(F$172&gt;=15,F$172&lt;=29),"DNMS",0)</f>
        <v>0</v>
      </c>
      <c r="G289" s="218">
        <f>IF(AND(G$172&gt;=15,G$172&lt;=29),"DNMS",0)</f>
        <v>0</v>
      </c>
      <c r="H289" s="218">
        <f>IF(AND(H$172&gt;=15,H$172&lt;=29),"DNMS",0)</f>
        <v>0</v>
      </c>
      <c r="I289" s="218" t="str">
        <f>IF(AND(I$172&gt;=15,I$172&lt;=29),"DNMS",0)</f>
        <v>DNMS</v>
      </c>
      <c r="J289" s="218" t="str">
        <f t="shared" ref="J289:N289" si="340">IF(AND(J$172&gt;=15,J$172&lt;=29),"DNMS",0)</f>
        <v>DNMS</v>
      </c>
      <c r="K289" s="218">
        <f t="shared" si="340"/>
        <v>0</v>
      </c>
      <c r="L289" s="218">
        <f t="shared" si="340"/>
        <v>0</v>
      </c>
      <c r="M289" s="218">
        <f t="shared" si="340"/>
        <v>0</v>
      </c>
      <c r="N289" s="218">
        <f t="shared" si="340"/>
        <v>0</v>
      </c>
      <c r="O289"/>
      <c r="P289" s="142" t="s">
        <v>299</v>
      </c>
      <c r="S289"/>
      <c r="T289"/>
      <c r="U289"/>
      <c r="V289"/>
      <c r="W289"/>
      <c r="X289"/>
      <c r="Y289"/>
      <c r="Z289"/>
      <c r="AA289"/>
      <c r="AB289"/>
    </row>
    <row r="290" spans="2:28" s="31" customFormat="1" outlineLevel="2" x14ac:dyDescent="0.2">
      <c r="C290" s="30"/>
      <c r="D290" s="143" t="s">
        <v>235</v>
      </c>
      <c r="E290" s="219">
        <f>IFERROR(IF(ISNUMBER(E$172),IF(AND(E$172&gt;=30,E$172&lt;=60,(E$172-D$172)&lt;0),"DNMS",0),0),0)</f>
        <v>0</v>
      </c>
      <c r="F290" s="219">
        <f>IFERROR(IF(ISNUMBER(F$172),IF(AND(F$172&gt;=30,F$172&lt;=60,(F$172-E$172)&lt;0),"DNMS",0),0),0)</f>
        <v>0</v>
      </c>
      <c r="G290" s="219">
        <f t="shared" ref="G290:I290" si="341">IFERROR(IF(ISNUMBER(G$172),IF(AND(G$172&gt;=30,G$172&lt;=60,(G$172-F$172)&lt;0),"DNMS",0),0),0)</f>
        <v>0</v>
      </c>
      <c r="H290" s="219">
        <f t="shared" si="341"/>
        <v>0</v>
      </c>
      <c r="I290" s="219">
        <f t="shared" si="341"/>
        <v>0</v>
      </c>
      <c r="J290" s="219">
        <f t="shared" ref="J290" si="342">IFERROR(IF(ISNUMBER(J$172),IF(AND(J$172&gt;=30,J$172&lt;=60,(J$172-I$172)&lt;0),"DNMS",0),0),0)</f>
        <v>0</v>
      </c>
      <c r="K290" s="219">
        <f t="shared" ref="K290:N290" si="343">IFERROR(IF(ISNUMBER(K$172),IF(AND(K$172&gt;=30,K$172&lt;=60,(K$172-J$172)&lt;0),"DNMS",0),0),0)</f>
        <v>0</v>
      </c>
      <c r="L290" s="219">
        <f t="shared" si="343"/>
        <v>0</v>
      </c>
      <c r="M290" s="219">
        <f t="shared" si="343"/>
        <v>0</v>
      </c>
      <c r="N290" s="219">
        <f t="shared" si="343"/>
        <v>0</v>
      </c>
      <c r="O290"/>
      <c r="P290" s="142" t="s">
        <v>300</v>
      </c>
      <c r="S290"/>
      <c r="T290"/>
      <c r="U290"/>
      <c r="V290"/>
      <c r="W290"/>
      <c r="X290"/>
      <c r="Y290"/>
      <c r="Z290"/>
      <c r="AA290"/>
      <c r="AB290"/>
    </row>
    <row r="291" spans="2:28" s="31" customFormat="1" ht="12.75" customHeight="1" outlineLevel="2" x14ac:dyDescent="0.2">
      <c r="C291" s="30"/>
      <c r="D291" s="143" t="s">
        <v>241</v>
      </c>
      <c r="E291" s="218" t="str">
        <f t="shared" ref="E291:N291" si="344">IF(E30=0,0,IF(E$172&lt;15,"FFBS",0))</f>
        <v>FFBS</v>
      </c>
      <c r="F291" s="218" t="str">
        <f t="shared" si="344"/>
        <v>FFBS</v>
      </c>
      <c r="G291" s="218">
        <f t="shared" si="344"/>
        <v>0</v>
      </c>
      <c r="H291" s="218">
        <f t="shared" si="344"/>
        <v>0</v>
      </c>
      <c r="I291" s="218">
        <f t="shared" si="344"/>
        <v>0</v>
      </c>
      <c r="J291" s="218">
        <f t="shared" si="344"/>
        <v>0</v>
      </c>
      <c r="K291" s="218">
        <f t="shared" si="344"/>
        <v>0</v>
      </c>
      <c r="L291" s="218">
        <f t="shared" si="344"/>
        <v>0</v>
      </c>
      <c r="M291" s="218">
        <f t="shared" si="344"/>
        <v>0</v>
      </c>
      <c r="N291" s="218">
        <f t="shared" si="344"/>
        <v>0</v>
      </c>
      <c r="O291"/>
      <c r="P291" s="142" t="s">
        <v>301</v>
      </c>
      <c r="S291"/>
      <c r="T291"/>
      <c r="U291"/>
      <c r="V291"/>
      <c r="W291"/>
      <c r="X291"/>
      <c r="Y291"/>
      <c r="Z291"/>
      <c r="AA291"/>
      <c r="AB291"/>
    </row>
    <row r="292" spans="2:28" s="31" customFormat="1" outlineLevel="2" x14ac:dyDescent="0.2">
      <c r="C292" s="30"/>
      <c r="D292" s="274"/>
      <c r="E292" s="275" t="str">
        <f>+IF(ISTEXT(D$186),"n/a",IF(E$167&gt;0,IF(OR(E287="ms",E288="ms"),"MS",IF(OR(E289="DNMS",E290="DNMS"),"DNMS",IF(E291="FFBS","FFBS",0))),0))</f>
        <v>n/a</v>
      </c>
      <c r="F292" s="275" t="str">
        <f>+IF(ISTEXT(E$186),"n/a",IF(F$167&gt;0,IF(OR(F287="ms",F288="ms"),"MS",IF(OR(F289="DNMS",F290="DNMS"),"DNMS",IF(F291="FFBS","FFBS",0))),0))</f>
        <v>FFBS</v>
      </c>
      <c r="G292" s="275" t="str">
        <f t="shared" ref="G292:J292" si="345">+IF(ISTEXT(F$186),"n/a",IF(G$167&gt;0,IF(OR(G287="ms",G288="ms"),"MS",IF(OR(G289="DNMS",G290="DNMS"),"DNMS",IF(G291="FFBS","FFBS",0))),0))</f>
        <v>MS</v>
      </c>
      <c r="H292" s="275">
        <f t="shared" si="345"/>
        <v>0</v>
      </c>
      <c r="I292" s="275" t="str">
        <f t="shared" si="345"/>
        <v>DNMS</v>
      </c>
      <c r="J292" s="275" t="str">
        <f t="shared" si="345"/>
        <v>DNMS</v>
      </c>
      <c r="K292" s="40" t="str">
        <f>IF(K$167&gt;0,IF(OR(K$287="ms",K288="ms"),"MS",IF(OR(K289="DNMS",K290="DNMS"),"DNMS",IF(K291="FFBS","FFBS",0))),0)</f>
        <v>MS</v>
      </c>
      <c r="L292" s="40" t="str">
        <f>IF(L$167&gt;0,IF(OR(L$287="ms",L288="ms"),"MS",IF(OR(L289="DNMS",L290="DNMS"),"DNMS",IF(L291="FFBS","FFBS",0))),0)</f>
        <v>MS</v>
      </c>
      <c r="M292" s="40" t="str">
        <f>IF(M$167&gt;0,IF(OR(M$287="ms",M288="ms"),"MS",IF(OR(M289="DNMS",M290="DNMS"),"DNMS",IF(M291="FFBS","FFBS",0))),0)</f>
        <v>MS</v>
      </c>
      <c r="N292" s="40">
        <f>IF(N$167&gt;0,IF(OR(N$287="ms",N288="ms"),"MS",IF(OR(N289="DNMS",N290="DNMS"),"DNMS",IF(N291="FFBS","FFBS",0))),0)</f>
        <v>0</v>
      </c>
      <c r="O292"/>
      <c r="P292" s="30"/>
      <c r="S292"/>
      <c r="T292"/>
      <c r="U292"/>
      <c r="V292"/>
      <c r="W292"/>
      <c r="X292"/>
      <c r="Y292"/>
      <c r="Z292"/>
      <c r="AA292"/>
      <c r="AB292"/>
    </row>
    <row r="293" spans="2:28" s="31" customFormat="1" outlineLevel="2" x14ac:dyDescent="0.2">
      <c r="C293" s="30"/>
      <c r="D293" s="143" t="s">
        <v>302</v>
      </c>
      <c r="E293" s="248">
        <f t="shared" ref="E293:N293" si="346">IF(E$65&gt;0,0,1)</f>
        <v>1</v>
      </c>
      <c r="F293" s="248">
        <f t="shared" si="346"/>
        <v>1</v>
      </c>
      <c r="G293" s="248">
        <f t="shared" si="346"/>
        <v>0</v>
      </c>
      <c r="H293" s="248">
        <f t="shared" si="346"/>
        <v>1</v>
      </c>
      <c r="I293" s="248">
        <f t="shared" si="346"/>
        <v>1</v>
      </c>
      <c r="J293" s="248">
        <f t="shared" si="346"/>
        <v>1</v>
      </c>
      <c r="K293" s="248">
        <f t="shared" si="346"/>
        <v>1</v>
      </c>
      <c r="L293" s="248">
        <f t="shared" si="346"/>
        <v>0</v>
      </c>
      <c r="M293" s="248">
        <f t="shared" si="346"/>
        <v>0</v>
      </c>
      <c r="N293" s="248">
        <f t="shared" si="346"/>
        <v>1</v>
      </c>
      <c r="O293"/>
      <c r="P293" s="30"/>
      <c r="S293"/>
      <c r="T293"/>
      <c r="U293"/>
      <c r="V293"/>
      <c r="W293"/>
      <c r="X293"/>
      <c r="Y293"/>
      <c r="Z293"/>
      <c r="AA293"/>
      <c r="AB293"/>
    </row>
    <row r="294" spans="2:28" s="31" customFormat="1" outlineLevel="2" x14ac:dyDescent="0.2">
      <c r="C294" s="30"/>
      <c r="D294" s="143" t="s">
        <v>303</v>
      </c>
      <c r="E294" s="248">
        <f>IF($E$16=$E$18,1,0)</f>
        <v>0</v>
      </c>
      <c r="F294" s="248">
        <f t="shared" ref="F294:N294" si="347">IF($E$16=$E$18,1,0)</f>
        <v>0</v>
      </c>
      <c r="G294" s="248">
        <f t="shared" si="347"/>
        <v>0</v>
      </c>
      <c r="H294" s="248">
        <f t="shared" si="347"/>
        <v>0</v>
      </c>
      <c r="I294" s="248">
        <f t="shared" si="347"/>
        <v>0</v>
      </c>
      <c r="J294" s="248">
        <f t="shared" si="347"/>
        <v>0</v>
      </c>
      <c r="K294" s="248">
        <f t="shared" si="347"/>
        <v>0</v>
      </c>
      <c r="L294" s="248">
        <f t="shared" si="347"/>
        <v>0</v>
      </c>
      <c r="M294" s="248">
        <f t="shared" si="347"/>
        <v>0</v>
      </c>
      <c r="N294" s="248">
        <f t="shared" si="347"/>
        <v>0</v>
      </c>
      <c r="O294"/>
      <c r="P294" s="30"/>
      <c r="S294"/>
      <c r="T294"/>
      <c r="U294"/>
      <c r="V294"/>
      <c r="W294"/>
      <c r="X294"/>
      <c r="Y294"/>
      <c r="Z294"/>
      <c r="AA294"/>
      <c r="AB294"/>
    </row>
    <row r="295" spans="2:28" s="31" customFormat="1" outlineLevel="2" x14ac:dyDescent="0.2">
      <c r="C295" s="30"/>
      <c r="D295" s="143" t="s">
        <v>304</v>
      </c>
      <c r="E295" s="249">
        <f t="shared" ref="E295:N295" si="348">IF(E$172&gt;15,1,0)</f>
        <v>0</v>
      </c>
      <c r="F295" s="249">
        <f t="shared" si="348"/>
        <v>0</v>
      </c>
      <c r="G295" s="54">
        <f t="shared" si="348"/>
        <v>1</v>
      </c>
      <c r="H295" s="54">
        <f t="shared" si="348"/>
        <v>1</v>
      </c>
      <c r="I295" s="54">
        <f t="shared" si="348"/>
        <v>1</v>
      </c>
      <c r="J295" s="54">
        <f t="shared" si="348"/>
        <v>1</v>
      </c>
      <c r="K295" s="54">
        <f t="shared" si="348"/>
        <v>1</v>
      </c>
      <c r="L295" s="54">
        <f t="shared" si="348"/>
        <v>1</v>
      </c>
      <c r="M295" s="54">
        <f t="shared" si="348"/>
        <v>1</v>
      </c>
      <c r="N295" s="54">
        <f t="shared" si="348"/>
        <v>0</v>
      </c>
      <c r="O295"/>
      <c r="P295" s="30"/>
      <c r="S295"/>
      <c r="T295"/>
      <c r="U295"/>
      <c r="V295"/>
      <c r="W295"/>
      <c r="X295"/>
      <c r="Y295"/>
      <c r="Z295"/>
      <c r="AA295"/>
      <c r="AB295"/>
    </row>
    <row r="296" spans="2:28" s="31" customFormat="1" outlineLevel="2" x14ac:dyDescent="0.2">
      <c r="C296" s="30"/>
      <c r="D296" s="143" t="s">
        <v>305</v>
      </c>
      <c r="E296" s="248">
        <f t="shared" ref="E296:N296" si="349">IF(E$30&gt;0,IF(E$172&gt;15,1,0),0)</f>
        <v>0</v>
      </c>
      <c r="F296" s="248">
        <f t="shared" si="349"/>
        <v>0</v>
      </c>
      <c r="G296" s="248">
        <f t="shared" si="349"/>
        <v>1</v>
      </c>
      <c r="H296" s="248">
        <f t="shared" si="349"/>
        <v>1</v>
      </c>
      <c r="I296" s="248">
        <f t="shared" si="349"/>
        <v>1</v>
      </c>
      <c r="J296" s="248">
        <f t="shared" si="349"/>
        <v>1</v>
      </c>
      <c r="K296" s="248">
        <f t="shared" si="349"/>
        <v>1</v>
      </c>
      <c r="L296" s="248">
        <f t="shared" si="349"/>
        <v>1</v>
      </c>
      <c r="M296" s="248">
        <f t="shared" si="349"/>
        <v>1</v>
      </c>
      <c r="N296" s="248">
        <f t="shared" si="349"/>
        <v>0</v>
      </c>
      <c r="O296"/>
      <c r="P296" s="30"/>
      <c r="Q296" s="250" t="s">
        <v>306</v>
      </c>
      <c r="S296"/>
      <c r="T296"/>
      <c r="U296"/>
      <c r="V296"/>
      <c r="W296"/>
      <c r="X296"/>
      <c r="Y296"/>
      <c r="Z296"/>
      <c r="AA296"/>
      <c r="AB296"/>
    </row>
    <row r="297" spans="2:28" s="31" customFormat="1" outlineLevel="2" x14ac:dyDescent="0.2">
      <c r="C297" s="30"/>
      <c r="D297" s="143" t="s">
        <v>307</v>
      </c>
      <c r="E297" s="248">
        <f t="shared" ref="E297:N297" si="350">IF(OR(E294=1,E3=1),1,0)</f>
        <v>1</v>
      </c>
      <c r="F297" s="248">
        <f t="shared" si="350"/>
        <v>0</v>
      </c>
      <c r="G297" s="248">
        <f t="shared" si="350"/>
        <v>0</v>
      </c>
      <c r="H297" s="248">
        <f t="shared" si="350"/>
        <v>0</v>
      </c>
      <c r="I297" s="248">
        <f t="shared" si="350"/>
        <v>0</v>
      </c>
      <c r="J297" s="248">
        <f t="shared" si="350"/>
        <v>0</v>
      </c>
      <c r="K297" s="248">
        <f t="shared" si="350"/>
        <v>0</v>
      </c>
      <c r="L297" s="248">
        <f t="shared" si="350"/>
        <v>0</v>
      </c>
      <c r="M297" s="248">
        <f t="shared" si="350"/>
        <v>0</v>
      </c>
      <c r="N297" s="248">
        <f t="shared" si="350"/>
        <v>0</v>
      </c>
      <c r="O297"/>
      <c r="P297" s="30"/>
      <c r="S297"/>
      <c r="T297"/>
      <c r="U297"/>
      <c r="V297"/>
      <c r="W297"/>
      <c r="X297"/>
      <c r="Y297"/>
      <c r="Z297"/>
      <c r="AA297"/>
      <c r="AB297"/>
    </row>
    <row r="298" spans="2:28" s="31" customFormat="1" outlineLevel="2" x14ac:dyDescent="0.2">
      <c r="C298" s="30"/>
      <c r="D298" s="143" t="s">
        <v>308</v>
      </c>
      <c r="E298" s="248">
        <f t="shared" ref="E298:N298" si="351">IF(E$30&gt;0,IF(E$172&gt;30,1,0),0)</f>
        <v>0</v>
      </c>
      <c r="F298" s="248">
        <f t="shared" si="351"/>
        <v>0</v>
      </c>
      <c r="G298" s="248">
        <f t="shared" si="351"/>
        <v>1</v>
      </c>
      <c r="H298" s="248">
        <f t="shared" si="351"/>
        <v>0</v>
      </c>
      <c r="I298" s="248">
        <f t="shared" si="351"/>
        <v>0</v>
      </c>
      <c r="J298" s="248">
        <f t="shared" si="351"/>
        <v>0</v>
      </c>
      <c r="K298" s="248">
        <f t="shared" si="351"/>
        <v>1</v>
      </c>
      <c r="L298" s="248">
        <f t="shared" si="351"/>
        <v>1</v>
      </c>
      <c r="M298" s="248">
        <f t="shared" si="351"/>
        <v>1</v>
      </c>
      <c r="N298" s="248">
        <f t="shared" si="351"/>
        <v>0</v>
      </c>
      <c r="O298"/>
      <c r="P298" s="30"/>
      <c r="S298"/>
      <c r="T298"/>
      <c r="U298"/>
      <c r="V298"/>
      <c r="W298"/>
      <c r="X298"/>
      <c r="Y298"/>
      <c r="Z298"/>
      <c r="AA298"/>
      <c r="AB298"/>
    </row>
    <row r="299" spans="2:28" s="31" customFormat="1" outlineLevel="2" x14ac:dyDescent="0.2">
      <c r="C299" s="30"/>
      <c r="D299" s="143" t="s">
        <v>309</v>
      </c>
      <c r="E299" s="248">
        <f>IF(OR(E298=1,E296=1,E287="ms",E288="ms"),"MS",0)</f>
        <v>0</v>
      </c>
      <c r="F299" s="248">
        <f t="shared" ref="F299:J299" si="352">IF(OR(F298=1,F296=1,F287="ms",F288="ms"),"MS",0)</f>
        <v>0</v>
      </c>
      <c r="G299" s="248" t="str">
        <f t="shared" si="352"/>
        <v>MS</v>
      </c>
      <c r="H299" s="248" t="str">
        <f t="shared" si="352"/>
        <v>MS</v>
      </c>
      <c r="I299" s="248" t="str">
        <f t="shared" si="352"/>
        <v>MS</v>
      </c>
      <c r="J299" s="248" t="str">
        <f t="shared" si="352"/>
        <v>MS</v>
      </c>
      <c r="K299" s="248" t="str">
        <f t="shared" ref="K299:N299" si="353">IF(OR(K298=1,K296=1,K287="ms",K288="ms"),"MS",0)</f>
        <v>MS</v>
      </c>
      <c r="L299" s="248" t="str">
        <f t="shared" si="353"/>
        <v>MS</v>
      </c>
      <c r="M299" s="248" t="str">
        <f t="shared" si="353"/>
        <v>MS</v>
      </c>
      <c r="N299" s="248">
        <f t="shared" si="353"/>
        <v>0</v>
      </c>
      <c r="O299"/>
      <c r="P299" s="30"/>
      <c r="S299"/>
      <c r="T299"/>
      <c r="U299"/>
      <c r="V299"/>
      <c r="W299"/>
      <c r="X299"/>
      <c r="Y299"/>
      <c r="Z299"/>
      <c r="AA299"/>
      <c r="AB299"/>
    </row>
    <row r="300" spans="2:28" s="31" customFormat="1" outlineLevel="2" x14ac:dyDescent="0.2">
      <c r="C300" s="30"/>
      <c r="D300" s="143" t="s">
        <v>40</v>
      </c>
      <c r="E300" s="142"/>
      <c r="F300" s="142"/>
      <c r="G300"/>
      <c r="H300"/>
      <c r="I300"/>
      <c r="J300"/>
      <c r="K300"/>
      <c r="L300"/>
      <c r="M300"/>
      <c r="N300"/>
      <c r="O300"/>
      <c r="P300" s="30"/>
      <c r="S300"/>
      <c r="T300"/>
      <c r="U300"/>
      <c r="V300"/>
      <c r="W300"/>
      <c r="X300"/>
      <c r="Y300"/>
      <c r="Z300"/>
      <c r="AA300"/>
      <c r="AB300"/>
    </row>
    <row r="301" spans="2:28" s="31" customFormat="1" outlineLevel="2" x14ac:dyDescent="0.2">
      <c r="C301" s="30"/>
      <c r="D301" s="143" t="s">
        <v>38</v>
      </c>
      <c r="E301" s="273"/>
      <c r="F301" s="142"/>
      <c r="G301"/>
      <c r="H301"/>
      <c r="I301"/>
      <c r="J301"/>
      <c r="K301"/>
      <c r="L301"/>
      <c r="M301"/>
      <c r="N301"/>
      <c r="O301"/>
      <c r="P301" s="30"/>
      <c r="S301"/>
      <c r="T301"/>
      <c r="U301"/>
      <c r="V301"/>
      <c r="W301"/>
      <c r="X301"/>
      <c r="Y301"/>
      <c r="Z301"/>
      <c r="AA301"/>
      <c r="AB301"/>
    </row>
    <row r="302" spans="2:28" s="31" customFormat="1" outlineLevel="2" x14ac:dyDescent="0.2">
      <c r="C302" s="30"/>
      <c r="D302" s="143"/>
      <c r="E302" s="273" t="str">
        <f>+IF(ISTEXT(D$186),"na",D$186)</f>
        <v>na</v>
      </c>
      <c r="F302" s="142"/>
      <c r="G302"/>
      <c r="H302"/>
      <c r="I302"/>
      <c r="J302"/>
      <c r="K302"/>
      <c r="L302"/>
      <c r="M302"/>
      <c r="N302"/>
      <c r="O302"/>
      <c r="P302" s="30"/>
      <c r="S302"/>
      <c r="T302"/>
      <c r="U302"/>
      <c r="V302"/>
      <c r="W302"/>
      <c r="X302"/>
      <c r="Y302"/>
      <c r="Z302"/>
      <c r="AA302"/>
      <c r="AB302"/>
    </row>
    <row r="303" spans="2:28" s="31" customFormat="1" outlineLevel="2" x14ac:dyDescent="0.2">
      <c r="B303" s="216" t="s">
        <v>214</v>
      </c>
      <c r="C303" s="30"/>
      <c r="D303" s="224" t="s">
        <v>310</v>
      </c>
      <c r="E303" s="226"/>
      <c r="F303" s="226" t="s">
        <v>296</v>
      </c>
      <c r="G303" s="227"/>
      <c r="H303" s="227"/>
      <c r="I303" s="227"/>
      <c r="J303" s="227"/>
      <c r="K303" s="227"/>
      <c r="L303" s="227"/>
      <c r="M303" s="227"/>
      <c r="N303" s="227"/>
      <c r="O303" s="138"/>
      <c r="P303" s="49"/>
      <c r="S303"/>
      <c r="T303"/>
      <c r="U303"/>
      <c r="V303"/>
      <c r="W303"/>
      <c r="X303"/>
      <c r="Y303"/>
      <c r="Z303"/>
      <c r="AA303"/>
      <c r="AB303"/>
    </row>
    <row r="304" spans="2:28" s="31" customFormat="1" outlineLevel="2" x14ac:dyDescent="0.2">
      <c r="C304" s="30"/>
      <c r="D304" s="143" t="s">
        <v>311</v>
      </c>
      <c r="E304" s="256">
        <f>IF(OR((E16=E4),(E16=F4)),E4-$E$4,0)</f>
        <v>0</v>
      </c>
      <c r="F304" s="256">
        <f>IF(OR((F16=F4),(F16=G4)),F4-$E$4,0)</f>
        <v>0</v>
      </c>
      <c r="G304" s="40"/>
      <c r="H304" s="40"/>
      <c r="I304" s="40"/>
      <c r="J304" s="40"/>
      <c r="K304" s="40"/>
      <c r="L304" s="40"/>
      <c r="M304" s="40"/>
      <c r="N304" s="40"/>
    </row>
    <row r="305" spans="3:28" s="31" customFormat="1" outlineLevel="2" x14ac:dyDescent="0.2">
      <c r="C305" s="30"/>
      <c r="D305" s="143" t="s">
        <v>230</v>
      </c>
      <c r="E305" s="218">
        <f t="shared" ref="E305:J305" si="354">IF(E$186&gt;=60,"MS",0)</f>
        <v>0</v>
      </c>
      <c r="F305" s="218">
        <f t="shared" si="354"/>
        <v>0</v>
      </c>
      <c r="G305" s="218" t="str">
        <f t="shared" si="354"/>
        <v>MS</v>
      </c>
      <c r="H305" s="218">
        <f t="shared" si="354"/>
        <v>0</v>
      </c>
      <c r="I305" s="218">
        <f t="shared" si="354"/>
        <v>0</v>
      </c>
      <c r="J305" s="218">
        <f t="shared" si="354"/>
        <v>0</v>
      </c>
      <c r="K305" s="218" t="str">
        <f t="shared" ref="K305:N305" si="355">IF(K$186&gt;=60,"MS",0)</f>
        <v>MS</v>
      </c>
      <c r="L305" s="218" t="str">
        <f t="shared" si="355"/>
        <v>MS</v>
      </c>
      <c r="M305" s="218" t="str">
        <f t="shared" si="355"/>
        <v>MS</v>
      </c>
      <c r="N305" s="218">
        <f t="shared" si="355"/>
        <v>0</v>
      </c>
      <c r="O305"/>
      <c r="P305" s="142" t="s">
        <v>297</v>
      </c>
      <c r="S305"/>
      <c r="T305"/>
      <c r="U305"/>
      <c r="V305"/>
      <c r="W305"/>
      <c r="X305"/>
      <c r="Y305"/>
      <c r="Z305"/>
      <c r="AA305"/>
      <c r="AB305"/>
    </row>
    <row r="306" spans="3:28" s="31" customFormat="1" outlineLevel="2" x14ac:dyDescent="0.2">
      <c r="C306" s="30"/>
      <c r="D306" s="143" t="s">
        <v>312</v>
      </c>
      <c r="E306" s="219" t="str">
        <f>IF(ISTEXT(D$186),"na",IF(AND(E$186&gt;30,E$186&lt;60,E$186&gt;D$186),"MS",IF(E$186&gt;=60,"MS",0)))</f>
        <v>na</v>
      </c>
      <c r="F306" s="219" t="str">
        <f>IF(ISTEXT(E$186),"na",IF(AND(F$186&gt;30,F$186&lt;60,F$186&gt;E$186),"MS",IF(F$186&gt;=60,"MS",0)))</f>
        <v>MS</v>
      </c>
      <c r="G306" s="219" t="str">
        <f>IF(ISTEXT(F$186),"na",IF(AND(G$186&gt;30,G$186&lt;60,G$186&gt;F$186),"MS",IF(G$186&gt;=60,"MS",0)))</f>
        <v>MS</v>
      </c>
      <c r="H306" s="219">
        <f t="shared" ref="H306:J306" si="356">IF(ISTEXT(G$186),"na",IF(AND(H$186&gt;30,H$186&lt;60,H$186&gt;G$186),"MS",IF(H$186&gt;=60,"MS",0)))</f>
        <v>0</v>
      </c>
      <c r="I306" s="219" t="str">
        <f t="shared" si="356"/>
        <v>MS</v>
      </c>
      <c r="J306" s="219" t="str">
        <f t="shared" si="356"/>
        <v>MS</v>
      </c>
      <c r="K306" s="54">
        <f t="shared" ref="K306:N306" si="357">IF(ISNUMBER(J$186),IF(AND(K$186&gt;=30,K$186&lt;=60,(K$186-J$186)&gt;0),"MS",0),0)</f>
        <v>0</v>
      </c>
      <c r="L306" s="54">
        <f t="shared" si="357"/>
        <v>0</v>
      </c>
      <c r="M306" s="54">
        <f t="shared" si="357"/>
        <v>0</v>
      </c>
      <c r="N306" s="54">
        <f t="shared" si="357"/>
        <v>0</v>
      </c>
      <c r="O306"/>
      <c r="P306" s="142" t="s">
        <v>298</v>
      </c>
      <c r="S306"/>
      <c r="T306"/>
      <c r="U306"/>
      <c r="V306"/>
      <c r="W306"/>
      <c r="X306"/>
      <c r="Y306"/>
      <c r="Z306"/>
      <c r="AA306"/>
      <c r="AB306"/>
    </row>
    <row r="307" spans="3:28" s="31" customFormat="1" outlineLevel="2" x14ac:dyDescent="0.2">
      <c r="C307" s="30"/>
      <c r="D307" s="143" t="s">
        <v>235</v>
      </c>
      <c r="E307" s="218">
        <f t="shared" ref="E307:J307" si="358">IF(AND(E$186&gt;=15,E$186&lt;=29),"DNMS",0)</f>
        <v>0</v>
      </c>
      <c r="F307" s="218">
        <f t="shared" si="358"/>
        <v>0</v>
      </c>
      <c r="G307" s="218">
        <f t="shared" si="358"/>
        <v>0</v>
      </c>
      <c r="H307" s="218">
        <f t="shared" si="358"/>
        <v>0</v>
      </c>
      <c r="I307" s="218">
        <f t="shared" si="358"/>
        <v>0</v>
      </c>
      <c r="J307" s="218">
        <f t="shared" si="358"/>
        <v>0</v>
      </c>
      <c r="K307" s="218">
        <f t="shared" ref="K307:N307" si="359">IF(AND(K$186&gt;=15,K$186&lt;=29),"DNMS",0)</f>
        <v>0</v>
      </c>
      <c r="L307" s="218">
        <f t="shared" si="359"/>
        <v>0</v>
      </c>
      <c r="M307" s="218">
        <f t="shared" si="359"/>
        <v>0</v>
      </c>
      <c r="N307" s="218">
        <f t="shared" si="359"/>
        <v>0</v>
      </c>
      <c r="O307"/>
      <c r="P307" s="142" t="s">
        <v>299</v>
      </c>
      <c r="S307"/>
      <c r="T307"/>
      <c r="U307"/>
      <c r="V307"/>
      <c r="W307"/>
      <c r="X307"/>
      <c r="Y307"/>
      <c r="Z307"/>
      <c r="AA307"/>
      <c r="AB307"/>
    </row>
    <row r="308" spans="3:28" s="31" customFormat="1" outlineLevel="2" x14ac:dyDescent="0.2">
      <c r="C308" s="30"/>
      <c r="D308" s="143" t="s">
        <v>235</v>
      </c>
      <c r="E308" s="219">
        <f t="shared" ref="E308:N308" si="360">IF(ISNUMBER(D$186),IF(AND(E$186&gt;=30,E$186&lt;=60,(E$186-D$186)&lt;0),"DNMS",0),0)</f>
        <v>0</v>
      </c>
      <c r="F308" s="219">
        <f t="shared" si="360"/>
        <v>0</v>
      </c>
      <c r="G308" s="219">
        <f t="shared" si="360"/>
        <v>0</v>
      </c>
      <c r="H308" s="219" t="str">
        <f t="shared" si="360"/>
        <v>DNMS</v>
      </c>
      <c r="I308" s="219">
        <f t="shared" si="360"/>
        <v>0</v>
      </c>
      <c r="J308" s="54">
        <f t="shared" si="360"/>
        <v>0</v>
      </c>
      <c r="K308" s="54">
        <f t="shared" si="360"/>
        <v>0</v>
      </c>
      <c r="L308" s="54">
        <f t="shared" si="360"/>
        <v>0</v>
      </c>
      <c r="M308" s="54">
        <f t="shared" si="360"/>
        <v>0</v>
      </c>
      <c r="N308" s="54">
        <f t="shared" si="360"/>
        <v>0</v>
      </c>
      <c r="O308"/>
      <c r="P308" s="142" t="s">
        <v>300</v>
      </c>
      <c r="S308"/>
      <c r="T308"/>
      <c r="U308"/>
      <c r="V308"/>
      <c r="W308"/>
      <c r="X308"/>
      <c r="Y308"/>
      <c r="Z308"/>
      <c r="AA308"/>
      <c r="AB308"/>
    </row>
    <row r="309" spans="3:28" s="31" customFormat="1" outlineLevel="2" x14ac:dyDescent="0.2">
      <c r="C309" s="30"/>
      <c r="D309" s="143" t="s">
        <v>241</v>
      </c>
      <c r="E309" s="218">
        <f t="shared" ref="E309:N309" si="361">IF(E30=0,0,IF(E$186&lt;15,"FFBS",0))</f>
        <v>0</v>
      </c>
      <c r="F309" s="218">
        <f t="shared" si="361"/>
        <v>0</v>
      </c>
      <c r="G309" s="218">
        <f t="shared" si="361"/>
        <v>0</v>
      </c>
      <c r="H309" s="218">
        <f t="shared" si="361"/>
        <v>0</v>
      </c>
      <c r="I309" s="218">
        <f t="shared" si="361"/>
        <v>0</v>
      </c>
      <c r="J309" s="54">
        <f t="shared" si="361"/>
        <v>0</v>
      </c>
      <c r="K309" s="54">
        <f t="shared" si="361"/>
        <v>0</v>
      </c>
      <c r="L309" s="54">
        <f t="shared" si="361"/>
        <v>0</v>
      </c>
      <c r="M309" s="54">
        <f t="shared" si="361"/>
        <v>0</v>
      </c>
      <c r="N309" s="54">
        <f t="shared" si="361"/>
        <v>0</v>
      </c>
      <c r="O309"/>
      <c r="P309" s="142" t="s">
        <v>301</v>
      </c>
      <c r="S309"/>
      <c r="T309"/>
      <c r="U309"/>
      <c r="V309"/>
      <c r="W309"/>
      <c r="X309"/>
      <c r="Y309"/>
      <c r="Z309"/>
      <c r="AA309"/>
      <c r="AB309"/>
    </row>
    <row r="310" spans="3:28" s="31" customFormat="1" outlineLevel="2" x14ac:dyDescent="0.2">
      <c r="C310" s="30"/>
      <c r="D310" s="143"/>
      <c r="E310" s="274" t="str">
        <f t="shared" ref="E310:N310" si="362">+IF(ISTEXT(D$186),"n/a",IF(E$167&gt;0,IF(OR(E$305="ms",E306="ms"),"MS",IF(OR(E307="DNMS",E308="DNMS"),"DNMS",IF(E309="FFBS","FFBS",0))),0))</f>
        <v>n/a</v>
      </c>
      <c r="F310" s="274" t="str">
        <f t="shared" si="362"/>
        <v>MS</v>
      </c>
      <c r="G310" s="274" t="str">
        <f t="shared" si="362"/>
        <v>MS</v>
      </c>
      <c r="H310" s="274" t="str">
        <f t="shared" si="362"/>
        <v>DNMS</v>
      </c>
      <c r="I310" s="274" t="str">
        <f t="shared" si="362"/>
        <v>MS</v>
      </c>
      <c r="J310" s="274" t="str">
        <f t="shared" si="362"/>
        <v>MS</v>
      </c>
      <c r="K310" s="274" t="str">
        <f t="shared" si="362"/>
        <v>MS</v>
      </c>
      <c r="L310" s="274" t="str">
        <f t="shared" si="362"/>
        <v>MS</v>
      </c>
      <c r="M310" s="274" t="str">
        <f t="shared" si="362"/>
        <v>MS</v>
      </c>
      <c r="N310" s="274">
        <f t="shared" si="362"/>
        <v>0</v>
      </c>
      <c r="O310"/>
      <c r="P310" s="30"/>
      <c r="S310"/>
      <c r="T310"/>
      <c r="U310"/>
      <c r="V310"/>
      <c r="W310"/>
      <c r="X310"/>
      <c r="Y310"/>
      <c r="Z310"/>
      <c r="AA310"/>
      <c r="AB310"/>
    </row>
    <row r="311" spans="3:28" s="31" customFormat="1" outlineLevel="2" x14ac:dyDescent="0.2">
      <c r="C311" s="30"/>
      <c r="D311" s="143" t="s">
        <v>302</v>
      </c>
      <c r="E311" s="248">
        <f t="shared" ref="E311:N311" si="363">IF(E$65&gt;0,0,1)</f>
        <v>1</v>
      </c>
      <c r="F311" s="248">
        <f t="shared" si="363"/>
        <v>1</v>
      </c>
      <c r="G311" s="248">
        <f t="shared" si="363"/>
        <v>0</v>
      </c>
      <c r="H311" s="248">
        <f t="shared" si="363"/>
        <v>1</v>
      </c>
      <c r="I311" s="248">
        <f t="shared" si="363"/>
        <v>1</v>
      </c>
      <c r="J311" s="248">
        <f t="shared" si="363"/>
        <v>1</v>
      </c>
      <c r="K311" s="248">
        <f t="shared" si="363"/>
        <v>1</v>
      </c>
      <c r="L311" s="248">
        <f t="shared" si="363"/>
        <v>0</v>
      </c>
      <c r="M311" s="248">
        <f t="shared" si="363"/>
        <v>0</v>
      </c>
      <c r="N311" s="248">
        <f t="shared" si="363"/>
        <v>1</v>
      </c>
      <c r="O311"/>
      <c r="P311" s="30"/>
      <c r="S311"/>
      <c r="T311"/>
      <c r="U311"/>
      <c r="V311"/>
      <c r="W311"/>
      <c r="X311"/>
      <c r="Y311"/>
      <c r="Z311"/>
      <c r="AA311"/>
      <c r="AB311"/>
    </row>
    <row r="312" spans="3:28" s="31" customFormat="1" outlineLevel="2" x14ac:dyDescent="0.2">
      <c r="C312" s="30"/>
      <c r="D312" s="143" t="s">
        <v>303</v>
      </c>
      <c r="E312" s="248">
        <f>IF($E$16=$E$18,1,0)</f>
        <v>0</v>
      </c>
      <c r="F312" s="248">
        <f t="shared" ref="F312:N312" si="364">IF($E$16=$E$18,1,0)</f>
        <v>0</v>
      </c>
      <c r="G312" s="248">
        <f t="shared" si="364"/>
        <v>0</v>
      </c>
      <c r="H312" s="248">
        <f t="shared" si="364"/>
        <v>0</v>
      </c>
      <c r="I312" s="248">
        <f t="shared" si="364"/>
        <v>0</v>
      </c>
      <c r="J312" s="248">
        <f t="shared" si="364"/>
        <v>0</v>
      </c>
      <c r="K312" s="248">
        <f t="shared" si="364"/>
        <v>0</v>
      </c>
      <c r="L312" s="248">
        <f t="shared" si="364"/>
        <v>0</v>
      </c>
      <c r="M312" s="248">
        <f t="shared" si="364"/>
        <v>0</v>
      </c>
      <c r="N312" s="248">
        <f t="shared" si="364"/>
        <v>0</v>
      </c>
      <c r="O312"/>
      <c r="P312" s="30"/>
      <c r="S312"/>
      <c r="T312"/>
      <c r="U312"/>
      <c r="V312"/>
      <c r="W312"/>
      <c r="X312"/>
      <c r="Y312"/>
      <c r="Z312"/>
      <c r="AA312"/>
      <c r="AB312"/>
    </row>
    <row r="313" spans="3:28" s="31" customFormat="1" outlineLevel="2" x14ac:dyDescent="0.2">
      <c r="C313" s="30"/>
      <c r="D313" s="143" t="s">
        <v>304</v>
      </c>
      <c r="E313" s="249">
        <f t="shared" ref="E313:N313" si="365">IF(E$172&gt;15,1,0)</f>
        <v>0</v>
      </c>
      <c r="F313" s="249">
        <f t="shared" si="365"/>
        <v>0</v>
      </c>
      <c r="G313" s="54">
        <f t="shared" si="365"/>
        <v>1</v>
      </c>
      <c r="H313" s="54">
        <f t="shared" si="365"/>
        <v>1</v>
      </c>
      <c r="I313" s="54">
        <f t="shared" si="365"/>
        <v>1</v>
      </c>
      <c r="J313" s="54">
        <f t="shared" si="365"/>
        <v>1</v>
      </c>
      <c r="K313" s="54">
        <f t="shared" si="365"/>
        <v>1</v>
      </c>
      <c r="L313" s="54">
        <f t="shared" si="365"/>
        <v>1</v>
      </c>
      <c r="M313" s="54">
        <f t="shared" si="365"/>
        <v>1</v>
      </c>
      <c r="N313" s="54">
        <f t="shared" si="365"/>
        <v>0</v>
      </c>
      <c r="O313"/>
      <c r="P313" s="30"/>
      <c r="S313"/>
      <c r="T313"/>
      <c r="U313"/>
      <c r="V313"/>
      <c r="W313"/>
      <c r="X313"/>
      <c r="Y313"/>
      <c r="Z313"/>
      <c r="AA313"/>
      <c r="AB313"/>
    </row>
    <row r="314" spans="3:28" s="31" customFormat="1" outlineLevel="2" x14ac:dyDescent="0.2">
      <c r="C314" s="30"/>
      <c r="D314" s="143" t="s">
        <v>305</v>
      </c>
      <c r="E314" s="248">
        <f t="shared" ref="E314:N314" si="366">IF(E$30&gt;0,IF(E$172&gt;15,1,0),0)</f>
        <v>0</v>
      </c>
      <c r="F314" s="248">
        <f t="shared" si="366"/>
        <v>0</v>
      </c>
      <c r="G314" s="248">
        <f t="shared" si="366"/>
        <v>1</v>
      </c>
      <c r="H314" s="248">
        <f t="shared" si="366"/>
        <v>1</v>
      </c>
      <c r="I314" s="248">
        <f t="shared" si="366"/>
        <v>1</v>
      </c>
      <c r="J314" s="248">
        <f t="shared" si="366"/>
        <v>1</v>
      </c>
      <c r="K314" s="248">
        <f t="shared" si="366"/>
        <v>1</v>
      </c>
      <c r="L314" s="248">
        <f t="shared" si="366"/>
        <v>1</v>
      </c>
      <c r="M314" s="248">
        <f t="shared" si="366"/>
        <v>1</v>
      </c>
      <c r="N314" s="248">
        <f t="shared" si="366"/>
        <v>0</v>
      </c>
      <c r="O314"/>
      <c r="P314" s="30"/>
      <c r="Q314" s="250" t="s">
        <v>306</v>
      </c>
      <c r="S314"/>
      <c r="T314"/>
      <c r="U314"/>
      <c r="V314"/>
      <c r="W314"/>
      <c r="X314"/>
      <c r="Y314"/>
      <c r="Z314"/>
      <c r="AA314"/>
      <c r="AB314"/>
    </row>
    <row r="315" spans="3:28" s="31" customFormat="1" outlineLevel="2" x14ac:dyDescent="0.2">
      <c r="C315" s="30"/>
      <c r="D315" s="143" t="s">
        <v>307</v>
      </c>
      <c r="E315" s="248">
        <f t="shared" ref="E315:N315" si="367">IF(OR(E312=1,E20=1),1,0)</f>
        <v>0</v>
      </c>
      <c r="F315" s="248">
        <f t="shared" si="367"/>
        <v>0</v>
      </c>
      <c r="G315" s="248">
        <f t="shared" si="367"/>
        <v>0</v>
      </c>
      <c r="H315" s="248">
        <f t="shared" si="367"/>
        <v>0</v>
      </c>
      <c r="I315" s="248">
        <f t="shared" si="367"/>
        <v>0</v>
      </c>
      <c r="J315" s="248">
        <f t="shared" si="367"/>
        <v>0</v>
      </c>
      <c r="K315" s="248">
        <f t="shared" si="367"/>
        <v>0</v>
      </c>
      <c r="L315" s="248">
        <f t="shared" si="367"/>
        <v>0</v>
      </c>
      <c r="M315" s="248">
        <f t="shared" si="367"/>
        <v>0</v>
      </c>
      <c r="N315" s="248">
        <f t="shared" si="367"/>
        <v>0</v>
      </c>
      <c r="O315"/>
      <c r="P315" s="30"/>
      <c r="S315"/>
      <c r="T315"/>
      <c r="U315"/>
      <c r="V315"/>
      <c r="W315"/>
      <c r="X315"/>
      <c r="Y315"/>
      <c r="Z315"/>
      <c r="AA315"/>
      <c r="AB315"/>
    </row>
    <row r="316" spans="3:28" s="31" customFormat="1" outlineLevel="2" x14ac:dyDescent="0.2">
      <c r="C316" s="30"/>
      <c r="D316" s="143" t="s">
        <v>308</v>
      </c>
      <c r="E316" s="248">
        <f t="shared" ref="E316:N316" si="368">IF(E$30&gt;0,IF(E$172&gt;30,1,0),0)</f>
        <v>0</v>
      </c>
      <c r="F316" s="248">
        <f t="shared" si="368"/>
        <v>0</v>
      </c>
      <c r="G316" s="248">
        <f t="shared" si="368"/>
        <v>1</v>
      </c>
      <c r="H316" s="248">
        <f t="shared" si="368"/>
        <v>0</v>
      </c>
      <c r="I316" s="248">
        <f t="shared" si="368"/>
        <v>0</v>
      </c>
      <c r="J316" s="248">
        <f t="shared" si="368"/>
        <v>0</v>
      </c>
      <c r="K316" s="248">
        <f t="shared" si="368"/>
        <v>1</v>
      </c>
      <c r="L316" s="248">
        <f t="shared" si="368"/>
        <v>1</v>
      </c>
      <c r="M316" s="248">
        <f t="shared" si="368"/>
        <v>1</v>
      </c>
      <c r="N316" s="248">
        <f t="shared" si="368"/>
        <v>0</v>
      </c>
      <c r="O316"/>
      <c r="P316" s="30"/>
      <c r="S316"/>
      <c r="T316"/>
      <c r="U316"/>
      <c r="V316"/>
      <c r="W316"/>
      <c r="X316"/>
      <c r="Y316"/>
      <c r="Z316"/>
      <c r="AA316"/>
      <c r="AB316"/>
    </row>
    <row r="317" spans="3:28" s="31" customFormat="1" outlineLevel="2" x14ac:dyDescent="0.2">
      <c r="C317" s="30"/>
      <c r="D317" s="143" t="s">
        <v>309</v>
      </c>
      <c r="E317" s="248">
        <f t="shared" ref="E317:J317" si="369">IF(OR(E316=1,E314=1,E305="ms",E306="ms"),"MS",0)</f>
        <v>0</v>
      </c>
      <c r="F317" s="248" t="str">
        <f t="shared" si="369"/>
        <v>MS</v>
      </c>
      <c r="G317" s="248" t="str">
        <f t="shared" si="369"/>
        <v>MS</v>
      </c>
      <c r="H317" s="248" t="str">
        <f t="shared" si="369"/>
        <v>MS</v>
      </c>
      <c r="I317" s="248" t="str">
        <f t="shared" si="369"/>
        <v>MS</v>
      </c>
      <c r="J317" s="248" t="str">
        <f t="shared" si="369"/>
        <v>MS</v>
      </c>
      <c r="K317" s="248" t="str">
        <f t="shared" ref="K317:N317" si="370">IF(OR(K316=1,K314=1,K305="ms",K306="ms"),"MS",0)</f>
        <v>MS</v>
      </c>
      <c r="L317" s="248" t="str">
        <f t="shared" si="370"/>
        <v>MS</v>
      </c>
      <c r="M317" s="248" t="str">
        <f t="shared" si="370"/>
        <v>MS</v>
      </c>
      <c r="N317" s="248">
        <f t="shared" si="370"/>
        <v>0</v>
      </c>
      <c r="O317"/>
      <c r="P317" s="30"/>
      <c r="S317"/>
      <c r="T317"/>
      <c r="U317"/>
      <c r="V317"/>
      <c r="W317"/>
      <c r="X317"/>
      <c r="Y317"/>
      <c r="Z317"/>
      <c r="AA317"/>
      <c r="AB317"/>
    </row>
    <row r="318" spans="3:28" s="31" customFormat="1" outlineLevel="2" x14ac:dyDescent="0.2">
      <c r="C318" s="30"/>
      <c r="D318" s="143" t="s">
        <v>40</v>
      </c>
      <c r="E318" s="142"/>
      <c r="F318" s="142"/>
      <c r="G318"/>
      <c r="H318"/>
      <c r="I318"/>
      <c r="J318"/>
      <c r="K318"/>
      <c r="L318"/>
      <c r="M318"/>
      <c r="N318"/>
      <c r="O318"/>
      <c r="P318" s="30"/>
      <c r="S318"/>
      <c r="T318"/>
      <c r="U318"/>
      <c r="V318"/>
      <c r="W318"/>
      <c r="X318"/>
      <c r="Y318"/>
      <c r="Z318"/>
      <c r="AA318"/>
      <c r="AB318"/>
    </row>
    <row r="319" spans="3:28" s="31" customFormat="1" outlineLevel="2" x14ac:dyDescent="0.2">
      <c r="C319" s="30"/>
      <c r="D319" s="143" t="s">
        <v>38</v>
      </c>
      <c r="E319" s="142"/>
      <c r="F319" s="142"/>
      <c r="G319"/>
      <c r="H319"/>
      <c r="I319"/>
      <c r="J319"/>
      <c r="K319"/>
      <c r="L319"/>
      <c r="M319"/>
      <c r="N319"/>
      <c r="O319"/>
      <c r="P319" s="30"/>
      <c r="S319"/>
      <c r="T319"/>
      <c r="U319"/>
      <c r="V319"/>
      <c r="W319"/>
      <c r="X319"/>
      <c r="Y319"/>
      <c r="Z319"/>
      <c r="AA319"/>
      <c r="AB319"/>
    </row>
    <row r="320" spans="3:28" s="31" customFormat="1" outlineLevel="2" x14ac:dyDescent="0.2">
      <c r="C320" s="30"/>
      <c r="D320" s="143"/>
      <c r="E320" s="142"/>
      <c r="F320" s="142"/>
      <c r="G320"/>
      <c r="H320"/>
      <c r="I320"/>
      <c r="J320"/>
      <c r="K320"/>
      <c r="L320"/>
      <c r="M320"/>
      <c r="N320"/>
      <c r="O320"/>
      <c r="P320" s="30"/>
      <c r="S320"/>
      <c r="T320"/>
      <c r="U320"/>
      <c r="V320"/>
      <c r="W320"/>
      <c r="X320"/>
      <c r="Y320"/>
      <c r="Z320"/>
      <c r="AA320"/>
      <c r="AB320"/>
    </row>
    <row r="321" spans="4:16" outlineLevel="2" x14ac:dyDescent="0.2">
      <c r="D321" s="224" t="s">
        <v>313</v>
      </c>
      <c r="E321" s="226"/>
      <c r="F321" s="226"/>
      <c r="G321" s="227"/>
      <c r="H321" s="227"/>
      <c r="I321" s="227"/>
      <c r="J321" s="227"/>
      <c r="K321" s="227"/>
      <c r="L321" s="227"/>
      <c r="M321" s="227"/>
      <c r="N321" s="227"/>
      <c r="O321" s="138"/>
      <c r="P321" s="49"/>
    </row>
    <row r="322" spans="4:16" outlineLevel="2" x14ac:dyDescent="0.2">
      <c r="D322" s="143" t="s">
        <v>230</v>
      </c>
      <c r="E322" s="142"/>
      <c r="F322" s="142" t="s">
        <v>314</v>
      </c>
    </row>
    <row r="323" spans="4:16" outlineLevel="2" x14ac:dyDescent="0.2">
      <c r="D323" s="143"/>
      <c r="E323" s="142"/>
      <c r="F323" s="142" t="e">
        <v>#N/A</v>
      </c>
    </row>
    <row r="324" spans="4:16" outlineLevel="2" x14ac:dyDescent="0.2">
      <c r="D324" s="143" t="s">
        <v>235</v>
      </c>
      <c r="E324" s="142"/>
      <c r="F324" s="142" t="s">
        <v>315</v>
      </c>
    </row>
    <row r="325" spans="4:16" outlineLevel="2" x14ac:dyDescent="0.2">
      <c r="D325" s="143" t="s">
        <v>235</v>
      </c>
      <c r="E325" s="142"/>
      <c r="F325" s="142" t="s">
        <v>316</v>
      </c>
    </row>
    <row r="326" spans="4:16" outlineLevel="2" x14ac:dyDescent="0.2">
      <c r="D326" s="143" t="s">
        <v>241</v>
      </c>
      <c r="E326" s="142"/>
      <c r="F326" s="142" t="s">
        <v>317</v>
      </c>
    </row>
    <row r="327" spans="4:16" outlineLevel="1" x14ac:dyDescent="0.2">
      <c r="D327" s="232"/>
      <c r="E327" s="268">
        <f>E196</f>
        <v>0.78918918918918923</v>
      </c>
      <c r="F327" s="268">
        <f t="shared" ref="F327:N327" si="371">F196</f>
        <v>0.81178160919540232</v>
      </c>
      <c r="G327" s="268">
        <f t="shared" si="371"/>
        <v>0.54736842105263162</v>
      </c>
      <c r="H327" s="268">
        <f t="shared" si="371"/>
        <v>0.86626506024096384</v>
      </c>
      <c r="I327" s="268">
        <f t="shared" si="371"/>
        <v>0.67435549525101768</v>
      </c>
      <c r="J327" s="268">
        <f t="shared" si="371"/>
        <v>0.79867986798679869</v>
      </c>
      <c r="K327" s="268">
        <f t="shared" si="371"/>
        <v>1.0020618556701031</v>
      </c>
      <c r="L327" s="268">
        <f t="shared" si="371"/>
        <v>0.91034211561148248</v>
      </c>
      <c r="M327" s="268">
        <f t="shared" si="371"/>
        <v>1</v>
      </c>
      <c r="N327" s="268">
        <f t="shared" si="371"/>
        <v>0</v>
      </c>
    </row>
    <row r="328" spans="4:16" outlineLevel="1" x14ac:dyDescent="0.2">
      <c r="D328" s="44" t="s">
        <v>318</v>
      </c>
      <c r="E328" s="225" t="str">
        <f t="shared" ref="E328:N328" si="372">IF(E30&lt;=0,0,IFERROR(IF(E327&gt;=0.95,"MS",IF(E327&lt;0.85,"FFBS","DNMS")),0))</f>
        <v>FFBS</v>
      </c>
      <c r="F328" s="225" t="str">
        <f t="shared" si="372"/>
        <v>FFBS</v>
      </c>
      <c r="G328" s="225" t="str">
        <f t="shared" si="372"/>
        <v>FFBS</v>
      </c>
      <c r="H328" s="225" t="str">
        <f t="shared" si="372"/>
        <v>DNMS</v>
      </c>
      <c r="I328" s="225" t="str">
        <f t="shared" si="372"/>
        <v>FFBS</v>
      </c>
      <c r="J328" s="225" t="str">
        <f t="shared" si="372"/>
        <v>FFBS</v>
      </c>
      <c r="K328" s="225" t="str">
        <f t="shared" si="372"/>
        <v>MS</v>
      </c>
      <c r="L328" s="225" t="str">
        <f>IF(L30&lt;=0,0,IFERROR(IF(L327&gt;=0.95,"MS",IF(L327&lt;0.85,"FFBS","DNMS")),0))</f>
        <v>DNMS</v>
      </c>
      <c r="M328" s="225" t="str">
        <f t="shared" si="372"/>
        <v>MS</v>
      </c>
      <c r="N328" s="225">
        <f t="shared" si="372"/>
        <v>0</v>
      </c>
    </row>
    <row r="329" spans="4:16" outlineLevel="1" x14ac:dyDescent="0.2">
      <c r="D329" s="44"/>
      <c r="E329" s="273"/>
      <c r="F329" s="264"/>
      <c r="G329" s="264"/>
      <c r="H329" s="264"/>
      <c r="I329" s="264"/>
      <c r="J329" s="264"/>
      <c r="K329" s="264"/>
      <c r="L329" s="264"/>
      <c r="M329" s="264"/>
      <c r="N329" s="264"/>
    </row>
    <row r="330" spans="4:16" outlineLevel="1" x14ac:dyDescent="0.2">
      <c r="D330" s="143" t="s">
        <v>319</v>
      </c>
      <c r="E330" s="273"/>
      <c r="F330" s="142"/>
    </row>
    <row r="331" spans="4:16" outlineLevel="1" x14ac:dyDescent="0.2">
      <c r="D331" s="143"/>
      <c r="E331" s="142"/>
      <c r="F331" s="142"/>
    </row>
    <row r="332" spans="4:16" outlineLevel="1" collapsed="1" x14ac:dyDescent="0.2">
      <c r="D332" s="45" t="s">
        <v>320</v>
      </c>
      <c r="E332" s="69"/>
      <c r="F332" s="69"/>
      <c r="G332" s="69"/>
      <c r="H332" s="69"/>
      <c r="I332" s="69"/>
      <c r="J332" s="69"/>
      <c r="K332" s="69"/>
      <c r="L332" s="69"/>
      <c r="M332" s="69"/>
      <c r="N332" s="69"/>
    </row>
    <row r="333" spans="4:16" outlineLevel="1" x14ac:dyDescent="0.2">
      <c r="D333" s="80" t="s">
        <v>321</v>
      </c>
      <c r="E333" s="96"/>
      <c r="F333" s="96"/>
      <c r="G333" s="96"/>
      <c r="H333" s="96"/>
      <c r="I333" s="96"/>
      <c r="J333" s="96"/>
      <c r="K333" s="96"/>
      <c r="L333" s="96"/>
      <c r="M333" s="96"/>
      <c r="N333" s="96"/>
    </row>
    <row r="334" spans="4:16" ht="15" outlineLevel="1" x14ac:dyDescent="0.2">
      <c r="D334" s="45" t="s">
        <v>322</v>
      </c>
      <c r="E334" s="264" t="str">
        <f t="shared" ref="E334:N334" si="373">IF(E213=0,0,IF(E213&gt;0,"Pos","Neg"))</f>
        <v>Neg</v>
      </c>
      <c r="F334" s="264" t="str">
        <f t="shared" si="373"/>
        <v>Neg</v>
      </c>
      <c r="G334" s="264" t="str">
        <f t="shared" si="373"/>
        <v>Pos</v>
      </c>
      <c r="H334" s="264" t="str">
        <f t="shared" si="373"/>
        <v>Neg</v>
      </c>
      <c r="I334" s="264" t="str">
        <f t="shared" si="373"/>
        <v>Neg</v>
      </c>
      <c r="J334" s="264" t="str">
        <f t="shared" si="373"/>
        <v>Neg</v>
      </c>
      <c r="K334" s="264" t="str">
        <f t="shared" si="373"/>
        <v>Pos</v>
      </c>
      <c r="L334" s="264" t="str">
        <f t="shared" si="373"/>
        <v>Pos</v>
      </c>
      <c r="M334" s="264" t="str">
        <f t="shared" si="373"/>
        <v>Pos</v>
      </c>
      <c r="N334" s="264">
        <f t="shared" si="373"/>
        <v>0</v>
      </c>
      <c r="P334" s="261" t="s">
        <v>323</v>
      </c>
    </row>
    <row r="335" spans="4:16" ht="15" outlineLevel="1" x14ac:dyDescent="0.2">
      <c r="D335" s="45" t="s">
        <v>324</v>
      </c>
      <c r="E335" s="264">
        <f t="shared" ref="E335:N335" si="374">IF(E218=0,0,IF(E218&gt;0,"Pos","Neg"))</f>
        <v>0</v>
      </c>
      <c r="F335" s="264">
        <f t="shared" si="374"/>
        <v>0</v>
      </c>
      <c r="G335" s="264" t="str">
        <f t="shared" si="374"/>
        <v>Pos</v>
      </c>
      <c r="H335" s="264" t="str">
        <f t="shared" si="374"/>
        <v>Neg</v>
      </c>
      <c r="I335" s="264" t="str">
        <f t="shared" si="374"/>
        <v>Neg</v>
      </c>
      <c r="J335" s="264" t="str">
        <f t="shared" si="374"/>
        <v>Neg</v>
      </c>
      <c r="K335" s="264" t="str">
        <f t="shared" si="374"/>
        <v>Pos</v>
      </c>
      <c r="L335" s="264" t="str">
        <f t="shared" si="374"/>
        <v>Pos</v>
      </c>
      <c r="M335" s="264" t="str">
        <f t="shared" si="374"/>
        <v>Pos</v>
      </c>
      <c r="N335" s="264">
        <f t="shared" si="374"/>
        <v>0</v>
      </c>
      <c r="P335" s="261" t="s">
        <v>325</v>
      </c>
    </row>
    <row r="336" spans="4:16" ht="15" outlineLevel="1" x14ac:dyDescent="0.2">
      <c r="D336" s="265" t="s">
        <v>326</v>
      </c>
      <c r="E336" s="225" t="str">
        <f t="shared" ref="E336:N336" si="375">IF(E213=0,0,IF(AND(E335="Neg",E334="Neg"),"FFBS",IF(_xlfn.XOR(E334="Neg",E335="Neg"),"DNMS",IF(E213&gt;0,"MS",0))))</f>
        <v>DNMS</v>
      </c>
      <c r="F336" s="225" t="str">
        <f t="shared" si="375"/>
        <v>DNMS</v>
      </c>
      <c r="G336" s="225" t="str">
        <f t="shared" si="375"/>
        <v>MS</v>
      </c>
      <c r="H336" s="225" t="str">
        <f t="shared" si="375"/>
        <v>FFBS</v>
      </c>
      <c r="I336" s="225" t="str">
        <f t="shared" si="375"/>
        <v>FFBS</v>
      </c>
      <c r="J336" s="225" t="str">
        <f t="shared" si="375"/>
        <v>FFBS</v>
      </c>
      <c r="K336" s="225" t="str">
        <f t="shared" si="375"/>
        <v>MS</v>
      </c>
      <c r="L336" s="225" t="str">
        <f t="shared" si="375"/>
        <v>MS</v>
      </c>
      <c r="M336" s="225" t="str">
        <f t="shared" si="375"/>
        <v>MS</v>
      </c>
      <c r="N336" s="225">
        <f t="shared" si="375"/>
        <v>0</v>
      </c>
      <c r="P336" s="261" t="s">
        <v>327</v>
      </c>
    </row>
    <row r="337" spans="4:16" ht="15" outlineLevel="1" x14ac:dyDescent="0.2">
      <c r="D337" s="143"/>
      <c r="E337" s="142"/>
      <c r="F337" s="142"/>
      <c r="P337" s="262" t="s">
        <v>328</v>
      </c>
    </row>
    <row r="338" spans="4:16" ht="15" outlineLevel="1" x14ac:dyDescent="0.2">
      <c r="D338" s="143"/>
      <c r="E338" s="142"/>
      <c r="F338" s="142"/>
      <c r="P338" s="261" t="s">
        <v>329</v>
      </c>
    </row>
    <row r="339" spans="4:16" ht="15" outlineLevel="1" x14ac:dyDescent="0.2">
      <c r="D339" s="143"/>
      <c r="E339" s="142"/>
      <c r="F339" s="142"/>
      <c r="P339" s="261" t="s">
        <v>330</v>
      </c>
    </row>
    <row r="340" spans="4:16" ht="15" outlineLevel="1" x14ac:dyDescent="0.2">
      <c r="D340" s="143"/>
      <c r="E340" s="142"/>
      <c r="F340" s="142"/>
      <c r="P340" s="261" t="s">
        <v>331</v>
      </c>
    </row>
    <row r="341" spans="4:16" ht="15" outlineLevel="1" x14ac:dyDescent="0.2">
      <c r="D341" s="143"/>
      <c r="E341" s="142"/>
      <c r="F341" s="142"/>
      <c r="P341" s="263" t="s">
        <v>332</v>
      </c>
    </row>
    <row r="342" spans="4:16" x14ac:dyDescent="0.2">
      <c r="D342" s="143"/>
      <c r="E342" s="142"/>
      <c r="F342" s="142"/>
    </row>
    <row r="343" spans="4:16" x14ac:dyDescent="0.2">
      <c r="D343" s="143"/>
      <c r="E343" s="142"/>
      <c r="F343" s="142"/>
    </row>
    <row r="344" spans="4:16" x14ac:dyDescent="0.2">
      <c r="D344" s="143"/>
      <c r="E344" s="142"/>
      <c r="F344" s="142"/>
    </row>
    <row r="345" spans="4:16" x14ac:dyDescent="0.2">
      <c r="D345" s="143"/>
      <c r="E345" s="142"/>
      <c r="F345" s="142"/>
    </row>
    <row r="346" spans="4:16" x14ac:dyDescent="0.2">
      <c r="D346" s="143"/>
      <c r="E346" s="142"/>
      <c r="F346" s="142"/>
    </row>
    <row r="347" spans="4:16" x14ac:dyDescent="0.2">
      <c r="D347" s="143"/>
      <c r="E347" s="142"/>
      <c r="F347" s="142"/>
    </row>
    <row r="348" spans="4:16" x14ac:dyDescent="0.2">
      <c r="D348" s="143"/>
      <c r="E348" s="142"/>
      <c r="F348" s="142"/>
    </row>
    <row r="349" spans="4:16" x14ac:dyDescent="0.2">
      <c r="D349" s="143"/>
      <c r="E349" s="142"/>
      <c r="F349" s="142"/>
    </row>
    <row r="350" spans="4:16" x14ac:dyDescent="0.2">
      <c r="D350" s="143"/>
      <c r="E350" s="142"/>
      <c r="F350" s="142"/>
    </row>
    <row r="351" spans="4:16" x14ac:dyDescent="0.2">
      <c r="D351" s="143"/>
      <c r="E351" s="142"/>
      <c r="F351" s="142"/>
    </row>
    <row r="352" spans="4:16" x14ac:dyDescent="0.2">
      <c r="D352" s="143"/>
      <c r="E352" s="142"/>
      <c r="F352" s="142"/>
    </row>
    <row r="353" spans="4:6" x14ac:dyDescent="0.2">
      <c r="D353" s="143"/>
      <c r="E353" s="142"/>
      <c r="F353" s="142"/>
    </row>
    <row r="354" spans="4:6" x14ac:dyDescent="0.2">
      <c r="D354" s="143"/>
      <c r="E354" s="142"/>
      <c r="F354" s="142"/>
    </row>
    <row r="355" spans="4:6" x14ac:dyDescent="0.2">
      <c r="D355" s="143"/>
      <c r="E355" s="142"/>
      <c r="F355" s="142"/>
    </row>
    <row r="356" spans="4:6" x14ac:dyDescent="0.2">
      <c r="D356" s="143"/>
      <c r="E356" s="142"/>
      <c r="F356" s="142"/>
    </row>
    <row r="357" spans="4:6" x14ac:dyDescent="0.2">
      <c r="D357" s="143"/>
      <c r="E357" s="142"/>
      <c r="F357" s="142"/>
    </row>
    <row r="358" spans="4:6" x14ac:dyDescent="0.2">
      <c r="D358" s="143"/>
      <c r="E358" s="142"/>
      <c r="F358" s="142"/>
    </row>
    <row r="359" spans="4:6" x14ac:dyDescent="0.2">
      <c r="D359" s="143"/>
      <c r="E359" s="142"/>
      <c r="F359" s="142"/>
    </row>
    <row r="360" spans="4:6" x14ac:dyDescent="0.2">
      <c r="D360" s="143"/>
      <c r="E360" s="142"/>
      <c r="F360" s="142"/>
    </row>
    <row r="361" spans="4:6" x14ac:dyDescent="0.2">
      <c r="D361" s="143"/>
      <c r="E361" s="142"/>
      <c r="F361" s="142"/>
    </row>
    <row r="362" spans="4:6" x14ac:dyDescent="0.2">
      <c r="D362" s="143"/>
      <c r="E362" s="142"/>
      <c r="F362" s="142"/>
    </row>
    <row r="363" spans="4:6" x14ac:dyDescent="0.2">
      <c r="D363" s="143"/>
      <c r="E363" s="142"/>
      <c r="F363" s="142"/>
    </row>
    <row r="364" spans="4:6" x14ac:dyDescent="0.2">
      <c r="D364" s="143"/>
      <c r="E364" s="142"/>
      <c r="F364" s="142"/>
    </row>
    <row r="365" spans="4:6" x14ac:dyDescent="0.2">
      <c r="D365" s="143"/>
      <c r="E365" s="142"/>
      <c r="F365" s="142"/>
    </row>
    <row r="366" spans="4:6" x14ac:dyDescent="0.2">
      <c r="D366" s="143"/>
      <c r="E366" s="142"/>
      <c r="F366" s="142"/>
    </row>
    <row r="367" spans="4:6" x14ac:dyDescent="0.2">
      <c r="D367" s="143"/>
      <c r="E367" s="142"/>
      <c r="F367" s="142"/>
    </row>
    <row r="368" spans="4:6" x14ac:dyDescent="0.2">
      <c r="D368" s="143"/>
      <c r="E368" s="142"/>
      <c r="F368" s="142"/>
    </row>
    <row r="369" spans="4:6" x14ac:dyDescent="0.2">
      <c r="D369" s="143"/>
      <c r="E369" s="142"/>
      <c r="F369" s="142"/>
    </row>
    <row r="370" spans="4:6" x14ac:dyDescent="0.2">
      <c r="D370" s="143"/>
      <c r="E370" s="142"/>
      <c r="F370" s="142"/>
    </row>
    <row r="371" spans="4:6" x14ac:dyDescent="0.2">
      <c r="D371" s="143"/>
      <c r="E371" s="142"/>
      <c r="F371" s="142"/>
    </row>
    <row r="372" spans="4:6" x14ac:dyDescent="0.2">
      <c r="D372" s="143"/>
      <c r="E372" s="142"/>
      <c r="F372" s="142"/>
    </row>
    <row r="373" spans="4:6" x14ac:dyDescent="0.2">
      <c r="D373" s="143"/>
      <c r="E373" s="142"/>
      <c r="F373" s="142"/>
    </row>
    <row r="374" spans="4:6" x14ac:dyDescent="0.2">
      <c r="D374" s="143"/>
      <c r="E374" s="142"/>
      <c r="F374" s="142"/>
    </row>
    <row r="375" spans="4:6" x14ac:dyDescent="0.2">
      <c r="D375" s="143"/>
      <c r="E375" s="142"/>
      <c r="F375" s="142"/>
    </row>
    <row r="376" spans="4:6" x14ac:dyDescent="0.2">
      <c r="D376" s="143"/>
      <c r="E376" s="142"/>
      <c r="F376" s="142"/>
    </row>
    <row r="377" spans="4:6" x14ac:dyDescent="0.2">
      <c r="D377" s="143"/>
      <c r="E377" s="142"/>
      <c r="F377" s="142"/>
    </row>
    <row r="378" spans="4:6" x14ac:dyDescent="0.2">
      <c r="D378" s="143"/>
      <c r="E378" s="142"/>
      <c r="F378" s="142"/>
    </row>
    <row r="379" spans="4:6" x14ac:dyDescent="0.2">
      <c r="D379" s="143"/>
      <c r="E379" s="142"/>
      <c r="F379" s="142"/>
    </row>
    <row r="380" spans="4:6" x14ac:dyDescent="0.2">
      <c r="D380" s="143"/>
      <c r="E380" s="142"/>
      <c r="F380" s="142"/>
    </row>
    <row r="381" spans="4:6" x14ac:dyDescent="0.2">
      <c r="D381" s="143"/>
      <c r="E381" s="142"/>
      <c r="F381" s="142"/>
    </row>
    <row r="382" spans="4:6" x14ac:dyDescent="0.2">
      <c r="D382" s="143"/>
      <c r="E382" s="142"/>
      <c r="F382" s="142"/>
    </row>
    <row r="383" spans="4:6" x14ac:dyDescent="0.2">
      <c r="D383" s="143"/>
      <c r="E383" s="142"/>
      <c r="F383" s="142"/>
    </row>
    <row r="384" spans="4:6" x14ac:dyDescent="0.2">
      <c r="D384" s="143"/>
      <c r="E384" s="142"/>
      <c r="F384" s="142"/>
    </row>
    <row r="385" spans="4:6" x14ac:dyDescent="0.2">
      <c r="D385" s="143"/>
      <c r="E385" s="142"/>
      <c r="F385" s="142"/>
    </row>
    <row r="386" spans="4:6" x14ac:dyDescent="0.2">
      <c r="D386" s="143"/>
      <c r="E386" s="142"/>
      <c r="F386" s="142"/>
    </row>
    <row r="387" spans="4:6" x14ac:dyDescent="0.2">
      <c r="D387" s="143"/>
      <c r="E387" s="142"/>
      <c r="F387" s="142"/>
    </row>
    <row r="388" spans="4:6" x14ac:dyDescent="0.2">
      <c r="D388" s="143"/>
      <c r="E388" s="142"/>
      <c r="F388" s="142"/>
    </row>
    <row r="389" spans="4:6" x14ac:dyDescent="0.2">
      <c r="D389" s="143"/>
      <c r="E389" s="142"/>
      <c r="F389" s="142"/>
    </row>
    <row r="390" spans="4:6" x14ac:dyDescent="0.2">
      <c r="D390" s="143"/>
      <c r="E390" s="142"/>
      <c r="F390" s="142"/>
    </row>
    <row r="391" spans="4:6" x14ac:dyDescent="0.2">
      <c r="D391" s="143"/>
      <c r="E391" s="142"/>
      <c r="F391" s="142"/>
    </row>
    <row r="392" spans="4:6" x14ac:dyDescent="0.2">
      <c r="D392" s="143"/>
      <c r="E392" s="142"/>
      <c r="F392" s="142"/>
    </row>
    <row r="393" spans="4:6" x14ac:dyDescent="0.2">
      <c r="D393" s="143"/>
      <c r="E393" s="142"/>
      <c r="F393" s="142"/>
    </row>
    <row r="394" spans="4:6" x14ac:dyDescent="0.2">
      <c r="D394" s="143"/>
      <c r="E394" s="142"/>
      <c r="F394" s="142"/>
    </row>
    <row r="395" spans="4:6" x14ac:dyDescent="0.2">
      <c r="D395" s="143"/>
      <c r="E395" s="142"/>
      <c r="F395" s="142"/>
    </row>
    <row r="396" spans="4:6" x14ac:dyDescent="0.2">
      <c r="D396" s="143"/>
      <c r="E396" s="142"/>
      <c r="F396" s="142"/>
    </row>
    <row r="397" spans="4:6" x14ac:dyDescent="0.2">
      <c r="D397" s="143"/>
      <c r="E397" s="142"/>
      <c r="F397" s="142"/>
    </row>
    <row r="398" spans="4:6" x14ac:dyDescent="0.2">
      <c r="D398" s="143"/>
      <c r="E398" s="142"/>
      <c r="F398" s="142"/>
    </row>
    <row r="399" spans="4:6" x14ac:dyDescent="0.2">
      <c r="D399" s="143"/>
      <c r="E399" s="142"/>
      <c r="F399" s="142"/>
    </row>
    <row r="400" spans="4:6" x14ac:dyDescent="0.2">
      <c r="D400" s="143"/>
      <c r="E400" s="142"/>
      <c r="F400" s="142"/>
    </row>
    <row r="401" spans="4:6" x14ac:dyDescent="0.2">
      <c r="D401" s="143"/>
      <c r="E401" s="142"/>
      <c r="F401" s="142"/>
    </row>
    <row r="402" spans="4:6" x14ac:dyDescent="0.2">
      <c r="D402" s="143"/>
      <c r="E402" s="142"/>
      <c r="F402" s="142"/>
    </row>
    <row r="403" spans="4:6" x14ac:dyDescent="0.2">
      <c r="D403" s="143"/>
      <c r="E403" s="142"/>
      <c r="F403" s="142"/>
    </row>
    <row r="404" spans="4:6" x14ac:dyDescent="0.2">
      <c r="D404" s="143"/>
      <c r="E404" s="142"/>
      <c r="F404" s="142"/>
    </row>
    <row r="405" spans="4:6" x14ac:dyDescent="0.2">
      <c r="D405" s="143"/>
      <c r="E405" s="142"/>
      <c r="F405" s="142"/>
    </row>
    <row r="406" spans="4:6" x14ac:dyDescent="0.2">
      <c r="D406" s="143"/>
      <c r="E406" s="142"/>
      <c r="F406" s="142"/>
    </row>
    <row r="407" spans="4:6" x14ac:dyDescent="0.2">
      <c r="D407" s="143"/>
      <c r="E407" s="142"/>
      <c r="F407" s="142"/>
    </row>
    <row r="408" spans="4:6" x14ac:dyDescent="0.2">
      <c r="D408" s="143"/>
      <c r="E408" s="142"/>
      <c r="F408" s="142"/>
    </row>
    <row r="409" spans="4:6" x14ac:dyDescent="0.2">
      <c r="D409" s="143"/>
      <c r="E409" s="142"/>
      <c r="F409" s="142"/>
    </row>
    <row r="410" spans="4:6" x14ac:dyDescent="0.2">
      <c r="D410" s="143"/>
      <c r="E410" s="142"/>
      <c r="F410" s="142"/>
    </row>
    <row r="411" spans="4:6" x14ac:dyDescent="0.2">
      <c r="D411" s="143"/>
      <c r="E411" s="142"/>
      <c r="F411" s="142"/>
    </row>
    <row r="412" spans="4:6" x14ac:dyDescent="0.2">
      <c r="D412" s="143"/>
      <c r="E412" s="142"/>
      <c r="F412" s="142"/>
    </row>
    <row r="413" spans="4:6" x14ac:dyDescent="0.2">
      <c r="D413" s="143"/>
      <c r="E413" s="142"/>
      <c r="F413" s="142"/>
    </row>
    <row r="414" spans="4:6" x14ac:dyDescent="0.2">
      <c r="D414" s="143"/>
      <c r="E414" s="142"/>
      <c r="F414" s="142"/>
    </row>
    <row r="415" spans="4:6" x14ac:dyDescent="0.2">
      <c r="D415" s="143"/>
      <c r="E415" s="142"/>
      <c r="F415" s="142"/>
    </row>
    <row r="416" spans="4:6" x14ac:dyDescent="0.2">
      <c r="D416" s="143"/>
      <c r="E416" s="142"/>
      <c r="F416" s="142"/>
    </row>
    <row r="417" spans="4:6" x14ac:dyDescent="0.2">
      <c r="D417" s="143"/>
      <c r="E417" s="142"/>
      <c r="F417" s="142"/>
    </row>
    <row r="418" spans="4:6" x14ac:dyDescent="0.2">
      <c r="D418" s="143"/>
      <c r="E418" s="142"/>
      <c r="F418" s="142"/>
    </row>
    <row r="419" spans="4:6" x14ac:dyDescent="0.2">
      <c r="D419" s="143"/>
      <c r="E419" s="142"/>
      <c r="F419" s="142"/>
    </row>
    <row r="420" spans="4:6" x14ac:dyDescent="0.2">
      <c r="D420" s="143"/>
      <c r="E420" s="142"/>
      <c r="F420" s="142"/>
    </row>
    <row r="421" spans="4:6" x14ac:dyDescent="0.2">
      <c r="D421" s="143"/>
      <c r="E421" s="142"/>
      <c r="F421" s="142"/>
    </row>
    <row r="422" spans="4:6" x14ac:dyDescent="0.2">
      <c r="D422" s="143"/>
      <c r="E422" s="142"/>
      <c r="F422" s="142"/>
    </row>
    <row r="423" spans="4:6" x14ac:dyDescent="0.2">
      <c r="D423" s="143"/>
      <c r="E423" s="142"/>
      <c r="F423" s="142"/>
    </row>
    <row r="424" spans="4:6" x14ac:dyDescent="0.2">
      <c r="D424" s="143"/>
      <c r="E424" s="142"/>
      <c r="F424" s="142"/>
    </row>
    <row r="425" spans="4:6" x14ac:dyDescent="0.2">
      <c r="D425" s="143"/>
      <c r="E425" s="142"/>
      <c r="F425" s="142"/>
    </row>
    <row r="426" spans="4:6" x14ac:dyDescent="0.2">
      <c r="D426" s="143"/>
      <c r="E426" s="142"/>
      <c r="F426" s="142"/>
    </row>
    <row r="427" spans="4:6" x14ac:dyDescent="0.2">
      <c r="D427" s="143"/>
      <c r="E427" s="142"/>
      <c r="F427" s="142"/>
    </row>
    <row r="428" spans="4:6" x14ac:dyDescent="0.2">
      <c r="D428" s="143"/>
      <c r="E428" s="142"/>
      <c r="F428" s="142"/>
    </row>
    <row r="429" spans="4:6" x14ac:dyDescent="0.2">
      <c r="D429" s="143"/>
      <c r="E429" s="142"/>
      <c r="F429" s="142"/>
    </row>
    <row r="430" spans="4:6" x14ac:dyDescent="0.2">
      <c r="D430" s="143"/>
      <c r="E430" s="142"/>
      <c r="F430" s="142"/>
    </row>
    <row r="431" spans="4:6" x14ac:dyDescent="0.2">
      <c r="D431" s="143"/>
      <c r="E431" s="142"/>
      <c r="F431" s="142"/>
    </row>
    <row r="432" spans="4:6" x14ac:dyDescent="0.2">
      <c r="D432" s="143"/>
      <c r="E432" s="142"/>
      <c r="F432" s="142"/>
    </row>
    <row r="433" spans="4:6" x14ac:dyDescent="0.2">
      <c r="D433" s="143"/>
      <c r="E433" s="142"/>
      <c r="F433" s="142"/>
    </row>
    <row r="434" spans="4:6" x14ac:dyDescent="0.2">
      <c r="D434" s="143"/>
      <c r="E434" s="142"/>
      <c r="F434" s="142"/>
    </row>
    <row r="435" spans="4:6" x14ac:dyDescent="0.2">
      <c r="D435" s="143"/>
      <c r="E435" s="142"/>
      <c r="F435" s="142"/>
    </row>
    <row r="436" spans="4:6" x14ac:dyDescent="0.2">
      <c r="D436" s="143"/>
      <c r="E436" s="142"/>
      <c r="F436" s="142"/>
    </row>
    <row r="437" spans="4:6" x14ac:dyDescent="0.2">
      <c r="D437" s="143"/>
      <c r="E437" s="142"/>
      <c r="F437" s="142"/>
    </row>
    <row r="438" spans="4:6" x14ac:dyDescent="0.2">
      <c r="D438" s="143"/>
      <c r="E438" s="142"/>
      <c r="F438" s="142"/>
    </row>
    <row r="439" spans="4:6" x14ac:dyDescent="0.2">
      <c r="D439" s="143"/>
      <c r="E439" s="142"/>
      <c r="F439" s="142"/>
    </row>
    <row r="440" spans="4:6" x14ac:dyDescent="0.2">
      <c r="D440" s="143"/>
      <c r="E440" s="142"/>
      <c r="F440" s="142"/>
    </row>
    <row r="441" spans="4:6" x14ac:dyDescent="0.2">
      <c r="D441" s="143"/>
      <c r="E441" s="142"/>
      <c r="F441" s="142"/>
    </row>
    <row r="442" spans="4:6" x14ac:dyDescent="0.2">
      <c r="D442" s="143"/>
      <c r="E442" s="142"/>
      <c r="F442" s="142"/>
    </row>
    <row r="443" spans="4:6" x14ac:dyDescent="0.2">
      <c r="D443" s="143"/>
      <c r="E443" s="142"/>
      <c r="F443" s="142"/>
    </row>
    <row r="444" spans="4:6" x14ac:dyDescent="0.2">
      <c r="D444" s="143"/>
      <c r="E444" s="142"/>
      <c r="F444" s="142"/>
    </row>
    <row r="445" spans="4:6" x14ac:dyDescent="0.2">
      <c r="D445" s="143"/>
      <c r="E445" s="142"/>
      <c r="F445" s="142"/>
    </row>
    <row r="446" spans="4:6" x14ac:dyDescent="0.2">
      <c r="D446" s="143"/>
      <c r="E446" s="142"/>
      <c r="F446" s="142"/>
    </row>
    <row r="447" spans="4:6" x14ac:dyDescent="0.2">
      <c r="D447" s="143"/>
      <c r="E447" s="142"/>
      <c r="F447" s="142"/>
    </row>
    <row r="448" spans="4:6" x14ac:dyDescent="0.2">
      <c r="D448" s="143"/>
      <c r="E448" s="142"/>
      <c r="F448" s="142"/>
    </row>
    <row r="449" spans="4:6" x14ac:dyDescent="0.2">
      <c r="D449" s="143"/>
      <c r="E449" s="142"/>
      <c r="F449" s="142"/>
    </row>
    <row r="450" spans="4:6" x14ac:dyDescent="0.2">
      <c r="D450" s="143"/>
      <c r="E450" s="142"/>
      <c r="F450" s="142"/>
    </row>
    <row r="451" spans="4:6" x14ac:dyDescent="0.2">
      <c r="D451" s="143"/>
      <c r="E451" s="142"/>
      <c r="F451" s="142"/>
    </row>
    <row r="452" spans="4:6" x14ac:dyDescent="0.2">
      <c r="D452" s="143"/>
      <c r="E452" s="142"/>
      <c r="F452" s="142"/>
    </row>
    <row r="453" spans="4:6" x14ac:dyDescent="0.2">
      <c r="D453" s="143"/>
      <c r="E453" s="142"/>
      <c r="F453" s="142"/>
    </row>
    <row r="454" spans="4:6" x14ac:dyDescent="0.2">
      <c r="D454" s="143"/>
      <c r="E454" s="142"/>
      <c r="F454" s="142"/>
    </row>
    <row r="455" spans="4:6" x14ac:dyDescent="0.2">
      <c r="D455" s="143"/>
      <c r="E455" s="142"/>
      <c r="F455" s="142"/>
    </row>
    <row r="456" spans="4:6" x14ac:dyDescent="0.2">
      <c r="D456" s="143"/>
      <c r="E456" s="142"/>
      <c r="F456" s="142"/>
    </row>
    <row r="457" spans="4:6" x14ac:dyDescent="0.2">
      <c r="D457" s="143"/>
      <c r="E457" s="142"/>
      <c r="F457" s="142"/>
    </row>
    <row r="458" spans="4:6" x14ac:dyDescent="0.2">
      <c r="D458" s="143"/>
      <c r="E458" s="142"/>
      <c r="F458" s="142"/>
    </row>
    <row r="459" spans="4:6" x14ac:dyDescent="0.2">
      <c r="D459" s="143"/>
      <c r="E459" s="142"/>
      <c r="F459" s="142"/>
    </row>
    <row r="460" spans="4:6" x14ac:dyDescent="0.2">
      <c r="D460" s="143"/>
      <c r="E460" s="142"/>
      <c r="F460" s="142"/>
    </row>
    <row r="461" spans="4:6" x14ac:dyDescent="0.2">
      <c r="D461" s="143"/>
      <c r="E461" s="142"/>
      <c r="F461" s="142"/>
    </row>
    <row r="462" spans="4:6" x14ac:dyDescent="0.2">
      <c r="D462" s="143"/>
      <c r="E462" s="142"/>
      <c r="F462" s="142"/>
    </row>
    <row r="463" spans="4:6" x14ac:dyDescent="0.2">
      <c r="D463" s="143"/>
      <c r="E463" s="142"/>
      <c r="F463" s="142"/>
    </row>
    <row r="464" spans="4:6" x14ac:dyDescent="0.2">
      <c r="D464" s="143"/>
      <c r="E464" s="142"/>
      <c r="F464" s="142"/>
    </row>
    <row r="465" spans="4:6" x14ac:dyDescent="0.2">
      <c r="D465" s="143"/>
      <c r="E465" s="142"/>
      <c r="F465" s="142"/>
    </row>
    <row r="466" spans="4:6" x14ac:dyDescent="0.2">
      <c r="D466" s="143"/>
      <c r="E466" s="142"/>
      <c r="F466" s="142"/>
    </row>
    <row r="467" spans="4:6" x14ac:dyDescent="0.2">
      <c r="D467" s="143"/>
      <c r="E467" s="142"/>
      <c r="F467" s="142"/>
    </row>
    <row r="468" spans="4:6" x14ac:dyDescent="0.2">
      <c r="D468" s="143"/>
      <c r="E468" s="142"/>
      <c r="F468" s="142"/>
    </row>
    <row r="469" spans="4:6" x14ac:dyDescent="0.2">
      <c r="D469" s="143"/>
      <c r="E469" s="142"/>
      <c r="F469" s="142"/>
    </row>
    <row r="470" spans="4:6" x14ac:dyDescent="0.2">
      <c r="D470" s="143"/>
      <c r="E470" s="142"/>
      <c r="F470" s="142"/>
    </row>
    <row r="471" spans="4:6" x14ac:dyDescent="0.2">
      <c r="D471" s="143"/>
      <c r="E471" s="142"/>
      <c r="F471" s="142"/>
    </row>
    <row r="472" spans="4:6" x14ac:dyDescent="0.2">
      <c r="D472" s="143"/>
      <c r="E472" s="142"/>
      <c r="F472" s="142"/>
    </row>
    <row r="473" spans="4:6" x14ac:dyDescent="0.2">
      <c r="D473" s="143"/>
      <c r="E473" s="142"/>
      <c r="F473" s="142"/>
    </row>
    <row r="474" spans="4:6" x14ac:dyDescent="0.2">
      <c r="D474" s="143"/>
      <c r="E474" s="142"/>
      <c r="F474" s="142"/>
    </row>
    <row r="475" spans="4:6" x14ac:dyDescent="0.2">
      <c r="D475" s="143"/>
      <c r="E475" s="142"/>
      <c r="F475" s="142"/>
    </row>
    <row r="476" spans="4:6" x14ac:dyDescent="0.2">
      <c r="D476" s="143"/>
      <c r="E476" s="142"/>
      <c r="F476" s="142"/>
    </row>
    <row r="477" spans="4:6" x14ac:dyDescent="0.2">
      <c r="D477" s="143"/>
      <c r="E477" s="142"/>
      <c r="F477" s="142"/>
    </row>
    <row r="478" spans="4:6" x14ac:dyDescent="0.2">
      <c r="D478" s="143"/>
      <c r="E478" s="142"/>
      <c r="F478" s="142"/>
    </row>
    <row r="479" spans="4:6" x14ac:dyDescent="0.2">
      <c r="D479" s="143"/>
      <c r="E479" s="142"/>
      <c r="F479" s="142"/>
    </row>
    <row r="480" spans="4:6" x14ac:dyDescent="0.2">
      <c r="D480" s="143"/>
      <c r="E480" s="142"/>
      <c r="F480" s="142"/>
    </row>
    <row r="481" spans="4:6" x14ac:dyDescent="0.2">
      <c r="D481" s="143"/>
      <c r="E481" s="142"/>
      <c r="F481" s="142"/>
    </row>
    <row r="482" spans="4:6" x14ac:dyDescent="0.2">
      <c r="D482" s="143"/>
      <c r="E482" s="142"/>
      <c r="F482" s="142"/>
    </row>
    <row r="483" spans="4:6" x14ac:dyDescent="0.2">
      <c r="D483" s="143"/>
      <c r="E483" s="142"/>
      <c r="F483" s="142"/>
    </row>
    <row r="484" spans="4:6" x14ac:dyDescent="0.2">
      <c r="D484" s="143"/>
      <c r="E484" s="142"/>
      <c r="F484" s="142"/>
    </row>
    <row r="485" spans="4:6" x14ac:dyDescent="0.2">
      <c r="D485" s="143"/>
      <c r="E485" s="142"/>
      <c r="F485" s="142"/>
    </row>
    <row r="486" spans="4:6" x14ac:dyDescent="0.2">
      <c r="D486" s="143"/>
      <c r="E486" s="142"/>
      <c r="F486" s="142"/>
    </row>
    <row r="487" spans="4:6" x14ac:dyDescent="0.2">
      <c r="D487" s="143"/>
      <c r="E487" s="142"/>
      <c r="F487" s="142"/>
    </row>
    <row r="488" spans="4:6" x14ac:dyDescent="0.2">
      <c r="D488" s="143"/>
      <c r="E488" s="142"/>
      <c r="F488" s="142"/>
    </row>
    <row r="489" spans="4:6" x14ac:dyDescent="0.2">
      <c r="D489" s="143"/>
      <c r="E489" s="142"/>
      <c r="F489" s="142"/>
    </row>
    <row r="490" spans="4:6" x14ac:dyDescent="0.2">
      <c r="D490" s="143"/>
      <c r="E490" s="142"/>
      <c r="F490" s="142"/>
    </row>
    <row r="491" spans="4:6" x14ac:dyDescent="0.2">
      <c r="D491" s="143"/>
      <c r="E491" s="142"/>
      <c r="F491" s="142"/>
    </row>
    <row r="492" spans="4:6" x14ac:dyDescent="0.2">
      <c r="D492" s="143"/>
      <c r="E492" s="142"/>
      <c r="F492" s="142"/>
    </row>
    <row r="493" spans="4:6" x14ac:dyDescent="0.2">
      <c r="D493" s="143"/>
      <c r="E493" s="142"/>
      <c r="F493" s="142"/>
    </row>
    <row r="494" spans="4:6" x14ac:dyDescent="0.2">
      <c r="D494" s="143"/>
      <c r="E494" s="142"/>
      <c r="F494" s="142"/>
    </row>
    <row r="495" spans="4:6" x14ac:dyDescent="0.2">
      <c r="D495" s="143"/>
      <c r="E495" s="142"/>
      <c r="F495" s="142"/>
    </row>
    <row r="496" spans="4:6" x14ac:dyDescent="0.2">
      <c r="D496" s="143"/>
      <c r="E496" s="142"/>
      <c r="F496" s="142"/>
    </row>
    <row r="497" spans="4:6" x14ac:dyDescent="0.2">
      <c r="D497" s="143"/>
      <c r="E497" s="142"/>
      <c r="F497" s="142"/>
    </row>
    <row r="498" spans="4:6" x14ac:dyDescent="0.2">
      <c r="D498" s="143"/>
      <c r="E498" s="142"/>
      <c r="F498" s="142"/>
    </row>
    <row r="499" spans="4:6" x14ac:dyDescent="0.2">
      <c r="D499" s="143"/>
      <c r="E499" s="142"/>
      <c r="F499" s="142"/>
    </row>
    <row r="500" spans="4:6" x14ac:dyDescent="0.2">
      <c r="D500" s="143"/>
      <c r="E500" s="142"/>
      <c r="F500" s="142"/>
    </row>
    <row r="501" spans="4:6" x14ac:dyDescent="0.2">
      <c r="D501" s="143"/>
      <c r="E501" s="142"/>
      <c r="F501" s="142"/>
    </row>
    <row r="502" spans="4:6" x14ac:dyDescent="0.2">
      <c r="D502" s="143"/>
      <c r="E502" s="142"/>
      <c r="F502" s="142"/>
    </row>
    <row r="503" spans="4:6" x14ac:dyDescent="0.2">
      <c r="D503" s="143"/>
      <c r="E503" s="142"/>
      <c r="F503" s="142"/>
    </row>
    <row r="504" spans="4:6" x14ac:dyDescent="0.2">
      <c r="D504" s="143"/>
      <c r="E504" s="142"/>
      <c r="F504" s="142"/>
    </row>
    <row r="505" spans="4:6" x14ac:dyDescent="0.2">
      <c r="D505" s="143"/>
      <c r="E505" s="142"/>
      <c r="F505" s="142"/>
    </row>
    <row r="506" spans="4:6" x14ac:dyDescent="0.2">
      <c r="D506" s="143"/>
      <c r="E506" s="142"/>
      <c r="F506" s="142"/>
    </row>
    <row r="507" spans="4:6" x14ac:dyDescent="0.2">
      <c r="D507" s="143"/>
      <c r="E507" s="142"/>
      <c r="F507" s="142"/>
    </row>
    <row r="508" spans="4:6" x14ac:dyDescent="0.2">
      <c r="D508" s="143"/>
      <c r="E508" s="142"/>
      <c r="F508" s="142"/>
    </row>
    <row r="509" spans="4:6" x14ac:dyDescent="0.2">
      <c r="D509" s="143"/>
      <c r="E509" s="142"/>
      <c r="F509" s="142"/>
    </row>
    <row r="510" spans="4:6" x14ac:dyDescent="0.2">
      <c r="D510" s="143"/>
      <c r="E510" s="142"/>
      <c r="F510" s="142"/>
    </row>
    <row r="511" spans="4:6" x14ac:dyDescent="0.2">
      <c r="D511" s="143"/>
      <c r="E511" s="142"/>
      <c r="F511" s="142"/>
    </row>
    <row r="512" spans="4:6" x14ac:dyDescent="0.2">
      <c r="D512" s="143"/>
      <c r="E512" s="142"/>
      <c r="F512" s="142"/>
    </row>
    <row r="513" spans="4:6" x14ac:dyDescent="0.2">
      <c r="D513" s="143"/>
      <c r="E513" s="142"/>
      <c r="F513" s="142"/>
    </row>
    <row r="514" spans="4:6" x14ac:dyDescent="0.2">
      <c r="D514" s="143"/>
      <c r="E514" s="142"/>
      <c r="F514" s="142"/>
    </row>
    <row r="515" spans="4:6" x14ac:dyDescent="0.2">
      <c r="D515" s="143"/>
      <c r="E515" s="142"/>
      <c r="F515" s="142"/>
    </row>
    <row r="516" spans="4:6" x14ac:dyDescent="0.2">
      <c r="D516" s="143"/>
      <c r="E516" s="142"/>
      <c r="F516" s="142"/>
    </row>
    <row r="517" spans="4:6" x14ac:dyDescent="0.2">
      <c r="D517" s="143"/>
      <c r="E517" s="142"/>
      <c r="F517" s="142"/>
    </row>
    <row r="518" spans="4:6" x14ac:dyDescent="0.2">
      <c r="D518" s="143"/>
      <c r="E518" s="142"/>
      <c r="F518" s="142"/>
    </row>
    <row r="519" spans="4:6" x14ac:dyDescent="0.2">
      <c r="D519" s="143"/>
      <c r="E519" s="142"/>
      <c r="F519" s="142"/>
    </row>
    <row r="520" spans="4:6" x14ac:dyDescent="0.2">
      <c r="D520" s="143"/>
      <c r="E520" s="142"/>
      <c r="F520" s="142"/>
    </row>
    <row r="521" spans="4:6" x14ac:dyDescent="0.2">
      <c r="D521" s="143"/>
      <c r="E521" s="142"/>
      <c r="F521" s="142"/>
    </row>
    <row r="522" spans="4:6" x14ac:dyDescent="0.2">
      <c r="D522" s="143"/>
      <c r="E522" s="142"/>
      <c r="F522" s="142"/>
    </row>
    <row r="523" spans="4:6" x14ac:dyDescent="0.2">
      <c r="D523" s="143"/>
      <c r="E523" s="142"/>
      <c r="F523" s="142"/>
    </row>
    <row r="524" spans="4:6" x14ac:dyDescent="0.2">
      <c r="D524" s="143"/>
      <c r="E524" s="142"/>
      <c r="F524" s="142"/>
    </row>
    <row r="525" spans="4:6" x14ac:dyDescent="0.2">
      <c r="D525" s="143"/>
      <c r="E525" s="142"/>
      <c r="F525" s="142"/>
    </row>
    <row r="526" spans="4:6" x14ac:dyDescent="0.2">
      <c r="D526" s="143"/>
      <c r="E526" s="142"/>
      <c r="F526" s="142"/>
    </row>
    <row r="527" spans="4:6" x14ac:dyDescent="0.2">
      <c r="D527" s="143"/>
      <c r="E527" s="142"/>
      <c r="F527" s="142"/>
    </row>
    <row r="528" spans="4:6" x14ac:dyDescent="0.2">
      <c r="D528" s="143"/>
      <c r="E528" s="142"/>
      <c r="F528" s="142"/>
    </row>
    <row r="529" spans="4:16" x14ac:dyDescent="0.2">
      <c r="D529" s="143"/>
      <c r="E529" s="142"/>
      <c r="F529" s="142"/>
    </row>
    <row r="530" spans="4:16" x14ac:dyDescent="0.2">
      <c r="D530" s="140"/>
      <c r="E530" s="141"/>
      <c r="F530" s="141"/>
      <c r="G530" s="138"/>
      <c r="H530" s="138"/>
      <c r="I530" s="138"/>
      <c r="J530" s="138"/>
      <c r="K530" s="138"/>
      <c r="L530" s="138"/>
      <c r="M530" s="138"/>
      <c r="N530" s="138"/>
      <c r="O530" s="138"/>
      <c r="P530" s="49"/>
    </row>
    <row r="531" spans="4:16" hidden="1" outlineLevel="1" x14ac:dyDescent="0.2">
      <c r="D531" s="143" t="s">
        <v>230</v>
      </c>
      <c r="E531" s="142"/>
      <c r="F531" s="142" t="s">
        <v>333</v>
      </c>
    </row>
    <row r="532" spans="4:16" hidden="1" outlineLevel="1" x14ac:dyDescent="0.2">
      <c r="D532" s="143"/>
      <c r="E532" s="142"/>
      <c r="F532" s="142"/>
    </row>
    <row r="533" spans="4:16" hidden="1" outlineLevel="1" x14ac:dyDescent="0.2">
      <c r="D533" s="143" t="s">
        <v>230</v>
      </c>
      <c r="E533" s="142"/>
      <c r="F533" s="142" t="s">
        <v>334</v>
      </c>
    </row>
    <row r="534" spans="4:16" hidden="1" outlineLevel="1" x14ac:dyDescent="0.2">
      <c r="D534" s="143"/>
      <c r="E534" s="142"/>
      <c r="F534" s="142"/>
    </row>
    <row r="535" spans="4:16" hidden="1" outlineLevel="1" x14ac:dyDescent="0.2">
      <c r="D535" s="143" t="s">
        <v>241</v>
      </c>
      <c r="E535" s="142"/>
      <c r="F535" s="142" t="s">
        <v>335</v>
      </c>
    </row>
    <row r="536" spans="4:16" hidden="1" outlineLevel="1" x14ac:dyDescent="0.2">
      <c r="D536" s="143"/>
      <c r="E536" s="142"/>
      <c r="F536" s="142"/>
    </row>
    <row r="537" spans="4:16" hidden="1" outlineLevel="1" x14ac:dyDescent="0.2">
      <c r="D537" s="143"/>
      <c r="E537" s="142"/>
      <c r="F537" s="142"/>
    </row>
    <row r="538" spans="4:16" hidden="1" outlineLevel="1" x14ac:dyDescent="0.2">
      <c r="D538" s="140" t="s">
        <v>336</v>
      </c>
      <c r="E538" s="142"/>
      <c r="F538" s="142"/>
    </row>
    <row r="539" spans="4:16" hidden="1" outlineLevel="1" x14ac:dyDescent="0.2">
      <c r="D539" s="140" t="s">
        <v>337</v>
      </c>
      <c r="E539" s="142"/>
      <c r="F539" s="142"/>
    </row>
    <row r="540" spans="4:16" hidden="1" outlineLevel="1" x14ac:dyDescent="0.2">
      <c r="D540" s="143" t="s">
        <v>230</v>
      </c>
      <c r="E540" s="142"/>
      <c r="F540" s="142" t="s">
        <v>338</v>
      </c>
    </row>
    <row r="541" spans="4:16" hidden="1" outlineLevel="1" x14ac:dyDescent="0.2">
      <c r="D541" s="143"/>
      <c r="E541" s="142"/>
      <c r="F541" s="142"/>
    </row>
    <row r="542" spans="4:16" hidden="1" outlineLevel="1" x14ac:dyDescent="0.2">
      <c r="D542" s="143" t="s">
        <v>235</v>
      </c>
      <c r="E542" s="142"/>
      <c r="F542" s="142" t="s">
        <v>339</v>
      </c>
    </row>
    <row r="543" spans="4:16" hidden="1" outlineLevel="1" x14ac:dyDescent="0.2">
      <c r="D543" s="143"/>
      <c r="E543" s="142"/>
      <c r="F543" s="142"/>
    </row>
    <row r="544" spans="4:16" hidden="1" outlineLevel="1" x14ac:dyDescent="0.2">
      <c r="D544" s="143" t="s">
        <v>241</v>
      </c>
      <c r="E544" s="142"/>
      <c r="F544" s="142" t="s">
        <v>340</v>
      </c>
    </row>
    <row r="545" spans="4:16" hidden="1" outlineLevel="1" x14ac:dyDescent="0.2">
      <c r="D545" s="143"/>
      <c r="E545" s="142"/>
      <c r="F545" s="142"/>
    </row>
    <row r="546" spans="4:16" hidden="1" outlineLevel="2" x14ac:dyDescent="0.2">
      <c r="D546" s="140" t="s">
        <v>341</v>
      </c>
      <c r="E546" s="142"/>
      <c r="F546" s="142"/>
    </row>
    <row r="547" spans="4:16" hidden="1" outlineLevel="2" x14ac:dyDescent="0.2">
      <c r="D547" s="143" t="s">
        <v>230</v>
      </c>
      <c r="E547" s="142"/>
      <c r="F547" s="142" t="s">
        <v>342</v>
      </c>
    </row>
    <row r="548" spans="4:16" hidden="1" outlineLevel="2" x14ac:dyDescent="0.2">
      <c r="D548" s="143" t="s">
        <v>235</v>
      </c>
      <c r="E548" s="142"/>
      <c r="F548" s="142" t="s">
        <v>343</v>
      </c>
    </row>
    <row r="549" spans="4:16" hidden="1" outlineLevel="2" x14ac:dyDescent="0.2">
      <c r="D549" s="143" t="s">
        <v>241</v>
      </c>
      <c r="E549" s="142"/>
      <c r="F549" s="142" t="s">
        <v>344</v>
      </c>
    </row>
    <row r="550" spans="4:16" hidden="1" outlineLevel="2" x14ac:dyDescent="0.2">
      <c r="D550" s="143"/>
      <c r="E550" s="142"/>
      <c r="F550" s="142"/>
    </row>
    <row r="551" spans="4:16" hidden="1" outlineLevel="2" x14ac:dyDescent="0.2">
      <c r="D551" s="140" t="s">
        <v>345</v>
      </c>
      <c r="E551" s="142"/>
      <c r="F551" s="142"/>
    </row>
    <row r="552" spans="4:16" hidden="1" outlineLevel="2" x14ac:dyDescent="0.2">
      <c r="D552" s="143" t="s">
        <v>230</v>
      </c>
      <c r="E552" s="142"/>
      <c r="F552" s="142" t="s">
        <v>346</v>
      </c>
    </row>
    <row r="553" spans="4:16" hidden="1" outlineLevel="2" x14ac:dyDescent="0.2">
      <c r="D553" s="143"/>
      <c r="E553" s="142"/>
      <c r="F553" s="142"/>
    </row>
    <row r="554" spans="4:16" hidden="1" outlineLevel="2" x14ac:dyDescent="0.2">
      <c r="D554" s="143" t="s">
        <v>235</v>
      </c>
      <c r="E554" s="142"/>
      <c r="F554" s="142" t="s">
        <v>347</v>
      </c>
    </row>
    <row r="555" spans="4:16" hidden="1" outlineLevel="2" x14ac:dyDescent="0.2">
      <c r="D555" s="143"/>
      <c r="E555" s="142"/>
      <c r="F555" s="142"/>
    </row>
    <row r="556" spans="4:16" hidden="1" outlineLevel="2" x14ac:dyDescent="0.2">
      <c r="D556" s="143" t="s">
        <v>241</v>
      </c>
      <c r="E556" s="142"/>
      <c r="F556" s="142" t="s">
        <v>348</v>
      </c>
    </row>
    <row r="557" spans="4:16" hidden="1" outlineLevel="2" x14ac:dyDescent="0.2">
      <c r="D557" s="143"/>
      <c r="E557" s="142"/>
      <c r="F557" s="142"/>
    </row>
    <row r="558" spans="4:16" hidden="1" outlineLevel="2" x14ac:dyDescent="0.2">
      <c r="D558" s="140" t="s">
        <v>349</v>
      </c>
      <c r="E558" s="141"/>
      <c r="F558" s="141"/>
      <c r="G558" s="138"/>
      <c r="H558" s="138"/>
      <c r="I558" s="138"/>
      <c r="J558" s="138"/>
      <c r="K558" s="138"/>
      <c r="L558" s="138"/>
      <c r="M558" s="138"/>
      <c r="N558" s="138"/>
      <c r="O558" s="138"/>
      <c r="P558" s="49"/>
    </row>
    <row r="559" spans="4:16" hidden="1" outlineLevel="2" x14ac:dyDescent="0.2">
      <c r="D559" s="143" t="s">
        <v>230</v>
      </c>
      <c r="E559" s="142"/>
      <c r="F559" s="142" t="s">
        <v>350</v>
      </c>
    </row>
    <row r="560" spans="4:16" hidden="1" outlineLevel="2" x14ac:dyDescent="0.2">
      <c r="D560" s="143" t="s">
        <v>230</v>
      </c>
      <c r="E560" s="142"/>
      <c r="F560" s="142" t="s">
        <v>334</v>
      </c>
    </row>
    <row r="561" spans="4:6" hidden="1" outlineLevel="2" x14ac:dyDescent="0.2">
      <c r="D561" s="143" t="s">
        <v>235</v>
      </c>
      <c r="E561" s="142"/>
      <c r="F561" s="142" t="s">
        <v>351</v>
      </c>
    </row>
    <row r="562" spans="4:6" hidden="1" outlineLevel="2" x14ac:dyDescent="0.2"/>
    <row r="563" spans="4:6" hidden="1" outlineLevel="2" x14ac:dyDescent="0.2"/>
    <row r="564" spans="4:6" hidden="1" outlineLevel="2" x14ac:dyDescent="0.2"/>
    <row r="565" spans="4:6" hidden="1" outlineLevel="2" x14ac:dyDescent="0.2"/>
    <row r="566" spans="4:6" ht="13.5" hidden="1" outlineLevel="2" thickBot="1" x14ac:dyDescent="0.25"/>
    <row r="567" spans="4:6" ht="21" hidden="1" outlineLevel="2" x14ac:dyDescent="0.2">
      <c r="D567" s="177" t="s">
        <v>131</v>
      </c>
      <c r="F567" s="145" t="s">
        <v>352</v>
      </c>
    </row>
    <row r="568" spans="4:6" ht="21" hidden="1" outlineLevel="2" x14ac:dyDescent="0.2">
      <c r="D568" s="178" t="s">
        <v>353</v>
      </c>
      <c r="F568" s="146" t="s">
        <v>354</v>
      </c>
    </row>
    <row r="569" spans="4:6" ht="21" hidden="1" outlineLevel="2" x14ac:dyDescent="0.2">
      <c r="D569" s="179" t="s">
        <v>355</v>
      </c>
      <c r="F569" s="146" t="s">
        <v>356</v>
      </c>
    </row>
    <row r="570" spans="4:6" ht="21" hidden="1" outlineLevel="2" x14ac:dyDescent="0.2">
      <c r="D570" s="180" t="s">
        <v>357</v>
      </c>
      <c r="F570" s="146" t="s">
        <v>358</v>
      </c>
    </row>
    <row r="571" spans="4:6" ht="21.75" hidden="1" outlineLevel="2" thickBot="1" x14ac:dyDescent="0.25">
      <c r="D571" s="181"/>
      <c r="F571" s="147" t="s">
        <v>359</v>
      </c>
    </row>
    <row r="572" spans="4:6" ht="15" hidden="1" outlineLevel="2" x14ac:dyDescent="0.2">
      <c r="D572" s="148"/>
      <c r="F572" s="148"/>
    </row>
    <row r="573" spans="4:6" ht="15" hidden="1" outlineLevel="2" x14ac:dyDescent="0.2">
      <c r="D573" s="182" t="s">
        <v>360</v>
      </c>
      <c r="F573" s="149"/>
    </row>
    <row r="574" spans="4:6" hidden="1" outlineLevel="2" x14ac:dyDescent="0.2">
      <c r="D574" s="183"/>
      <c r="F574" s="150"/>
    </row>
    <row r="575" spans="4:6" ht="102" hidden="1" outlineLevel="2" x14ac:dyDescent="0.2">
      <c r="D575" s="184" t="s">
        <v>361</v>
      </c>
      <c r="F575" s="151"/>
    </row>
    <row r="576" spans="4:6" hidden="1" outlineLevel="2" x14ac:dyDescent="0.2">
      <c r="D576" s="185"/>
      <c r="F576" s="152"/>
    </row>
    <row r="577" spans="4:6" hidden="1" outlineLevel="2" x14ac:dyDescent="0.2">
      <c r="D577" s="183"/>
      <c r="F577" s="150"/>
    </row>
    <row r="578" spans="4:6" hidden="1" outlineLevel="2" x14ac:dyDescent="0.2">
      <c r="D578" s="154" t="s">
        <v>362</v>
      </c>
      <c r="F578" s="150"/>
    </row>
    <row r="579" spans="4:6" hidden="1" outlineLevel="2" x14ac:dyDescent="0.2">
      <c r="D579" s="183"/>
      <c r="F579" s="150"/>
    </row>
    <row r="580" spans="4:6" hidden="1" outlineLevel="2" x14ac:dyDescent="0.2">
      <c r="D580" s="186" t="s">
        <v>363</v>
      </c>
      <c r="F580" s="153" t="s">
        <v>364</v>
      </c>
    </row>
    <row r="581" spans="4:6" hidden="1" outlineLevel="2" x14ac:dyDescent="0.2">
      <c r="D581" s="186"/>
      <c r="F581" s="154"/>
    </row>
    <row r="582" spans="4:6" hidden="1" outlineLevel="2" x14ac:dyDescent="0.2">
      <c r="D582" s="183"/>
      <c r="F582" s="154"/>
    </row>
    <row r="583" spans="4:6" ht="25.5" hidden="1" outlineLevel="2" x14ac:dyDescent="0.2">
      <c r="D583" s="186" t="s">
        <v>365</v>
      </c>
      <c r="F583" s="153" t="s">
        <v>364</v>
      </c>
    </row>
    <row r="584" spans="4:6" hidden="1" outlineLevel="2" x14ac:dyDescent="0.2">
      <c r="D584" s="186"/>
      <c r="F584" s="154"/>
    </row>
    <row r="585" spans="4:6" hidden="1" outlineLevel="2" x14ac:dyDescent="0.2">
      <c r="D585" s="183"/>
      <c r="F585" s="154"/>
    </row>
    <row r="586" spans="4:6" hidden="1" outlineLevel="2" x14ac:dyDescent="0.2">
      <c r="D586" s="187" t="s">
        <v>366</v>
      </c>
      <c r="F586" s="153" t="s">
        <v>364</v>
      </c>
    </row>
    <row r="587" spans="4:6" ht="21.75" hidden="1" outlineLevel="2" thickBot="1" x14ac:dyDescent="0.25">
      <c r="D587" s="183"/>
      <c r="F587" s="155"/>
    </row>
    <row r="588" spans="4:6" ht="21" hidden="1" outlineLevel="2" x14ac:dyDescent="0.2">
      <c r="D588" s="177" t="s">
        <v>367</v>
      </c>
      <c r="F588" s="145" t="s">
        <v>368</v>
      </c>
    </row>
    <row r="589" spans="4:6" hidden="1" outlineLevel="2" x14ac:dyDescent="0.2">
      <c r="D589" s="178" t="s">
        <v>369</v>
      </c>
      <c r="F589" s="150"/>
    </row>
    <row r="590" spans="4:6" ht="21" hidden="1" outlineLevel="2" x14ac:dyDescent="0.2">
      <c r="D590" s="188" t="s">
        <v>370</v>
      </c>
      <c r="F590" s="146" t="s">
        <v>371</v>
      </c>
    </row>
    <row r="591" spans="4:6" ht="21" hidden="1" outlineLevel="2" x14ac:dyDescent="0.2">
      <c r="D591" s="178" t="s">
        <v>372</v>
      </c>
      <c r="F591" s="146" t="s">
        <v>373</v>
      </c>
    </row>
    <row r="592" spans="4:6" ht="21" hidden="1" outlineLevel="2" x14ac:dyDescent="0.2">
      <c r="D592" s="178" t="s">
        <v>374</v>
      </c>
      <c r="F592" s="146" t="s">
        <v>375</v>
      </c>
    </row>
    <row r="593" spans="4:6" ht="21" hidden="1" outlineLevel="2" x14ac:dyDescent="0.2">
      <c r="D593" s="189" t="s">
        <v>376</v>
      </c>
      <c r="F593" s="146" t="s">
        <v>377</v>
      </c>
    </row>
    <row r="594" spans="4:6" ht="15" hidden="1" outlineLevel="2" x14ac:dyDescent="0.2">
      <c r="D594" s="179" t="s">
        <v>378</v>
      </c>
      <c r="F594" s="150"/>
    </row>
    <row r="595" spans="4:6" ht="13.5" hidden="1" outlineLevel="2" thickBot="1" x14ac:dyDescent="0.25">
      <c r="D595" s="190" t="s">
        <v>357</v>
      </c>
      <c r="F595" s="156"/>
    </row>
    <row r="596" spans="4:6" hidden="1" outlineLevel="2" x14ac:dyDescent="0.2">
      <c r="D596" s="191"/>
      <c r="F596" s="150"/>
    </row>
    <row r="597" spans="4:6" ht="15" hidden="1" outlineLevel="2" x14ac:dyDescent="0.2">
      <c r="D597" s="182" t="s">
        <v>313</v>
      </c>
      <c r="F597" s="149"/>
    </row>
    <row r="598" spans="4:6" hidden="1" outlineLevel="2" x14ac:dyDescent="0.2">
      <c r="D598" s="183"/>
      <c r="F598" s="150"/>
    </row>
    <row r="599" spans="4:6" ht="89.25" hidden="1" outlineLevel="2" x14ac:dyDescent="0.2">
      <c r="D599" s="184" t="s">
        <v>379</v>
      </c>
      <c r="F599" s="151"/>
    </row>
    <row r="600" spans="4:6" hidden="1" outlineLevel="2" x14ac:dyDescent="0.2">
      <c r="D600" s="185"/>
      <c r="F600" s="152"/>
    </row>
    <row r="601" spans="4:6" hidden="1" outlineLevel="2" x14ac:dyDescent="0.2">
      <c r="D601" s="183"/>
      <c r="F601" s="150"/>
    </row>
    <row r="602" spans="4:6" hidden="1" outlineLevel="2" x14ac:dyDescent="0.2">
      <c r="D602" s="157" t="s">
        <v>380</v>
      </c>
      <c r="F602" s="157"/>
    </row>
    <row r="603" spans="4:6" hidden="1" outlineLevel="2" x14ac:dyDescent="0.2">
      <c r="D603" s="157"/>
      <c r="F603" s="157"/>
    </row>
    <row r="604" spans="4:6" ht="15" hidden="1" outlineLevel="2" x14ac:dyDescent="0.2">
      <c r="D604" s="192" t="s">
        <v>381</v>
      </c>
      <c r="F604" s="153" t="s">
        <v>364</v>
      </c>
    </row>
    <row r="605" spans="4:6" ht="15" hidden="1" outlineLevel="2" x14ac:dyDescent="0.2">
      <c r="D605" s="192"/>
      <c r="F605" s="154"/>
    </row>
    <row r="606" spans="4:6" ht="15" hidden="1" outlineLevel="2" x14ac:dyDescent="0.2">
      <c r="D606" s="193"/>
      <c r="F606" s="158"/>
    </row>
    <row r="607" spans="4:6" ht="15" hidden="1" outlineLevel="2" x14ac:dyDescent="0.2">
      <c r="D607" s="192" t="s">
        <v>382</v>
      </c>
      <c r="F607" s="153" t="s">
        <v>364</v>
      </c>
    </row>
    <row r="608" spans="4:6" ht="15" hidden="1" outlineLevel="2" x14ac:dyDescent="0.2">
      <c r="D608" s="192"/>
      <c r="F608" s="154"/>
    </row>
    <row r="609" spans="4:6" ht="15" hidden="1" outlineLevel="2" x14ac:dyDescent="0.2">
      <c r="D609" s="193"/>
      <c r="F609" s="158"/>
    </row>
    <row r="610" spans="4:6" ht="15" hidden="1" outlineLevel="2" x14ac:dyDescent="0.2">
      <c r="D610" s="192" t="s">
        <v>383</v>
      </c>
      <c r="F610" s="153" t="s">
        <v>364</v>
      </c>
    </row>
    <row r="611" spans="4:6" ht="15" hidden="1" outlineLevel="2" x14ac:dyDescent="0.2">
      <c r="D611" s="192"/>
      <c r="F611" s="154"/>
    </row>
    <row r="612" spans="4:6" ht="15.75" hidden="1" outlineLevel="2" thickBot="1" x14ac:dyDescent="0.25">
      <c r="D612" s="194"/>
      <c r="F612" s="159"/>
    </row>
    <row r="613" spans="4:6" ht="21" hidden="1" outlineLevel="2" x14ac:dyDescent="0.2">
      <c r="D613" s="177" t="s">
        <v>384</v>
      </c>
      <c r="F613" s="145" t="s">
        <v>385</v>
      </c>
    </row>
    <row r="614" spans="4:6" hidden="1" outlineLevel="2" x14ac:dyDescent="0.2">
      <c r="D614" s="178" t="s">
        <v>386</v>
      </c>
      <c r="F614" s="150"/>
    </row>
    <row r="615" spans="4:6" ht="21" hidden="1" outlineLevel="2" x14ac:dyDescent="0.2">
      <c r="D615" s="179" t="s">
        <v>387</v>
      </c>
      <c r="F615" s="146" t="s">
        <v>388</v>
      </c>
    </row>
    <row r="616" spans="4:6" ht="15" hidden="1" outlineLevel="2" x14ac:dyDescent="0.2">
      <c r="D616" s="179" t="s">
        <v>389</v>
      </c>
      <c r="F616" s="160"/>
    </row>
    <row r="617" spans="4:6" ht="21" hidden="1" outlineLevel="2" x14ac:dyDescent="0.2">
      <c r="D617" s="179" t="s">
        <v>390</v>
      </c>
      <c r="F617" s="146" t="s">
        <v>391</v>
      </c>
    </row>
    <row r="618" spans="4:6" hidden="1" outlineLevel="2" x14ac:dyDescent="0.2">
      <c r="D618" s="195"/>
      <c r="F618" s="160"/>
    </row>
    <row r="619" spans="4:6" hidden="1" outlineLevel="2" x14ac:dyDescent="0.2">
      <c r="D619" s="195"/>
      <c r="F619" s="160"/>
    </row>
    <row r="620" spans="4:6" ht="21" hidden="1" outlineLevel="2" x14ac:dyDescent="0.2">
      <c r="D620" s="196"/>
      <c r="F620" s="146" t="s">
        <v>392</v>
      </c>
    </row>
    <row r="621" spans="4:6" ht="13.5" hidden="1" outlineLevel="2" thickBot="1" x14ac:dyDescent="0.25">
      <c r="D621" s="181"/>
      <c r="F621" s="156"/>
    </row>
    <row r="622" spans="4:6" hidden="1" outlineLevel="2" x14ac:dyDescent="0.2">
      <c r="D622" s="191"/>
      <c r="F622" s="150"/>
    </row>
    <row r="623" spans="4:6" ht="15" hidden="1" outlineLevel="2" x14ac:dyDescent="0.2">
      <c r="D623" s="182" t="s">
        <v>393</v>
      </c>
      <c r="F623" s="149"/>
    </row>
    <row r="624" spans="4:6" hidden="1" outlineLevel="2" x14ac:dyDescent="0.2">
      <c r="D624" s="183"/>
      <c r="F624" s="150"/>
    </row>
    <row r="625" spans="4:6" ht="153" hidden="1" outlineLevel="2" x14ac:dyDescent="0.2">
      <c r="D625" s="184" t="s">
        <v>394</v>
      </c>
      <c r="F625" s="151"/>
    </row>
    <row r="626" spans="4:6" hidden="1" outlineLevel="2" x14ac:dyDescent="0.2">
      <c r="D626" s="185"/>
      <c r="F626" s="152"/>
    </row>
    <row r="627" spans="4:6" hidden="1" outlineLevel="2" x14ac:dyDescent="0.2">
      <c r="D627" s="183"/>
      <c r="F627" s="150"/>
    </row>
    <row r="628" spans="4:6" ht="15" hidden="1" outlineLevel="2" x14ac:dyDescent="0.2">
      <c r="D628" s="157" t="s">
        <v>395</v>
      </c>
      <c r="F628" s="159"/>
    </row>
    <row r="629" spans="4:6" hidden="1" outlineLevel="2" x14ac:dyDescent="0.2">
      <c r="D629" s="157"/>
      <c r="F629" s="157"/>
    </row>
    <row r="630" spans="4:6" ht="89.25" hidden="1" outlineLevel="2" x14ac:dyDescent="0.2">
      <c r="D630" s="161" t="s">
        <v>396</v>
      </c>
      <c r="F630" s="161"/>
    </row>
    <row r="631" spans="4:6" hidden="1" outlineLevel="2" x14ac:dyDescent="0.2">
      <c r="D631" s="161"/>
      <c r="F631" s="161"/>
    </row>
    <row r="632" spans="4:6" ht="13.5" hidden="1" outlineLevel="2" thickBot="1" x14ac:dyDescent="0.25">
      <c r="D632" s="157"/>
      <c r="F632" s="157"/>
    </row>
    <row r="633" spans="4:6" ht="21" hidden="1" outlineLevel="2" x14ac:dyDescent="0.2">
      <c r="D633" s="197" t="s">
        <v>397</v>
      </c>
      <c r="F633" s="145" t="s">
        <v>398</v>
      </c>
    </row>
    <row r="634" spans="4:6" ht="15" hidden="1" outlineLevel="2" x14ac:dyDescent="0.2">
      <c r="D634" s="179" t="s">
        <v>399</v>
      </c>
      <c r="F634" s="160"/>
    </row>
    <row r="635" spans="4:6" ht="21" hidden="1" outlineLevel="2" x14ac:dyDescent="0.2">
      <c r="D635" s="198"/>
      <c r="F635" s="146" t="s">
        <v>400</v>
      </c>
    </row>
    <row r="636" spans="4:6" hidden="1" outlineLevel="2" x14ac:dyDescent="0.2">
      <c r="D636" s="198"/>
      <c r="F636" s="160"/>
    </row>
    <row r="637" spans="4:6" ht="21" hidden="1" outlineLevel="2" x14ac:dyDescent="0.2">
      <c r="D637" s="196"/>
      <c r="F637" s="146" t="s">
        <v>401</v>
      </c>
    </row>
    <row r="638" spans="4:6" ht="13.5" hidden="1" outlineLevel="1" thickBot="1" x14ac:dyDescent="0.25">
      <c r="D638" s="181"/>
      <c r="F638" s="156"/>
    </row>
    <row r="639" spans="4:6" ht="18.75" hidden="1" outlineLevel="1" x14ac:dyDescent="0.2">
      <c r="D639" s="199" t="s">
        <v>336</v>
      </c>
      <c r="F639" s="162"/>
    </row>
    <row r="640" spans="4:6" ht="15" hidden="1" outlineLevel="1" x14ac:dyDescent="0.2">
      <c r="D640" s="200" t="s">
        <v>337</v>
      </c>
      <c r="F640" s="163"/>
    </row>
    <row r="641" spans="4:6" ht="15" hidden="1" outlineLevel="1" x14ac:dyDescent="0.2">
      <c r="D641" s="194"/>
      <c r="F641" s="159"/>
    </row>
    <row r="642" spans="4:6" ht="114.75" hidden="1" outlineLevel="1" x14ac:dyDescent="0.2">
      <c r="D642" s="201" t="s">
        <v>402</v>
      </c>
      <c r="F642" s="164"/>
    </row>
    <row r="643" spans="4:6" hidden="1" outlineLevel="1" x14ac:dyDescent="0.2">
      <c r="D643" s="202"/>
      <c r="F643" s="165"/>
    </row>
    <row r="644" spans="4:6" ht="15" hidden="1" outlineLevel="1" x14ac:dyDescent="0.2">
      <c r="D644" s="194"/>
      <c r="F644" s="159"/>
    </row>
    <row r="645" spans="4:6" ht="15" hidden="1" outlineLevel="1" x14ac:dyDescent="0.2">
      <c r="D645" s="203" t="s">
        <v>403</v>
      </c>
      <c r="F645" s="158"/>
    </row>
    <row r="646" spans="4:6" ht="15" hidden="1" outlineLevel="1" x14ac:dyDescent="0.2">
      <c r="D646" s="193"/>
      <c r="F646" s="158"/>
    </row>
    <row r="647" spans="4:6" ht="15" hidden="1" outlineLevel="1" x14ac:dyDescent="0.2">
      <c r="D647" s="192" t="s">
        <v>404</v>
      </c>
      <c r="F647" s="166" t="s">
        <v>364</v>
      </c>
    </row>
    <row r="648" spans="4:6" ht="15" hidden="1" outlineLevel="1" x14ac:dyDescent="0.2">
      <c r="D648" s="192"/>
      <c r="F648" s="167"/>
    </row>
    <row r="649" spans="4:6" ht="15" hidden="1" outlineLevel="1" x14ac:dyDescent="0.2">
      <c r="D649" s="193"/>
      <c r="F649" s="158"/>
    </row>
    <row r="650" spans="4:6" ht="15" hidden="1" outlineLevel="1" x14ac:dyDescent="0.2">
      <c r="D650" s="192" t="s">
        <v>405</v>
      </c>
      <c r="F650" s="166" t="s">
        <v>364</v>
      </c>
    </row>
    <row r="651" spans="4:6" ht="15" hidden="1" outlineLevel="1" x14ac:dyDescent="0.2">
      <c r="D651" s="192"/>
      <c r="F651" s="167"/>
    </row>
    <row r="652" spans="4:6" ht="15" hidden="1" outlineLevel="1" x14ac:dyDescent="0.2">
      <c r="D652" s="193"/>
      <c r="F652" s="158"/>
    </row>
    <row r="653" spans="4:6" ht="15" hidden="1" outlineLevel="1" x14ac:dyDescent="0.2">
      <c r="D653" s="192" t="s">
        <v>406</v>
      </c>
      <c r="F653" s="166" t="s">
        <v>364</v>
      </c>
    </row>
    <row r="654" spans="4:6" ht="15" hidden="1" outlineLevel="1" x14ac:dyDescent="0.2">
      <c r="D654" s="192"/>
      <c r="F654" s="167"/>
    </row>
    <row r="655" spans="4:6" ht="21" hidden="1" outlineLevel="1" x14ac:dyDescent="0.2">
      <c r="D655" s="192"/>
      <c r="F655" s="168"/>
    </row>
    <row r="656" spans="4:6" ht="15" hidden="1" outlineLevel="1" x14ac:dyDescent="0.2">
      <c r="D656" s="192" t="s">
        <v>407</v>
      </c>
      <c r="F656" s="169" t="s">
        <v>364</v>
      </c>
    </row>
    <row r="657" spans="4:6" ht="21" hidden="1" outlineLevel="1" x14ac:dyDescent="0.2">
      <c r="D657" s="192"/>
      <c r="F657" s="168"/>
    </row>
    <row r="658" spans="4:6" ht="15.75" hidden="1" outlineLevel="1" thickBot="1" x14ac:dyDescent="0.25">
      <c r="D658" s="193"/>
      <c r="F658" s="158"/>
    </row>
    <row r="659" spans="4:6" ht="21" hidden="1" outlineLevel="1" x14ac:dyDescent="0.2">
      <c r="D659" s="177" t="s">
        <v>408</v>
      </c>
      <c r="F659" s="145" t="s">
        <v>409</v>
      </c>
    </row>
    <row r="660" spans="4:6" hidden="1" outlineLevel="1" x14ac:dyDescent="0.2">
      <c r="D660" s="178" t="s">
        <v>410</v>
      </c>
      <c r="F660" s="150"/>
    </row>
    <row r="661" spans="4:6" ht="21" hidden="1" outlineLevel="1" x14ac:dyDescent="0.2">
      <c r="D661" s="188" t="s">
        <v>411</v>
      </c>
      <c r="F661" s="146" t="s">
        <v>412</v>
      </c>
    </row>
    <row r="662" spans="4:6" ht="15" hidden="1" outlineLevel="1" x14ac:dyDescent="0.2">
      <c r="D662" s="204" t="s">
        <v>413</v>
      </c>
      <c r="F662" s="150"/>
    </row>
    <row r="663" spans="4:6" ht="21" hidden="1" outlineLevel="1" x14ac:dyDescent="0.2">
      <c r="D663" s="179" t="s">
        <v>414</v>
      </c>
      <c r="F663" s="146" t="s">
        <v>415</v>
      </c>
    </row>
    <row r="664" spans="4:6" ht="15" hidden="1" outlineLevel="1" x14ac:dyDescent="0.2">
      <c r="D664" s="179" t="s">
        <v>416</v>
      </c>
      <c r="F664" s="170"/>
    </row>
    <row r="665" spans="4:6" ht="15" hidden="1" outlineLevel="1" x14ac:dyDescent="0.2">
      <c r="D665" s="188" t="s">
        <v>417</v>
      </c>
      <c r="F665" s="150"/>
    </row>
    <row r="666" spans="4:6" ht="15" hidden="1" outlineLevel="1" x14ac:dyDescent="0.2">
      <c r="D666" s="188" t="s">
        <v>418</v>
      </c>
      <c r="F666" s="150"/>
    </row>
    <row r="667" spans="4:6" ht="15.75" hidden="1" outlineLevel="1" thickBot="1" x14ac:dyDescent="0.25">
      <c r="D667" s="205" t="s">
        <v>419</v>
      </c>
      <c r="F667" s="156"/>
    </row>
    <row r="668" spans="4:6" hidden="1" outlineLevel="1" x14ac:dyDescent="0.2">
      <c r="D668" s="191"/>
      <c r="F668" s="171"/>
    </row>
    <row r="669" spans="4:6" ht="15" hidden="1" outlineLevel="1" x14ac:dyDescent="0.2">
      <c r="D669" s="200" t="s">
        <v>341</v>
      </c>
      <c r="F669" s="163"/>
    </row>
    <row r="670" spans="4:6" ht="15" hidden="1" outlineLevel="1" x14ac:dyDescent="0.2">
      <c r="D670" s="193"/>
      <c r="F670" s="158"/>
    </row>
    <row r="671" spans="4:6" ht="255" hidden="1" outlineLevel="1" x14ac:dyDescent="0.2">
      <c r="D671" s="201" t="s">
        <v>420</v>
      </c>
      <c r="F671" s="164"/>
    </row>
    <row r="672" spans="4:6" hidden="1" outlineLevel="1" x14ac:dyDescent="0.2">
      <c r="D672" s="206"/>
      <c r="F672" s="172"/>
    </row>
    <row r="673" spans="4:6" hidden="1" outlineLevel="1" x14ac:dyDescent="0.2">
      <c r="D673" s="206"/>
      <c r="F673" s="172"/>
    </row>
    <row r="674" spans="4:6" hidden="1" outlineLevel="1" x14ac:dyDescent="0.2">
      <c r="D674" s="202"/>
      <c r="F674" s="165"/>
    </row>
    <row r="675" spans="4:6" ht="15" hidden="1" outlineLevel="1" x14ac:dyDescent="0.2">
      <c r="D675" s="194"/>
      <c r="F675" s="159"/>
    </row>
    <row r="676" spans="4:6" ht="15" hidden="1" outlineLevel="1" x14ac:dyDescent="0.2">
      <c r="D676" s="154" t="s">
        <v>421</v>
      </c>
      <c r="F676" s="158"/>
    </row>
    <row r="677" spans="4:6" ht="15" hidden="1" outlineLevel="1" x14ac:dyDescent="0.2">
      <c r="D677" s="194"/>
      <c r="F677" s="159"/>
    </row>
    <row r="678" spans="4:6" ht="14.25" hidden="1" outlineLevel="1" x14ac:dyDescent="0.2">
      <c r="D678" s="207" t="s">
        <v>422</v>
      </c>
      <c r="F678" s="166" t="s">
        <v>364</v>
      </c>
    </row>
    <row r="679" spans="4:6" ht="14.25" hidden="1" outlineLevel="1" x14ac:dyDescent="0.2">
      <c r="D679" s="207"/>
      <c r="F679" s="167"/>
    </row>
    <row r="680" spans="4:6" ht="15" hidden="1" outlineLevel="1" x14ac:dyDescent="0.2">
      <c r="D680" s="193"/>
      <c r="F680" s="158"/>
    </row>
    <row r="681" spans="4:6" ht="15" hidden="1" outlineLevel="1" x14ac:dyDescent="0.2">
      <c r="D681" s="154" t="s">
        <v>423</v>
      </c>
      <c r="F681" s="158"/>
    </row>
    <row r="682" spans="4:6" ht="15.75" hidden="1" outlineLevel="1" thickBot="1" x14ac:dyDescent="0.25">
      <c r="D682" s="194"/>
      <c r="F682" s="159"/>
    </row>
    <row r="683" spans="4:6" ht="21" hidden="1" outlineLevel="1" x14ac:dyDescent="0.2">
      <c r="D683" s="177" t="s">
        <v>137</v>
      </c>
      <c r="F683" s="145" t="s">
        <v>424</v>
      </c>
    </row>
    <row r="684" spans="4:6" ht="21" hidden="1" outlineLevel="1" x14ac:dyDescent="0.2">
      <c r="D684" s="178" t="s">
        <v>162</v>
      </c>
      <c r="F684" s="146" t="s">
        <v>425</v>
      </c>
    </row>
    <row r="685" spans="4:6" ht="21.75" hidden="1" outlineLevel="1" thickBot="1" x14ac:dyDescent="0.25">
      <c r="D685" s="205" t="s">
        <v>426</v>
      </c>
      <c r="F685" s="147" t="s">
        <v>427</v>
      </c>
    </row>
    <row r="686" spans="4:6" hidden="1" outlineLevel="1" x14ac:dyDescent="0.2">
      <c r="D686" s="191"/>
      <c r="F686" s="171"/>
    </row>
    <row r="687" spans="4:6" ht="15" hidden="1" outlineLevel="1" x14ac:dyDescent="0.2">
      <c r="D687" s="200" t="s">
        <v>345</v>
      </c>
      <c r="F687" s="163"/>
    </row>
    <row r="688" spans="4:6" ht="15" hidden="1" outlineLevel="1" x14ac:dyDescent="0.2">
      <c r="D688" s="193"/>
      <c r="F688" s="158"/>
    </row>
    <row r="689" spans="4:6" ht="102" hidden="1" outlineLevel="1" x14ac:dyDescent="0.2">
      <c r="D689" s="184" t="s">
        <v>428</v>
      </c>
      <c r="F689" s="151"/>
    </row>
    <row r="690" spans="4:6" hidden="1" outlineLevel="1" x14ac:dyDescent="0.2">
      <c r="D690" s="185"/>
      <c r="F690" s="152"/>
    </row>
    <row r="691" spans="4:6" hidden="1" outlineLevel="1" x14ac:dyDescent="0.2">
      <c r="D691" s="183"/>
      <c r="F691" s="150"/>
    </row>
    <row r="692" spans="4:6" ht="15" hidden="1" outlineLevel="1" x14ac:dyDescent="0.2">
      <c r="D692" s="154" t="s">
        <v>421</v>
      </c>
      <c r="F692" s="159"/>
    </row>
    <row r="693" spans="4:6" hidden="1" outlineLevel="1" x14ac:dyDescent="0.2">
      <c r="D693" s="157"/>
      <c r="F693" s="157"/>
    </row>
    <row r="694" spans="4:6" hidden="1" outlineLevel="1" x14ac:dyDescent="0.2">
      <c r="D694" s="208" t="s">
        <v>429</v>
      </c>
      <c r="F694" s="173" t="s">
        <v>364</v>
      </c>
    </row>
    <row r="695" spans="4:6" hidden="1" outlineLevel="1" x14ac:dyDescent="0.2">
      <c r="D695" s="157"/>
      <c r="F695" s="154"/>
    </row>
    <row r="696" spans="4:6" hidden="1" outlineLevel="1" x14ac:dyDescent="0.2">
      <c r="D696" s="208" t="s">
        <v>430</v>
      </c>
      <c r="F696" s="173" t="s">
        <v>364</v>
      </c>
    </row>
    <row r="697" spans="4:6" hidden="1" outlineLevel="1" x14ac:dyDescent="0.2">
      <c r="D697" s="157"/>
      <c r="F697" s="154"/>
    </row>
    <row r="698" spans="4:6" hidden="1" outlineLevel="1" x14ac:dyDescent="0.2">
      <c r="D698" s="209" t="s">
        <v>431</v>
      </c>
      <c r="F698" s="153" t="s">
        <v>364</v>
      </c>
    </row>
    <row r="699" spans="4:6" hidden="1" outlineLevel="1" x14ac:dyDescent="0.2">
      <c r="D699" s="157"/>
      <c r="F699" s="154"/>
    </row>
    <row r="700" spans="4:6" hidden="1" outlineLevel="1" x14ac:dyDescent="0.2">
      <c r="D700" s="210" t="s">
        <v>432</v>
      </c>
      <c r="F700" s="166" t="s">
        <v>364</v>
      </c>
    </row>
    <row r="701" spans="4:6" hidden="1" outlineLevel="1" x14ac:dyDescent="0.2">
      <c r="D701" s="210"/>
      <c r="F701" s="167"/>
    </row>
    <row r="702" spans="4:6" ht="13.5" hidden="1" outlineLevel="1" thickBot="1" x14ac:dyDescent="0.25">
      <c r="D702" s="157"/>
      <c r="F702" s="157"/>
    </row>
    <row r="703" spans="4:6" ht="21" hidden="1" outlineLevel="1" x14ac:dyDescent="0.2">
      <c r="D703" s="177" t="s">
        <v>433</v>
      </c>
      <c r="F703" s="145" t="s">
        <v>434</v>
      </c>
    </row>
    <row r="704" spans="4:6" hidden="1" outlineLevel="1" x14ac:dyDescent="0.2">
      <c r="D704" s="178" t="s">
        <v>435</v>
      </c>
      <c r="F704" s="150"/>
    </row>
    <row r="705" spans="4:6" ht="21" hidden="1" outlineLevel="1" x14ac:dyDescent="0.2">
      <c r="D705" s="178" t="s">
        <v>436</v>
      </c>
      <c r="F705" s="146" t="s">
        <v>437</v>
      </c>
    </row>
    <row r="706" spans="4:6" ht="15" hidden="1" outlineLevel="1" x14ac:dyDescent="0.2">
      <c r="D706" s="179" t="s">
        <v>438</v>
      </c>
      <c r="F706" s="150"/>
    </row>
    <row r="707" spans="4:6" ht="21" hidden="1" outlineLevel="1" x14ac:dyDescent="0.2">
      <c r="D707" s="179" t="s">
        <v>439</v>
      </c>
      <c r="F707" s="146" t="s">
        <v>440</v>
      </c>
    </row>
    <row r="708" spans="4:6" ht="15" hidden="1" outlineLevel="1" x14ac:dyDescent="0.2">
      <c r="D708" s="179" t="s">
        <v>441</v>
      </c>
      <c r="F708" s="170"/>
    </row>
    <row r="709" spans="4:6" ht="15" hidden="1" outlineLevel="1" x14ac:dyDescent="0.2">
      <c r="D709" s="179" t="s">
        <v>442</v>
      </c>
      <c r="F709" s="170"/>
    </row>
    <row r="710" spans="4:6" ht="13.5" hidden="1" outlineLevel="1" thickBot="1" x14ac:dyDescent="0.25">
      <c r="D710" s="211"/>
      <c r="F710" s="174"/>
    </row>
    <row r="711" spans="4:6" hidden="1" outlineLevel="1" x14ac:dyDescent="0.2">
      <c r="D711" s="212"/>
      <c r="F711" s="150"/>
    </row>
    <row r="712" spans="4:6" ht="15" hidden="1" outlineLevel="1" x14ac:dyDescent="0.2">
      <c r="D712" s="200" t="s">
        <v>349</v>
      </c>
      <c r="F712" s="163"/>
    </row>
    <row r="713" spans="4:6" ht="15" hidden="1" outlineLevel="1" x14ac:dyDescent="0.2">
      <c r="D713" s="193"/>
      <c r="F713" s="158"/>
    </row>
    <row r="714" spans="4:6" ht="293.25" hidden="1" outlineLevel="1" x14ac:dyDescent="0.2">
      <c r="D714" s="184" t="s">
        <v>443</v>
      </c>
      <c r="F714" s="151"/>
    </row>
    <row r="715" spans="4:6" hidden="1" outlineLevel="1" x14ac:dyDescent="0.2">
      <c r="D715" s="213"/>
      <c r="F715" s="175"/>
    </row>
    <row r="716" spans="4:6" hidden="1" outlineLevel="1" x14ac:dyDescent="0.2">
      <c r="D716" s="213"/>
      <c r="F716" s="175"/>
    </row>
    <row r="717" spans="4:6" hidden="1" outlineLevel="1" x14ac:dyDescent="0.2">
      <c r="D717" s="185"/>
      <c r="F717" s="152"/>
    </row>
    <row r="718" spans="4:6" hidden="1" outlineLevel="1" x14ac:dyDescent="0.2">
      <c r="D718" s="214"/>
      <c r="F718" s="154"/>
    </row>
    <row r="719" spans="4:6" ht="15" hidden="1" outlineLevel="1" x14ac:dyDescent="0.2">
      <c r="D719" s="154" t="s">
        <v>444</v>
      </c>
      <c r="F719" s="158"/>
    </row>
    <row r="720" spans="4:6" ht="15" hidden="1" outlineLevel="1" x14ac:dyDescent="0.2">
      <c r="D720" s="154"/>
      <c r="F720" s="158"/>
    </row>
    <row r="721" spans="4:6" hidden="1" outlineLevel="1" x14ac:dyDescent="0.2">
      <c r="D721" s="210" t="s">
        <v>445</v>
      </c>
      <c r="F721" s="169" t="s">
        <v>364</v>
      </c>
    </row>
    <row r="722" spans="4:6" ht="15" hidden="1" outlineLevel="1" x14ac:dyDescent="0.2">
      <c r="D722" s="210"/>
      <c r="F722" s="158"/>
    </row>
    <row r="723" spans="4:6" ht="13.5" hidden="1" outlineLevel="1" thickBot="1" x14ac:dyDescent="0.25">
      <c r="D723" s="157"/>
      <c r="F723" s="157"/>
    </row>
    <row r="724" spans="4:6" ht="21" hidden="1" outlineLevel="1" x14ac:dyDescent="0.2">
      <c r="D724" s="197" t="s">
        <v>397</v>
      </c>
      <c r="F724" s="145" t="s">
        <v>446</v>
      </c>
    </row>
    <row r="725" spans="4:6" ht="21" hidden="1" outlineLevel="1" x14ac:dyDescent="0.2">
      <c r="D725" s="178" t="s">
        <v>447</v>
      </c>
      <c r="F725" s="146" t="s">
        <v>448</v>
      </c>
    </row>
    <row r="726" spans="4:6" ht="21" hidden="1" outlineLevel="1" x14ac:dyDescent="0.2">
      <c r="D726" s="178" t="s">
        <v>86</v>
      </c>
      <c r="F726" s="176" t="s">
        <v>449</v>
      </c>
    </row>
    <row r="727" spans="4:6" hidden="1" outlineLevel="1" x14ac:dyDescent="0.2">
      <c r="D727" s="178" t="s">
        <v>77</v>
      </c>
    </row>
    <row r="728" spans="4:6" ht="15" hidden="1" outlineLevel="1" x14ac:dyDescent="0.2">
      <c r="D728" s="188" t="s">
        <v>370</v>
      </c>
    </row>
    <row r="729" spans="4:6" hidden="1" outlineLevel="1" x14ac:dyDescent="0.2">
      <c r="D729" s="178" t="s">
        <v>276</v>
      </c>
    </row>
    <row r="730" spans="4:6" hidden="1" outlineLevel="1" x14ac:dyDescent="0.2">
      <c r="D730" s="178" t="s">
        <v>450</v>
      </c>
    </row>
    <row r="731" spans="4:6" ht="15" hidden="1" outlineLevel="1" x14ac:dyDescent="0.2">
      <c r="D731" s="188" t="s">
        <v>370</v>
      </c>
    </row>
    <row r="732" spans="4:6" ht="15.75" hidden="1" outlineLevel="1" thickBot="1" x14ac:dyDescent="0.25">
      <c r="D732" s="205" t="s">
        <v>451</v>
      </c>
    </row>
    <row r="733" spans="4:6" collapsed="1" x14ac:dyDescent="0.2"/>
  </sheetData>
  <mergeCells count="39">
    <mergeCell ref="E33:N33"/>
    <mergeCell ref="E43:N43"/>
    <mergeCell ref="E99:N99"/>
    <mergeCell ref="E115:N115"/>
    <mergeCell ref="D2:F2"/>
    <mergeCell ref="E14:G14"/>
    <mergeCell ref="E8:G8"/>
    <mergeCell ref="E10:G10"/>
    <mergeCell ref="E11:G11"/>
    <mergeCell ref="E12:G12"/>
    <mergeCell ref="E13:G13"/>
    <mergeCell ref="D267:N267"/>
    <mergeCell ref="D268:N268"/>
    <mergeCell ref="E205:N205"/>
    <mergeCell ref="D189:N189"/>
    <mergeCell ref="D190:N190"/>
    <mergeCell ref="D206:N206"/>
    <mergeCell ref="D207:N207"/>
    <mergeCell ref="D221:N221"/>
    <mergeCell ref="D222:N222"/>
    <mergeCell ref="D236:N236"/>
    <mergeCell ref="D237:N237"/>
    <mergeCell ref="D246:N246"/>
    <mergeCell ref="D247:N247"/>
    <mergeCell ref="D199:N199"/>
    <mergeCell ref="K143:N143"/>
    <mergeCell ref="D162:N162"/>
    <mergeCell ref="D175:N175"/>
    <mergeCell ref="D176:N176"/>
    <mergeCell ref="D198:N198"/>
    <mergeCell ref="K144:N144"/>
    <mergeCell ref="E149:F149"/>
    <mergeCell ref="G149:J149"/>
    <mergeCell ref="D161:N161"/>
    <mergeCell ref="E146:J146"/>
    <mergeCell ref="E147:J147"/>
    <mergeCell ref="E148:J148"/>
    <mergeCell ref="E143:J143"/>
    <mergeCell ref="E144:J144"/>
  </mergeCells>
  <conditionalFormatting sqref="AC30:AO32 AC36:AO271">
    <cfRule type="cellIs" dxfId="518" priority="941" stopIfTrue="1" operator="equal">
      <formula>0</formula>
    </cfRule>
  </conditionalFormatting>
  <conditionalFormatting sqref="E278">
    <cfRule type="expression" dxfId="517" priority="885">
      <formula>0.9&lt;E277&lt;0.99</formula>
    </cfRule>
    <cfRule type="expression" dxfId="516" priority="886">
      <formula>E277&gt;=1.1</formula>
    </cfRule>
  </conditionalFormatting>
  <conditionalFormatting sqref="F278">
    <cfRule type="expression" dxfId="515" priority="883">
      <formula>0.9&lt;F277&lt;0.99</formula>
    </cfRule>
    <cfRule type="expression" dxfId="514" priority="884">
      <formula>F277&gt;=1.1</formula>
    </cfRule>
  </conditionalFormatting>
  <conditionalFormatting sqref="G278">
    <cfRule type="expression" dxfId="513" priority="881">
      <formula>0.9&lt;G277&lt;0.99</formula>
    </cfRule>
    <cfRule type="expression" dxfId="512" priority="882">
      <formula>G277&gt;=1.1</formula>
    </cfRule>
  </conditionalFormatting>
  <conditionalFormatting sqref="H278">
    <cfRule type="expression" dxfId="511" priority="879">
      <formula>0.9&lt;H277&lt;0.99</formula>
    </cfRule>
    <cfRule type="expression" dxfId="510" priority="880">
      <formula>H277&gt;=1.1</formula>
    </cfRule>
  </conditionalFormatting>
  <conditionalFormatting sqref="I278">
    <cfRule type="expression" dxfId="509" priority="873">
      <formula>0.9&lt;I277&lt;0.99</formula>
    </cfRule>
    <cfRule type="expression" dxfId="508" priority="874">
      <formula>I277&gt;=1.1</formula>
    </cfRule>
  </conditionalFormatting>
  <conditionalFormatting sqref="J278">
    <cfRule type="expression" dxfId="507" priority="871">
      <formula>0.9&lt;J277&lt;0.99</formula>
    </cfRule>
    <cfRule type="expression" dxfId="506" priority="872">
      <formula>J277&gt;=1.1</formula>
    </cfRule>
  </conditionalFormatting>
  <conditionalFormatting sqref="F613">
    <cfRule type="containsText" dxfId="505" priority="870" operator="containsText" text="X">
      <formula>NOT(ISERROR(SEARCH("X",F613)))</formula>
    </cfRule>
  </conditionalFormatting>
  <conditionalFormatting sqref="F620 F571">
    <cfRule type="containsText" dxfId="504" priority="868" operator="containsText" text="X">
      <formula>NOT(ISERROR(SEARCH("X",F571)))</formula>
    </cfRule>
  </conditionalFormatting>
  <conditionalFormatting sqref="F633">
    <cfRule type="containsText" dxfId="503" priority="867" operator="containsText" text="X">
      <formula>NOT(ISERROR(SEARCH("X",F633)))</formula>
    </cfRule>
  </conditionalFormatting>
  <conditionalFormatting sqref="F637">
    <cfRule type="containsText" dxfId="502" priority="866" operator="containsText" text="X">
      <formula>NOT(ISERROR(SEARCH("X",F637)))</formula>
    </cfRule>
  </conditionalFormatting>
  <conditionalFormatting sqref="F567">
    <cfRule type="containsText" dxfId="501" priority="865" operator="containsText" text="X">
      <formula>NOT(ISERROR(SEARCH("X",F567)))</formula>
    </cfRule>
  </conditionalFormatting>
  <conditionalFormatting sqref="F568">
    <cfRule type="containsText" dxfId="500" priority="862" operator="containsText" text="X">
      <formula>NOT(ISERROR(SEARCH("X",F568)))</formula>
    </cfRule>
  </conditionalFormatting>
  <conditionalFormatting sqref="F588">
    <cfRule type="containsText" dxfId="499" priority="861" operator="containsText" text="X">
      <formula>NOT(ISERROR(SEARCH("X",F588)))</formula>
    </cfRule>
  </conditionalFormatting>
  <conditionalFormatting sqref="F590">
    <cfRule type="containsText" dxfId="498" priority="860" operator="containsText" text="X">
      <formula>NOT(ISERROR(SEARCH("X",F590)))</formula>
    </cfRule>
  </conditionalFormatting>
  <conditionalFormatting sqref="F593">
    <cfRule type="containsText" dxfId="497" priority="857" operator="containsText" text="X">
      <formula>NOT(ISERROR(SEARCH("X",F593)))</formula>
    </cfRule>
  </conditionalFormatting>
  <conditionalFormatting sqref="F659">
    <cfRule type="containsText" dxfId="496" priority="856" operator="containsText" text="X">
      <formula>NOT(ISERROR(SEARCH("X",F659)))</formula>
    </cfRule>
  </conditionalFormatting>
  <conditionalFormatting sqref="F683">
    <cfRule type="containsText" dxfId="495" priority="855" operator="containsText" text="X">
      <formula>NOT(ISERROR(SEARCH("X",F683)))</formula>
    </cfRule>
  </conditionalFormatting>
  <conditionalFormatting sqref="F685">
    <cfRule type="containsText" dxfId="494" priority="854" operator="containsText" text="X">
      <formula>NOT(ISERROR(SEARCH("X",F685)))</formula>
    </cfRule>
  </conditionalFormatting>
  <conditionalFormatting sqref="F707">
    <cfRule type="containsText" dxfId="493" priority="852" operator="containsText" text="X">
      <formula>NOT(ISERROR(SEARCH("X",F707)))</formula>
    </cfRule>
  </conditionalFormatting>
  <conditionalFormatting sqref="F703">
    <cfRule type="containsText" dxfId="492" priority="851" operator="containsText" text="X">
      <formula>NOT(ISERROR(SEARCH("X",F703)))</formula>
    </cfRule>
  </conditionalFormatting>
  <conditionalFormatting sqref="F725">
    <cfRule type="containsText" dxfId="491" priority="849" operator="containsText" text="X">
      <formula>NOT(ISERROR(SEARCH("X",F725)))</formula>
    </cfRule>
  </conditionalFormatting>
  <conditionalFormatting sqref="F635">
    <cfRule type="containsText" dxfId="490" priority="847" operator="containsText" text="X">
      <formula>NOT(ISERROR(SEARCH("X",F635)))</formula>
    </cfRule>
  </conditionalFormatting>
  <conditionalFormatting sqref="F724">
    <cfRule type="containsText" dxfId="489" priority="846" operator="containsText" text="X">
      <formula>NOT(ISERROR(SEARCH("X",F724)))</formula>
    </cfRule>
  </conditionalFormatting>
  <conditionalFormatting sqref="F663">
    <cfRule type="containsText" dxfId="488" priority="844" operator="containsText" text="X">
      <formula>NOT(ISERROR(SEARCH("X",F663)))</formula>
    </cfRule>
  </conditionalFormatting>
  <conditionalFormatting sqref="C24 H24 C25:G25 E24:F24 E270:J271 F229:N230">
    <cfRule type="cellIs" dxfId="487" priority="826" operator="equal">
      <formula>"MS"</formula>
    </cfRule>
  </conditionalFormatting>
  <conditionalFormatting sqref="C24 H24 C25:G25 E24:F24 E270:J271 F229:N230">
    <cfRule type="cellIs" dxfId="486" priority="825" operator="equal">
      <formula>"DNMS"</formula>
    </cfRule>
  </conditionalFormatting>
  <conditionalFormatting sqref="C24 H24 C25:G25 E24:F24 E270:J271 F229:N230">
    <cfRule type="cellIs" dxfId="485" priority="824" operator="equal">
      <formula>"FFBS"</formula>
    </cfRule>
  </conditionalFormatting>
  <conditionalFormatting sqref="E245:J245">
    <cfRule type="cellIs" dxfId="484" priority="820" operator="equal">
      <formula>"MS"</formula>
    </cfRule>
  </conditionalFormatting>
  <conditionalFormatting sqref="E245:J245">
    <cfRule type="cellIs" dxfId="483" priority="819" operator="equal">
      <formula>"DNMS"</formula>
    </cfRule>
  </conditionalFormatting>
  <conditionalFormatting sqref="E245:J245">
    <cfRule type="cellIs" dxfId="482" priority="818" operator="equal">
      <formula>"FFBS"</formula>
    </cfRule>
  </conditionalFormatting>
  <conditionalFormatting sqref="E266:G266">
    <cfRule type="cellIs" dxfId="481" priority="817" operator="equal">
      <formula>"MS&gt;=1.1"</formula>
    </cfRule>
  </conditionalFormatting>
  <conditionalFormatting sqref="E266:G266">
    <cfRule type="cellIs" dxfId="480" priority="816" operator="equal">
      <formula>"DNMS&lt;1.1"</formula>
    </cfRule>
  </conditionalFormatting>
  <conditionalFormatting sqref="E266:G266">
    <cfRule type="cellIs" dxfId="479" priority="815" operator="equal">
      <formula>"FFBS"</formula>
    </cfRule>
  </conditionalFormatting>
  <conditionalFormatting sqref="F235:J235">
    <cfRule type="cellIs" dxfId="478" priority="814" operator="equal">
      <formula>"MS&lt;90%"</formula>
    </cfRule>
  </conditionalFormatting>
  <conditionalFormatting sqref="F235:J235">
    <cfRule type="cellIs" dxfId="477" priority="813" operator="equal">
      <formula>"DNMS"</formula>
    </cfRule>
  </conditionalFormatting>
  <conditionalFormatting sqref="F235:J235">
    <cfRule type="cellIs" dxfId="476" priority="812" operator="equal">
      <formula>"FFBS&gt;1"</formula>
    </cfRule>
  </conditionalFormatting>
  <conditionalFormatting sqref="E219:I219">
    <cfRule type="cellIs" dxfId="475" priority="811" operator="equal">
      <formula>"MS"</formula>
    </cfRule>
  </conditionalFormatting>
  <conditionalFormatting sqref="E219:I219">
    <cfRule type="cellIs" dxfId="474" priority="810" operator="equal">
      <formula>"DNMS"</formula>
    </cfRule>
  </conditionalFormatting>
  <conditionalFormatting sqref="E219:I219">
    <cfRule type="cellIs" dxfId="473" priority="809" operator="equal">
      <formula>"FFBS"</formula>
    </cfRule>
  </conditionalFormatting>
  <conditionalFormatting sqref="E203:F203">
    <cfRule type="cellIs" dxfId="472" priority="807" operator="equal">
      <formula>"No"</formula>
    </cfRule>
    <cfRule type="cellIs" dxfId="471" priority="808" operator="equal">
      <formula>"Yes"</formula>
    </cfRule>
  </conditionalFormatting>
  <conditionalFormatting sqref="P287:P291 P305:P308">
    <cfRule type="expression" dxfId="470" priority="942" stopIfTrue="1">
      <formula>MOD(ROW(),2)=0</formula>
    </cfRule>
  </conditionalFormatting>
  <conditionalFormatting sqref="P279:P283 E287:I290 E305:I305 E308:J308 E307:I307 E306:J306">
    <cfRule type="expression" dxfId="469" priority="943" stopIfTrue="1">
      <formula>MOD(ROW(),2)=0</formula>
    </cfRule>
  </conditionalFormatting>
  <conditionalFormatting sqref="E287:I290 E305:I305 E308:J308 E307:I307 E306:J306">
    <cfRule type="expression" dxfId="468" priority="944" stopIfTrue="1">
      <formula>MOD(COLUMN(),2)=0</formula>
    </cfRule>
  </conditionalFormatting>
  <conditionalFormatting sqref="E191">
    <cfRule type="cellIs" dxfId="467" priority="791" operator="equal">
      <formula>"MS"</formula>
    </cfRule>
  </conditionalFormatting>
  <conditionalFormatting sqref="E191">
    <cfRule type="cellIs" dxfId="466" priority="790" operator="equal">
      <formula>"DNMS"</formula>
    </cfRule>
  </conditionalFormatting>
  <conditionalFormatting sqref="E191">
    <cfRule type="cellIs" dxfId="465" priority="789" operator="equal">
      <formula>"FFBS"</formula>
    </cfRule>
  </conditionalFormatting>
  <conditionalFormatting sqref="F191:I191">
    <cfRule type="cellIs" dxfId="464" priority="788" operator="equal">
      <formula>"MS"</formula>
    </cfRule>
  </conditionalFormatting>
  <conditionalFormatting sqref="F191:I191">
    <cfRule type="cellIs" dxfId="463" priority="787" operator="equal">
      <formula>"DNMS"</formula>
    </cfRule>
  </conditionalFormatting>
  <conditionalFormatting sqref="F191:I191">
    <cfRule type="cellIs" dxfId="462" priority="786" operator="equal">
      <formula>"FFBS"</formula>
    </cfRule>
  </conditionalFormatting>
  <conditionalFormatting sqref="E284">
    <cfRule type="cellIs" dxfId="461" priority="785" operator="equal">
      <formula>"MS"</formula>
    </cfRule>
  </conditionalFormatting>
  <conditionalFormatting sqref="E284">
    <cfRule type="cellIs" dxfId="460" priority="784" operator="equal">
      <formula>"DNMS"</formula>
    </cfRule>
  </conditionalFormatting>
  <conditionalFormatting sqref="E284">
    <cfRule type="cellIs" dxfId="459" priority="783" operator="equal">
      <formula>"FFBS"</formula>
    </cfRule>
  </conditionalFormatting>
  <conditionalFormatting sqref="E284:K284">
    <cfRule type="cellIs" dxfId="458" priority="782" operator="equal">
      <formula>"MS"</formula>
    </cfRule>
  </conditionalFormatting>
  <conditionalFormatting sqref="E284:K284">
    <cfRule type="cellIs" dxfId="457" priority="781" operator="equal">
      <formula>"DNMS"</formula>
    </cfRule>
  </conditionalFormatting>
  <conditionalFormatting sqref="E284:K284">
    <cfRule type="cellIs" dxfId="456" priority="780" operator="equal">
      <formula>"FFBS"</formula>
    </cfRule>
  </conditionalFormatting>
  <conditionalFormatting sqref="E160 E163">
    <cfRule type="cellIs" dxfId="455" priority="776" operator="equal">
      <formula>"MS"</formula>
    </cfRule>
  </conditionalFormatting>
  <conditionalFormatting sqref="E160 E163">
    <cfRule type="cellIs" dxfId="454" priority="775" operator="equal">
      <formula>"DNMS"</formula>
    </cfRule>
  </conditionalFormatting>
  <conditionalFormatting sqref="E160 E163">
    <cfRule type="cellIs" dxfId="453" priority="774" operator="equal">
      <formula>"FFBS"</formula>
    </cfRule>
  </conditionalFormatting>
  <conditionalFormatting sqref="F163:G163 E160:K160">
    <cfRule type="cellIs" dxfId="452" priority="773" operator="equal">
      <formula>"MS"</formula>
    </cfRule>
  </conditionalFormatting>
  <conditionalFormatting sqref="F163:G163 E160:K160">
    <cfRule type="cellIs" dxfId="451" priority="772" operator="equal">
      <formula>"DNMS"</formula>
    </cfRule>
  </conditionalFormatting>
  <conditionalFormatting sqref="F163:G163 E160:K160">
    <cfRule type="cellIs" dxfId="450" priority="771" operator="equal">
      <formula>"FFBS"</formula>
    </cfRule>
  </conditionalFormatting>
  <conditionalFormatting sqref="E204:F204">
    <cfRule type="cellIs" dxfId="449" priority="763" operator="equal">
      <formula>"No"</formula>
    </cfRule>
    <cfRule type="cellIs" dxfId="448" priority="764" operator="equal">
      <formula>"Yes"</formula>
    </cfRule>
  </conditionalFormatting>
  <conditionalFormatting sqref="E208">
    <cfRule type="cellIs" dxfId="447" priority="745" operator="equal">
      <formula>"MS"</formula>
    </cfRule>
  </conditionalFormatting>
  <conditionalFormatting sqref="E208">
    <cfRule type="cellIs" dxfId="446" priority="744" operator="equal">
      <formula>"DNMS"</formula>
    </cfRule>
  </conditionalFormatting>
  <conditionalFormatting sqref="E208">
    <cfRule type="cellIs" dxfId="445" priority="743" operator="equal">
      <formula>"FFBS"</formula>
    </cfRule>
  </conditionalFormatting>
  <conditionalFormatting sqref="F208:I208">
    <cfRule type="cellIs" dxfId="444" priority="742" operator="equal">
      <formula>"MS"</formula>
    </cfRule>
  </conditionalFormatting>
  <conditionalFormatting sqref="F208:I208">
    <cfRule type="cellIs" dxfId="443" priority="741" operator="equal">
      <formula>"DNMS"</formula>
    </cfRule>
  </conditionalFormatting>
  <conditionalFormatting sqref="F208:I208">
    <cfRule type="cellIs" dxfId="442" priority="740" operator="equal">
      <formula>"FFBS"</formula>
    </cfRule>
  </conditionalFormatting>
  <conditionalFormatting sqref="E223">
    <cfRule type="cellIs" dxfId="441" priority="738" operator="equal">
      <formula>"MS"</formula>
    </cfRule>
  </conditionalFormatting>
  <conditionalFormatting sqref="E223">
    <cfRule type="cellIs" dxfId="440" priority="737" operator="equal">
      <formula>"DNMS"</formula>
    </cfRule>
  </conditionalFormatting>
  <conditionalFormatting sqref="E223">
    <cfRule type="cellIs" dxfId="439" priority="736" operator="equal">
      <formula>"FFBS"</formula>
    </cfRule>
  </conditionalFormatting>
  <conditionalFormatting sqref="F223:I223">
    <cfRule type="cellIs" dxfId="438" priority="735" operator="equal">
      <formula>"MS"</formula>
    </cfRule>
  </conditionalFormatting>
  <conditionalFormatting sqref="F223:I223">
    <cfRule type="cellIs" dxfId="437" priority="734" operator="equal">
      <formula>"DNMS"</formula>
    </cfRule>
  </conditionalFormatting>
  <conditionalFormatting sqref="F223:I223">
    <cfRule type="cellIs" dxfId="436" priority="733" operator="equal">
      <formula>"FFBS"</formula>
    </cfRule>
  </conditionalFormatting>
  <conditionalFormatting sqref="E238">
    <cfRule type="cellIs" dxfId="435" priority="731" operator="equal">
      <formula>"MS"</formula>
    </cfRule>
  </conditionalFormatting>
  <conditionalFormatting sqref="E238">
    <cfRule type="cellIs" dxfId="434" priority="730" operator="equal">
      <formula>"DNMS"</formula>
    </cfRule>
  </conditionalFormatting>
  <conditionalFormatting sqref="E238">
    <cfRule type="cellIs" dxfId="433" priority="729" operator="equal">
      <formula>"FFBS"</formula>
    </cfRule>
  </conditionalFormatting>
  <conditionalFormatting sqref="F238:I238">
    <cfRule type="cellIs" dxfId="432" priority="728" operator="equal">
      <formula>"MS"</formula>
    </cfRule>
  </conditionalFormatting>
  <conditionalFormatting sqref="F238:I238">
    <cfRule type="cellIs" dxfId="431" priority="727" operator="equal">
      <formula>"DNMS"</formula>
    </cfRule>
  </conditionalFormatting>
  <conditionalFormatting sqref="F238:I238">
    <cfRule type="cellIs" dxfId="430" priority="726" operator="equal">
      <formula>"FFBS"</formula>
    </cfRule>
  </conditionalFormatting>
  <conditionalFormatting sqref="E248">
    <cfRule type="cellIs" dxfId="429" priority="724" operator="equal">
      <formula>"MS"</formula>
    </cfRule>
  </conditionalFormatting>
  <conditionalFormatting sqref="E248">
    <cfRule type="cellIs" dxfId="428" priority="723" operator="equal">
      <formula>"DNMS"</formula>
    </cfRule>
  </conditionalFormatting>
  <conditionalFormatting sqref="E248">
    <cfRule type="cellIs" dxfId="427" priority="722" operator="equal">
      <formula>"FFBS"</formula>
    </cfRule>
  </conditionalFormatting>
  <conditionalFormatting sqref="F248:I248">
    <cfRule type="cellIs" dxfId="426" priority="721" operator="equal">
      <formula>"MS"</formula>
    </cfRule>
  </conditionalFormatting>
  <conditionalFormatting sqref="F248:I248">
    <cfRule type="cellIs" dxfId="425" priority="720" operator="equal">
      <formula>"DNMS"</formula>
    </cfRule>
  </conditionalFormatting>
  <conditionalFormatting sqref="F248:I248">
    <cfRule type="cellIs" dxfId="424" priority="719" operator="equal">
      <formula>"FFBS"</formula>
    </cfRule>
  </conditionalFormatting>
  <conditionalFormatting sqref="E269">
    <cfRule type="cellIs" dxfId="423" priority="717" operator="equal">
      <formula>"MS"</formula>
    </cfRule>
  </conditionalFormatting>
  <conditionalFormatting sqref="E269">
    <cfRule type="cellIs" dxfId="422" priority="716" operator="equal">
      <formula>"DNMS"</formula>
    </cfRule>
  </conditionalFormatting>
  <conditionalFormatting sqref="E269">
    <cfRule type="cellIs" dxfId="421" priority="715" operator="equal">
      <formula>"FFBS"</formula>
    </cfRule>
  </conditionalFormatting>
  <conditionalFormatting sqref="F269:I269">
    <cfRule type="cellIs" dxfId="420" priority="714" operator="equal">
      <formula>"MS"</formula>
    </cfRule>
  </conditionalFormatting>
  <conditionalFormatting sqref="F269:I269">
    <cfRule type="cellIs" dxfId="419" priority="713" operator="equal">
      <formula>"DNMS"</formula>
    </cfRule>
  </conditionalFormatting>
  <conditionalFormatting sqref="F269:I269">
    <cfRule type="cellIs" dxfId="418" priority="712" operator="equal">
      <formula>"FFBS"</formula>
    </cfRule>
  </conditionalFormatting>
  <conditionalFormatting sqref="F177:I177">
    <cfRule type="cellIs" dxfId="417" priority="699" operator="equal">
      <formula>"FFBS"</formula>
    </cfRule>
  </conditionalFormatting>
  <conditionalFormatting sqref="F177:I177">
    <cfRule type="cellIs" dxfId="416" priority="701" operator="equal">
      <formula>"MS"</formula>
    </cfRule>
  </conditionalFormatting>
  <conditionalFormatting sqref="F177:I177">
    <cfRule type="cellIs" dxfId="415" priority="700" operator="equal">
      <formula>"DNMS"</formula>
    </cfRule>
  </conditionalFormatting>
  <conditionalFormatting sqref="E177">
    <cfRule type="cellIs" dxfId="414" priority="702" operator="equal">
      <formula>"FFBS"</formula>
    </cfRule>
  </conditionalFormatting>
  <conditionalFormatting sqref="E177">
    <cfRule type="cellIs" dxfId="413" priority="704" operator="equal">
      <formula>"MS"</formula>
    </cfRule>
  </conditionalFormatting>
  <conditionalFormatting sqref="E177">
    <cfRule type="cellIs" dxfId="412" priority="703" operator="equal">
      <formula>"DNMS"</formula>
    </cfRule>
  </conditionalFormatting>
  <conditionalFormatting sqref="P309">
    <cfRule type="expression" dxfId="411" priority="696" stopIfTrue="1">
      <formula>MOD(ROW(),2)=0</formula>
    </cfRule>
  </conditionalFormatting>
  <conditionalFormatting sqref="E309:J309">
    <cfRule type="expression" dxfId="410" priority="685" stopIfTrue="1">
      <formula>MOD(ROW(),2)=0</formula>
    </cfRule>
  </conditionalFormatting>
  <conditionalFormatting sqref="E309:J309">
    <cfRule type="expression" dxfId="409" priority="686" stopIfTrue="1">
      <formula>MOD(COLUMN(),2)=0</formula>
    </cfRule>
  </conditionalFormatting>
  <conditionalFormatting sqref="J305">
    <cfRule type="expression" dxfId="408" priority="624" stopIfTrue="1">
      <formula>MOD(ROW(),2)=0</formula>
    </cfRule>
  </conditionalFormatting>
  <conditionalFormatting sqref="J305">
    <cfRule type="expression" dxfId="407" priority="625" stopIfTrue="1">
      <formula>MOD(COLUMN(),2)=0</formula>
    </cfRule>
  </conditionalFormatting>
  <conditionalFormatting sqref="J307">
    <cfRule type="expression" dxfId="406" priority="622" stopIfTrue="1">
      <formula>MOD(ROW(),2)=0</formula>
    </cfRule>
  </conditionalFormatting>
  <conditionalFormatting sqref="J307">
    <cfRule type="expression" dxfId="405" priority="623" stopIfTrue="1">
      <formula>MOD(COLUMN(),2)=0</formula>
    </cfRule>
  </conditionalFormatting>
  <conditionalFormatting sqref="E6">
    <cfRule type="cellIs" dxfId="404" priority="619" operator="equal">
      <formula>"Projected"</formula>
    </cfRule>
    <cfRule type="cellIs" dxfId="403" priority="620" operator="equal">
      <formula>"Budget"</formula>
    </cfRule>
    <cfRule type="cellIs" dxfId="402" priority="621" operator="equal">
      <formula>"Actual"</formula>
    </cfRule>
  </conditionalFormatting>
  <conditionalFormatting sqref="F6">
    <cfRule type="cellIs" dxfId="401" priority="616" operator="equal">
      <formula>"Projected"</formula>
    </cfRule>
    <cfRule type="cellIs" dxfId="400" priority="617" operator="equal">
      <formula>"Budget"</formula>
    </cfRule>
    <cfRule type="cellIs" dxfId="399" priority="618" operator="equal">
      <formula>"Actual"</formula>
    </cfRule>
  </conditionalFormatting>
  <conditionalFormatting sqref="E336:J336">
    <cfRule type="cellIs" dxfId="398" priority="594" operator="equal">
      <formula>"MS"</formula>
    </cfRule>
  </conditionalFormatting>
  <conditionalFormatting sqref="E336:J336">
    <cfRule type="cellIs" dxfId="397" priority="593" operator="equal">
      <formula>"DNMS"</formula>
    </cfRule>
  </conditionalFormatting>
  <conditionalFormatting sqref="E336:J336">
    <cfRule type="cellIs" dxfId="396" priority="592" operator="equal">
      <formula>"FFBS"</formula>
    </cfRule>
  </conditionalFormatting>
  <conditionalFormatting sqref="E334:J335">
    <cfRule type="cellIs" dxfId="395" priority="945" stopIfTrue="1" operator="equal">
      <formula>0</formula>
    </cfRule>
  </conditionalFormatting>
  <conditionalFormatting sqref="E187:J187">
    <cfRule type="cellIs" dxfId="394" priority="590" operator="equal">
      <formula>"Neg"</formula>
    </cfRule>
    <cfRule type="cellIs" dxfId="393" priority="591" operator="equal">
      <formula>"Pos Chg"</formula>
    </cfRule>
  </conditionalFormatting>
  <conditionalFormatting sqref="E173:J173">
    <cfRule type="cellIs" dxfId="392" priority="588" operator="equal">
      <formula>"Neg"</formula>
    </cfRule>
    <cfRule type="cellIs" dxfId="391" priority="589" operator="equal">
      <formula>"Pos Chg"</formula>
    </cfRule>
  </conditionalFormatting>
  <conditionalFormatting sqref="J219">
    <cfRule type="cellIs" dxfId="390" priority="587" operator="equal">
      <formula>"MS"</formula>
    </cfRule>
  </conditionalFormatting>
  <conditionalFormatting sqref="J219">
    <cfRule type="cellIs" dxfId="389" priority="586" operator="equal">
      <formula>"DNMS"</formula>
    </cfRule>
  </conditionalFormatting>
  <conditionalFormatting sqref="J219">
    <cfRule type="cellIs" dxfId="388" priority="585" operator="equal">
      <formula>"FFBS"</formula>
    </cfRule>
  </conditionalFormatting>
  <conditionalFormatting sqref="K6">
    <cfRule type="cellIs" dxfId="387" priority="582" operator="equal">
      <formula>"Projected"</formula>
    </cfRule>
    <cfRule type="cellIs" dxfId="386" priority="583" operator="equal">
      <formula>"Budget"</formula>
    </cfRule>
    <cfRule type="cellIs" dxfId="385" priority="584" operator="equal">
      <formula>"Actual"</formula>
    </cfRule>
  </conditionalFormatting>
  <conditionalFormatting sqref="K173">
    <cfRule type="cellIs" dxfId="384" priority="571" operator="equal">
      <formula>"Neg"</formula>
    </cfRule>
    <cfRule type="cellIs" dxfId="383" priority="572" operator="equal">
      <formula>"Pos Chg"</formula>
    </cfRule>
  </conditionalFormatting>
  <conditionalFormatting sqref="L173">
    <cfRule type="cellIs" dxfId="382" priority="569" operator="equal">
      <formula>"Neg"</formula>
    </cfRule>
    <cfRule type="cellIs" dxfId="381" priority="570" operator="equal">
      <formula>"Pos Chg"</formula>
    </cfRule>
  </conditionalFormatting>
  <conditionalFormatting sqref="M173">
    <cfRule type="cellIs" dxfId="380" priority="567" operator="equal">
      <formula>"Neg"</formula>
    </cfRule>
    <cfRule type="cellIs" dxfId="379" priority="568" operator="equal">
      <formula>"Pos Chg"</formula>
    </cfRule>
  </conditionalFormatting>
  <conditionalFormatting sqref="N173">
    <cfRule type="cellIs" dxfId="378" priority="565" operator="equal">
      <formula>"Neg"</formula>
    </cfRule>
    <cfRule type="cellIs" dxfId="377" priority="566" operator="equal">
      <formula>"Pos Chg"</formula>
    </cfRule>
  </conditionalFormatting>
  <conditionalFormatting sqref="K187">
    <cfRule type="cellIs" dxfId="376" priority="563" operator="equal">
      <formula>"Neg"</formula>
    </cfRule>
    <cfRule type="cellIs" dxfId="375" priority="564" operator="equal">
      <formula>"Pos Chg"</formula>
    </cfRule>
  </conditionalFormatting>
  <conditionalFormatting sqref="L187">
    <cfRule type="cellIs" dxfId="374" priority="561" operator="equal">
      <formula>"Neg"</formula>
    </cfRule>
    <cfRule type="cellIs" dxfId="373" priority="562" operator="equal">
      <formula>"Pos Chg"</formula>
    </cfRule>
  </conditionalFormatting>
  <conditionalFormatting sqref="M187">
    <cfRule type="cellIs" dxfId="372" priority="559" operator="equal">
      <formula>"Neg"</formula>
    </cfRule>
    <cfRule type="cellIs" dxfId="371" priority="560" operator="equal">
      <formula>"Pos Chg"</formula>
    </cfRule>
  </conditionalFormatting>
  <conditionalFormatting sqref="N187">
    <cfRule type="cellIs" dxfId="370" priority="557" operator="equal">
      <formula>"Neg"</formula>
    </cfRule>
    <cfRule type="cellIs" dxfId="369" priority="558" operator="equal">
      <formula>"Pos Chg"</formula>
    </cfRule>
  </conditionalFormatting>
  <conditionalFormatting sqref="K203">
    <cfRule type="cellIs" dxfId="368" priority="543" operator="equal">
      <formula>"No"</formula>
    </cfRule>
    <cfRule type="cellIs" dxfId="367" priority="544" operator="equal">
      <formula>"Yes"</formula>
    </cfRule>
  </conditionalFormatting>
  <conditionalFormatting sqref="K204">
    <cfRule type="cellIs" dxfId="366" priority="541" operator="equal">
      <formula>"No"</formula>
    </cfRule>
    <cfRule type="cellIs" dxfId="365" priority="542" operator="equal">
      <formula>"Yes"</formula>
    </cfRule>
  </conditionalFormatting>
  <conditionalFormatting sqref="L203">
    <cfRule type="cellIs" dxfId="364" priority="539" operator="equal">
      <formula>"No"</formula>
    </cfRule>
    <cfRule type="cellIs" dxfId="363" priority="540" operator="equal">
      <formula>"Yes"</formula>
    </cfRule>
  </conditionalFormatting>
  <conditionalFormatting sqref="L204">
    <cfRule type="cellIs" dxfId="362" priority="537" operator="equal">
      <formula>"No"</formula>
    </cfRule>
    <cfRule type="cellIs" dxfId="361" priority="538" operator="equal">
      <formula>"Yes"</formula>
    </cfRule>
  </conditionalFormatting>
  <conditionalFormatting sqref="M203">
    <cfRule type="cellIs" dxfId="360" priority="535" operator="equal">
      <formula>"No"</formula>
    </cfRule>
    <cfRule type="cellIs" dxfId="359" priority="536" operator="equal">
      <formula>"Yes"</formula>
    </cfRule>
  </conditionalFormatting>
  <conditionalFormatting sqref="M204">
    <cfRule type="cellIs" dxfId="358" priority="533" operator="equal">
      <formula>"No"</formula>
    </cfRule>
    <cfRule type="cellIs" dxfId="357" priority="534" operator="equal">
      <formula>"Yes"</formula>
    </cfRule>
  </conditionalFormatting>
  <conditionalFormatting sqref="N203">
    <cfRule type="cellIs" dxfId="356" priority="531" operator="equal">
      <formula>"No"</formula>
    </cfRule>
    <cfRule type="cellIs" dxfId="355" priority="532" operator="equal">
      <formula>"Yes"</formula>
    </cfRule>
  </conditionalFormatting>
  <conditionalFormatting sqref="N204">
    <cfRule type="cellIs" dxfId="354" priority="529" operator="equal">
      <formula>"No"</formula>
    </cfRule>
    <cfRule type="cellIs" dxfId="353" priority="530" operator="equal">
      <formula>"Yes"</formula>
    </cfRule>
  </conditionalFormatting>
  <conditionalFormatting sqref="L219">
    <cfRule type="cellIs" dxfId="352" priority="525" operator="equal">
      <formula>"MS"</formula>
    </cfRule>
  </conditionalFormatting>
  <conditionalFormatting sqref="L219">
    <cfRule type="cellIs" dxfId="351" priority="524" operator="equal">
      <formula>"DNMS"</formula>
    </cfRule>
  </conditionalFormatting>
  <conditionalFormatting sqref="L219">
    <cfRule type="cellIs" dxfId="350" priority="523" operator="equal">
      <formula>"FFBS"</formula>
    </cfRule>
  </conditionalFormatting>
  <conditionalFormatting sqref="M219">
    <cfRule type="cellIs" dxfId="349" priority="522" operator="equal">
      <formula>"MS"</formula>
    </cfRule>
  </conditionalFormatting>
  <conditionalFormatting sqref="M219">
    <cfRule type="cellIs" dxfId="348" priority="521" operator="equal">
      <formula>"DNMS"</formula>
    </cfRule>
  </conditionalFormatting>
  <conditionalFormatting sqref="M219">
    <cfRule type="cellIs" dxfId="347" priority="520" operator="equal">
      <formula>"FFBS"</formula>
    </cfRule>
  </conditionalFormatting>
  <conditionalFormatting sqref="N219">
    <cfRule type="cellIs" dxfId="346" priority="519" operator="equal">
      <formula>"MS"</formula>
    </cfRule>
  </conditionalFormatting>
  <conditionalFormatting sqref="N219">
    <cfRule type="cellIs" dxfId="345" priority="518" operator="equal">
      <formula>"DNMS"</formula>
    </cfRule>
  </conditionalFormatting>
  <conditionalFormatting sqref="N219">
    <cfRule type="cellIs" dxfId="344" priority="517" operator="equal">
      <formula>"FFBS"</formula>
    </cfRule>
  </conditionalFormatting>
  <conditionalFormatting sqref="L235">
    <cfRule type="cellIs" dxfId="343" priority="507" operator="equal">
      <formula>"MS"</formula>
    </cfRule>
  </conditionalFormatting>
  <conditionalFormatting sqref="L235">
    <cfRule type="cellIs" dxfId="342" priority="506" operator="equal">
      <formula>"DNMS"</formula>
    </cfRule>
  </conditionalFormatting>
  <conditionalFormatting sqref="L235">
    <cfRule type="cellIs" dxfId="341" priority="505" operator="equal">
      <formula>"FFBS"</formula>
    </cfRule>
  </conditionalFormatting>
  <conditionalFormatting sqref="M235">
    <cfRule type="cellIs" dxfId="340" priority="501" operator="equal">
      <formula>"MS"</formula>
    </cfRule>
  </conditionalFormatting>
  <conditionalFormatting sqref="M235">
    <cfRule type="cellIs" dxfId="339" priority="500" operator="equal">
      <formula>"DNMS"</formula>
    </cfRule>
  </conditionalFormatting>
  <conditionalFormatting sqref="M235">
    <cfRule type="cellIs" dxfId="338" priority="499" operator="equal">
      <formula>"FFBS"</formula>
    </cfRule>
  </conditionalFormatting>
  <conditionalFormatting sqref="N235">
    <cfRule type="cellIs" dxfId="337" priority="495" operator="equal">
      <formula>"MS"</formula>
    </cfRule>
  </conditionalFormatting>
  <conditionalFormatting sqref="N235">
    <cfRule type="cellIs" dxfId="336" priority="494" operator="equal">
      <formula>"DNMS"</formula>
    </cfRule>
  </conditionalFormatting>
  <conditionalFormatting sqref="N235">
    <cfRule type="cellIs" dxfId="335" priority="493" operator="equal">
      <formula>"FFBS"</formula>
    </cfRule>
  </conditionalFormatting>
  <conditionalFormatting sqref="K245">
    <cfRule type="cellIs" dxfId="334" priority="486" operator="equal">
      <formula>"MS"</formula>
    </cfRule>
  </conditionalFormatting>
  <conditionalFormatting sqref="K245">
    <cfRule type="cellIs" dxfId="333" priority="485" operator="equal">
      <formula>"DNMS"</formula>
    </cfRule>
  </conditionalFormatting>
  <conditionalFormatting sqref="K245">
    <cfRule type="cellIs" dxfId="332" priority="484" operator="equal">
      <formula>"FFBS"</formula>
    </cfRule>
  </conditionalFormatting>
  <conditionalFormatting sqref="L245">
    <cfRule type="cellIs" dxfId="331" priority="483" operator="equal">
      <formula>"MS"</formula>
    </cfRule>
  </conditionalFormatting>
  <conditionalFormatting sqref="L245">
    <cfRule type="cellIs" dxfId="330" priority="482" operator="equal">
      <formula>"DNMS"</formula>
    </cfRule>
  </conditionalFormatting>
  <conditionalFormatting sqref="L245">
    <cfRule type="cellIs" dxfId="329" priority="481" operator="equal">
      <formula>"FFBS"</formula>
    </cfRule>
  </conditionalFormatting>
  <conditionalFormatting sqref="M245">
    <cfRule type="cellIs" dxfId="328" priority="480" operator="equal">
      <formula>"MS"</formula>
    </cfRule>
  </conditionalFormatting>
  <conditionalFormatting sqref="M245">
    <cfRule type="cellIs" dxfId="327" priority="479" operator="equal">
      <formula>"DNMS"</formula>
    </cfRule>
  </conditionalFormatting>
  <conditionalFormatting sqref="M245">
    <cfRule type="cellIs" dxfId="326" priority="478" operator="equal">
      <formula>"FFBS"</formula>
    </cfRule>
  </conditionalFormatting>
  <conditionalFormatting sqref="N245">
    <cfRule type="cellIs" dxfId="325" priority="477" operator="equal">
      <formula>"MS"</formula>
    </cfRule>
  </conditionalFormatting>
  <conditionalFormatting sqref="N245">
    <cfRule type="cellIs" dxfId="324" priority="476" operator="equal">
      <formula>"DNMS"</formula>
    </cfRule>
  </conditionalFormatting>
  <conditionalFormatting sqref="N245">
    <cfRule type="cellIs" dxfId="323" priority="475" operator="equal">
      <formula>"FFBS"</formula>
    </cfRule>
  </conditionalFormatting>
  <conditionalFormatting sqref="L266">
    <cfRule type="cellIs" dxfId="322" priority="471" operator="equal">
      <formula>"MS&gt;=1.1"</formula>
    </cfRule>
  </conditionalFormatting>
  <conditionalFormatting sqref="L266">
    <cfRule type="cellIs" dxfId="321" priority="470" operator="equal">
      <formula>"DNMS&lt;1.1"</formula>
    </cfRule>
  </conditionalFormatting>
  <conditionalFormatting sqref="L266">
    <cfRule type="cellIs" dxfId="320" priority="469" operator="equal">
      <formula>"FFBS"</formula>
    </cfRule>
  </conditionalFormatting>
  <conditionalFormatting sqref="M266">
    <cfRule type="cellIs" dxfId="319" priority="468" operator="equal">
      <formula>"MS&gt;=1.1"</formula>
    </cfRule>
  </conditionalFormatting>
  <conditionalFormatting sqref="M266">
    <cfRule type="cellIs" dxfId="318" priority="467" operator="equal">
      <formula>"DNMS&lt;1.1"</formula>
    </cfRule>
  </conditionalFormatting>
  <conditionalFormatting sqref="M266">
    <cfRule type="cellIs" dxfId="317" priority="466" operator="equal">
      <formula>"FFBS"</formula>
    </cfRule>
  </conditionalFormatting>
  <conditionalFormatting sqref="N266">
    <cfRule type="cellIs" dxfId="316" priority="465" operator="equal">
      <formula>"MS&gt;=1.1"</formula>
    </cfRule>
  </conditionalFormatting>
  <conditionalFormatting sqref="N266">
    <cfRule type="cellIs" dxfId="315" priority="464" operator="equal">
      <formula>"DNMS&lt;1.1"</formula>
    </cfRule>
  </conditionalFormatting>
  <conditionalFormatting sqref="N266">
    <cfRule type="cellIs" dxfId="314" priority="463" operator="equal">
      <formula>"FFBS"</formula>
    </cfRule>
  </conditionalFormatting>
  <conditionalFormatting sqref="K278">
    <cfRule type="expression" dxfId="313" priority="458">
      <formula>0.9&lt;K277&lt;0.99</formula>
    </cfRule>
    <cfRule type="expression" dxfId="312" priority="459">
      <formula>K277&gt;=1.1</formula>
    </cfRule>
  </conditionalFormatting>
  <conditionalFormatting sqref="K270:K271">
    <cfRule type="cellIs" dxfId="311" priority="457" operator="equal">
      <formula>"MS"</formula>
    </cfRule>
  </conditionalFormatting>
  <conditionalFormatting sqref="K270:K271">
    <cfRule type="cellIs" dxfId="310" priority="456" operator="equal">
      <formula>"DNMS"</formula>
    </cfRule>
  </conditionalFormatting>
  <conditionalFormatting sqref="K270:K271">
    <cfRule type="cellIs" dxfId="309" priority="455" operator="equal">
      <formula>"FFBS"</formula>
    </cfRule>
  </conditionalFormatting>
  <conditionalFormatting sqref="K306">
    <cfRule type="expression" dxfId="308" priority="460" stopIfTrue="1">
      <formula>MOD(ROW(),2)=0</formula>
    </cfRule>
  </conditionalFormatting>
  <conditionalFormatting sqref="K306">
    <cfRule type="expression" dxfId="307" priority="461" stopIfTrue="1">
      <formula>MOD(COLUMN(),2)=0</formula>
    </cfRule>
  </conditionalFormatting>
  <conditionalFormatting sqref="K284">
    <cfRule type="cellIs" dxfId="306" priority="451" operator="equal">
      <formula>"MS"</formula>
    </cfRule>
  </conditionalFormatting>
  <conditionalFormatting sqref="K284">
    <cfRule type="cellIs" dxfId="305" priority="450" operator="equal">
      <formula>"DNMS"</formula>
    </cfRule>
  </conditionalFormatting>
  <conditionalFormatting sqref="K284">
    <cfRule type="cellIs" dxfId="304" priority="449" operator="equal">
      <formula>"FFBS"</formula>
    </cfRule>
  </conditionalFormatting>
  <conditionalFormatting sqref="K305">
    <cfRule type="expression" dxfId="303" priority="439" stopIfTrue="1">
      <formula>MOD(ROW(),2)=0</formula>
    </cfRule>
  </conditionalFormatting>
  <conditionalFormatting sqref="K305">
    <cfRule type="expression" dxfId="302" priority="440" stopIfTrue="1">
      <formula>MOD(COLUMN(),2)=0</formula>
    </cfRule>
  </conditionalFormatting>
  <conditionalFormatting sqref="K307">
    <cfRule type="expression" dxfId="301" priority="437" stopIfTrue="1">
      <formula>MOD(ROW(),2)=0</formula>
    </cfRule>
  </conditionalFormatting>
  <conditionalFormatting sqref="K307">
    <cfRule type="expression" dxfId="300" priority="438" stopIfTrue="1">
      <formula>MOD(COLUMN(),2)=0</formula>
    </cfRule>
  </conditionalFormatting>
  <conditionalFormatting sqref="K336">
    <cfRule type="cellIs" dxfId="299" priority="436" operator="equal">
      <formula>"MS"</formula>
    </cfRule>
  </conditionalFormatting>
  <conditionalFormatting sqref="K336">
    <cfRule type="cellIs" dxfId="298" priority="435" operator="equal">
      <formula>"DNMS"</formula>
    </cfRule>
  </conditionalFormatting>
  <conditionalFormatting sqref="K336">
    <cfRule type="cellIs" dxfId="297" priority="434" operator="equal">
      <formula>"FFBS"</formula>
    </cfRule>
  </conditionalFormatting>
  <conditionalFormatting sqref="K334:K335">
    <cfRule type="cellIs" dxfId="296" priority="462" stopIfTrue="1" operator="equal">
      <formula>0</formula>
    </cfRule>
  </conditionalFormatting>
  <conditionalFormatting sqref="L278">
    <cfRule type="expression" dxfId="295" priority="429">
      <formula>0.9&lt;L277&lt;0.99</formula>
    </cfRule>
    <cfRule type="expression" dxfId="294" priority="430">
      <formula>L277&gt;=1.1</formula>
    </cfRule>
  </conditionalFormatting>
  <conditionalFormatting sqref="L270:L271">
    <cfRule type="cellIs" dxfId="293" priority="428" operator="equal">
      <formula>"MS"</formula>
    </cfRule>
  </conditionalFormatting>
  <conditionalFormatting sqref="L270:L271">
    <cfRule type="cellIs" dxfId="292" priority="427" operator="equal">
      <formula>"DNMS"</formula>
    </cfRule>
  </conditionalFormatting>
  <conditionalFormatting sqref="L270:L271">
    <cfRule type="cellIs" dxfId="291" priority="426" operator="equal">
      <formula>"FFBS"</formula>
    </cfRule>
  </conditionalFormatting>
  <conditionalFormatting sqref="L306">
    <cfRule type="expression" dxfId="290" priority="431" stopIfTrue="1">
      <formula>MOD(ROW(),2)=0</formula>
    </cfRule>
  </conditionalFormatting>
  <conditionalFormatting sqref="L306">
    <cfRule type="expression" dxfId="289" priority="432" stopIfTrue="1">
      <formula>MOD(COLUMN(),2)=0</formula>
    </cfRule>
  </conditionalFormatting>
  <conditionalFormatting sqref="L284">
    <cfRule type="cellIs" dxfId="288" priority="422" operator="equal">
      <formula>"MS"</formula>
    </cfRule>
  </conditionalFormatting>
  <conditionalFormatting sqref="L284">
    <cfRule type="cellIs" dxfId="287" priority="421" operator="equal">
      <formula>"DNMS"</formula>
    </cfRule>
  </conditionalFormatting>
  <conditionalFormatting sqref="L284">
    <cfRule type="cellIs" dxfId="286" priority="420" operator="equal">
      <formula>"FFBS"</formula>
    </cfRule>
  </conditionalFormatting>
  <conditionalFormatting sqref="L292">
    <cfRule type="cellIs" dxfId="285" priority="419" operator="equal">
      <formula>"MS"</formula>
    </cfRule>
  </conditionalFormatting>
  <conditionalFormatting sqref="L292">
    <cfRule type="cellIs" dxfId="284" priority="418" operator="equal">
      <formula>"DNMS"</formula>
    </cfRule>
  </conditionalFormatting>
  <conditionalFormatting sqref="L292">
    <cfRule type="cellIs" dxfId="283" priority="417" operator="equal">
      <formula>"FFBS"</formula>
    </cfRule>
  </conditionalFormatting>
  <conditionalFormatting sqref="L305">
    <cfRule type="expression" dxfId="282" priority="410" stopIfTrue="1">
      <formula>MOD(ROW(),2)=0</formula>
    </cfRule>
  </conditionalFormatting>
  <conditionalFormatting sqref="L305">
    <cfRule type="expression" dxfId="281" priority="411" stopIfTrue="1">
      <formula>MOD(COLUMN(),2)=0</formula>
    </cfRule>
  </conditionalFormatting>
  <conditionalFormatting sqref="L307">
    <cfRule type="expression" dxfId="280" priority="408" stopIfTrue="1">
      <formula>MOD(ROW(),2)=0</formula>
    </cfRule>
  </conditionalFormatting>
  <conditionalFormatting sqref="L307">
    <cfRule type="expression" dxfId="279" priority="409" stopIfTrue="1">
      <formula>MOD(COLUMN(),2)=0</formula>
    </cfRule>
  </conditionalFormatting>
  <conditionalFormatting sqref="L336">
    <cfRule type="cellIs" dxfId="278" priority="407" operator="equal">
      <formula>"MS"</formula>
    </cfRule>
  </conditionalFormatting>
  <conditionalFormatting sqref="L336">
    <cfRule type="cellIs" dxfId="277" priority="406" operator="equal">
      <formula>"DNMS"</formula>
    </cfRule>
  </conditionalFormatting>
  <conditionalFormatting sqref="L336">
    <cfRule type="cellIs" dxfId="276" priority="405" operator="equal">
      <formula>"FFBS"</formula>
    </cfRule>
  </conditionalFormatting>
  <conditionalFormatting sqref="L334:L335">
    <cfRule type="cellIs" dxfId="275" priority="433" stopIfTrue="1" operator="equal">
      <formula>0</formula>
    </cfRule>
  </conditionalFormatting>
  <conditionalFormatting sqref="M278">
    <cfRule type="expression" dxfId="274" priority="400">
      <formula>0.9&lt;M277&lt;0.99</formula>
    </cfRule>
    <cfRule type="expression" dxfId="273" priority="401">
      <formula>M277&gt;=1.1</formula>
    </cfRule>
  </conditionalFormatting>
  <conditionalFormatting sqref="M270:M271">
    <cfRule type="cellIs" dxfId="272" priority="399" operator="equal">
      <formula>"MS"</formula>
    </cfRule>
  </conditionalFormatting>
  <conditionalFormatting sqref="M270:M271">
    <cfRule type="cellIs" dxfId="271" priority="398" operator="equal">
      <formula>"DNMS"</formula>
    </cfRule>
  </conditionalFormatting>
  <conditionalFormatting sqref="M270:M271">
    <cfRule type="cellIs" dxfId="270" priority="397" operator="equal">
      <formula>"FFBS"</formula>
    </cfRule>
  </conditionalFormatting>
  <conditionalFormatting sqref="M306">
    <cfRule type="expression" dxfId="269" priority="402" stopIfTrue="1">
      <formula>MOD(ROW(),2)=0</formula>
    </cfRule>
  </conditionalFormatting>
  <conditionalFormatting sqref="M306">
    <cfRule type="expression" dxfId="268" priority="403" stopIfTrue="1">
      <formula>MOD(COLUMN(),2)=0</formula>
    </cfRule>
  </conditionalFormatting>
  <conditionalFormatting sqref="M284">
    <cfRule type="cellIs" dxfId="267" priority="393" operator="equal">
      <formula>"MS"</formula>
    </cfRule>
  </conditionalFormatting>
  <conditionalFormatting sqref="M284">
    <cfRule type="cellIs" dxfId="266" priority="392" operator="equal">
      <formula>"DNMS"</formula>
    </cfRule>
  </conditionalFormatting>
  <conditionalFormatting sqref="M284">
    <cfRule type="cellIs" dxfId="265" priority="391" operator="equal">
      <formula>"FFBS"</formula>
    </cfRule>
  </conditionalFormatting>
  <conditionalFormatting sqref="M292">
    <cfRule type="cellIs" dxfId="264" priority="390" operator="equal">
      <formula>"MS"</formula>
    </cfRule>
  </conditionalFormatting>
  <conditionalFormatting sqref="M292">
    <cfRule type="cellIs" dxfId="263" priority="389" operator="equal">
      <formula>"DNMS"</formula>
    </cfRule>
  </conditionalFormatting>
  <conditionalFormatting sqref="M292">
    <cfRule type="cellIs" dxfId="262" priority="388" operator="equal">
      <formula>"FFBS"</formula>
    </cfRule>
  </conditionalFormatting>
  <conditionalFormatting sqref="M305">
    <cfRule type="expression" dxfId="261" priority="381" stopIfTrue="1">
      <formula>MOD(ROW(),2)=0</formula>
    </cfRule>
  </conditionalFormatting>
  <conditionalFormatting sqref="M305">
    <cfRule type="expression" dxfId="260" priority="382" stopIfTrue="1">
      <formula>MOD(COLUMN(),2)=0</formula>
    </cfRule>
  </conditionalFormatting>
  <conditionalFormatting sqref="M307">
    <cfRule type="expression" dxfId="259" priority="379" stopIfTrue="1">
      <formula>MOD(ROW(),2)=0</formula>
    </cfRule>
  </conditionalFormatting>
  <conditionalFormatting sqref="M307">
    <cfRule type="expression" dxfId="258" priority="380" stopIfTrue="1">
      <formula>MOD(COLUMN(),2)=0</formula>
    </cfRule>
  </conditionalFormatting>
  <conditionalFormatting sqref="M336">
    <cfRule type="cellIs" dxfId="257" priority="378" operator="equal">
      <formula>"MS"</formula>
    </cfRule>
  </conditionalFormatting>
  <conditionalFormatting sqref="M336">
    <cfRule type="cellIs" dxfId="256" priority="377" operator="equal">
      <formula>"DNMS"</formula>
    </cfRule>
  </conditionalFormatting>
  <conditionalFormatting sqref="M336">
    <cfRule type="cellIs" dxfId="255" priority="376" operator="equal">
      <formula>"FFBS"</formula>
    </cfRule>
  </conditionalFormatting>
  <conditionalFormatting sqref="M334:M335">
    <cfRule type="cellIs" dxfId="254" priority="404" stopIfTrue="1" operator="equal">
      <formula>0</formula>
    </cfRule>
  </conditionalFormatting>
  <conditionalFormatting sqref="N270:N271">
    <cfRule type="cellIs" dxfId="253" priority="370" operator="equal">
      <formula>"MS"</formula>
    </cfRule>
  </conditionalFormatting>
  <conditionalFormatting sqref="N270:N271">
    <cfRule type="cellIs" dxfId="252" priority="369" operator="equal">
      <formula>"DNMS"</formula>
    </cfRule>
  </conditionalFormatting>
  <conditionalFormatting sqref="N270:N271">
    <cfRule type="cellIs" dxfId="251" priority="368" operator="equal">
      <formula>"FFBS"</formula>
    </cfRule>
  </conditionalFormatting>
  <conditionalFormatting sqref="N306">
    <cfRule type="expression" dxfId="250" priority="373" stopIfTrue="1">
      <formula>MOD(ROW(),2)=0</formula>
    </cfRule>
  </conditionalFormatting>
  <conditionalFormatting sqref="N306">
    <cfRule type="expression" dxfId="249" priority="374" stopIfTrue="1">
      <formula>MOD(COLUMN(),2)=0</formula>
    </cfRule>
  </conditionalFormatting>
  <conditionalFormatting sqref="N292">
    <cfRule type="cellIs" dxfId="248" priority="361" operator="equal">
      <formula>"MS"</formula>
    </cfRule>
  </conditionalFormatting>
  <conditionalFormatting sqref="N292">
    <cfRule type="cellIs" dxfId="247" priority="360" operator="equal">
      <formula>"DNMS"</formula>
    </cfRule>
  </conditionalFormatting>
  <conditionalFormatting sqref="N292">
    <cfRule type="cellIs" dxfId="246" priority="359" operator="equal">
      <formula>"FFBS"</formula>
    </cfRule>
  </conditionalFormatting>
  <conditionalFormatting sqref="N305">
    <cfRule type="expression" dxfId="245" priority="352" stopIfTrue="1">
      <formula>MOD(ROW(),2)=0</formula>
    </cfRule>
  </conditionalFormatting>
  <conditionalFormatting sqref="N305">
    <cfRule type="expression" dxfId="244" priority="353" stopIfTrue="1">
      <formula>MOD(COLUMN(),2)=0</formula>
    </cfRule>
  </conditionalFormatting>
  <conditionalFormatting sqref="N307">
    <cfRule type="expression" dxfId="243" priority="350" stopIfTrue="1">
      <formula>MOD(ROW(),2)=0</formula>
    </cfRule>
  </conditionalFormatting>
  <conditionalFormatting sqref="N307">
    <cfRule type="expression" dxfId="242" priority="351" stopIfTrue="1">
      <formula>MOD(COLUMN(),2)=0</formula>
    </cfRule>
  </conditionalFormatting>
  <conditionalFormatting sqref="N336">
    <cfRule type="cellIs" dxfId="241" priority="349" operator="equal">
      <formula>"MS"</formula>
    </cfRule>
  </conditionalFormatting>
  <conditionalFormatting sqref="N336">
    <cfRule type="cellIs" dxfId="240" priority="348" operator="equal">
      <formula>"DNMS"</formula>
    </cfRule>
  </conditionalFormatting>
  <conditionalFormatting sqref="N336">
    <cfRule type="cellIs" dxfId="239" priority="347" operator="equal">
      <formula>"FFBS"</formula>
    </cfRule>
  </conditionalFormatting>
  <conditionalFormatting sqref="N334:N335">
    <cfRule type="cellIs" dxfId="238" priority="375" stopIfTrue="1" operator="equal">
      <formula>0</formula>
    </cfRule>
  </conditionalFormatting>
  <conditionalFormatting sqref="E244:N244">
    <cfRule type="cellIs" dxfId="237" priority="345" operator="equal">
      <formula>"Neg Chg"</formula>
    </cfRule>
    <cfRule type="cellIs" dxfId="236" priority="346" operator="equal">
      <formula>"Pos Chg"</formula>
    </cfRule>
  </conditionalFormatting>
  <conditionalFormatting sqref="E229:N230">
    <cfRule type="cellIs" dxfId="235" priority="344" operator="equal">
      <formula>"MS&lt;90%"</formula>
    </cfRule>
  </conditionalFormatting>
  <conditionalFormatting sqref="E229:N230">
    <cfRule type="cellIs" dxfId="234" priority="343" operator="equal">
      <formula>"DNMS&gt;=90%, &lt;=100%"</formula>
    </cfRule>
  </conditionalFormatting>
  <conditionalFormatting sqref="E229:N230">
    <cfRule type="cellIs" dxfId="233" priority="342" operator="equal">
      <formula>"FFBS&gt;100%"</formula>
    </cfRule>
  </conditionalFormatting>
  <conditionalFormatting sqref="E235:J235">
    <cfRule type="cellIs" dxfId="232" priority="339" operator="equal">
      <formula>"FFBS&gt;100%"</formula>
    </cfRule>
  </conditionalFormatting>
  <conditionalFormatting sqref="E235:J235">
    <cfRule type="cellIs" dxfId="231" priority="341" operator="equal">
      <formula>"MS&lt;90%"</formula>
    </cfRule>
  </conditionalFormatting>
  <conditionalFormatting sqref="E235:J235">
    <cfRule type="cellIs" dxfId="230" priority="340" operator="equal">
      <formula>"DNMS&gt;=90%, &lt;=100%"</formula>
    </cfRule>
  </conditionalFormatting>
  <conditionalFormatting sqref="J160:K160">
    <cfRule type="cellIs" dxfId="229" priority="338" operator="equal">
      <formula>"MS"</formula>
    </cfRule>
  </conditionalFormatting>
  <conditionalFormatting sqref="J160:K160">
    <cfRule type="cellIs" dxfId="228" priority="337" operator="equal">
      <formula>"DNMS"</formula>
    </cfRule>
  </conditionalFormatting>
  <conditionalFormatting sqref="J160:K160">
    <cfRule type="cellIs" dxfId="227" priority="336" operator="equal">
      <formula>"FFBS"</formula>
    </cfRule>
  </conditionalFormatting>
  <conditionalFormatting sqref="K174">
    <cfRule type="cellIs" dxfId="226" priority="335" operator="equal">
      <formula>"MS"</formula>
    </cfRule>
  </conditionalFormatting>
  <conditionalFormatting sqref="K174">
    <cfRule type="cellIs" dxfId="225" priority="334" operator="equal">
      <formula>"DNMS"</formula>
    </cfRule>
  </conditionalFormatting>
  <conditionalFormatting sqref="K174">
    <cfRule type="cellIs" dxfId="224" priority="333" operator="equal">
      <formula>"FFBS"</formula>
    </cfRule>
  </conditionalFormatting>
  <conditionalFormatting sqref="K292">
    <cfRule type="cellIs" dxfId="223" priority="332" operator="equal">
      <formula>"MS"</formula>
    </cfRule>
  </conditionalFormatting>
  <conditionalFormatting sqref="K292">
    <cfRule type="cellIs" dxfId="222" priority="331" operator="equal">
      <formula>"DNMS"</formula>
    </cfRule>
  </conditionalFormatting>
  <conditionalFormatting sqref="K292">
    <cfRule type="cellIs" dxfId="221" priority="330" operator="equal">
      <formula>"FFBS"</formula>
    </cfRule>
  </conditionalFormatting>
  <conditionalFormatting sqref="J287:K290 K291">
    <cfRule type="expression" dxfId="220" priority="328" stopIfTrue="1">
      <formula>MOD(ROW(),2)=0</formula>
    </cfRule>
  </conditionalFormatting>
  <conditionalFormatting sqref="J287:K290 K291">
    <cfRule type="expression" dxfId="219" priority="329" stopIfTrue="1">
      <formula>MOD(COLUMN(),2)=0</formula>
    </cfRule>
  </conditionalFormatting>
  <conditionalFormatting sqref="K188">
    <cfRule type="cellIs" dxfId="218" priority="325" operator="equal">
      <formula>"FFBS"</formula>
    </cfRule>
  </conditionalFormatting>
  <conditionalFormatting sqref="K188">
    <cfRule type="cellIs" dxfId="217" priority="327" operator="equal">
      <formula>"MS"</formula>
    </cfRule>
  </conditionalFormatting>
  <conditionalFormatting sqref="K188">
    <cfRule type="cellIs" dxfId="216" priority="326" operator="equal">
      <formula>"DNMS"</formula>
    </cfRule>
  </conditionalFormatting>
  <conditionalFormatting sqref="F159">
    <cfRule type="cellIs" dxfId="215" priority="320" operator="equal">
      <formula>"Neg"</formula>
    </cfRule>
    <cfRule type="cellIs" dxfId="214" priority="321" operator="equal">
      <formula>"Pos Chg"</formula>
    </cfRule>
  </conditionalFormatting>
  <conditionalFormatting sqref="G159:K159">
    <cfRule type="cellIs" dxfId="213" priority="318" operator="equal">
      <formula>"Neg"</formula>
    </cfRule>
    <cfRule type="cellIs" dxfId="212" priority="319" operator="equal">
      <formula>"Pos Chg"</formula>
    </cfRule>
  </conditionalFormatting>
  <conditionalFormatting sqref="F329:K329">
    <cfRule type="cellIs" dxfId="211" priority="317" operator="equal">
      <formula>"MS"</formula>
    </cfRule>
  </conditionalFormatting>
  <conditionalFormatting sqref="F329:K329">
    <cfRule type="cellIs" dxfId="210" priority="316" operator="equal">
      <formula>"DNMS"</formula>
    </cfRule>
  </conditionalFormatting>
  <conditionalFormatting sqref="F329:K329">
    <cfRule type="cellIs" dxfId="209" priority="315" operator="equal">
      <formula>"FFBS"</formula>
    </cfRule>
  </conditionalFormatting>
  <conditionalFormatting sqref="K235">
    <cfRule type="cellIs" dxfId="208" priority="299" operator="equal">
      <formula>"MS&lt;90%"</formula>
    </cfRule>
  </conditionalFormatting>
  <conditionalFormatting sqref="K235">
    <cfRule type="cellIs" dxfId="207" priority="298" operator="equal">
      <formula>"DNMS"</formula>
    </cfRule>
  </conditionalFormatting>
  <conditionalFormatting sqref="K235">
    <cfRule type="cellIs" dxfId="206" priority="297" operator="equal">
      <formula>"FFBS&gt;1"</formula>
    </cfRule>
  </conditionalFormatting>
  <conditionalFormatting sqref="K235">
    <cfRule type="cellIs" dxfId="205" priority="294" operator="equal">
      <formula>"FFBS&gt;100%"</formula>
    </cfRule>
  </conditionalFormatting>
  <conditionalFormatting sqref="K235">
    <cfRule type="cellIs" dxfId="204" priority="296" operator="equal">
      <formula>"MS&lt;90%"</formula>
    </cfRule>
  </conditionalFormatting>
  <conditionalFormatting sqref="K235">
    <cfRule type="cellIs" dxfId="203" priority="295" operator="equal">
      <formula>"DNMS&gt;=90%, &lt;=100%"</formula>
    </cfRule>
  </conditionalFormatting>
  <conditionalFormatting sqref="L6:N6">
    <cfRule type="cellIs" dxfId="202" priority="282" operator="equal">
      <formula>"Projected"</formula>
    </cfRule>
    <cfRule type="cellIs" dxfId="201" priority="283" operator="equal">
      <formula>"Budget"</formula>
    </cfRule>
    <cfRule type="cellIs" dxfId="200" priority="284" operator="equal">
      <formula>"Actual"</formula>
    </cfRule>
  </conditionalFormatting>
  <conditionalFormatting sqref="L329:N329">
    <cfRule type="cellIs" dxfId="199" priority="263" operator="equal">
      <formula>"MS"</formula>
    </cfRule>
  </conditionalFormatting>
  <conditionalFormatting sqref="L329:N329">
    <cfRule type="cellIs" dxfId="198" priority="262" operator="equal">
      <formula>"DNMS"</formula>
    </cfRule>
  </conditionalFormatting>
  <conditionalFormatting sqref="L329:N329">
    <cfRule type="cellIs" dxfId="197" priority="261" operator="equal">
      <formula>"FFBS"</formula>
    </cfRule>
  </conditionalFormatting>
  <conditionalFormatting sqref="K219">
    <cfRule type="cellIs" dxfId="196" priority="259" operator="equal">
      <formula>"MS"</formula>
    </cfRule>
  </conditionalFormatting>
  <conditionalFormatting sqref="K219">
    <cfRule type="cellIs" dxfId="195" priority="258" operator="equal">
      <formula>"DNMS"</formula>
    </cfRule>
  </conditionalFormatting>
  <conditionalFormatting sqref="K219">
    <cfRule type="cellIs" dxfId="194" priority="257" operator="equal">
      <formula>"FFBS"</formula>
    </cfRule>
  </conditionalFormatting>
  <conditionalFormatting sqref="G203">
    <cfRule type="cellIs" dxfId="193" priority="255" operator="equal">
      <formula>"No"</formula>
    </cfRule>
    <cfRule type="cellIs" dxfId="192" priority="256" operator="equal">
      <formula>"Yes"</formula>
    </cfRule>
  </conditionalFormatting>
  <conditionalFormatting sqref="G204">
    <cfRule type="cellIs" dxfId="191" priority="253" operator="equal">
      <formula>"No"</formula>
    </cfRule>
    <cfRule type="cellIs" dxfId="190" priority="254" operator="equal">
      <formula>"Yes"</formula>
    </cfRule>
  </conditionalFormatting>
  <conditionalFormatting sqref="G266">
    <cfRule type="cellIs" dxfId="189" priority="240" operator="equal">
      <formula>"NA"</formula>
    </cfRule>
  </conditionalFormatting>
  <conditionalFormatting sqref="E266">
    <cfRule type="cellIs" dxfId="188" priority="239" operator="equal">
      <formula>"NA"</formula>
    </cfRule>
  </conditionalFormatting>
  <conditionalFormatting sqref="F266">
    <cfRule type="cellIs" dxfId="187" priority="238" operator="equal">
      <formula>"NA"</formula>
    </cfRule>
  </conditionalFormatting>
  <conditionalFormatting sqref="H266:K266">
    <cfRule type="cellIs" dxfId="186" priority="237" operator="equal">
      <formula>"MS&gt;=1.1"</formula>
    </cfRule>
  </conditionalFormatting>
  <conditionalFormatting sqref="H266:K266">
    <cfRule type="cellIs" dxfId="185" priority="236" operator="equal">
      <formula>"DNMS&lt;1.1"</formula>
    </cfRule>
  </conditionalFormatting>
  <conditionalFormatting sqref="H266:K266">
    <cfRule type="cellIs" dxfId="184" priority="235" operator="equal">
      <formula>"FFBS"</formula>
    </cfRule>
  </conditionalFormatting>
  <conditionalFormatting sqref="H266:K266">
    <cfRule type="cellIs" dxfId="183" priority="234" operator="equal">
      <formula>"NA"</formula>
    </cfRule>
  </conditionalFormatting>
  <conditionalFormatting sqref="H203">
    <cfRule type="cellIs" dxfId="182" priority="229" operator="equal">
      <formula>"No"</formula>
    </cfRule>
    <cfRule type="cellIs" dxfId="181" priority="230" operator="equal">
      <formula>"Yes"</formula>
    </cfRule>
  </conditionalFormatting>
  <conditionalFormatting sqref="H204">
    <cfRule type="cellIs" dxfId="180" priority="227" operator="equal">
      <formula>"No"</formula>
    </cfRule>
    <cfRule type="cellIs" dxfId="179" priority="228" operator="equal">
      <formula>"Yes"</formula>
    </cfRule>
  </conditionalFormatting>
  <conditionalFormatting sqref="I203">
    <cfRule type="cellIs" dxfId="178" priority="225" operator="equal">
      <formula>"No"</formula>
    </cfRule>
    <cfRule type="cellIs" dxfId="177" priority="226" operator="equal">
      <formula>"Yes"</formula>
    </cfRule>
  </conditionalFormatting>
  <conditionalFormatting sqref="I204">
    <cfRule type="cellIs" dxfId="176" priority="223" operator="equal">
      <formula>"No"</formula>
    </cfRule>
    <cfRule type="cellIs" dxfId="175" priority="224" operator="equal">
      <formula>"Yes"</formula>
    </cfRule>
  </conditionalFormatting>
  <conditionalFormatting sqref="J203">
    <cfRule type="cellIs" dxfId="174" priority="221" operator="equal">
      <formula>"No"</formula>
    </cfRule>
    <cfRule type="cellIs" dxfId="173" priority="222" operator="equal">
      <formula>"Yes"</formula>
    </cfRule>
  </conditionalFormatting>
  <conditionalFormatting sqref="J204">
    <cfRule type="cellIs" dxfId="172" priority="219" operator="equal">
      <formula>"No"</formula>
    </cfRule>
    <cfRule type="cellIs" dxfId="171" priority="220" operator="equal">
      <formula>"Yes"</formula>
    </cfRule>
  </conditionalFormatting>
  <conditionalFormatting sqref="E245">
    <cfRule type="cellIs" dxfId="170" priority="218" operator="equal">
      <formula>0</formula>
    </cfRule>
  </conditionalFormatting>
  <conditionalFormatting sqref="F245:J245">
    <cfRule type="cellIs" dxfId="169" priority="217" operator="equal">
      <formula>0</formula>
    </cfRule>
  </conditionalFormatting>
  <conditionalFormatting sqref="E310">
    <cfRule type="cellIs" dxfId="168" priority="210" operator="equal">
      <formula>"n/a"</formula>
    </cfRule>
    <cfRule type="cellIs" dxfId="167" priority="213" operator="equal">
      <formula>"MS"</formula>
    </cfRule>
  </conditionalFormatting>
  <conditionalFormatting sqref="E310">
    <cfRule type="cellIs" dxfId="166" priority="212" operator="equal">
      <formula>"DNMS"</formula>
    </cfRule>
  </conditionalFormatting>
  <conditionalFormatting sqref="E310">
    <cfRule type="cellIs" dxfId="165" priority="211" operator="equal">
      <formula>"FFBS"</formula>
    </cfRule>
  </conditionalFormatting>
  <conditionalFormatting sqref="F310:J310">
    <cfRule type="cellIs" dxfId="164" priority="206" operator="equal">
      <formula>"n/a"</formula>
    </cfRule>
    <cfRule type="cellIs" dxfId="163" priority="209" operator="equal">
      <formula>"MS"</formula>
    </cfRule>
  </conditionalFormatting>
  <conditionalFormatting sqref="F310:J310">
    <cfRule type="cellIs" dxfId="162" priority="208" operator="equal">
      <formula>"DNMS"</formula>
    </cfRule>
  </conditionalFormatting>
  <conditionalFormatting sqref="F310:J310">
    <cfRule type="cellIs" dxfId="161" priority="207" operator="equal">
      <formula>"FFBS"</formula>
    </cfRule>
  </conditionalFormatting>
  <conditionalFormatting sqref="E188">
    <cfRule type="cellIs" dxfId="160" priority="202" operator="equal">
      <formula>"n/a"</formula>
    </cfRule>
    <cfRule type="cellIs" dxfId="159" priority="205" operator="equal">
      <formula>"MS"</formula>
    </cfRule>
  </conditionalFormatting>
  <conditionalFormatting sqref="E188">
    <cfRule type="cellIs" dxfId="158" priority="204" operator="equal">
      <formula>"DNMS"</formula>
    </cfRule>
  </conditionalFormatting>
  <conditionalFormatting sqref="E188">
    <cfRule type="cellIs" dxfId="157" priority="203" operator="equal">
      <formula>"FFBS"</formula>
    </cfRule>
  </conditionalFormatting>
  <conditionalFormatting sqref="F188:J188">
    <cfRule type="cellIs" dxfId="156" priority="198" operator="equal">
      <formula>"n/a"</formula>
    </cfRule>
    <cfRule type="cellIs" dxfId="155" priority="201" operator="equal">
      <formula>"MS"</formula>
    </cfRule>
  </conditionalFormatting>
  <conditionalFormatting sqref="F188:J188">
    <cfRule type="cellIs" dxfId="154" priority="200" operator="equal">
      <formula>"DNMS"</formula>
    </cfRule>
  </conditionalFormatting>
  <conditionalFormatting sqref="F188:J188">
    <cfRule type="cellIs" dxfId="153" priority="199" operator="equal">
      <formula>"FFBS"</formula>
    </cfRule>
  </conditionalFormatting>
  <conditionalFormatting sqref="E197">
    <cfRule type="cellIs" dxfId="152" priority="194" operator="equal">
      <formula>"MS"</formula>
    </cfRule>
  </conditionalFormatting>
  <conditionalFormatting sqref="E197">
    <cfRule type="cellIs" dxfId="151" priority="193" operator="equal">
      <formula>"DNMS"</formula>
    </cfRule>
  </conditionalFormatting>
  <conditionalFormatting sqref="E197">
    <cfRule type="cellIs" dxfId="150" priority="192" operator="equal">
      <formula>"FFBS"</formula>
    </cfRule>
  </conditionalFormatting>
  <conditionalFormatting sqref="F197:N197">
    <cfRule type="cellIs" dxfId="149" priority="191" operator="equal">
      <formula>"MS"</formula>
    </cfRule>
  </conditionalFormatting>
  <conditionalFormatting sqref="F197:N197">
    <cfRule type="cellIs" dxfId="148" priority="190" operator="equal">
      <formula>"DNMS"</formula>
    </cfRule>
  </conditionalFormatting>
  <conditionalFormatting sqref="F197:N197">
    <cfRule type="cellIs" dxfId="147" priority="189" operator="equal">
      <formula>"FFBS"</formula>
    </cfRule>
  </conditionalFormatting>
  <conditionalFormatting sqref="E200">
    <cfRule type="cellIs" dxfId="146" priority="188" operator="equal">
      <formula>"MS"</formula>
    </cfRule>
  </conditionalFormatting>
  <conditionalFormatting sqref="E200">
    <cfRule type="cellIs" dxfId="145" priority="187" operator="equal">
      <formula>"DNMS"</formula>
    </cfRule>
  </conditionalFormatting>
  <conditionalFormatting sqref="E200">
    <cfRule type="cellIs" dxfId="144" priority="186" operator="equal">
      <formula>"FFBS"</formula>
    </cfRule>
  </conditionalFormatting>
  <conditionalFormatting sqref="F200:I200">
    <cfRule type="cellIs" dxfId="143" priority="185" operator="equal">
      <formula>"MS"</formula>
    </cfRule>
  </conditionalFormatting>
  <conditionalFormatting sqref="F200:I200">
    <cfRule type="cellIs" dxfId="142" priority="184" operator="equal">
      <formula>"DNMS"</formula>
    </cfRule>
  </conditionalFormatting>
  <conditionalFormatting sqref="F200:I200">
    <cfRule type="cellIs" dxfId="141" priority="183" operator="equal">
      <formula>"FFBS"</formula>
    </cfRule>
  </conditionalFormatting>
  <conditionalFormatting sqref="E328">
    <cfRule type="cellIs" dxfId="140" priority="176" operator="equal">
      <formula>"MS"</formula>
    </cfRule>
  </conditionalFormatting>
  <conditionalFormatting sqref="E328">
    <cfRule type="cellIs" dxfId="139" priority="175" operator="equal">
      <formula>"DNMS"</formula>
    </cfRule>
  </conditionalFormatting>
  <conditionalFormatting sqref="E328">
    <cfRule type="cellIs" dxfId="138" priority="174" operator="equal">
      <formula>"FFBS"</formula>
    </cfRule>
  </conditionalFormatting>
  <conditionalFormatting sqref="D292">
    <cfRule type="cellIs" dxfId="137" priority="169" operator="equal">
      <formula>"DNMS"</formula>
    </cfRule>
  </conditionalFormatting>
  <conditionalFormatting sqref="D292">
    <cfRule type="cellIs" dxfId="136" priority="168" operator="equal">
      <formula>"FFBS"</formula>
    </cfRule>
  </conditionalFormatting>
  <conditionalFormatting sqref="D292">
    <cfRule type="cellIs" dxfId="135" priority="167" operator="equal">
      <formula>"n/a"</formula>
    </cfRule>
    <cfRule type="cellIs" dxfId="134" priority="170" operator="equal">
      <formula>"MS"</formula>
    </cfRule>
  </conditionalFormatting>
  <conditionalFormatting sqref="E292">
    <cfRule type="cellIs" dxfId="133" priority="163" operator="equal">
      <formula>"n/a"</formula>
    </cfRule>
    <cfRule type="cellIs" dxfId="132" priority="166" operator="equal">
      <formula>"MS"</formula>
    </cfRule>
  </conditionalFormatting>
  <conditionalFormatting sqref="E292">
    <cfRule type="cellIs" dxfId="131" priority="165" operator="equal">
      <formula>"DNMS"</formula>
    </cfRule>
  </conditionalFormatting>
  <conditionalFormatting sqref="E292">
    <cfRule type="cellIs" dxfId="130" priority="164" operator="equal">
      <formula>"FFBS"</formula>
    </cfRule>
  </conditionalFormatting>
  <conditionalFormatting sqref="F292:J292">
    <cfRule type="cellIs" dxfId="129" priority="159" operator="equal">
      <formula>"n/a"</formula>
    </cfRule>
    <cfRule type="cellIs" dxfId="128" priority="162" operator="equal">
      <formula>"MS"</formula>
    </cfRule>
  </conditionalFormatting>
  <conditionalFormatting sqref="F292:J292">
    <cfRule type="cellIs" dxfId="127" priority="161" operator="equal">
      <formula>"DNMS"</formula>
    </cfRule>
  </conditionalFormatting>
  <conditionalFormatting sqref="F292:J292">
    <cfRule type="cellIs" dxfId="126" priority="160" operator="equal">
      <formula>"FFBS"</formula>
    </cfRule>
  </conditionalFormatting>
  <conditionalFormatting sqref="E174">
    <cfRule type="cellIs" dxfId="125" priority="155" operator="equal">
      <formula>"n/a"</formula>
    </cfRule>
    <cfRule type="cellIs" dxfId="124" priority="158" operator="equal">
      <formula>"MS"</formula>
    </cfRule>
  </conditionalFormatting>
  <conditionalFormatting sqref="E174">
    <cfRule type="cellIs" dxfId="123" priority="157" operator="equal">
      <formula>"DNMS"</formula>
    </cfRule>
  </conditionalFormatting>
  <conditionalFormatting sqref="E174">
    <cfRule type="cellIs" dxfId="122" priority="156" operator="equal">
      <formula>"FFBS"</formula>
    </cfRule>
  </conditionalFormatting>
  <conditionalFormatting sqref="F174:H174">
    <cfRule type="cellIs" dxfId="121" priority="151" operator="equal">
      <formula>"n/a"</formula>
    </cfRule>
    <cfRule type="cellIs" dxfId="120" priority="154" operator="equal">
      <formula>"MS"</formula>
    </cfRule>
  </conditionalFormatting>
  <conditionalFormatting sqref="F174:H174">
    <cfRule type="cellIs" dxfId="119" priority="153" operator="equal">
      <formula>"DNMS"</formula>
    </cfRule>
  </conditionalFormatting>
  <conditionalFormatting sqref="F174:H174">
    <cfRule type="cellIs" dxfId="118" priority="152" operator="equal">
      <formula>"FFBS"</formula>
    </cfRule>
  </conditionalFormatting>
  <conditionalFormatting sqref="I174:J174">
    <cfRule type="cellIs" dxfId="117" priority="147" operator="equal">
      <formula>"n/a"</formula>
    </cfRule>
    <cfRule type="cellIs" dxfId="116" priority="150" operator="equal">
      <formula>"MS"</formula>
    </cfRule>
  </conditionalFormatting>
  <conditionalFormatting sqref="I174:J174">
    <cfRule type="cellIs" dxfId="115" priority="149" operator="equal">
      <formula>"DNMS"</formula>
    </cfRule>
  </conditionalFormatting>
  <conditionalFormatting sqref="I174:J174">
    <cfRule type="cellIs" dxfId="114" priority="148" operator="equal">
      <formula>"FFBS"</formula>
    </cfRule>
  </conditionalFormatting>
  <conditionalFormatting sqref="F328:J328">
    <cfRule type="cellIs" dxfId="113" priority="146" operator="equal">
      <formula>"MS"</formula>
    </cfRule>
  </conditionalFormatting>
  <conditionalFormatting sqref="F328:J328">
    <cfRule type="cellIs" dxfId="112" priority="145" operator="equal">
      <formula>"DNMS"</formula>
    </cfRule>
  </conditionalFormatting>
  <conditionalFormatting sqref="F328:J328">
    <cfRule type="cellIs" dxfId="111" priority="144" operator="equal">
      <formula>"FFBS"</formula>
    </cfRule>
  </conditionalFormatting>
  <conditionalFormatting sqref="AC33:AO33">
    <cfRule type="cellIs" dxfId="110" priority="143" stopIfTrue="1" operator="equal">
      <formula>0</formula>
    </cfRule>
  </conditionalFormatting>
  <conditionalFormatting sqref="AC34:AO34">
    <cfRule type="cellIs" dxfId="109" priority="142" stopIfTrue="1" operator="equal">
      <formula>0</formula>
    </cfRule>
  </conditionalFormatting>
  <conditionalFormatting sqref="AC35:AO35">
    <cfRule type="cellIs" dxfId="108" priority="141" stopIfTrue="1" operator="equal">
      <formula>0</formula>
    </cfRule>
  </conditionalFormatting>
  <conditionalFormatting sqref="AC8:AO19">
    <cfRule type="cellIs" dxfId="107" priority="137" stopIfTrue="1" operator="equal">
      <formula>0</formula>
    </cfRule>
  </conditionalFormatting>
  <conditionalFormatting sqref="AC20:AO29">
    <cfRule type="cellIs" dxfId="106" priority="138" stopIfTrue="1" operator="equal">
      <formula>0</formula>
    </cfRule>
  </conditionalFormatting>
  <conditionalFormatting sqref="S6">
    <cfRule type="cellIs" dxfId="105" priority="134" operator="equal">
      <formula>"Projected"</formula>
    </cfRule>
    <cfRule type="cellIs" dxfId="104" priority="135" operator="equal">
      <formula>"Budget"</formula>
    </cfRule>
    <cfRule type="cellIs" dxfId="103" priority="136" operator="equal">
      <formula>"Actual"</formula>
    </cfRule>
  </conditionalFormatting>
  <conditionalFormatting sqref="T6">
    <cfRule type="cellIs" dxfId="102" priority="131" operator="equal">
      <formula>"Projected"</formula>
    </cfRule>
    <cfRule type="cellIs" dxfId="101" priority="132" operator="equal">
      <formula>"Budget"</formula>
    </cfRule>
    <cfRule type="cellIs" dxfId="100" priority="133" operator="equal">
      <formula>"Actual"</formula>
    </cfRule>
  </conditionalFormatting>
  <conditionalFormatting sqref="X6">
    <cfRule type="cellIs" dxfId="99" priority="128" operator="equal">
      <formula>"Projected"</formula>
    </cfRule>
    <cfRule type="cellIs" dxfId="98" priority="129" operator="equal">
      <formula>"Budget"</formula>
    </cfRule>
    <cfRule type="cellIs" dxfId="97" priority="130" operator="equal">
      <formula>"Actual"</formula>
    </cfRule>
  </conditionalFormatting>
  <conditionalFormatting sqref="U6:W6">
    <cfRule type="cellIs" dxfId="96" priority="125" operator="equal">
      <formula>"Projected"</formula>
    </cfRule>
    <cfRule type="cellIs" dxfId="95" priority="126" operator="equal">
      <formula>"Budget"</formula>
    </cfRule>
    <cfRule type="cellIs" dxfId="94" priority="127" operator="equal">
      <formula>"Actual"</formula>
    </cfRule>
  </conditionalFormatting>
  <conditionalFormatting sqref="G6">
    <cfRule type="cellIs" dxfId="93" priority="122" operator="equal">
      <formula>"Projected"</formula>
    </cfRule>
    <cfRule type="cellIs" dxfId="92" priority="123" operator="equal">
      <formula>"Budget"</formula>
    </cfRule>
    <cfRule type="cellIs" dxfId="91" priority="124" operator="equal">
      <formula>"Actual"</formula>
    </cfRule>
  </conditionalFormatting>
  <conditionalFormatting sqref="H6">
    <cfRule type="cellIs" dxfId="90" priority="119" operator="equal">
      <formula>"Projected"</formula>
    </cfRule>
    <cfRule type="cellIs" dxfId="89" priority="120" operator="equal">
      <formula>"Budget"</formula>
    </cfRule>
    <cfRule type="cellIs" dxfId="88" priority="121" operator="equal">
      <formula>"Actual"</formula>
    </cfRule>
  </conditionalFormatting>
  <conditionalFormatting sqref="I6">
    <cfRule type="cellIs" dxfId="87" priority="116" operator="equal">
      <formula>"Projected"</formula>
    </cfRule>
    <cfRule type="cellIs" dxfId="86" priority="117" operator="equal">
      <formula>"Budget"</formula>
    </cfRule>
    <cfRule type="cellIs" dxfId="85" priority="118" operator="equal">
      <formula>"Actual"</formula>
    </cfRule>
  </conditionalFormatting>
  <conditionalFormatting sqref="J6">
    <cfRule type="cellIs" dxfId="84" priority="110" operator="equal">
      <formula>"Projected"</formula>
    </cfRule>
    <cfRule type="cellIs" dxfId="83" priority="111" operator="equal">
      <formula>"Budget"</formula>
    </cfRule>
    <cfRule type="cellIs" dxfId="82" priority="112" operator="equal">
      <formula>"Actual"</formula>
    </cfRule>
  </conditionalFormatting>
  <conditionalFormatting sqref="L159:N159">
    <cfRule type="cellIs" dxfId="81" priority="108" operator="equal">
      <formula>"Neg"</formula>
    </cfRule>
    <cfRule type="cellIs" dxfId="80" priority="109" operator="equal">
      <formula>"Pos Chg"</formula>
    </cfRule>
  </conditionalFormatting>
  <conditionalFormatting sqref="L287:L290">
    <cfRule type="expression" dxfId="79" priority="106" stopIfTrue="1">
      <formula>MOD(ROW(),2)=0</formula>
    </cfRule>
  </conditionalFormatting>
  <conditionalFormatting sqref="L287:L290">
    <cfRule type="expression" dxfId="78" priority="107" stopIfTrue="1">
      <formula>MOD(COLUMN(),2)=0</formula>
    </cfRule>
  </conditionalFormatting>
  <conditionalFormatting sqref="M287:M290">
    <cfRule type="expression" dxfId="77" priority="104" stopIfTrue="1">
      <formula>MOD(ROW(),2)=0</formula>
    </cfRule>
  </conditionalFormatting>
  <conditionalFormatting sqref="M287:M290">
    <cfRule type="expression" dxfId="76" priority="105" stopIfTrue="1">
      <formula>MOD(COLUMN(),2)=0</formula>
    </cfRule>
  </conditionalFormatting>
  <conditionalFormatting sqref="N287:N290">
    <cfRule type="expression" dxfId="75" priority="102" stopIfTrue="1">
      <formula>MOD(ROW(),2)=0</formula>
    </cfRule>
  </conditionalFormatting>
  <conditionalFormatting sqref="N287:N290">
    <cfRule type="expression" dxfId="74" priority="103" stopIfTrue="1">
      <formula>MOD(COLUMN(),2)=0</formula>
    </cfRule>
  </conditionalFormatting>
  <conditionalFormatting sqref="K308">
    <cfRule type="expression" dxfId="73" priority="100" stopIfTrue="1">
      <formula>MOD(ROW(),2)=0</formula>
    </cfRule>
  </conditionalFormatting>
  <conditionalFormatting sqref="K308">
    <cfRule type="expression" dxfId="72" priority="101" stopIfTrue="1">
      <formula>MOD(COLUMN(),2)=0</formula>
    </cfRule>
  </conditionalFormatting>
  <conditionalFormatting sqref="K309">
    <cfRule type="expression" dxfId="71" priority="98" stopIfTrue="1">
      <formula>MOD(ROW(),2)=0</formula>
    </cfRule>
  </conditionalFormatting>
  <conditionalFormatting sqref="K309">
    <cfRule type="expression" dxfId="70" priority="99" stopIfTrue="1">
      <formula>MOD(COLUMN(),2)=0</formula>
    </cfRule>
  </conditionalFormatting>
  <conditionalFormatting sqref="K310">
    <cfRule type="cellIs" dxfId="69" priority="94" operator="equal">
      <formula>"n/a"</formula>
    </cfRule>
    <cfRule type="cellIs" dxfId="68" priority="97" operator="equal">
      <formula>"MS"</formula>
    </cfRule>
  </conditionalFormatting>
  <conditionalFormatting sqref="K310">
    <cfRule type="cellIs" dxfId="67" priority="96" operator="equal">
      <formula>"DNMS"</formula>
    </cfRule>
  </conditionalFormatting>
  <conditionalFormatting sqref="K310">
    <cfRule type="cellIs" dxfId="66" priority="95" operator="equal">
      <formula>"FFBS"</formula>
    </cfRule>
  </conditionalFormatting>
  <conditionalFormatting sqref="L308">
    <cfRule type="expression" dxfId="65" priority="92" stopIfTrue="1">
      <formula>MOD(ROW(),2)=0</formula>
    </cfRule>
  </conditionalFormatting>
  <conditionalFormatting sqref="L308">
    <cfRule type="expression" dxfId="64" priority="93" stopIfTrue="1">
      <formula>MOD(COLUMN(),2)=0</formula>
    </cfRule>
  </conditionalFormatting>
  <conditionalFormatting sqref="L309">
    <cfRule type="expression" dxfId="63" priority="90" stopIfTrue="1">
      <formula>MOD(ROW(),2)=0</formula>
    </cfRule>
  </conditionalFormatting>
  <conditionalFormatting sqref="L309">
    <cfRule type="expression" dxfId="62" priority="91" stopIfTrue="1">
      <formula>MOD(COLUMN(),2)=0</formula>
    </cfRule>
  </conditionalFormatting>
  <conditionalFormatting sqref="L310">
    <cfRule type="cellIs" dxfId="61" priority="86" operator="equal">
      <formula>"n/a"</formula>
    </cfRule>
    <cfRule type="cellIs" dxfId="60" priority="89" operator="equal">
      <formula>"MS"</formula>
    </cfRule>
  </conditionalFormatting>
  <conditionalFormatting sqref="L310">
    <cfRule type="cellIs" dxfId="59" priority="88" operator="equal">
      <formula>"DNMS"</formula>
    </cfRule>
  </conditionalFormatting>
  <conditionalFormatting sqref="L310">
    <cfRule type="cellIs" dxfId="58" priority="87" operator="equal">
      <formula>"FFBS"</formula>
    </cfRule>
  </conditionalFormatting>
  <conditionalFormatting sqref="M308">
    <cfRule type="expression" dxfId="57" priority="84" stopIfTrue="1">
      <formula>MOD(ROW(),2)=0</formula>
    </cfRule>
  </conditionalFormatting>
  <conditionalFormatting sqref="M308">
    <cfRule type="expression" dxfId="56" priority="85" stopIfTrue="1">
      <formula>MOD(COLUMN(),2)=0</formula>
    </cfRule>
  </conditionalFormatting>
  <conditionalFormatting sqref="M309">
    <cfRule type="expression" dxfId="55" priority="82" stopIfTrue="1">
      <formula>MOD(ROW(),2)=0</formula>
    </cfRule>
  </conditionalFormatting>
  <conditionalFormatting sqref="M309">
    <cfRule type="expression" dxfId="54" priority="83" stopIfTrue="1">
      <formula>MOD(COLUMN(),2)=0</formula>
    </cfRule>
  </conditionalFormatting>
  <conditionalFormatting sqref="M310">
    <cfRule type="cellIs" dxfId="53" priority="78" operator="equal">
      <formula>"n/a"</formula>
    </cfRule>
    <cfRule type="cellIs" dxfId="52" priority="81" operator="equal">
      <formula>"MS"</formula>
    </cfRule>
  </conditionalFormatting>
  <conditionalFormatting sqref="M310">
    <cfRule type="cellIs" dxfId="51" priority="80" operator="equal">
      <formula>"DNMS"</formula>
    </cfRule>
  </conditionalFormatting>
  <conditionalFormatting sqref="M310">
    <cfRule type="cellIs" dxfId="50" priority="79" operator="equal">
      <formula>"FFBS"</formula>
    </cfRule>
  </conditionalFormatting>
  <conditionalFormatting sqref="N308">
    <cfRule type="expression" dxfId="49" priority="76" stopIfTrue="1">
      <formula>MOD(ROW(),2)=0</formula>
    </cfRule>
  </conditionalFormatting>
  <conditionalFormatting sqref="N308">
    <cfRule type="expression" dxfId="48" priority="77" stopIfTrue="1">
      <formula>MOD(COLUMN(),2)=0</formula>
    </cfRule>
  </conditionalFormatting>
  <conditionalFormatting sqref="N309">
    <cfRule type="expression" dxfId="47" priority="74" stopIfTrue="1">
      <formula>MOD(ROW(),2)=0</formula>
    </cfRule>
  </conditionalFormatting>
  <conditionalFormatting sqref="N309">
    <cfRule type="expression" dxfId="46" priority="75" stopIfTrue="1">
      <formula>MOD(COLUMN(),2)=0</formula>
    </cfRule>
  </conditionalFormatting>
  <conditionalFormatting sqref="N310">
    <cfRule type="cellIs" dxfId="45" priority="70" operator="equal">
      <formula>"n/a"</formula>
    </cfRule>
    <cfRule type="cellIs" dxfId="44" priority="73" operator="equal">
      <formula>"MS"</formula>
    </cfRule>
  </conditionalFormatting>
  <conditionalFormatting sqref="N310">
    <cfRule type="cellIs" dxfId="43" priority="72" operator="equal">
      <formula>"DNMS"</formula>
    </cfRule>
  </conditionalFormatting>
  <conditionalFormatting sqref="N310">
    <cfRule type="cellIs" dxfId="42" priority="71" operator="equal">
      <formula>"FFBS"</formula>
    </cfRule>
  </conditionalFormatting>
  <conditionalFormatting sqref="L291:N291">
    <cfRule type="expression" dxfId="41" priority="68" stopIfTrue="1">
      <formula>MOD(ROW(),2)=0</formula>
    </cfRule>
  </conditionalFormatting>
  <conditionalFormatting sqref="L291:N291">
    <cfRule type="expression" dxfId="40" priority="69" stopIfTrue="1">
      <formula>MOD(COLUMN(),2)=0</formula>
    </cfRule>
  </conditionalFormatting>
  <conditionalFormatting sqref="E291:J291">
    <cfRule type="expression" dxfId="39" priority="66" stopIfTrue="1">
      <formula>MOD(ROW(),2)=0</formula>
    </cfRule>
  </conditionalFormatting>
  <conditionalFormatting sqref="E291:J291">
    <cfRule type="expression" dxfId="38" priority="67" stopIfTrue="1">
      <formula>MOD(COLUMN(),2)=0</formula>
    </cfRule>
  </conditionalFormatting>
  <conditionalFormatting sqref="K328">
    <cfRule type="cellIs" dxfId="37" priority="56" operator="equal">
      <formula>"MS"</formula>
    </cfRule>
  </conditionalFormatting>
  <conditionalFormatting sqref="K328">
    <cfRule type="cellIs" dxfId="36" priority="55" operator="equal">
      <formula>"DNMS"</formula>
    </cfRule>
  </conditionalFormatting>
  <conditionalFormatting sqref="K328">
    <cfRule type="cellIs" dxfId="35" priority="54" operator="equal">
      <formula>"FFBS"</formula>
    </cfRule>
  </conditionalFormatting>
  <conditionalFormatting sqref="L328">
    <cfRule type="cellIs" dxfId="34" priority="44" operator="equal">
      <formula>"MS"</formula>
    </cfRule>
  </conditionalFormatting>
  <conditionalFormatting sqref="L328">
    <cfRule type="cellIs" dxfId="33" priority="43" operator="equal">
      <formula>"DNMS"</formula>
    </cfRule>
  </conditionalFormatting>
  <conditionalFormatting sqref="L328">
    <cfRule type="cellIs" dxfId="32" priority="42" operator="equal">
      <formula>"FFBS"</formula>
    </cfRule>
  </conditionalFormatting>
  <conditionalFormatting sqref="M328">
    <cfRule type="cellIs" dxfId="31" priority="32" operator="equal">
      <formula>"MS"</formula>
    </cfRule>
  </conditionalFormatting>
  <conditionalFormatting sqref="M328">
    <cfRule type="cellIs" dxfId="30" priority="31" operator="equal">
      <formula>"DNMS"</formula>
    </cfRule>
  </conditionalFormatting>
  <conditionalFormatting sqref="M328">
    <cfRule type="cellIs" dxfId="29" priority="30" operator="equal">
      <formula>"FFBS"</formula>
    </cfRule>
  </conditionalFormatting>
  <conditionalFormatting sqref="N328">
    <cfRule type="cellIs" dxfId="28" priority="20" operator="equal">
      <formula>"MS"</formula>
    </cfRule>
  </conditionalFormatting>
  <conditionalFormatting sqref="N328">
    <cfRule type="cellIs" dxfId="27" priority="19" operator="equal">
      <formula>"DNMS"</formula>
    </cfRule>
  </conditionalFormatting>
  <conditionalFormatting sqref="N328">
    <cfRule type="cellIs" dxfId="26" priority="18" operator="equal">
      <formula>"FFBS"</formula>
    </cfRule>
  </conditionalFormatting>
  <conditionalFormatting sqref="N278">
    <cfRule type="expression" dxfId="25" priority="16">
      <formula>0.9&lt;N277&lt;0.99</formula>
    </cfRule>
    <cfRule type="expression" dxfId="24" priority="17">
      <formula>N277&gt;=1.1</formula>
    </cfRule>
  </conditionalFormatting>
  <conditionalFormatting sqref="N284">
    <cfRule type="cellIs" dxfId="23" priority="15" operator="equal">
      <formula>"MS"</formula>
    </cfRule>
  </conditionalFormatting>
  <conditionalFormatting sqref="N284">
    <cfRule type="cellIs" dxfId="22" priority="14" operator="equal">
      <formula>"DNMS"</formula>
    </cfRule>
  </conditionalFormatting>
  <conditionalFormatting sqref="N284">
    <cfRule type="cellIs" dxfId="21" priority="13" operator="equal">
      <formula>"FFBS"</formula>
    </cfRule>
  </conditionalFormatting>
  <conditionalFormatting sqref="L160:N160">
    <cfRule type="cellIs" dxfId="20" priority="12" operator="equal">
      <formula>"MS"</formula>
    </cfRule>
  </conditionalFormatting>
  <conditionalFormatting sqref="L160:N160">
    <cfRule type="cellIs" dxfId="19" priority="11" operator="equal">
      <formula>"DNMS"</formula>
    </cfRule>
  </conditionalFormatting>
  <conditionalFormatting sqref="L160:N160">
    <cfRule type="cellIs" dxfId="18" priority="10" operator="equal">
      <formula>"FFBS"</formula>
    </cfRule>
  </conditionalFormatting>
  <conditionalFormatting sqref="L160:N160">
    <cfRule type="cellIs" dxfId="17" priority="9" operator="equal">
      <formula>"MS"</formula>
    </cfRule>
  </conditionalFormatting>
  <conditionalFormatting sqref="L160:N160">
    <cfRule type="cellIs" dxfId="16" priority="8" operator="equal">
      <formula>"DNMS"</formula>
    </cfRule>
  </conditionalFormatting>
  <conditionalFormatting sqref="L160:N160">
    <cfRule type="cellIs" dxfId="15" priority="7" operator="equal">
      <formula>"FFBS"</formula>
    </cfRule>
  </conditionalFormatting>
  <conditionalFormatting sqref="L174:N174">
    <cfRule type="cellIs" dxfId="14" priority="6" operator="equal">
      <formula>"MS"</formula>
    </cfRule>
  </conditionalFormatting>
  <conditionalFormatting sqref="L174:N174">
    <cfRule type="cellIs" dxfId="13" priority="5" operator="equal">
      <formula>"DNMS"</formula>
    </cfRule>
  </conditionalFormatting>
  <conditionalFormatting sqref="L174:N174">
    <cfRule type="cellIs" dxfId="12" priority="4" operator="equal">
      <formula>"FFBS"</formula>
    </cfRule>
  </conditionalFormatting>
  <conditionalFormatting sqref="L188:N188">
    <cfRule type="cellIs" dxfId="11" priority="1" operator="equal">
      <formula>"FFBS"</formula>
    </cfRule>
  </conditionalFormatting>
  <conditionalFormatting sqref="L188:N188">
    <cfRule type="cellIs" dxfId="10" priority="3" operator="equal">
      <formula>"MS"</formula>
    </cfRule>
  </conditionalFormatting>
  <conditionalFormatting sqref="L188:N188">
    <cfRule type="cellIs" dxfId="9" priority="2" operator="equal">
      <formula>"DNMS"</formula>
    </cfRule>
  </conditionalFormatting>
  <dataValidations count="3">
    <dataValidation type="list" showInputMessage="1" showErrorMessage="1" sqref="E118:N118" xr:uid="{00000000-0002-0000-0100-000000000000}">
      <formula1>"Yes,No"</formula1>
    </dataValidation>
    <dataValidation type="list" showInputMessage="1" showErrorMessage="1" sqref="E78:N79 E203:O204" xr:uid="{00000000-0002-0000-0100-000001000000}">
      <formula1>"Yes,No,n/a"</formula1>
    </dataValidation>
    <dataValidation type="list" allowBlank="1" showInputMessage="1" showErrorMessage="1" sqref="E8:G8" xr:uid="{5F253CFC-586B-47C9-A401-C5A4BB5D6A48}">
      <formula1>School_List</formula1>
    </dataValidation>
  </dataValidations>
  <pageMargins left="0.35" right="0.25" top="0.32" bottom="0.5" header="0.32" footer="0.3"/>
  <pageSetup scale="78" fitToHeight="4" orientation="portrait" cellComments="asDisplayed" r:id="rId1"/>
  <headerFooter alignWithMargins="0">
    <oddFooter>&amp;L&amp;7&amp;D  at &amp;T Mike 702.486.8879&amp;C&amp;7Page &amp;P of &amp;N&amp;R&amp;7&amp;F  &amp;A</oddFooter>
  </headerFooter>
  <rowBreaks count="3" manualBreakCount="3">
    <brk id="71" max="14" man="1"/>
    <brk id="128" max="14" man="1"/>
    <brk id="200" max="14"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869" operator="containsText" id="{192FE0FB-8E7E-49F2-9365-A9F9F878A559}">
            <xm:f>NOT(ISERROR(SEARCH("X",F615)))</xm:f>
            <xm:f>"X"</xm:f>
            <x14:dxf>
              <font>
                <color rgb="FF9C6500"/>
              </font>
              <fill>
                <patternFill>
                  <bgColor rgb="FFFFEB9C"/>
                </patternFill>
              </fill>
            </x14:dxf>
          </x14:cfRule>
          <xm:sqref>F615 F617</xm:sqref>
        </x14:conditionalFormatting>
        <x14:conditionalFormatting xmlns:xm="http://schemas.microsoft.com/office/excel/2006/main">
          <x14:cfRule type="containsText" priority="864" operator="containsText" id="{AD6A8620-0256-42DF-ACA0-C08AAA3FA2BA}">
            <xm:f>NOT(ISERROR(SEARCH("X",F569)))</xm:f>
            <xm:f>"X"</xm:f>
            <x14:dxf>
              <font>
                <b/>
                <i val="0"/>
                <color rgb="FF9C6500"/>
              </font>
              <fill>
                <patternFill>
                  <bgColor rgb="FFFFEB9C"/>
                </patternFill>
              </fill>
            </x14:dxf>
          </x14:cfRule>
          <xm:sqref>F569</xm:sqref>
        </x14:conditionalFormatting>
        <x14:conditionalFormatting xmlns:xm="http://schemas.microsoft.com/office/excel/2006/main">
          <x14:cfRule type="containsText" priority="863" operator="containsText" id="{561A75D9-7CF4-4BBF-B677-DA73380F6978}">
            <xm:f>NOT(ISERROR(SEARCH("X",F570)))</xm:f>
            <xm:f>"X"</xm:f>
            <x14:dxf>
              <font>
                <b/>
                <i val="0"/>
                <color rgb="FF9C6500"/>
              </font>
              <fill>
                <patternFill>
                  <bgColor rgb="FFFFEB9C"/>
                </patternFill>
              </fill>
            </x14:dxf>
          </x14:cfRule>
          <xm:sqref>F570</xm:sqref>
        </x14:conditionalFormatting>
        <x14:conditionalFormatting xmlns:xm="http://schemas.microsoft.com/office/excel/2006/main">
          <x14:cfRule type="containsText" priority="859" operator="containsText" id="{B9BB14E3-7214-402F-9BA1-8E6CDA19F68A}">
            <xm:f>NOT(ISERROR(SEARCH("X",F592)))</xm:f>
            <xm:f>"X"</xm:f>
            <x14:dxf>
              <font>
                <b/>
                <i val="0"/>
                <color rgb="FF9C6500"/>
              </font>
              <fill>
                <patternFill>
                  <bgColor rgb="FFFFEB9C"/>
                </patternFill>
              </fill>
            </x14:dxf>
          </x14:cfRule>
          <xm:sqref>F592</xm:sqref>
        </x14:conditionalFormatting>
        <x14:conditionalFormatting xmlns:xm="http://schemas.microsoft.com/office/excel/2006/main">
          <x14:cfRule type="containsText" priority="858" operator="containsText" id="{5CE8CFC4-3AE3-407B-AF48-EADB08B9978B}">
            <xm:f>NOT(ISERROR(SEARCH("X",F591)))</xm:f>
            <xm:f>"X"</xm:f>
            <x14:dxf>
              <font>
                <b/>
                <i val="0"/>
                <color rgb="FF9C6500"/>
              </font>
              <fill>
                <patternFill>
                  <bgColor rgb="FFFFEB9C"/>
                </patternFill>
              </fill>
            </x14:dxf>
          </x14:cfRule>
          <xm:sqref>F591</xm:sqref>
        </x14:conditionalFormatting>
        <x14:conditionalFormatting xmlns:xm="http://schemas.microsoft.com/office/excel/2006/main">
          <x14:cfRule type="containsText" priority="853" operator="containsText" id="{AACA029A-2E7D-4DE8-BA91-0435AB4082A7}">
            <xm:f>NOT(ISERROR(SEARCH("X",F684)))</xm:f>
            <xm:f>"X"</xm:f>
            <x14:dxf>
              <font>
                <b/>
                <i val="0"/>
                <color rgb="FF9C6500"/>
              </font>
              <fill>
                <patternFill>
                  <bgColor rgb="FFFFEB9C"/>
                </patternFill>
              </fill>
            </x14:dxf>
          </x14:cfRule>
          <xm:sqref>F684</xm:sqref>
        </x14:conditionalFormatting>
        <x14:conditionalFormatting xmlns:xm="http://schemas.microsoft.com/office/excel/2006/main">
          <x14:cfRule type="containsText" priority="850" operator="containsText" id="{98850478-08DA-41C4-893E-688F3033057E}">
            <xm:f>NOT(ISERROR(SEARCH("X",F705)))</xm:f>
            <xm:f>"X"</xm:f>
            <x14:dxf>
              <font>
                <b/>
                <i val="0"/>
                <color rgb="FF9C6500"/>
              </font>
              <fill>
                <patternFill>
                  <bgColor rgb="FFFFEB9C"/>
                </patternFill>
              </fill>
            </x14:dxf>
          </x14:cfRule>
          <xm:sqref>F705</xm:sqref>
        </x14:conditionalFormatting>
        <x14:conditionalFormatting xmlns:xm="http://schemas.microsoft.com/office/excel/2006/main">
          <x14:cfRule type="containsText" priority="848" operator="containsText" id="{6223F3E8-2F19-4D84-BBF5-BB790F04E0CA}">
            <xm:f>NOT(ISERROR(SEARCH("X",F726)))</xm:f>
            <xm:f>"X"</xm:f>
            <x14:dxf>
              <font>
                <b/>
                <i val="0"/>
                <color rgb="FF9C6500"/>
              </font>
              <fill>
                <patternFill>
                  <bgColor rgb="FFFFEB9C"/>
                </patternFill>
              </fill>
            </x14:dxf>
          </x14:cfRule>
          <xm:sqref>F726</xm:sqref>
        </x14:conditionalFormatting>
        <x14:conditionalFormatting xmlns:xm="http://schemas.microsoft.com/office/excel/2006/main">
          <x14:cfRule type="containsText" priority="845" operator="containsText" id="{9E38A563-1A3E-4863-B8DE-FDB6FB85EB83}">
            <xm:f>NOT(ISERROR(SEARCH("X",F661)))</xm:f>
            <xm:f>"X"</xm:f>
            <x14:dxf>
              <font>
                <b/>
                <i val="0"/>
                <color rgb="FF9C6500"/>
              </font>
              <fill>
                <patternFill>
                  <bgColor rgb="FFFFEB9C"/>
                </patternFill>
              </fill>
            </x14:dxf>
          </x14:cfRule>
          <xm:sqref>F661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P80"/>
  <sheetViews>
    <sheetView workbookViewId="0"/>
  </sheetViews>
  <sheetFormatPr defaultColWidth="8.85546875" defaultRowHeight="12.75" x14ac:dyDescent="0.2"/>
  <cols>
    <col min="1" max="16384" width="8.85546875" style="111"/>
  </cols>
  <sheetData>
    <row r="1" spans="1:16" ht="15.75" x14ac:dyDescent="0.25">
      <c r="A1" s="241" t="s">
        <v>452</v>
      </c>
      <c r="B1" s="241"/>
      <c r="C1" s="241"/>
    </row>
    <row r="2" spans="1:16" ht="15.75" x14ac:dyDescent="0.25">
      <c r="A2" s="117"/>
      <c r="B2" s="116"/>
      <c r="C2" s="116"/>
    </row>
    <row r="3" spans="1:16" x14ac:dyDescent="0.2">
      <c r="A3" s="115" t="s">
        <v>453</v>
      </c>
    </row>
    <row r="4" spans="1:16" x14ac:dyDescent="0.2">
      <c r="A4" s="114" t="s">
        <v>454</v>
      </c>
    </row>
    <row r="5" spans="1:16" x14ac:dyDescent="0.2">
      <c r="A5" s="113" t="str">
        <f ca="1">CELL("filename")</f>
        <v>https://nv.sharepoint.com/sites/spcsa/Shared Documents/Authorizing/Amendments Applications/[RFA Manager 2022 05 03.xlsx]Planner</v>
      </c>
    </row>
    <row r="6" spans="1:16" x14ac:dyDescent="0.2">
      <c r="A6" s="112"/>
      <c r="B6" s="112"/>
      <c r="C6" s="112"/>
      <c r="D6" s="112"/>
      <c r="E6" s="112"/>
      <c r="F6" s="112"/>
      <c r="G6" s="112"/>
      <c r="H6" s="112"/>
      <c r="I6" s="112"/>
      <c r="J6" s="112"/>
      <c r="K6" s="112"/>
      <c r="L6" s="112"/>
      <c r="M6" s="112"/>
      <c r="N6" s="112"/>
      <c r="O6" s="112"/>
      <c r="P6" s="112"/>
    </row>
    <row r="7" spans="1:16" x14ac:dyDescent="0.2">
      <c r="A7" s="112"/>
      <c r="B7" s="112"/>
      <c r="C7" s="112"/>
      <c r="D7" s="112"/>
      <c r="E7" s="112"/>
      <c r="F7" s="112"/>
      <c r="G7" s="112"/>
      <c r="H7" s="112"/>
      <c r="I7" s="112"/>
      <c r="J7" s="112"/>
      <c r="K7" s="112"/>
      <c r="L7" s="112"/>
      <c r="M7" s="112"/>
      <c r="N7" s="112"/>
      <c r="O7" s="112"/>
      <c r="P7" s="112"/>
    </row>
    <row r="8" spans="1:16" x14ac:dyDescent="0.2">
      <c r="A8" s="112"/>
      <c r="B8" s="112"/>
      <c r="C8" s="112"/>
      <c r="D8" s="112"/>
      <c r="E8" s="112"/>
      <c r="F8" s="112"/>
      <c r="G8" s="112"/>
      <c r="H8" s="112"/>
      <c r="I8" s="112"/>
      <c r="J8" s="112"/>
      <c r="K8" s="112"/>
      <c r="L8" s="112"/>
      <c r="M8" s="112"/>
      <c r="N8" s="112"/>
      <c r="O8" s="112"/>
      <c r="P8" s="112"/>
    </row>
    <row r="9" spans="1:16" x14ac:dyDescent="0.2">
      <c r="A9" s="112"/>
      <c r="B9" s="112"/>
      <c r="C9" s="112"/>
      <c r="D9" s="112"/>
      <c r="E9" s="112"/>
      <c r="F9" s="112"/>
      <c r="G9" s="112"/>
      <c r="H9" s="112"/>
      <c r="I9" s="112"/>
      <c r="J9" s="112"/>
      <c r="K9" s="112"/>
      <c r="L9" s="112"/>
      <c r="M9" s="112"/>
      <c r="N9" s="112"/>
      <c r="O9" s="112"/>
      <c r="P9" s="112"/>
    </row>
    <row r="10" spans="1:16" x14ac:dyDescent="0.2">
      <c r="A10" s="112"/>
      <c r="B10" s="112"/>
      <c r="C10" s="112"/>
      <c r="D10" s="112"/>
      <c r="E10" s="112"/>
      <c r="F10" s="112"/>
      <c r="G10" s="112"/>
      <c r="H10" s="112"/>
      <c r="I10" s="112"/>
      <c r="J10" s="112"/>
      <c r="K10" s="112"/>
      <c r="L10" s="112"/>
      <c r="M10" s="112"/>
      <c r="N10" s="112"/>
      <c r="O10" s="112"/>
      <c r="P10" s="112"/>
    </row>
    <row r="11" spans="1:16" x14ac:dyDescent="0.2">
      <c r="A11" s="112"/>
      <c r="B11" s="112"/>
      <c r="C11" s="112"/>
      <c r="D11" s="112"/>
      <c r="E11" s="112"/>
      <c r="F11" s="112"/>
      <c r="G11" s="112"/>
      <c r="H11" s="112"/>
      <c r="I11" s="112"/>
      <c r="J11" s="112"/>
      <c r="K11" s="112"/>
      <c r="L11" s="112"/>
      <c r="M11" s="112"/>
      <c r="N11" s="112"/>
      <c r="O11" s="112"/>
      <c r="P11" s="112"/>
    </row>
    <row r="12" spans="1:16" x14ac:dyDescent="0.2">
      <c r="A12" s="112"/>
      <c r="B12" s="112"/>
      <c r="C12" s="112"/>
      <c r="D12" s="112"/>
      <c r="E12" s="112"/>
      <c r="F12" s="112"/>
      <c r="G12" s="112"/>
      <c r="H12" s="112"/>
      <c r="I12" s="112"/>
      <c r="J12" s="112"/>
      <c r="K12" s="112"/>
      <c r="L12" s="112"/>
      <c r="M12" s="112"/>
      <c r="N12" s="112"/>
      <c r="O12" s="112"/>
      <c r="P12" s="112"/>
    </row>
    <row r="13" spans="1:16" x14ac:dyDescent="0.2">
      <c r="A13" s="112"/>
      <c r="B13" s="112"/>
      <c r="C13" s="112"/>
      <c r="D13" s="112"/>
      <c r="E13" s="112"/>
      <c r="F13" s="112"/>
      <c r="G13" s="112"/>
      <c r="H13" s="112"/>
      <c r="I13" s="112"/>
      <c r="J13" s="112"/>
      <c r="K13" s="112"/>
      <c r="L13" s="112"/>
      <c r="M13" s="112"/>
      <c r="N13" s="112"/>
      <c r="O13" s="112"/>
      <c r="P13" s="112"/>
    </row>
    <row r="14" spans="1:16" x14ac:dyDescent="0.2">
      <c r="A14" s="112"/>
      <c r="B14" s="112"/>
      <c r="C14" s="112"/>
      <c r="D14" s="112"/>
      <c r="E14" s="112"/>
      <c r="F14" s="112"/>
      <c r="G14" s="112"/>
      <c r="H14" s="112"/>
      <c r="I14" s="112"/>
      <c r="J14" s="112"/>
      <c r="K14" s="112"/>
      <c r="L14" s="112"/>
      <c r="M14" s="112"/>
      <c r="N14" s="112"/>
      <c r="O14" s="112"/>
      <c r="P14" s="112"/>
    </row>
    <row r="15" spans="1:16" x14ac:dyDescent="0.2">
      <c r="A15" s="112"/>
      <c r="B15" s="112"/>
      <c r="C15" s="112"/>
      <c r="D15" s="112"/>
      <c r="E15" s="112"/>
      <c r="F15" s="112"/>
      <c r="G15" s="112"/>
      <c r="H15" s="112"/>
      <c r="I15" s="112"/>
      <c r="J15" s="112"/>
      <c r="K15" s="112"/>
      <c r="L15" s="112"/>
      <c r="M15" s="112"/>
      <c r="N15" s="112"/>
      <c r="O15" s="112"/>
      <c r="P15" s="112"/>
    </row>
    <row r="16" spans="1:16" x14ac:dyDescent="0.2">
      <c r="A16" s="112"/>
      <c r="B16" s="112"/>
      <c r="C16" s="112"/>
      <c r="D16" s="112"/>
      <c r="E16" s="112"/>
      <c r="F16" s="112"/>
      <c r="G16" s="112"/>
      <c r="H16" s="112"/>
      <c r="I16" s="112"/>
      <c r="J16" s="112"/>
      <c r="K16" s="112"/>
      <c r="L16" s="112"/>
      <c r="M16" s="112"/>
      <c r="N16" s="112"/>
      <c r="O16" s="112"/>
      <c r="P16" s="112"/>
    </row>
    <row r="17" spans="1:16" x14ac:dyDescent="0.2">
      <c r="A17" s="112"/>
      <c r="B17" s="112"/>
      <c r="C17" s="112"/>
      <c r="D17" s="112"/>
      <c r="E17" s="112"/>
      <c r="F17" s="112"/>
      <c r="G17" s="112"/>
      <c r="H17" s="112"/>
      <c r="I17" s="112"/>
      <c r="J17" s="112"/>
      <c r="K17" s="112"/>
      <c r="L17" s="112"/>
      <c r="M17" s="112"/>
      <c r="N17" s="112"/>
      <c r="O17" s="112"/>
      <c r="P17" s="112"/>
    </row>
    <row r="18" spans="1:16" x14ac:dyDescent="0.2">
      <c r="A18" s="112"/>
      <c r="B18" s="112"/>
      <c r="C18" s="112"/>
      <c r="D18" s="112"/>
      <c r="E18" s="112"/>
      <c r="F18" s="112"/>
      <c r="G18" s="112"/>
      <c r="H18" s="112"/>
      <c r="I18" s="112"/>
      <c r="J18" s="112"/>
      <c r="K18" s="112"/>
      <c r="L18" s="112"/>
      <c r="M18" s="112"/>
      <c r="N18" s="112"/>
      <c r="O18" s="112"/>
      <c r="P18" s="112"/>
    </row>
    <row r="19" spans="1:16" x14ac:dyDescent="0.2">
      <c r="A19" s="112"/>
      <c r="B19" s="112"/>
      <c r="C19" s="112"/>
      <c r="D19" s="112"/>
      <c r="E19" s="112"/>
      <c r="F19" s="112"/>
      <c r="G19" s="112"/>
      <c r="H19" s="112"/>
      <c r="I19" s="112"/>
      <c r="J19" s="112"/>
      <c r="K19" s="112"/>
      <c r="L19" s="112"/>
      <c r="M19" s="112"/>
      <c r="N19" s="112"/>
      <c r="O19" s="112"/>
      <c r="P19" s="112"/>
    </row>
    <row r="20" spans="1:16" x14ac:dyDescent="0.2">
      <c r="A20" s="112"/>
      <c r="B20" s="112"/>
      <c r="C20" s="112"/>
      <c r="D20" s="112"/>
      <c r="E20" s="112"/>
      <c r="F20" s="112"/>
      <c r="G20" s="112"/>
      <c r="H20" s="112"/>
      <c r="I20" s="112"/>
      <c r="J20" s="112"/>
      <c r="K20" s="112"/>
      <c r="L20" s="112"/>
      <c r="M20" s="112"/>
      <c r="N20" s="112"/>
      <c r="O20" s="112"/>
      <c r="P20" s="112"/>
    </row>
    <row r="21" spans="1:16" x14ac:dyDescent="0.2">
      <c r="A21" s="112"/>
      <c r="B21" s="112"/>
      <c r="C21" s="112"/>
      <c r="D21" s="112"/>
      <c r="E21" s="112"/>
      <c r="F21" s="112"/>
      <c r="G21" s="112"/>
      <c r="H21" s="112"/>
      <c r="I21" s="112"/>
      <c r="J21" s="112"/>
      <c r="K21" s="112"/>
      <c r="L21" s="112"/>
      <c r="M21" s="112"/>
      <c r="N21" s="112"/>
      <c r="O21" s="112"/>
      <c r="P21" s="112"/>
    </row>
    <row r="22" spans="1:16" x14ac:dyDescent="0.2">
      <c r="A22" s="112"/>
      <c r="B22" s="112"/>
      <c r="C22" s="112"/>
      <c r="D22" s="112"/>
      <c r="E22" s="112"/>
      <c r="F22" s="112"/>
      <c r="G22" s="112"/>
      <c r="H22" s="112"/>
      <c r="I22" s="112"/>
      <c r="J22" s="112"/>
      <c r="K22" s="112"/>
      <c r="L22" s="112"/>
      <c r="M22" s="112"/>
      <c r="N22" s="112"/>
      <c r="O22" s="112"/>
      <c r="P22" s="112"/>
    </row>
    <row r="23" spans="1:16" x14ac:dyDescent="0.2">
      <c r="A23" s="112"/>
      <c r="B23" s="112"/>
      <c r="C23" s="112"/>
      <c r="D23" s="112"/>
      <c r="E23" s="112"/>
      <c r="F23" s="112"/>
      <c r="G23" s="112"/>
      <c r="H23" s="112"/>
      <c r="I23" s="112"/>
      <c r="J23" s="112"/>
      <c r="K23" s="112"/>
      <c r="L23" s="112"/>
      <c r="M23" s="112"/>
      <c r="N23" s="112"/>
      <c r="O23" s="112"/>
      <c r="P23" s="112"/>
    </row>
    <row r="24" spans="1:16" x14ac:dyDescent="0.2">
      <c r="A24" s="112"/>
      <c r="B24" s="112"/>
      <c r="C24" s="112"/>
      <c r="D24" s="112"/>
      <c r="E24" s="112"/>
      <c r="F24" s="112"/>
      <c r="G24" s="112"/>
      <c r="H24" s="112"/>
      <c r="I24" s="112"/>
      <c r="J24" s="112"/>
      <c r="K24" s="112"/>
      <c r="L24" s="112"/>
      <c r="M24" s="112"/>
      <c r="N24" s="112"/>
      <c r="O24" s="112"/>
      <c r="P24" s="112"/>
    </row>
    <row r="25" spans="1:16" x14ac:dyDescent="0.2">
      <c r="A25" s="112"/>
      <c r="B25" s="112"/>
      <c r="C25" s="112"/>
      <c r="D25" s="112"/>
      <c r="E25" s="112"/>
      <c r="F25" s="112"/>
      <c r="G25" s="112"/>
      <c r="H25" s="112"/>
      <c r="I25" s="112"/>
      <c r="J25" s="112"/>
      <c r="K25" s="112"/>
      <c r="L25" s="112"/>
      <c r="M25" s="112"/>
      <c r="N25" s="112"/>
      <c r="O25" s="112"/>
      <c r="P25" s="112"/>
    </row>
    <row r="26" spans="1:16" x14ac:dyDescent="0.2">
      <c r="A26" s="112"/>
      <c r="B26" s="112"/>
      <c r="C26" s="112"/>
      <c r="D26" s="112"/>
      <c r="E26" s="112"/>
      <c r="F26" s="112"/>
      <c r="G26" s="112"/>
      <c r="H26" s="112"/>
      <c r="I26" s="112"/>
      <c r="J26" s="112"/>
      <c r="K26" s="112"/>
      <c r="L26" s="112"/>
      <c r="M26" s="112"/>
      <c r="N26" s="112"/>
      <c r="O26" s="112"/>
      <c r="P26" s="112"/>
    </row>
    <row r="27" spans="1:16" x14ac:dyDescent="0.2">
      <c r="A27" s="112"/>
      <c r="B27" s="112"/>
      <c r="C27" s="112"/>
      <c r="D27" s="112"/>
      <c r="E27" s="112"/>
      <c r="F27" s="112"/>
      <c r="G27" s="112"/>
      <c r="H27" s="112"/>
      <c r="I27" s="112"/>
      <c r="J27" s="112"/>
      <c r="K27" s="112"/>
      <c r="L27" s="112"/>
      <c r="M27" s="112"/>
      <c r="N27" s="112"/>
      <c r="O27" s="112"/>
      <c r="P27" s="112"/>
    </row>
    <row r="28" spans="1:16" x14ac:dyDescent="0.2">
      <c r="A28" s="112"/>
      <c r="B28" s="112"/>
      <c r="C28" s="112"/>
      <c r="D28" s="112"/>
      <c r="E28" s="112"/>
      <c r="F28" s="112"/>
      <c r="G28" s="112"/>
      <c r="H28" s="112"/>
      <c r="I28" s="112"/>
      <c r="J28" s="112"/>
      <c r="K28" s="112"/>
      <c r="L28" s="112"/>
      <c r="M28" s="112"/>
      <c r="N28" s="112"/>
      <c r="O28" s="112"/>
      <c r="P28" s="112"/>
    </row>
    <row r="29" spans="1:16" x14ac:dyDescent="0.2">
      <c r="A29" s="112"/>
      <c r="B29" s="112"/>
      <c r="C29" s="112"/>
      <c r="D29" s="112"/>
      <c r="E29" s="112"/>
      <c r="F29" s="112"/>
      <c r="G29" s="112"/>
      <c r="H29" s="112"/>
      <c r="I29" s="112"/>
      <c r="J29" s="112"/>
      <c r="K29" s="112"/>
      <c r="L29" s="112"/>
      <c r="M29" s="112"/>
      <c r="N29" s="112"/>
      <c r="O29" s="112"/>
      <c r="P29" s="112"/>
    </row>
    <row r="30" spans="1:16" x14ac:dyDescent="0.2">
      <c r="A30" s="112"/>
      <c r="B30" s="112"/>
      <c r="C30" s="112"/>
      <c r="D30" s="112"/>
      <c r="E30" s="112"/>
      <c r="F30" s="112"/>
      <c r="G30" s="112"/>
      <c r="H30" s="112"/>
      <c r="I30" s="112"/>
      <c r="J30" s="112"/>
      <c r="K30" s="112"/>
      <c r="L30" s="112"/>
      <c r="M30" s="112"/>
      <c r="N30" s="112"/>
      <c r="O30" s="112"/>
      <c r="P30" s="112"/>
    </row>
    <row r="31" spans="1:16" x14ac:dyDescent="0.2">
      <c r="A31" s="112"/>
      <c r="B31" s="112"/>
      <c r="C31" s="112"/>
      <c r="D31" s="112"/>
      <c r="E31" s="112"/>
      <c r="F31" s="112"/>
      <c r="G31" s="112"/>
      <c r="H31" s="112"/>
      <c r="I31" s="112"/>
      <c r="J31" s="112"/>
      <c r="K31" s="112"/>
      <c r="L31" s="112"/>
      <c r="M31" s="112"/>
      <c r="N31" s="112"/>
      <c r="O31" s="112"/>
      <c r="P31" s="112"/>
    </row>
    <row r="32" spans="1:16" x14ac:dyDescent="0.2">
      <c r="A32" s="112"/>
      <c r="B32" s="112"/>
      <c r="C32" s="112"/>
      <c r="D32" s="112"/>
      <c r="E32" s="112"/>
      <c r="F32" s="112"/>
      <c r="G32" s="112"/>
      <c r="H32" s="112"/>
      <c r="I32" s="112"/>
      <c r="J32" s="112"/>
      <c r="K32" s="112"/>
      <c r="L32" s="112"/>
      <c r="M32" s="112"/>
      <c r="N32" s="112"/>
      <c r="O32" s="112"/>
      <c r="P32" s="112"/>
    </row>
    <row r="33" spans="1:16" x14ac:dyDescent="0.2">
      <c r="A33" s="112"/>
      <c r="B33" s="112"/>
      <c r="C33" s="112"/>
      <c r="D33" s="112"/>
      <c r="E33" s="112"/>
      <c r="F33" s="112"/>
      <c r="G33" s="112"/>
      <c r="H33" s="112"/>
      <c r="I33" s="112"/>
      <c r="J33" s="112"/>
      <c r="K33" s="112"/>
      <c r="L33" s="112"/>
      <c r="M33" s="112"/>
      <c r="N33" s="112"/>
      <c r="O33" s="112"/>
      <c r="P33" s="112"/>
    </row>
    <row r="34" spans="1:16" x14ac:dyDescent="0.2">
      <c r="A34" s="112"/>
      <c r="B34" s="112"/>
      <c r="C34" s="112"/>
      <c r="D34" s="112"/>
      <c r="E34" s="112"/>
      <c r="F34" s="112"/>
      <c r="G34" s="112"/>
      <c r="H34" s="112"/>
      <c r="I34" s="112"/>
      <c r="J34" s="112"/>
      <c r="K34" s="112"/>
      <c r="L34" s="112"/>
      <c r="M34" s="112"/>
      <c r="N34" s="112"/>
      <c r="O34" s="112"/>
      <c r="P34" s="112"/>
    </row>
    <row r="35" spans="1:16" x14ac:dyDescent="0.2">
      <c r="A35" s="112"/>
      <c r="B35" s="112"/>
      <c r="C35" s="112"/>
      <c r="D35" s="112"/>
      <c r="E35" s="112"/>
      <c r="F35" s="112"/>
      <c r="G35" s="112"/>
      <c r="H35" s="112"/>
      <c r="I35" s="112"/>
      <c r="J35" s="112"/>
      <c r="K35" s="112"/>
      <c r="L35" s="112"/>
      <c r="M35" s="112"/>
      <c r="N35" s="112"/>
      <c r="O35" s="112"/>
      <c r="P35" s="112"/>
    </row>
    <row r="36" spans="1:16" x14ac:dyDescent="0.2">
      <c r="A36" s="112"/>
      <c r="B36" s="112"/>
      <c r="C36" s="112"/>
      <c r="D36" s="112"/>
      <c r="E36" s="112"/>
      <c r="F36" s="112"/>
      <c r="G36" s="112"/>
      <c r="H36" s="112"/>
      <c r="I36" s="112"/>
      <c r="J36" s="112"/>
      <c r="K36" s="112"/>
      <c r="L36" s="112"/>
      <c r="M36" s="112"/>
      <c r="N36" s="112"/>
      <c r="O36" s="112"/>
      <c r="P36" s="112"/>
    </row>
    <row r="37" spans="1:16" x14ac:dyDescent="0.2">
      <c r="A37" s="112"/>
      <c r="B37" s="112"/>
      <c r="C37" s="112"/>
      <c r="D37" s="112"/>
      <c r="E37" s="112"/>
      <c r="F37" s="112"/>
      <c r="G37" s="112"/>
      <c r="H37" s="112"/>
      <c r="I37" s="112"/>
      <c r="J37" s="112"/>
      <c r="K37" s="112"/>
      <c r="L37" s="112"/>
      <c r="M37" s="112"/>
      <c r="N37" s="112"/>
      <c r="O37" s="112"/>
      <c r="P37" s="112"/>
    </row>
    <row r="38" spans="1:16" x14ac:dyDescent="0.2">
      <c r="A38" s="112"/>
      <c r="B38" s="112"/>
      <c r="C38" s="112"/>
      <c r="D38" s="112"/>
      <c r="E38" s="112"/>
      <c r="F38" s="112"/>
      <c r="G38" s="112"/>
      <c r="H38" s="112"/>
      <c r="I38" s="112"/>
      <c r="J38" s="112"/>
      <c r="K38" s="112"/>
      <c r="L38" s="112"/>
      <c r="M38" s="112"/>
      <c r="N38" s="112"/>
      <c r="O38" s="112"/>
      <c r="P38" s="112"/>
    </row>
    <row r="39" spans="1:16" x14ac:dyDescent="0.2">
      <c r="A39" s="112"/>
      <c r="B39" s="112"/>
      <c r="C39" s="112"/>
      <c r="D39" s="112"/>
      <c r="E39" s="112"/>
      <c r="F39" s="112"/>
      <c r="G39" s="112"/>
      <c r="H39" s="112"/>
      <c r="I39" s="112"/>
      <c r="J39" s="112"/>
      <c r="K39" s="112"/>
      <c r="L39" s="112"/>
      <c r="M39" s="112"/>
      <c r="N39" s="112"/>
      <c r="O39" s="112"/>
      <c r="P39" s="112"/>
    </row>
    <row r="40" spans="1:16" x14ac:dyDescent="0.2">
      <c r="A40" s="112"/>
      <c r="B40" s="112"/>
      <c r="C40" s="112"/>
      <c r="D40" s="112"/>
      <c r="E40" s="112"/>
      <c r="F40" s="112"/>
      <c r="G40" s="112"/>
      <c r="H40" s="112"/>
      <c r="I40" s="112"/>
      <c r="J40" s="112"/>
      <c r="K40" s="112"/>
      <c r="L40" s="112"/>
      <c r="M40" s="112"/>
      <c r="N40" s="112"/>
      <c r="O40" s="112"/>
      <c r="P40" s="112"/>
    </row>
    <row r="41" spans="1:16" x14ac:dyDescent="0.2">
      <c r="A41" s="112"/>
      <c r="B41" s="112"/>
      <c r="C41" s="112"/>
      <c r="D41" s="112"/>
      <c r="E41" s="112"/>
      <c r="F41" s="112"/>
      <c r="G41" s="112"/>
      <c r="H41" s="112"/>
      <c r="I41" s="112"/>
      <c r="J41" s="112"/>
      <c r="K41" s="112"/>
      <c r="L41" s="112"/>
      <c r="M41" s="112"/>
      <c r="N41" s="112"/>
      <c r="O41" s="112"/>
      <c r="P41" s="112"/>
    </row>
    <row r="42" spans="1:16" x14ac:dyDescent="0.2">
      <c r="A42" s="112"/>
      <c r="B42" s="112"/>
      <c r="C42" s="112"/>
      <c r="D42" s="112"/>
      <c r="E42" s="112"/>
      <c r="F42" s="112"/>
      <c r="G42" s="112"/>
      <c r="H42" s="112"/>
      <c r="I42" s="112"/>
      <c r="J42" s="112"/>
      <c r="K42" s="112"/>
      <c r="L42" s="112"/>
      <c r="M42" s="112"/>
      <c r="N42" s="112"/>
      <c r="O42" s="112"/>
      <c r="P42" s="112"/>
    </row>
    <row r="43" spans="1:16" x14ac:dyDescent="0.2">
      <c r="A43" s="112"/>
      <c r="B43" s="112"/>
      <c r="C43" s="112"/>
      <c r="D43" s="112"/>
      <c r="E43" s="112"/>
      <c r="F43" s="112"/>
      <c r="G43" s="112"/>
      <c r="H43" s="112"/>
      <c r="I43" s="112"/>
      <c r="J43" s="112"/>
      <c r="K43" s="112"/>
      <c r="L43" s="112"/>
      <c r="M43" s="112"/>
      <c r="N43" s="112"/>
      <c r="O43" s="112"/>
      <c r="P43" s="112"/>
    </row>
    <row r="44" spans="1:16" x14ac:dyDescent="0.2">
      <c r="A44" s="112"/>
      <c r="B44" s="112"/>
      <c r="C44" s="112"/>
      <c r="D44" s="112"/>
      <c r="E44" s="112"/>
      <c r="F44" s="112"/>
      <c r="G44" s="112"/>
      <c r="H44" s="112"/>
      <c r="I44" s="112"/>
      <c r="J44" s="112"/>
      <c r="K44" s="112"/>
      <c r="L44" s="112"/>
      <c r="M44" s="112"/>
      <c r="N44" s="112"/>
      <c r="O44" s="112"/>
      <c r="P44" s="112"/>
    </row>
    <row r="45" spans="1:16" x14ac:dyDescent="0.2">
      <c r="A45" s="112"/>
      <c r="B45" s="112"/>
      <c r="C45" s="112"/>
      <c r="D45" s="112"/>
      <c r="E45" s="112"/>
      <c r="F45" s="112"/>
      <c r="G45" s="112"/>
      <c r="H45" s="112"/>
      <c r="I45" s="112"/>
      <c r="J45" s="112"/>
      <c r="K45" s="112"/>
      <c r="L45" s="112"/>
      <c r="M45" s="112"/>
      <c r="N45" s="112"/>
      <c r="O45" s="112"/>
      <c r="P45" s="112"/>
    </row>
    <row r="46" spans="1:16" x14ac:dyDescent="0.2">
      <c r="A46" s="112"/>
      <c r="B46" s="112"/>
      <c r="C46" s="112"/>
      <c r="D46" s="112"/>
      <c r="E46" s="112"/>
      <c r="F46" s="112"/>
      <c r="G46" s="112"/>
      <c r="H46" s="112"/>
      <c r="I46" s="112"/>
      <c r="J46" s="112"/>
      <c r="K46" s="112"/>
      <c r="L46" s="112"/>
      <c r="M46" s="112"/>
      <c r="N46" s="112"/>
      <c r="O46" s="112"/>
      <c r="P46" s="112"/>
    </row>
    <row r="47" spans="1:16" x14ac:dyDescent="0.2">
      <c r="A47" s="112"/>
      <c r="B47" s="112"/>
      <c r="C47" s="112"/>
      <c r="D47" s="112"/>
      <c r="E47" s="112"/>
      <c r="F47" s="112"/>
      <c r="G47" s="112"/>
      <c r="H47" s="112"/>
      <c r="I47" s="112"/>
      <c r="J47" s="112"/>
      <c r="K47" s="112"/>
      <c r="L47" s="112"/>
      <c r="M47" s="112"/>
      <c r="N47" s="112"/>
      <c r="O47" s="112"/>
      <c r="P47" s="112"/>
    </row>
    <row r="48" spans="1:16" x14ac:dyDescent="0.2">
      <c r="A48" s="112"/>
      <c r="B48" s="112"/>
      <c r="C48" s="112"/>
      <c r="D48" s="112"/>
      <c r="E48" s="112"/>
      <c r="F48" s="112"/>
      <c r="G48" s="112"/>
      <c r="H48" s="112"/>
      <c r="I48" s="112"/>
      <c r="J48" s="112"/>
      <c r="K48" s="112"/>
      <c r="L48" s="112"/>
      <c r="M48" s="112"/>
      <c r="N48" s="112"/>
      <c r="O48" s="112"/>
      <c r="P48" s="112"/>
    </row>
    <row r="49" spans="1:16" x14ac:dyDescent="0.2">
      <c r="A49" s="112"/>
      <c r="B49" s="112"/>
      <c r="C49" s="112"/>
      <c r="D49" s="112"/>
      <c r="E49" s="112"/>
      <c r="F49" s="112"/>
      <c r="G49" s="112"/>
      <c r="H49" s="112"/>
      <c r="I49" s="112"/>
      <c r="J49" s="112"/>
      <c r="K49" s="112"/>
      <c r="L49" s="112"/>
      <c r="M49" s="112"/>
      <c r="N49" s="112"/>
      <c r="O49" s="112"/>
      <c r="P49" s="112"/>
    </row>
    <row r="50" spans="1:16" x14ac:dyDescent="0.2">
      <c r="A50" s="112"/>
      <c r="B50" s="112"/>
      <c r="C50" s="112"/>
      <c r="D50" s="112"/>
      <c r="E50" s="112"/>
      <c r="F50" s="112"/>
      <c r="G50" s="112"/>
      <c r="H50" s="112"/>
      <c r="I50" s="112"/>
      <c r="J50" s="112"/>
      <c r="K50" s="112"/>
      <c r="L50" s="112"/>
      <c r="M50" s="112"/>
      <c r="N50" s="112"/>
      <c r="O50" s="112"/>
      <c r="P50" s="112"/>
    </row>
    <row r="51" spans="1:16" x14ac:dyDescent="0.2">
      <c r="A51" s="112"/>
      <c r="B51" s="112"/>
      <c r="C51" s="112"/>
      <c r="D51" s="112"/>
      <c r="E51" s="112"/>
      <c r="F51" s="112"/>
      <c r="G51" s="112"/>
      <c r="H51" s="112"/>
      <c r="I51" s="112"/>
      <c r="J51" s="112"/>
      <c r="K51" s="112"/>
      <c r="L51" s="112"/>
      <c r="M51" s="112"/>
      <c r="N51" s="112"/>
      <c r="O51" s="112"/>
      <c r="P51" s="112"/>
    </row>
    <row r="52" spans="1:16" x14ac:dyDescent="0.2">
      <c r="A52" s="112"/>
      <c r="B52" s="112"/>
      <c r="C52" s="112"/>
      <c r="D52" s="112"/>
      <c r="E52" s="112"/>
      <c r="F52" s="112"/>
      <c r="G52" s="112"/>
      <c r="H52" s="112"/>
      <c r="I52" s="112"/>
      <c r="J52" s="112"/>
      <c r="K52" s="112"/>
      <c r="L52" s="112"/>
      <c r="M52" s="112"/>
      <c r="N52" s="112"/>
      <c r="O52" s="112"/>
      <c r="P52" s="112"/>
    </row>
    <row r="53" spans="1:16" x14ac:dyDescent="0.2">
      <c r="A53" s="112"/>
      <c r="B53" s="112"/>
      <c r="C53" s="112"/>
      <c r="D53" s="112"/>
      <c r="E53" s="112"/>
      <c r="F53" s="112"/>
      <c r="G53" s="112"/>
      <c r="H53" s="112"/>
      <c r="I53" s="112"/>
      <c r="J53" s="112"/>
      <c r="K53" s="112"/>
      <c r="L53" s="112"/>
      <c r="M53" s="112"/>
      <c r="N53" s="112"/>
      <c r="O53" s="112"/>
      <c r="P53" s="112"/>
    </row>
    <row r="54" spans="1:16" x14ac:dyDescent="0.2">
      <c r="A54" s="112"/>
      <c r="B54" s="112"/>
      <c r="C54" s="112"/>
      <c r="D54" s="112"/>
      <c r="E54" s="112"/>
      <c r="F54" s="112"/>
      <c r="G54" s="112"/>
      <c r="H54" s="112"/>
      <c r="I54" s="112"/>
      <c r="J54" s="112"/>
      <c r="K54" s="112"/>
      <c r="L54" s="112"/>
      <c r="M54" s="112"/>
      <c r="N54" s="112"/>
      <c r="O54" s="112"/>
      <c r="P54" s="112"/>
    </row>
    <row r="55" spans="1:16" x14ac:dyDescent="0.2">
      <c r="A55" s="112"/>
      <c r="B55" s="112"/>
      <c r="C55" s="112"/>
      <c r="D55" s="112"/>
      <c r="E55" s="112"/>
      <c r="F55" s="112"/>
      <c r="G55" s="112"/>
      <c r="H55" s="112"/>
      <c r="I55" s="112"/>
      <c r="J55" s="112"/>
      <c r="K55" s="112"/>
      <c r="L55" s="112"/>
      <c r="M55" s="112"/>
      <c r="N55" s="112"/>
      <c r="O55" s="112"/>
      <c r="P55" s="112"/>
    </row>
    <row r="56" spans="1:16" x14ac:dyDescent="0.2">
      <c r="A56" s="112"/>
      <c r="B56" s="112"/>
      <c r="C56" s="112"/>
      <c r="D56" s="112"/>
      <c r="E56" s="112"/>
      <c r="F56" s="112"/>
      <c r="G56" s="112"/>
      <c r="H56" s="112"/>
      <c r="I56" s="112"/>
      <c r="J56" s="112"/>
      <c r="K56" s="112"/>
      <c r="L56" s="112"/>
      <c r="M56" s="112"/>
      <c r="N56" s="112"/>
      <c r="O56" s="112"/>
      <c r="P56" s="112"/>
    </row>
    <row r="57" spans="1:16" x14ac:dyDescent="0.2">
      <c r="A57" s="112"/>
      <c r="B57" s="112"/>
      <c r="C57" s="112"/>
      <c r="D57" s="112"/>
      <c r="E57" s="112"/>
      <c r="F57" s="112"/>
      <c r="G57" s="112"/>
      <c r="H57" s="112"/>
      <c r="I57" s="112"/>
      <c r="J57" s="112"/>
      <c r="K57" s="112"/>
      <c r="L57" s="112"/>
      <c r="M57" s="112"/>
      <c r="N57" s="112"/>
      <c r="O57" s="112"/>
      <c r="P57" s="112"/>
    </row>
    <row r="58" spans="1:16" x14ac:dyDescent="0.2">
      <c r="A58" s="112"/>
      <c r="B58" s="112"/>
      <c r="C58" s="112"/>
      <c r="D58" s="112"/>
      <c r="E58" s="112"/>
      <c r="F58" s="112"/>
      <c r="G58" s="112"/>
      <c r="H58" s="112"/>
      <c r="I58" s="112"/>
      <c r="J58" s="112"/>
      <c r="K58" s="112"/>
      <c r="L58" s="112"/>
      <c r="M58" s="112"/>
      <c r="N58" s="112"/>
      <c r="O58" s="112"/>
      <c r="P58" s="112"/>
    </row>
    <row r="59" spans="1:16" x14ac:dyDescent="0.2">
      <c r="A59" s="112"/>
      <c r="B59" s="112"/>
      <c r="C59" s="112"/>
      <c r="D59" s="112"/>
      <c r="E59" s="112"/>
      <c r="F59" s="112"/>
      <c r="G59" s="112"/>
      <c r="H59" s="112"/>
      <c r="I59" s="112"/>
      <c r="J59" s="112"/>
      <c r="K59" s="112"/>
      <c r="L59" s="112"/>
      <c r="M59" s="112"/>
      <c r="N59" s="112"/>
      <c r="O59" s="112"/>
      <c r="P59" s="112"/>
    </row>
    <row r="60" spans="1:16" x14ac:dyDescent="0.2">
      <c r="A60" s="112"/>
      <c r="B60" s="112"/>
      <c r="C60" s="112"/>
      <c r="D60" s="112"/>
      <c r="E60" s="112"/>
      <c r="F60" s="112"/>
      <c r="G60" s="112"/>
      <c r="H60" s="112"/>
      <c r="I60" s="112"/>
      <c r="J60" s="112"/>
      <c r="K60" s="112"/>
      <c r="L60" s="112"/>
      <c r="M60" s="112"/>
      <c r="N60" s="112"/>
      <c r="O60" s="112"/>
      <c r="P60" s="112"/>
    </row>
    <row r="61" spans="1:16" x14ac:dyDescent="0.2">
      <c r="A61" s="112"/>
      <c r="B61" s="112"/>
      <c r="C61" s="112"/>
      <c r="D61" s="112"/>
      <c r="E61" s="112"/>
      <c r="F61" s="112"/>
      <c r="G61" s="112"/>
      <c r="H61" s="112"/>
      <c r="I61" s="112"/>
      <c r="J61" s="112"/>
      <c r="K61" s="112"/>
      <c r="L61" s="112"/>
      <c r="M61" s="112"/>
      <c r="N61" s="112"/>
      <c r="O61" s="112"/>
      <c r="P61" s="112"/>
    </row>
    <row r="62" spans="1:16" x14ac:dyDescent="0.2">
      <c r="A62" s="112"/>
      <c r="B62" s="112"/>
      <c r="C62" s="112"/>
      <c r="D62" s="112"/>
      <c r="E62" s="112"/>
      <c r="F62" s="112"/>
      <c r="G62" s="112"/>
      <c r="H62" s="112"/>
      <c r="I62" s="112"/>
      <c r="J62" s="112"/>
      <c r="K62" s="112"/>
      <c r="L62" s="112"/>
      <c r="M62" s="112"/>
      <c r="N62" s="112"/>
      <c r="O62" s="112"/>
      <c r="P62" s="112"/>
    </row>
    <row r="63" spans="1:16" x14ac:dyDescent="0.2">
      <c r="A63" s="112"/>
      <c r="B63" s="112"/>
      <c r="C63" s="112"/>
      <c r="D63" s="112"/>
      <c r="E63" s="112"/>
      <c r="F63" s="112"/>
      <c r="G63" s="112"/>
      <c r="H63" s="112"/>
      <c r="I63" s="112"/>
      <c r="J63" s="112"/>
      <c r="K63" s="112"/>
      <c r="L63" s="112"/>
      <c r="M63" s="112"/>
      <c r="N63" s="112"/>
      <c r="O63" s="112"/>
      <c r="P63" s="112"/>
    </row>
    <row r="64" spans="1:16" x14ac:dyDescent="0.2">
      <c r="A64" s="112"/>
      <c r="B64" s="112"/>
      <c r="C64" s="112"/>
      <c r="D64" s="112"/>
      <c r="E64" s="112"/>
      <c r="F64" s="112"/>
      <c r="G64" s="112"/>
      <c r="H64" s="112"/>
      <c r="I64" s="112"/>
      <c r="J64" s="112"/>
      <c r="K64" s="112"/>
      <c r="L64" s="112"/>
      <c r="M64" s="112"/>
      <c r="N64" s="112"/>
      <c r="O64" s="112"/>
      <c r="P64" s="112"/>
    </row>
    <row r="65" spans="1:16" x14ac:dyDescent="0.2">
      <c r="A65" s="112"/>
      <c r="B65" s="112"/>
      <c r="C65" s="112"/>
      <c r="D65" s="112"/>
      <c r="E65" s="112"/>
      <c r="F65" s="112"/>
      <c r="G65" s="112"/>
      <c r="H65" s="112"/>
      <c r="I65" s="112"/>
      <c r="J65" s="112"/>
      <c r="K65" s="112"/>
      <c r="L65" s="112"/>
      <c r="M65" s="112"/>
      <c r="N65" s="112"/>
      <c r="O65" s="112"/>
      <c r="P65" s="112"/>
    </row>
    <row r="66" spans="1:16" x14ac:dyDescent="0.2">
      <c r="A66" s="112"/>
      <c r="B66" s="112"/>
      <c r="C66" s="112"/>
      <c r="D66" s="112"/>
      <c r="E66" s="112"/>
      <c r="F66" s="112"/>
      <c r="G66" s="112"/>
      <c r="H66" s="112"/>
      <c r="I66" s="112"/>
      <c r="J66" s="112"/>
      <c r="K66" s="112"/>
      <c r="L66" s="112"/>
      <c r="M66" s="112"/>
      <c r="N66" s="112"/>
      <c r="O66" s="112"/>
      <c r="P66" s="112"/>
    </row>
    <row r="67" spans="1:16" x14ac:dyDescent="0.2">
      <c r="A67" s="112"/>
      <c r="B67" s="112"/>
      <c r="C67" s="112"/>
      <c r="D67" s="112"/>
      <c r="E67" s="112"/>
      <c r="F67" s="112"/>
      <c r="G67" s="112"/>
      <c r="H67" s="112"/>
      <c r="I67" s="112"/>
      <c r="J67" s="112"/>
      <c r="K67" s="112"/>
      <c r="L67" s="112"/>
      <c r="M67" s="112"/>
      <c r="N67" s="112"/>
      <c r="O67" s="112"/>
      <c r="P67" s="112"/>
    </row>
    <row r="68" spans="1:16" x14ac:dyDescent="0.2">
      <c r="A68" s="112"/>
      <c r="B68" s="112"/>
      <c r="C68" s="112"/>
      <c r="D68" s="112"/>
      <c r="E68" s="112"/>
      <c r="F68" s="112"/>
      <c r="G68" s="112"/>
      <c r="H68" s="112"/>
      <c r="I68" s="112"/>
      <c r="J68" s="112"/>
      <c r="K68" s="112"/>
      <c r="L68" s="112"/>
      <c r="M68" s="112"/>
      <c r="N68" s="112"/>
      <c r="O68" s="112"/>
      <c r="P68" s="112"/>
    </row>
    <row r="69" spans="1:16" x14ac:dyDescent="0.2">
      <c r="A69" s="112"/>
      <c r="B69" s="112"/>
      <c r="C69" s="112"/>
      <c r="D69" s="112"/>
      <c r="E69" s="112"/>
      <c r="F69" s="112"/>
      <c r="G69" s="112"/>
      <c r="H69" s="112"/>
      <c r="I69" s="112"/>
      <c r="J69" s="112"/>
      <c r="K69" s="112"/>
      <c r="L69" s="112"/>
      <c r="M69" s="112"/>
      <c r="N69" s="112"/>
      <c r="O69" s="112"/>
      <c r="P69" s="112"/>
    </row>
    <row r="70" spans="1:16" x14ac:dyDescent="0.2">
      <c r="A70" s="112"/>
      <c r="B70" s="112"/>
      <c r="C70" s="112"/>
      <c r="D70" s="112"/>
      <c r="E70" s="112"/>
      <c r="F70" s="112"/>
      <c r="G70" s="112"/>
      <c r="H70" s="112"/>
      <c r="I70" s="112"/>
      <c r="J70" s="112"/>
      <c r="K70" s="112"/>
      <c r="L70" s="112"/>
      <c r="M70" s="112"/>
      <c r="N70" s="112"/>
      <c r="O70" s="112"/>
      <c r="P70" s="112"/>
    </row>
    <row r="71" spans="1:16" x14ac:dyDescent="0.2">
      <c r="A71" s="112"/>
      <c r="B71" s="112"/>
      <c r="C71" s="112"/>
      <c r="D71" s="112"/>
      <c r="E71" s="112"/>
      <c r="F71" s="112"/>
      <c r="G71" s="112"/>
      <c r="H71" s="112"/>
      <c r="I71" s="112"/>
      <c r="J71" s="112"/>
      <c r="K71" s="112"/>
      <c r="L71" s="112"/>
      <c r="M71" s="112"/>
      <c r="N71" s="112"/>
      <c r="O71" s="112"/>
      <c r="P71" s="112"/>
    </row>
    <row r="72" spans="1:16" x14ac:dyDescent="0.2">
      <c r="A72" s="112"/>
      <c r="B72" s="112"/>
      <c r="C72" s="112"/>
      <c r="D72" s="112"/>
      <c r="E72" s="112"/>
      <c r="F72" s="112"/>
      <c r="G72" s="112"/>
      <c r="H72" s="112"/>
      <c r="I72" s="112"/>
      <c r="J72" s="112"/>
      <c r="K72" s="112"/>
      <c r="L72" s="112"/>
      <c r="M72" s="112"/>
      <c r="N72" s="112"/>
      <c r="O72" s="112"/>
      <c r="P72" s="112"/>
    </row>
    <row r="73" spans="1:16" x14ac:dyDescent="0.2">
      <c r="A73" s="112"/>
      <c r="B73" s="112"/>
      <c r="C73" s="112"/>
      <c r="D73" s="112"/>
      <c r="E73" s="112"/>
      <c r="F73" s="112"/>
      <c r="G73" s="112"/>
      <c r="H73" s="112"/>
      <c r="I73" s="112"/>
      <c r="J73" s="112"/>
      <c r="K73" s="112"/>
      <c r="L73" s="112"/>
      <c r="M73" s="112"/>
      <c r="N73" s="112"/>
      <c r="O73" s="112"/>
      <c r="P73" s="112"/>
    </row>
    <row r="74" spans="1:16" x14ac:dyDescent="0.2">
      <c r="A74" s="112"/>
      <c r="B74" s="112"/>
      <c r="C74" s="112"/>
      <c r="D74" s="112"/>
      <c r="E74" s="112"/>
      <c r="F74" s="112"/>
      <c r="G74" s="112"/>
      <c r="H74" s="112"/>
      <c r="I74" s="112"/>
      <c r="J74" s="112"/>
      <c r="K74" s="112"/>
      <c r="L74" s="112"/>
      <c r="M74" s="112"/>
      <c r="N74" s="112"/>
      <c r="O74" s="112"/>
      <c r="P74" s="112"/>
    </row>
    <row r="75" spans="1:16" x14ac:dyDescent="0.2">
      <c r="A75" s="112"/>
      <c r="B75" s="112"/>
      <c r="C75" s="112"/>
      <c r="D75" s="112"/>
      <c r="E75" s="112"/>
      <c r="F75" s="112"/>
      <c r="G75" s="112"/>
      <c r="H75" s="112"/>
      <c r="I75" s="112"/>
      <c r="J75" s="112"/>
      <c r="K75" s="112"/>
      <c r="L75" s="112"/>
      <c r="M75" s="112"/>
      <c r="N75" s="112"/>
      <c r="O75" s="112"/>
      <c r="P75" s="112"/>
    </row>
    <row r="76" spans="1:16" x14ac:dyDescent="0.2">
      <c r="A76" s="112"/>
      <c r="B76" s="112"/>
      <c r="C76" s="112"/>
      <c r="D76" s="112"/>
      <c r="E76" s="112"/>
      <c r="F76" s="112"/>
      <c r="G76" s="112"/>
      <c r="H76" s="112"/>
      <c r="I76" s="112"/>
      <c r="J76" s="112"/>
      <c r="K76" s="112"/>
      <c r="L76" s="112"/>
      <c r="M76" s="112"/>
      <c r="N76" s="112"/>
      <c r="O76" s="112"/>
      <c r="P76" s="112"/>
    </row>
    <row r="77" spans="1:16" x14ac:dyDescent="0.2">
      <c r="A77" s="112"/>
      <c r="B77" s="112"/>
      <c r="C77" s="112"/>
      <c r="D77" s="112"/>
      <c r="E77" s="112"/>
      <c r="F77" s="112"/>
      <c r="G77" s="112"/>
      <c r="H77" s="112"/>
      <c r="I77" s="112"/>
      <c r="J77" s="112"/>
      <c r="K77" s="112"/>
      <c r="L77" s="112"/>
      <c r="M77" s="112"/>
      <c r="N77" s="112"/>
      <c r="O77" s="112"/>
      <c r="P77" s="112"/>
    </row>
    <row r="78" spans="1:16" x14ac:dyDescent="0.2">
      <c r="A78" s="112"/>
      <c r="B78" s="112"/>
      <c r="C78" s="112"/>
      <c r="D78" s="112"/>
      <c r="E78" s="112"/>
      <c r="F78" s="112"/>
      <c r="G78" s="112"/>
      <c r="H78" s="112"/>
      <c r="I78" s="112"/>
      <c r="J78" s="112"/>
      <c r="K78" s="112"/>
      <c r="L78" s="112"/>
      <c r="M78" s="112"/>
      <c r="N78" s="112"/>
      <c r="O78" s="112"/>
      <c r="P78" s="112"/>
    </row>
    <row r="79" spans="1:16" x14ac:dyDescent="0.2">
      <c r="A79" s="112"/>
      <c r="B79" s="112"/>
      <c r="C79" s="112"/>
      <c r="D79" s="112"/>
      <c r="E79" s="112"/>
      <c r="F79" s="112"/>
      <c r="G79" s="112"/>
      <c r="H79" s="112"/>
      <c r="I79" s="112"/>
      <c r="J79" s="112"/>
      <c r="K79" s="112"/>
      <c r="L79" s="112"/>
      <c r="M79" s="112"/>
      <c r="N79" s="112"/>
      <c r="O79" s="112"/>
      <c r="P79" s="112"/>
    </row>
    <row r="80" spans="1:16" x14ac:dyDescent="0.2">
      <c r="A80" s="112"/>
      <c r="B80" s="112"/>
      <c r="C80" s="112"/>
      <c r="D80" s="112"/>
      <c r="E80" s="112"/>
      <c r="F80" s="112"/>
      <c r="G80" s="112"/>
      <c r="H80" s="112"/>
      <c r="I80" s="112"/>
      <c r="J80" s="112"/>
      <c r="K80" s="112"/>
      <c r="L80" s="112"/>
      <c r="M80" s="112"/>
      <c r="N80" s="112"/>
      <c r="O80" s="112"/>
      <c r="P80" s="112"/>
    </row>
  </sheetData>
  <pageMargins left="0.35" right="0.25" top="0.32" bottom="0.5" header="0.32" footer="0.3"/>
  <pageSetup orientation="portrait" r:id="rId1"/>
  <headerFooter alignWithMargins="0">
    <oddFooter>&amp;L&amp;7&amp;D  at &amp;T Mike 702.486.8879&amp;C&amp;7Page &amp;P of &amp;N&amp;R&amp;7&amp;F  &amp;A</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Q84"/>
  <sheetViews>
    <sheetView workbookViewId="0"/>
  </sheetViews>
  <sheetFormatPr defaultColWidth="9.140625" defaultRowHeight="12.75" x14ac:dyDescent="0.2"/>
  <cols>
    <col min="1" max="1" width="2.7109375" style="111" customWidth="1"/>
    <col min="2" max="3" width="11.140625" style="111" customWidth="1"/>
    <col min="4" max="16384" width="9.140625" style="111"/>
  </cols>
  <sheetData>
    <row r="1" spans="1:17" ht="15.75" x14ac:dyDescent="0.25">
      <c r="A1" s="118" t="s">
        <v>196</v>
      </c>
      <c r="B1" s="118"/>
      <c r="C1" s="118"/>
      <c r="D1" s="118"/>
    </row>
    <row r="2" spans="1:17" ht="15.75" x14ac:dyDescent="0.25">
      <c r="A2" s="117"/>
      <c r="B2" s="116"/>
      <c r="C2" s="116"/>
      <c r="D2" s="116"/>
    </row>
    <row r="3" spans="1:17" x14ac:dyDescent="0.2">
      <c r="A3" s="115" t="s">
        <v>453</v>
      </c>
    </row>
    <row r="4" spans="1:17" x14ac:dyDescent="0.2">
      <c r="A4" s="114" t="s">
        <v>454</v>
      </c>
    </row>
    <row r="5" spans="1:17" x14ac:dyDescent="0.2">
      <c r="A5" s="113" t="str">
        <f ca="1">CELL("filename")</f>
        <v>https://nv.sharepoint.com/sites/spcsa/Shared Documents/Authorizing/Amendments Applications/[RFA Manager 2022 05 03.xlsx]Planner</v>
      </c>
    </row>
    <row r="6" spans="1:17" x14ac:dyDescent="0.2">
      <c r="A6" s="112"/>
      <c r="B6" s="112"/>
      <c r="C6" s="112"/>
      <c r="D6" s="112"/>
      <c r="E6" s="112"/>
      <c r="F6" s="112"/>
      <c r="G6" s="112"/>
      <c r="H6" s="112"/>
      <c r="I6" s="112"/>
      <c r="J6" s="112"/>
      <c r="K6" s="112"/>
      <c r="L6" s="112"/>
      <c r="M6" s="112"/>
      <c r="N6" s="112"/>
      <c r="O6" s="112"/>
      <c r="P6" s="112"/>
      <c r="Q6" s="112"/>
    </row>
    <row r="7" spans="1:17" x14ac:dyDescent="0.2">
      <c r="A7" s="112"/>
      <c r="B7" s="112"/>
      <c r="C7" s="112"/>
      <c r="D7" s="112" t="s">
        <v>455</v>
      </c>
      <c r="E7" s="112"/>
      <c r="F7" s="112"/>
      <c r="G7" s="112"/>
      <c r="H7" s="112"/>
      <c r="I7" s="112"/>
      <c r="J7" s="112"/>
      <c r="K7" s="112"/>
      <c r="L7" s="112"/>
      <c r="M7" s="112"/>
      <c r="N7" s="112"/>
      <c r="O7" s="112"/>
      <c r="P7" s="112"/>
      <c r="Q7" s="112"/>
    </row>
    <row r="8" spans="1:17" x14ac:dyDescent="0.2">
      <c r="A8" s="112"/>
      <c r="B8" s="112"/>
      <c r="C8" s="112"/>
      <c r="D8" s="112" t="s">
        <v>456</v>
      </c>
      <c r="E8" s="112"/>
      <c r="F8" s="112"/>
      <c r="G8" s="112"/>
      <c r="H8" s="112"/>
      <c r="I8" s="112"/>
      <c r="J8" s="112"/>
      <c r="K8" s="112"/>
      <c r="L8" s="112"/>
      <c r="M8" s="112"/>
      <c r="N8" s="112"/>
      <c r="O8" s="112"/>
      <c r="P8" s="112"/>
      <c r="Q8" s="112"/>
    </row>
    <row r="9" spans="1:17" x14ac:dyDescent="0.2">
      <c r="A9" s="112"/>
      <c r="B9" s="112"/>
      <c r="C9" s="112"/>
      <c r="D9" s="112" t="s">
        <v>457</v>
      </c>
      <c r="E9" s="112"/>
      <c r="F9" s="112"/>
      <c r="G9" s="112"/>
      <c r="H9" s="112"/>
      <c r="I9" s="112"/>
      <c r="J9" s="112"/>
      <c r="K9" s="112"/>
      <c r="L9" s="112"/>
      <c r="M9" s="112"/>
      <c r="N9" s="112"/>
      <c r="O9" s="112"/>
      <c r="P9" s="112"/>
      <c r="Q9" s="112"/>
    </row>
    <row r="10" spans="1:17" x14ac:dyDescent="0.2">
      <c r="A10" s="112"/>
      <c r="B10" s="112"/>
      <c r="C10" s="112"/>
      <c r="D10" s="112"/>
      <c r="E10" s="112"/>
      <c r="F10" s="112"/>
      <c r="G10" s="112"/>
      <c r="H10" s="112"/>
      <c r="I10" s="112"/>
      <c r="J10" s="112"/>
      <c r="K10" s="112"/>
      <c r="L10" s="112"/>
      <c r="M10" s="112"/>
      <c r="N10" s="112"/>
      <c r="O10" s="112"/>
      <c r="P10" s="112"/>
      <c r="Q10" s="112"/>
    </row>
    <row r="11" spans="1:17" x14ac:dyDescent="0.2">
      <c r="A11" s="112"/>
      <c r="B11" s="112"/>
      <c r="C11" s="112"/>
      <c r="D11" s="112" t="s">
        <v>458</v>
      </c>
      <c r="E11" s="112"/>
      <c r="F11" s="112"/>
      <c r="G11" s="112"/>
      <c r="H11" s="112"/>
      <c r="I11" s="112"/>
      <c r="J11" s="112"/>
      <c r="K11" s="112"/>
      <c r="L11" s="112"/>
      <c r="M11" s="112"/>
      <c r="N11" s="112"/>
      <c r="O11" s="112"/>
      <c r="P11" s="112"/>
      <c r="Q11" s="112"/>
    </row>
    <row r="12" spans="1:17" x14ac:dyDescent="0.2">
      <c r="A12" s="112"/>
      <c r="B12" s="136" t="s">
        <v>459</v>
      </c>
      <c r="C12" s="136" t="s">
        <v>460</v>
      </c>
      <c r="D12" s="461" t="s">
        <v>461</v>
      </c>
      <c r="E12" s="461"/>
      <c r="F12" s="461"/>
      <c r="G12" s="461"/>
      <c r="H12" s="461"/>
      <c r="I12" s="461"/>
      <c r="J12" s="461"/>
      <c r="K12" s="461"/>
      <c r="L12" s="112"/>
      <c r="M12" s="112"/>
      <c r="N12" s="112"/>
      <c r="O12" s="112"/>
      <c r="P12" s="112"/>
      <c r="Q12" s="112"/>
    </row>
    <row r="13" spans="1:17" x14ac:dyDescent="0.2">
      <c r="A13" s="112"/>
      <c r="B13" s="136" t="s">
        <v>459</v>
      </c>
      <c r="C13" s="136" t="s">
        <v>460</v>
      </c>
      <c r="D13" s="461" t="s">
        <v>462</v>
      </c>
      <c r="E13" s="461"/>
      <c r="F13" s="461"/>
      <c r="G13" s="461"/>
      <c r="H13" s="461"/>
      <c r="I13" s="461"/>
      <c r="J13" s="461"/>
      <c r="K13" s="461"/>
      <c r="L13" s="112"/>
      <c r="M13" s="112"/>
      <c r="N13" s="112"/>
      <c r="O13" s="112"/>
      <c r="P13" s="112"/>
      <c r="Q13" s="112"/>
    </row>
    <row r="14" spans="1:17" x14ac:dyDescent="0.2">
      <c r="A14" s="112"/>
      <c r="B14" s="136"/>
      <c r="C14" s="136"/>
      <c r="D14" s="461" t="s">
        <v>463</v>
      </c>
      <c r="E14" s="461"/>
      <c r="F14" s="461"/>
      <c r="G14" s="461"/>
      <c r="H14" s="461"/>
      <c r="I14" s="461"/>
      <c r="J14" s="461"/>
      <c r="K14" s="461"/>
      <c r="L14" s="112"/>
      <c r="M14" s="112"/>
      <c r="N14" s="112"/>
      <c r="O14" s="112"/>
      <c r="P14" s="112"/>
      <c r="Q14" s="112"/>
    </row>
    <row r="15" spans="1:17" x14ac:dyDescent="0.2">
      <c r="A15" s="112"/>
      <c r="B15" s="136" t="s">
        <v>464</v>
      </c>
      <c r="C15" s="136"/>
      <c r="D15" s="461" t="s">
        <v>465</v>
      </c>
      <c r="E15" s="461"/>
      <c r="F15" s="461"/>
      <c r="G15" s="461"/>
      <c r="H15" s="461"/>
      <c r="I15" s="461"/>
      <c r="J15" s="461"/>
      <c r="K15" s="461"/>
      <c r="L15" s="112"/>
      <c r="M15" s="112"/>
      <c r="N15" s="112"/>
      <c r="O15" s="112"/>
      <c r="P15" s="112"/>
      <c r="Q15" s="112"/>
    </row>
    <row r="16" spans="1:17" x14ac:dyDescent="0.2">
      <c r="A16" s="112"/>
      <c r="B16" s="136"/>
      <c r="C16" s="136"/>
      <c r="D16" s="461" t="s">
        <v>466</v>
      </c>
      <c r="E16" s="461"/>
      <c r="F16" s="461"/>
      <c r="G16" s="461"/>
      <c r="H16" s="461"/>
      <c r="I16" s="461"/>
      <c r="J16" s="461"/>
      <c r="K16" s="461"/>
      <c r="L16" s="112"/>
      <c r="M16" s="112"/>
      <c r="N16" s="112"/>
      <c r="O16" s="112"/>
      <c r="P16" s="112"/>
      <c r="Q16" s="112"/>
    </row>
    <row r="17" spans="1:17" x14ac:dyDescent="0.2">
      <c r="A17" s="112"/>
      <c r="B17" s="136"/>
      <c r="C17" s="136"/>
      <c r="D17" s="461" t="s">
        <v>467</v>
      </c>
      <c r="E17" s="461"/>
      <c r="F17" s="461"/>
      <c r="G17" s="461"/>
      <c r="H17" s="461"/>
      <c r="I17" s="461"/>
      <c r="J17" s="461"/>
      <c r="K17" s="461"/>
      <c r="L17" s="112"/>
      <c r="M17" s="112"/>
      <c r="N17" s="112"/>
      <c r="O17" s="112"/>
      <c r="P17" s="112"/>
      <c r="Q17" s="112"/>
    </row>
    <row r="18" spans="1:17" x14ac:dyDescent="0.2">
      <c r="A18" s="112"/>
      <c r="B18" s="136"/>
      <c r="C18" s="136"/>
      <c r="D18" s="461" t="s">
        <v>468</v>
      </c>
      <c r="E18" s="461"/>
      <c r="F18" s="461"/>
      <c r="G18" s="461"/>
      <c r="H18" s="461"/>
      <c r="I18" s="461"/>
      <c r="J18" s="461"/>
      <c r="K18" s="461"/>
      <c r="L18" s="112"/>
      <c r="M18" s="112"/>
      <c r="N18" s="112"/>
      <c r="O18" s="112"/>
      <c r="P18" s="112"/>
      <c r="Q18" s="112"/>
    </row>
    <row r="19" spans="1:17" x14ac:dyDescent="0.2">
      <c r="A19" s="112"/>
      <c r="B19" s="136"/>
      <c r="C19" s="136"/>
      <c r="D19" s="461" t="s">
        <v>469</v>
      </c>
      <c r="E19" s="461"/>
      <c r="F19" s="461"/>
      <c r="G19" s="461"/>
      <c r="H19" s="461"/>
      <c r="I19" s="461"/>
      <c r="J19" s="461"/>
      <c r="K19" s="461"/>
      <c r="L19" s="112"/>
      <c r="M19" s="112"/>
      <c r="N19" s="112"/>
      <c r="O19" s="112"/>
      <c r="P19" s="112"/>
      <c r="Q19" s="112"/>
    </row>
    <row r="20" spans="1:17" x14ac:dyDescent="0.2">
      <c r="A20" s="112"/>
      <c r="B20" s="136"/>
      <c r="C20" s="136"/>
      <c r="D20" s="461" t="s">
        <v>470</v>
      </c>
      <c r="E20" s="461"/>
      <c r="F20" s="461"/>
      <c r="G20" s="461"/>
      <c r="H20" s="461"/>
      <c r="I20" s="461"/>
      <c r="J20" s="461"/>
      <c r="K20" s="461"/>
      <c r="L20" s="112"/>
      <c r="M20" s="112"/>
      <c r="N20" s="112"/>
      <c r="O20" s="112"/>
      <c r="P20" s="112"/>
      <c r="Q20" s="112"/>
    </row>
    <row r="21" spans="1:17" x14ac:dyDescent="0.2">
      <c r="A21" s="112"/>
      <c r="B21" s="136"/>
      <c r="C21" s="136"/>
      <c r="D21" s="432" t="s">
        <v>471</v>
      </c>
      <c r="E21" s="432"/>
      <c r="F21" s="432"/>
      <c r="G21" s="432"/>
      <c r="H21" s="432"/>
      <c r="I21" s="432"/>
      <c r="J21" s="432"/>
      <c r="K21" s="432"/>
      <c r="L21" s="112"/>
      <c r="M21" s="112"/>
      <c r="N21" s="112"/>
      <c r="O21" s="112"/>
      <c r="P21" s="112"/>
      <c r="Q21" s="112"/>
    </row>
    <row r="22" spans="1:17" x14ac:dyDescent="0.2">
      <c r="A22" s="112"/>
      <c r="B22" s="136"/>
      <c r="C22" s="136"/>
      <c r="D22" s="461" t="s">
        <v>472</v>
      </c>
      <c r="E22" s="461"/>
      <c r="F22" s="461"/>
      <c r="G22" s="461"/>
      <c r="H22" s="461"/>
      <c r="I22" s="461"/>
      <c r="J22" s="461"/>
      <c r="K22" s="461"/>
      <c r="L22" s="112"/>
      <c r="M22" s="112"/>
      <c r="N22" s="112"/>
      <c r="O22" s="112"/>
      <c r="P22" s="112"/>
      <c r="Q22" s="112"/>
    </row>
    <row r="23" spans="1:17" x14ac:dyDescent="0.2">
      <c r="A23" s="112"/>
      <c r="B23" s="136"/>
      <c r="C23" s="136"/>
      <c r="D23" s="461" t="s">
        <v>473</v>
      </c>
      <c r="E23" s="461"/>
      <c r="F23" s="461"/>
      <c r="G23" s="461"/>
      <c r="H23" s="461"/>
      <c r="I23" s="461"/>
      <c r="J23" s="461"/>
      <c r="K23" s="461"/>
      <c r="L23" s="112"/>
      <c r="M23" s="112"/>
      <c r="N23" s="112"/>
      <c r="O23" s="112"/>
      <c r="P23" s="112"/>
      <c r="Q23" s="112"/>
    </row>
    <row r="24" spans="1:17" x14ac:dyDescent="0.2">
      <c r="A24" s="112"/>
      <c r="B24" s="136"/>
      <c r="C24" s="136"/>
      <c r="D24" s="461" t="s">
        <v>474</v>
      </c>
      <c r="E24" s="461"/>
      <c r="F24" s="461"/>
      <c r="G24" s="461"/>
      <c r="H24" s="461"/>
      <c r="I24" s="461"/>
      <c r="J24" s="461"/>
      <c r="K24" s="461"/>
      <c r="L24" s="112"/>
      <c r="M24" s="112"/>
      <c r="N24" s="112"/>
      <c r="O24" s="112"/>
      <c r="P24" s="112"/>
      <c r="Q24" s="112"/>
    </row>
    <row r="25" spans="1:17" x14ac:dyDescent="0.2">
      <c r="A25" s="112"/>
      <c r="B25" s="136"/>
      <c r="C25" s="136"/>
      <c r="D25" s="461" t="s">
        <v>475</v>
      </c>
      <c r="E25" s="461"/>
      <c r="F25" s="461"/>
      <c r="G25" s="461"/>
      <c r="H25" s="461"/>
      <c r="I25" s="461"/>
      <c r="J25" s="461"/>
      <c r="K25" s="461"/>
      <c r="L25" s="112"/>
      <c r="M25" s="112"/>
      <c r="N25" s="112"/>
      <c r="O25" s="112"/>
      <c r="P25" s="112"/>
      <c r="Q25" s="112"/>
    </row>
    <row r="26" spans="1:17" x14ac:dyDescent="0.2">
      <c r="A26" s="112"/>
      <c r="B26" s="136"/>
      <c r="C26" s="136"/>
      <c r="D26" s="461" t="s">
        <v>476</v>
      </c>
      <c r="E26" s="461"/>
      <c r="F26" s="461"/>
      <c r="G26" s="461"/>
      <c r="H26" s="461"/>
      <c r="I26" s="461"/>
      <c r="J26" s="461"/>
      <c r="K26" s="461"/>
      <c r="L26" s="112"/>
      <c r="M26" s="112"/>
      <c r="N26" s="112"/>
      <c r="O26" s="112"/>
      <c r="P26" s="112"/>
      <c r="Q26" s="112"/>
    </row>
    <row r="27" spans="1:17" x14ac:dyDescent="0.2">
      <c r="A27" s="112"/>
      <c r="B27" s="136"/>
      <c r="C27" s="136"/>
      <c r="D27" s="461" t="s">
        <v>477</v>
      </c>
      <c r="E27" s="461"/>
      <c r="F27" s="461"/>
      <c r="G27" s="461"/>
      <c r="H27" s="461"/>
      <c r="I27" s="461"/>
      <c r="J27" s="461"/>
      <c r="K27" s="461"/>
      <c r="L27" s="112"/>
      <c r="M27" s="112"/>
      <c r="N27" s="112"/>
      <c r="O27" s="112"/>
      <c r="P27" s="112"/>
      <c r="Q27" s="112"/>
    </row>
    <row r="28" spans="1:17" x14ac:dyDescent="0.2">
      <c r="A28" s="112"/>
      <c r="B28" s="136"/>
      <c r="C28" s="136"/>
      <c r="D28" s="461" t="s">
        <v>478</v>
      </c>
      <c r="E28" s="461"/>
      <c r="F28" s="461"/>
      <c r="G28" s="461"/>
      <c r="H28" s="461"/>
      <c r="I28" s="461"/>
      <c r="J28" s="461"/>
      <c r="K28" s="461"/>
      <c r="L28" s="112"/>
      <c r="M28" s="112"/>
      <c r="N28" s="112"/>
      <c r="O28" s="112"/>
      <c r="P28" s="112"/>
      <c r="Q28" s="112"/>
    </row>
    <row r="29" spans="1:17" x14ac:dyDescent="0.2">
      <c r="A29" s="112"/>
      <c r="B29" s="136"/>
      <c r="C29" s="136"/>
      <c r="D29" s="461" t="s">
        <v>479</v>
      </c>
      <c r="E29" s="461"/>
      <c r="F29" s="461"/>
      <c r="G29" s="461"/>
      <c r="H29" s="461"/>
      <c r="I29" s="461"/>
      <c r="J29" s="461"/>
      <c r="K29" s="461"/>
      <c r="L29" s="112"/>
      <c r="M29" s="112"/>
      <c r="N29" s="112"/>
      <c r="O29" s="112"/>
      <c r="P29" s="112"/>
      <c r="Q29" s="112"/>
    </row>
    <row r="30" spans="1:17" x14ac:dyDescent="0.2">
      <c r="A30" s="112"/>
      <c r="B30" s="136"/>
      <c r="C30" s="136"/>
      <c r="D30" s="461" t="s">
        <v>480</v>
      </c>
      <c r="E30" s="461"/>
      <c r="F30" s="461"/>
      <c r="G30" s="461"/>
      <c r="H30" s="461"/>
      <c r="I30" s="461"/>
      <c r="J30" s="461"/>
      <c r="K30" s="461"/>
      <c r="L30" s="112"/>
      <c r="M30" s="112"/>
      <c r="N30" s="112"/>
      <c r="O30" s="112"/>
      <c r="P30" s="112"/>
      <c r="Q30" s="112"/>
    </row>
    <row r="31" spans="1:17" x14ac:dyDescent="0.2">
      <c r="A31" s="112"/>
      <c r="B31" s="137" t="s">
        <v>481</v>
      </c>
      <c r="C31" s="137"/>
      <c r="D31" s="460" t="s">
        <v>482</v>
      </c>
      <c r="E31" s="460"/>
      <c r="F31" s="460"/>
      <c r="G31" s="460"/>
      <c r="H31" s="460"/>
      <c r="I31" s="460"/>
      <c r="J31" s="460"/>
      <c r="K31" s="460"/>
      <c r="L31" s="112"/>
      <c r="M31" s="112"/>
      <c r="N31" s="112"/>
      <c r="O31" s="112"/>
      <c r="P31" s="112"/>
      <c r="Q31" s="112"/>
    </row>
    <row r="32" spans="1:17" x14ac:dyDescent="0.2">
      <c r="A32" s="112"/>
      <c r="B32" s="137"/>
      <c r="C32" s="137"/>
      <c r="D32" s="460" t="s">
        <v>483</v>
      </c>
      <c r="E32" s="460"/>
      <c r="F32" s="460"/>
      <c r="G32" s="460"/>
      <c r="H32" s="460"/>
      <c r="I32" s="460"/>
      <c r="J32" s="460"/>
      <c r="K32" s="460"/>
      <c r="L32" s="112"/>
      <c r="M32" s="112"/>
      <c r="N32" s="112"/>
      <c r="O32" s="112"/>
      <c r="P32" s="112"/>
      <c r="Q32" s="112"/>
    </row>
    <row r="33" spans="1:17" x14ac:dyDescent="0.2">
      <c r="A33" s="112"/>
      <c r="B33" s="137"/>
      <c r="C33" s="137"/>
      <c r="D33" s="460" t="s">
        <v>484</v>
      </c>
      <c r="E33" s="460"/>
      <c r="F33" s="460"/>
      <c r="G33" s="460"/>
      <c r="H33" s="460"/>
      <c r="I33" s="460"/>
      <c r="J33" s="460"/>
      <c r="K33" s="460"/>
      <c r="L33" s="112"/>
      <c r="M33" s="112"/>
      <c r="N33" s="112"/>
      <c r="O33" s="112"/>
      <c r="P33" s="112"/>
      <c r="Q33" s="112"/>
    </row>
    <row r="34" spans="1:17" x14ac:dyDescent="0.2">
      <c r="A34" s="112"/>
      <c r="B34" s="137"/>
      <c r="C34" s="137"/>
      <c r="D34" s="460"/>
      <c r="E34" s="460"/>
      <c r="F34" s="460"/>
      <c r="G34" s="460"/>
      <c r="H34" s="460"/>
      <c r="I34" s="460"/>
      <c r="J34" s="460"/>
      <c r="K34" s="460"/>
      <c r="L34" s="112"/>
      <c r="M34" s="112"/>
      <c r="N34" s="112"/>
      <c r="O34" s="112"/>
      <c r="P34" s="112"/>
      <c r="Q34" s="112"/>
    </row>
    <row r="35" spans="1:17" x14ac:dyDescent="0.2">
      <c r="A35" s="112"/>
      <c r="B35" s="137"/>
      <c r="C35" s="137"/>
      <c r="D35" s="460"/>
      <c r="E35" s="460"/>
      <c r="F35" s="460"/>
      <c r="G35" s="460"/>
      <c r="H35" s="460"/>
      <c r="I35" s="460"/>
      <c r="J35" s="460"/>
      <c r="K35" s="460"/>
      <c r="L35" s="112"/>
      <c r="M35" s="112"/>
      <c r="N35" s="112"/>
      <c r="O35" s="112"/>
      <c r="P35" s="112"/>
      <c r="Q35" s="112"/>
    </row>
    <row r="36" spans="1:17" x14ac:dyDescent="0.2">
      <c r="A36" s="112"/>
      <c r="B36" s="137"/>
      <c r="C36" s="137"/>
      <c r="D36" s="460"/>
      <c r="E36" s="460"/>
      <c r="F36" s="460"/>
      <c r="G36" s="460"/>
      <c r="H36" s="460"/>
      <c r="I36" s="460"/>
      <c r="J36" s="460"/>
      <c r="K36" s="460"/>
      <c r="L36" s="112"/>
      <c r="M36" s="112"/>
      <c r="N36" s="112"/>
      <c r="O36" s="112"/>
      <c r="P36" s="112"/>
      <c r="Q36" s="112"/>
    </row>
    <row r="37" spans="1:17" x14ac:dyDescent="0.2">
      <c r="A37" s="112"/>
      <c r="B37" s="137"/>
      <c r="C37" s="137"/>
      <c r="D37" s="460"/>
      <c r="E37" s="460"/>
      <c r="F37" s="460"/>
      <c r="G37" s="460"/>
      <c r="H37" s="460"/>
      <c r="I37" s="460"/>
      <c r="J37" s="460"/>
      <c r="K37" s="460"/>
      <c r="L37" s="112"/>
      <c r="M37" s="112"/>
      <c r="N37" s="112"/>
      <c r="O37" s="112"/>
      <c r="P37" s="112"/>
      <c r="Q37" s="112"/>
    </row>
    <row r="38" spans="1:17" x14ac:dyDescent="0.2">
      <c r="A38" s="112"/>
      <c r="B38" s="137"/>
      <c r="C38" s="137"/>
      <c r="D38" s="460"/>
      <c r="E38" s="460"/>
      <c r="F38" s="460"/>
      <c r="G38" s="460"/>
      <c r="H38" s="460"/>
      <c r="I38" s="460"/>
      <c r="J38" s="460"/>
      <c r="K38" s="460"/>
      <c r="L38" s="112"/>
      <c r="M38" s="112"/>
      <c r="N38" s="112"/>
      <c r="O38" s="112"/>
      <c r="P38" s="112"/>
      <c r="Q38" s="112"/>
    </row>
    <row r="39" spans="1:17" x14ac:dyDescent="0.2">
      <c r="A39" s="112"/>
      <c r="B39" s="137"/>
      <c r="C39" s="137"/>
      <c r="D39" s="460"/>
      <c r="E39" s="460"/>
      <c r="F39" s="460"/>
      <c r="G39" s="460"/>
      <c r="H39" s="460"/>
      <c r="I39" s="460"/>
      <c r="J39" s="460"/>
      <c r="K39" s="460"/>
      <c r="L39" s="112"/>
      <c r="M39" s="112"/>
      <c r="N39" s="112"/>
      <c r="O39" s="112"/>
      <c r="P39" s="112"/>
      <c r="Q39" s="112"/>
    </row>
    <row r="40" spans="1:17" x14ac:dyDescent="0.2">
      <c r="A40" s="112"/>
      <c r="B40" s="137"/>
      <c r="C40" s="137"/>
      <c r="D40" s="460"/>
      <c r="E40" s="460"/>
      <c r="F40" s="460"/>
      <c r="G40" s="460"/>
      <c r="H40" s="460"/>
      <c r="I40" s="460"/>
      <c r="J40" s="460"/>
      <c r="K40" s="460"/>
      <c r="L40" s="112"/>
      <c r="M40" s="112"/>
      <c r="N40" s="112"/>
      <c r="O40" s="112"/>
      <c r="P40" s="112"/>
      <c r="Q40" s="112"/>
    </row>
    <row r="41" spans="1:17" x14ac:dyDescent="0.2">
      <c r="A41" s="112"/>
      <c r="B41" s="137"/>
      <c r="C41" s="137"/>
      <c r="D41" s="460"/>
      <c r="E41" s="460"/>
      <c r="F41" s="460"/>
      <c r="G41" s="460"/>
      <c r="H41" s="460"/>
      <c r="I41" s="460"/>
      <c r="J41" s="460"/>
      <c r="K41" s="460"/>
      <c r="L41" s="112"/>
      <c r="M41" s="112"/>
      <c r="N41" s="112"/>
      <c r="O41" s="112"/>
      <c r="P41" s="112"/>
      <c r="Q41" s="112"/>
    </row>
    <row r="42" spans="1:17" x14ac:dyDescent="0.2">
      <c r="A42" s="112"/>
      <c r="B42" s="137"/>
      <c r="C42" s="137"/>
      <c r="D42" s="460"/>
      <c r="E42" s="460"/>
      <c r="F42" s="460"/>
      <c r="G42" s="460"/>
      <c r="H42" s="460"/>
      <c r="I42" s="460"/>
      <c r="J42" s="460"/>
      <c r="K42" s="460"/>
      <c r="L42" s="112"/>
      <c r="M42" s="112"/>
      <c r="N42" s="112"/>
      <c r="O42" s="112"/>
      <c r="P42" s="112"/>
      <c r="Q42" s="112"/>
    </row>
    <row r="43" spans="1:17" x14ac:dyDescent="0.2">
      <c r="A43" s="112"/>
      <c r="B43" s="137"/>
      <c r="C43" s="137"/>
      <c r="D43" s="460"/>
      <c r="E43" s="460"/>
      <c r="F43" s="460"/>
      <c r="G43" s="460"/>
      <c r="H43" s="460"/>
      <c r="I43" s="460"/>
      <c r="J43" s="460"/>
      <c r="K43" s="460"/>
      <c r="L43" s="112"/>
      <c r="M43" s="112"/>
      <c r="N43" s="112"/>
      <c r="O43" s="112"/>
      <c r="P43" s="112"/>
      <c r="Q43" s="112"/>
    </row>
    <row r="44" spans="1:17" x14ac:dyDescent="0.2">
      <c r="A44" s="112"/>
      <c r="B44" s="112"/>
      <c r="C44" s="112"/>
      <c r="D44" s="112"/>
      <c r="E44" s="112"/>
      <c r="F44" s="112"/>
      <c r="G44" s="112"/>
      <c r="H44" s="112"/>
      <c r="I44" s="112"/>
      <c r="J44" s="112"/>
      <c r="K44" s="112"/>
      <c r="L44" s="112"/>
      <c r="M44" s="112"/>
      <c r="N44" s="112"/>
      <c r="O44" s="112"/>
      <c r="P44" s="112"/>
      <c r="Q44" s="112"/>
    </row>
    <row r="45" spans="1:17" x14ac:dyDescent="0.2">
      <c r="A45" s="112"/>
      <c r="B45" s="112"/>
      <c r="C45" s="112"/>
      <c r="D45" s="112"/>
      <c r="E45" s="112"/>
      <c r="F45" s="112"/>
      <c r="G45" s="112"/>
      <c r="H45" s="112"/>
      <c r="I45" s="112"/>
      <c r="J45" s="112"/>
      <c r="K45" s="112"/>
      <c r="L45" s="112"/>
      <c r="M45" s="112"/>
      <c r="N45" s="112"/>
      <c r="O45" s="112"/>
      <c r="P45" s="112"/>
      <c r="Q45" s="112"/>
    </row>
    <row r="46" spans="1:17" x14ac:dyDescent="0.2">
      <c r="A46" s="112"/>
      <c r="B46" s="112"/>
      <c r="C46" s="112"/>
      <c r="D46" s="112"/>
      <c r="E46" s="112"/>
      <c r="F46" s="112"/>
      <c r="G46" s="112"/>
      <c r="H46" s="112"/>
      <c r="I46" s="112"/>
      <c r="J46" s="112"/>
      <c r="K46" s="112"/>
      <c r="L46" s="112"/>
      <c r="M46" s="112"/>
      <c r="N46" s="112"/>
      <c r="O46" s="112"/>
      <c r="P46" s="112"/>
      <c r="Q46" s="112"/>
    </row>
    <row r="47" spans="1:17" x14ac:dyDescent="0.2">
      <c r="A47" s="112"/>
      <c r="B47" s="112"/>
      <c r="C47" s="112"/>
      <c r="D47" s="112"/>
      <c r="E47" s="112"/>
      <c r="F47" s="112"/>
      <c r="G47" s="112"/>
      <c r="H47" s="112"/>
      <c r="I47" s="112"/>
      <c r="J47" s="112"/>
      <c r="K47" s="112"/>
      <c r="L47" s="112"/>
      <c r="M47" s="112"/>
      <c r="N47" s="112"/>
      <c r="O47" s="112"/>
      <c r="P47" s="112"/>
      <c r="Q47" s="112"/>
    </row>
    <row r="48" spans="1:17" x14ac:dyDescent="0.2">
      <c r="A48" s="112"/>
      <c r="B48" s="112"/>
      <c r="C48" s="112"/>
      <c r="D48" s="112"/>
      <c r="E48" s="112"/>
      <c r="F48" s="112"/>
      <c r="G48" s="112"/>
      <c r="H48" s="112"/>
      <c r="I48" s="112"/>
      <c r="J48" s="112"/>
      <c r="K48" s="112"/>
      <c r="L48" s="112"/>
      <c r="M48" s="112"/>
      <c r="N48" s="112"/>
      <c r="O48" s="112"/>
      <c r="P48" s="112"/>
      <c r="Q48" s="112"/>
    </row>
    <row r="49" spans="1:17" x14ac:dyDescent="0.2">
      <c r="A49" s="112"/>
      <c r="B49" s="112"/>
      <c r="C49" s="112"/>
      <c r="D49" s="112"/>
      <c r="E49" s="112"/>
      <c r="F49" s="112"/>
      <c r="G49" s="112"/>
      <c r="H49" s="112"/>
      <c r="I49" s="112"/>
      <c r="J49" s="112"/>
      <c r="K49" s="112"/>
      <c r="L49" s="112"/>
      <c r="M49" s="112"/>
      <c r="N49" s="112"/>
      <c r="O49" s="112"/>
      <c r="P49" s="112"/>
      <c r="Q49" s="112"/>
    </row>
    <row r="50" spans="1:17" x14ac:dyDescent="0.2">
      <c r="A50" s="112"/>
      <c r="B50" s="112"/>
      <c r="C50" s="112"/>
      <c r="D50" s="112"/>
      <c r="E50" s="112"/>
      <c r="F50" s="112"/>
      <c r="G50" s="112"/>
      <c r="H50" s="112"/>
      <c r="I50" s="112"/>
      <c r="J50" s="112"/>
      <c r="K50" s="112"/>
      <c r="L50" s="112"/>
      <c r="M50" s="112"/>
      <c r="N50" s="112"/>
      <c r="O50" s="112"/>
      <c r="P50" s="112"/>
      <c r="Q50" s="112"/>
    </row>
    <row r="51" spans="1:17" x14ac:dyDescent="0.2">
      <c r="A51" s="112"/>
      <c r="B51" s="112"/>
      <c r="C51" s="112"/>
      <c r="D51" s="112"/>
      <c r="E51" s="112"/>
      <c r="F51" s="112"/>
      <c r="G51" s="112"/>
      <c r="H51" s="112"/>
      <c r="I51" s="112"/>
      <c r="J51" s="112"/>
      <c r="K51" s="112"/>
      <c r="L51" s="112"/>
      <c r="M51" s="112"/>
      <c r="N51" s="112"/>
      <c r="O51" s="112"/>
      <c r="P51" s="112"/>
      <c r="Q51" s="112"/>
    </row>
    <row r="52" spans="1:17" x14ac:dyDescent="0.2">
      <c r="A52" s="112"/>
      <c r="B52" s="112"/>
      <c r="C52" s="112"/>
      <c r="D52" s="112"/>
      <c r="E52" s="112"/>
      <c r="F52" s="112"/>
      <c r="G52" s="112"/>
      <c r="H52" s="112"/>
      <c r="I52" s="112"/>
      <c r="J52" s="112"/>
      <c r="K52" s="112"/>
      <c r="L52" s="112"/>
      <c r="M52" s="112"/>
      <c r="N52" s="112"/>
      <c r="O52" s="112"/>
      <c r="P52" s="112"/>
      <c r="Q52" s="112"/>
    </row>
    <row r="53" spans="1:17" x14ac:dyDescent="0.2">
      <c r="A53" s="112"/>
      <c r="B53" s="112"/>
      <c r="C53" s="112"/>
      <c r="D53" s="112"/>
      <c r="E53" s="112"/>
      <c r="F53" s="112"/>
      <c r="G53" s="112"/>
      <c r="H53" s="112"/>
      <c r="I53" s="112"/>
      <c r="J53" s="112"/>
      <c r="K53" s="112"/>
      <c r="L53" s="112"/>
      <c r="M53" s="112"/>
      <c r="N53" s="112"/>
      <c r="O53" s="112"/>
      <c r="P53" s="112"/>
      <c r="Q53" s="112"/>
    </row>
    <row r="54" spans="1:17" x14ac:dyDescent="0.2">
      <c r="A54" s="112"/>
      <c r="B54" s="112"/>
      <c r="C54" s="112"/>
      <c r="D54" s="112"/>
      <c r="E54" s="112"/>
      <c r="F54" s="112"/>
      <c r="G54" s="112"/>
      <c r="H54" s="112"/>
      <c r="I54" s="112"/>
      <c r="J54" s="112"/>
      <c r="K54" s="112"/>
      <c r="L54" s="112"/>
      <c r="M54" s="112"/>
      <c r="N54" s="112"/>
      <c r="O54" s="112"/>
      <c r="P54" s="112"/>
      <c r="Q54" s="112"/>
    </row>
    <row r="55" spans="1:17" x14ac:dyDescent="0.2">
      <c r="A55" s="112"/>
      <c r="B55" s="112"/>
      <c r="C55" s="112"/>
      <c r="D55" s="112"/>
      <c r="E55" s="112"/>
      <c r="F55" s="112"/>
      <c r="G55" s="112"/>
      <c r="H55" s="112"/>
      <c r="I55" s="112"/>
      <c r="J55" s="112"/>
      <c r="K55" s="112"/>
      <c r="L55" s="112"/>
      <c r="M55" s="112"/>
      <c r="N55" s="112"/>
      <c r="O55" s="112"/>
      <c r="P55" s="112"/>
      <c r="Q55" s="112"/>
    </row>
    <row r="56" spans="1:17" x14ac:dyDescent="0.2">
      <c r="A56" s="112"/>
      <c r="B56" s="112"/>
      <c r="C56" s="112"/>
      <c r="D56" s="112"/>
      <c r="E56" s="112"/>
      <c r="F56" s="112"/>
      <c r="G56" s="112"/>
      <c r="H56" s="112"/>
      <c r="I56" s="112"/>
      <c r="J56" s="112"/>
      <c r="K56" s="112"/>
      <c r="L56" s="112"/>
      <c r="M56" s="112"/>
      <c r="N56" s="112"/>
      <c r="O56" s="112"/>
      <c r="P56" s="112"/>
      <c r="Q56" s="112"/>
    </row>
    <row r="57" spans="1:17" x14ac:dyDescent="0.2">
      <c r="A57" s="112"/>
      <c r="B57" s="112"/>
      <c r="C57" s="112"/>
      <c r="D57" s="112"/>
      <c r="E57" s="112"/>
      <c r="F57" s="112"/>
      <c r="G57" s="112"/>
      <c r="H57" s="112"/>
      <c r="I57" s="112"/>
      <c r="J57" s="112"/>
      <c r="K57" s="112"/>
      <c r="L57" s="112"/>
      <c r="M57" s="112"/>
      <c r="N57" s="112"/>
      <c r="O57" s="112"/>
      <c r="P57" s="112"/>
      <c r="Q57" s="112"/>
    </row>
    <row r="58" spans="1:17" x14ac:dyDescent="0.2">
      <c r="A58" s="112"/>
      <c r="B58" s="112"/>
      <c r="C58" s="112"/>
      <c r="D58" s="112"/>
      <c r="E58" s="112"/>
      <c r="F58" s="112"/>
      <c r="G58" s="112"/>
      <c r="H58" s="112"/>
      <c r="I58" s="112"/>
      <c r="J58" s="112"/>
      <c r="K58" s="112"/>
      <c r="L58" s="112"/>
      <c r="M58" s="112"/>
      <c r="N58" s="112"/>
      <c r="O58" s="112"/>
      <c r="P58" s="112"/>
      <c r="Q58" s="112"/>
    </row>
    <row r="59" spans="1:17" x14ac:dyDescent="0.2">
      <c r="A59" s="112"/>
      <c r="B59" s="112"/>
      <c r="C59" s="112"/>
      <c r="D59" s="112"/>
      <c r="E59" s="112"/>
      <c r="F59" s="112"/>
      <c r="G59" s="112"/>
      <c r="H59" s="112"/>
      <c r="I59" s="112"/>
      <c r="J59" s="112"/>
      <c r="K59" s="112"/>
      <c r="L59" s="112"/>
      <c r="M59" s="112"/>
      <c r="N59" s="112"/>
      <c r="O59" s="112"/>
      <c r="P59" s="112"/>
      <c r="Q59" s="112"/>
    </row>
    <row r="60" spans="1:17" x14ac:dyDescent="0.2">
      <c r="A60" s="112"/>
      <c r="B60" s="112"/>
      <c r="C60" s="112"/>
      <c r="D60" s="112"/>
      <c r="E60" s="112"/>
      <c r="F60" s="112"/>
      <c r="G60" s="112"/>
      <c r="H60" s="112"/>
      <c r="I60" s="112"/>
      <c r="J60" s="112"/>
      <c r="K60" s="112"/>
      <c r="L60" s="112"/>
      <c r="M60" s="112"/>
      <c r="N60" s="112"/>
      <c r="O60" s="112"/>
      <c r="P60" s="112"/>
      <c r="Q60" s="112"/>
    </row>
    <row r="61" spans="1:17" x14ac:dyDescent="0.2">
      <c r="A61" s="112"/>
      <c r="B61" s="112"/>
      <c r="C61" s="112"/>
      <c r="D61" s="112"/>
      <c r="E61" s="112"/>
      <c r="F61" s="112"/>
      <c r="G61" s="112"/>
      <c r="H61" s="112"/>
      <c r="I61" s="112"/>
      <c r="J61" s="112"/>
      <c r="K61" s="112"/>
      <c r="L61" s="112"/>
      <c r="M61" s="112"/>
      <c r="N61" s="112"/>
      <c r="O61" s="112"/>
      <c r="P61" s="112"/>
      <c r="Q61" s="112"/>
    </row>
    <row r="62" spans="1:17" x14ac:dyDescent="0.2">
      <c r="A62" s="112"/>
      <c r="B62" s="112"/>
      <c r="C62" s="112"/>
      <c r="D62" s="112"/>
      <c r="E62" s="112"/>
      <c r="F62" s="112"/>
      <c r="G62" s="112"/>
      <c r="H62" s="112"/>
      <c r="I62" s="112"/>
      <c r="J62" s="112"/>
      <c r="K62" s="112"/>
      <c r="L62" s="112"/>
      <c r="M62" s="112"/>
      <c r="N62" s="112"/>
      <c r="O62" s="112"/>
      <c r="P62" s="112"/>
      <c r="Q62" s="112"/>
    </row>
    <row r="63" spans="1:17" x14ac:dyDescent="0.2">
      <c r="A63" s="112"/>
      <c r="B63" s="112"/>
      <c r="C63" s="112"/>
      <c r="D63" s="112"/>
      <c r="E63" s="112"/>
      <c r="F63" s="112"/>
      <c r="G63" s="112"/>
      <c r="H63" s="112"/>
      <c r="I63" s="112"/>
      <c r="J63" s="112"/>
      <c r="K63" s="112"/>
      <c r="L63" s="112"/>
      <c r="M63" s="112"/>
      <c r="N63" s="112"/>
      <c r="O63" s="112"/>
      <c r="P63" s="112"/>
      <c r="Q63" s="112"/>
    </row>
    <row r="64" spans="1:17" x14ac:dyDescent="0.2">
      <c r="A64" s="112"/>
      <c r="B64" s="112"/>
      <c r="C64" s="112"/>
      <c r="D64" s="112"/>
      <c r="E64" s="112"/>
      <c r="F64" s="112"/>
      <c r="G64" s="112"/>
      <c r="H64" s="112"/>
      <c r="I64" s="112"/>
      <c r="J64" s="112"/>
      <c r="K64" s="112"/>
      <c r="L64" s="112"/>
      <c r="M64" s="112"/>
      <c r="N64" s="112"/>
      <c r="O64" s="112"/>
      <c r="P64" s="112"/>
      <c r="Q64" s="112"/>
    </row>
    <row r="65" spans="1:17" x14ac:dyDescent="0.2">
      <c r="A65" s="112"/>
      <c r="B65" s="112"/>
      <c r="C65" s="112"/>
      <c r="D65" s="112"/>
      <c r="E65" s="112"/>
      <c r="F65" s="112"/>
      <c r="G65" s="112"/>
      <c r="H65" s="112"/>
      <c r="I65" s="112"/>
      <c r="J65" s="112"/>
      <c r="K65" s="112"/>
      <c r="L65" s="112"/>
      <c r="M65" s="112"/>
      <c r="N65" s="112"/>
      <c r="O65" s="112"/>
      <c r="P65" s="112"/>
      <c r="Q65" s="112"/>
    </row>
    <row r="66" spans="1:17" x14ac:dyDescent="0.2">
      <c r="A66" s="112"/>
      <c r="B66" s="112"/>
      <c r="C66" s="112"/>
      <c r="D66" s="112"/>
      <c r="E66" s="112"/>
      <c r="F66" s="112"/>
      <c r="G66" s="112"/>
      <c r="H66" s="112"/>
      <c r="I66" s="112"/>
      <c r="J66" s="112"/>
      <c r="K66" s="112"/>
      <c r="L66" s="112"/>
      <c r="M66" s="112"/>
      <c r="N66" s="112"/>
      <c r="O66" s="112"/>
      <c r="P66" s="112"/>
      <c r="Q66" s="112"/>
    </row>
    <row r="67" spans="1:17" x14ac:dyDescent="0.2">
      <c r="A67" s="112"/>
      <c r="B67" s="112"/>
      <c r="C67" s="112"/>
      <c r="D67" s="112"/>
      <c r="E67" s="112"/>
      <c r="F67" s="112"/>
      <c r="G67" s="112"/>
      <c r="H67" s="112"/>
      <c r="I67" s="112"/>
      <c r="J67" s="112"/>
      <c r="K67" s="112"/>
      <c r="L67" s="112"/>
      <c r="M67" s="112"/>
      <c r="N67" s="112"/>
      <c r="O67" s="112"/>
      <c r="P67" s="112"/>
      <c r="Q67" s="112"/>
    </row>
    <row r="68" spans="1:17" x14ac:dyDescent="0.2">
      <c r="A68" s="112"/>
      <c r="B68" s="112"/>
      <c r="C68" s="112"/>
      <c r="D68" s="112"/>
      <c r="E68" s="112"/>
      <c r="F68" s="112"/>
      <c r="G68" s="112"/>
      <c r="H68" s="112"/>
      <c r="I68" s="112"/>
      <c r="J68" s="112"/>
      <c r="K68" s="112"/>
      <c r="L68" s="112"/>
      <c r="M68" s="112"/>
      <c r="N68" s="112"/>
      <c r="O68" s="112"/>
      <c r="P68" s="112"/>
      <c r="Q68" s="112"/>
    </row>
    <row r="69" spans="1:17" x14ac:dyDescent="0.2">
      <c r="A69" s="112"/>
      <c r="B69" s="112"/>
      <c r="C69" s="112"/>
      <c r="D69" s="112"/>
      <c r="E69" s="112"/>
      <c r="F69" s="112"/>
      <c r="G69" s="112"/>
      <c r="H69" s="112"/>
      <c r="I69" s="112"/>
      <c r="J69" s="112"/>
      <c r="K69" s="112"/>
      <c r="L69" s="112"/>
      <c r="M69" s="112"/>
      <c r="N69" s="112"/>
      <c r="O69" s="112"/>
      <c r="P69" s="112"/>
      <c r="Q69" s="112"/>
    </row>
    <row r="70" spans="1:17" x14ac:dyDescent="0.2">
      <c r="A70" s="112"/>
      <c r="B70" s="112"/>
      <c r="C70" s="112"/>
      <c r="D70" s="112"/>
      <c r="E70" s="112"/>
      <c r="F70" s="112"/>
      <c r="G70" s="112"/>
      <c r="H70" s="112"/>
      <c r="I70" s="112"/>
      <c r="J70" s="112"/>
      <c r="K70" s="112"/>
      <c r="L70" s="112"/>
      <c r="M70" s="112"/>
      <c r="N70" s="112"/>
      <c r="O70" s="112"/>
      <c r="P70" s="112"/>
      <c r="Q70" s="112"/>
    </row>
    <row r="71" spans="1:17" x14ac:dyDescent="0.2">
      <c r="A71" s="112"/>
      <c r="B71" s="112"/>
      <c r="C71" s="112"/>
      <c r="D71" s="112"/>
      <c r="E71" s="112"/>
      <c r="F71" s="112"/>
      <c r="G71" s="112"/>
      <c r="H71" s="112"/>
      <c r="I71" s="112"/>
      <c r="J71" s="112"/>
      <c r="K71" s="112"/>
      <c r="L71" s="112"/>
      <c r="M71" s="112"/>
      <c r="N71" s="112"/>
      <c r="O71" s="112"/>
      <c r="P71" s="112"/>
      <c r="Q71" s="112"/>
    </row>
    <row r="72" spans="1:17" x14ac:dyDescent="0.2">
      <c r="A72" s="112"/>
      <c r="B72" s="112"/>
      <c r="C72" s="112"/>
      <c r="D72" s="112"/>
      <c r="E72" s="112"/>
      <c r="F72" s="112"/>
      <c r="G72" s="112"/>
      <c r="H72" s="112"/>
      <c r="I72" s="112"/>
      <c r="J72" s="112"/>
      <c r="K72" s="112"/>
      <c r="L72" s="112"/>
      <c r="M72" s="112"/>
      <c r="N72" s="112"/>
      <c r="O72" s="112"/>
      <c r="P72" s="112"/>
      <c r="Q72" s="112"/>
    </row>
    <row r="73" spans="1:17" x14ac:dyDescent="0.2">
      <c r="A73" s="112"/>
      <c r="B73" s="112"/>
      <c r="C73" s="112"/>
      <c r="D73" s="112"/>
      <c r="E73" s="112"/>
      <c r="F73" s="112"/>
      <c r="G73" s="112"/>
      <c r="H73" s="112"/>
      <c r="I73" s="112"/>
      <c r="J73" s="112"/>
      <c r="K73" s="112"/>
      <c r="L73" s="112"/>
      <c r="M73" s="112"/>
      <c r="N73" s="112"/>
      <c r="O73" s="112"/>
      <c r="P73" s="112"/>
      <c r="Q73" s="112"/>
    </row>
    <row r="74" spans="1:17" x14ac:dyDescent="0.2">
      <c r="A74" s="112"/>
      <c r="B74" s="112"/>
      <c r="C74" s="112"/>
      <c r="D74" s="112"/>
      <c r="E74" s="112"/>
      <c r="F74" s="112"/>
      <c r="G74" s="112"/>
      <c r="H74" s="112"/>
      <c r="I74" s="112"/>
      <c r="J74" s="112"/>
      <c r="K74" s="112"/>
      <c r="L74" s="112"/>
      <c r="M74" s="112"/>
      <c r="N74" s="112"/>
      <c r="O74" s="112"/>
      <c r="P74" s="112"/>
      <c r="Q74" s="112"/>
    </row>
    <row r="75" spans="1:17" x14ac:dyDescent="0.2">
      <c r="A75" s="112"/>
      <c r="B75" s="112"/>
      <c r="C75" s="112"/>
      <c r="D75" s="112"/>
      <c r="E75" s="112"/>
      <c r="F75" s="112"/>
      <c r="G75" s="112"/>
      <c r="H75" s="112"/>
      <c r="I75" s="112"/>
      <c r="J75" s="112"/>
      <c r="K75" s="112"/>
      <c r="L75" s="112"/>
      <c r="M75" s="112"/>
      <c r="N75" s="112"/>
      <c r="O75" s="112"/>
      <c r="P75" s="112"/>
      <c r="Q75" s="112"/>
    </row>
    <row r="76" spans="1:17" x14ac:dyDescent="0.2">
      <c r="A76" s="112"/>
      <c r="B76" s="112"/>
      <c r="C76" s="112"/>
      <c r="D76" s="112"/>
      <c r="E76" s="112"/>
      <c r="F76" s="112"/>
      <c r="G76" s="112"/>
      <c r="H76" s="112"/>
      <c r="I76" s="112"/>
      <c r="J76" s="112"/>
      <c r="K76" s="112"/>
      <c r="L76" s="112"/>
      <c r="M76" s="112"/>
      <c r="N76" s="112"/>
      <c r="O76" s="112"/>
      <c r="P76" s="112"/>
      <c r="Q76" s="112"/>
    </row>
    <row r="77" spans="1:17" x14ac:dyDescent="0.2">
      <c r="A77" s="112"/>
      <c r="B77" s="112"/>
      <c r="C77" s="112"/>
      <c r="D77" s="112"/>
      <c r="E77" s="112"/>
      <c r="F77" s="112"/>
      <c r="G77" s="112"/>
      <c r="H77" s="112"/>
      <c r="I77" s="112"/>
      <c r="J77" s="112"/>
      <c r="K77" s="112"/>
      <c r="L77" s="112"/>
      <c r="M77" s="112"/>
      <c r="N77" s="112"/>
      <c r="O77" s="112"/>
      <c r="P77" s="112"/>
      <c r="Q77" s="112"/>
    </row>
    <row r="78" spans="1:17" x14ac:dyDescent="0.2">
      <c r="A78" s="112"/>
      <c r="B78" s="112"/>
      <c r="C78" s="112"/>
      <c r="D78" s="112"/>
      <c r="E78" s="112"/>
      <c r="F78" s="112"/>
      <c r="G78" s="112"/>
      <c r="H78" s="112"/>
      <c r="I78" s="112"/>
      <c r="J78" s="112"/>
      <c r="K78" s="112"/>
      <c r="L78" s="112"/>
      <c r="M78" s="112"/>
      <c r="N78" s="112"/>
      <c r="O78" s="112"/>
      <c r="P78" s="112"/>
      <c r="Q78" s="112"/>
    </row>
    <row r="79" spans="1:17" x14ac:dyDescent="0.2">
      <c r="A79" s="112"/>
      <c r="B79" s="112"/>
      <c r="C79" s="112"/>
      <c r="D79" s="112"/>
      <c r="E79" s="112"/>
      <c r="F79" s="112"/>
      <c r="G79" s="112"/>
      <c r="H79" s="112"/>
      <c r="I79" s="112"/>
      <c r="J79" s="112"/>
      <c r="K79" s="112"/>
      <c r="L79" s="112"/>
      <c r="M79" s="112"/>
      <c r="N79" s="112"/>
      <c r="O79" s="112"/>
      <c r="P79" s="112"/>
      <c r="Q79" s="112"/>
    </row>
    <row r="80" spans="1:17" x14ac:dyDescent="0.2">
      <c r="A80" s="112"/>
      <c r="B80" s="112"/>
      <c r="C80" s="112"/>
      <c r="D80" s="112"/>
      <c r="E80" s="112"/>
      <c r="F80" s="112"/>
      <c r="G80" s="112"/>
      <c r="H80" s="112"/>
      <c r="I80" s="112"/>
      <c r="J80" s="112"/>
      <c r="K80" s="112"/>
      <c r="L80" s="112"/>
      <c r="M80" s="112"/>
      <c r="N80" s="112"/>
      <c r="O80" s="112"/>
      <c r="P80" s="112"/>
      <c r="Q80" s="112"/>
    </row>
    <row r="81" spans="1:17" x14ac:dyDescent="0.2">
      <c r="A81" s="112"/>
      <c r="B81" s="112"/>
      <c r="C81" s="112"/>
      <c r="D81" s="112"/>
      <c r="E81" s="112"/>
      <c r="F81" s="112"/>
      <c r="G81" s="112"/>
      <c r="H81" s="112"/>
      <c r="I81" s="112"/>
      <c r="J81" s="112"/>
      <c r="K81" s="112"/>
      <c r="L81" s="112"/>
      <c r="M81" s="112"/>
      <c r="N81" s="112"/>
      <c r="O81" s="112"/>
      <c r="P81" s="112"/>
      <c r="Q81" s="112"/>
    </row>
    <row r="82" spans="1:17" x14ac:dyDescent="0.2">
      <c r="A82" s="112"/>
      <c r="B82" s="112"/>
      <c r="C82" s="112"/>
      <c r="D82" s="112"/>
      <c r="E82" s="112"/>
      <c r="F82" s="112"/>
      <c r="G82" s="112"/>
      <c r="H82" s="112"/>
      <c r="I82" s="112"/>
      <c r="J82" s="112"/>
      <c r="K82" s="112"/>
      <c r="L82" s="112"/>
      <c r="M82" s="112"/>
      <c r="N82" s="112"/>
      <c r="O82" s="112"/>
      <c r="P82" s="112"/>
      <c r="Q82" s="112"/>
    </row>
    <row r="83" spans="1:17" x14ac:dyDescent="0.2">
      <c r="A83" s="112"/>
      <c r="B83" s="112"/>
      <c r="C83" s="112"/>
      <c r="D83" s="112"/>
      <c r="E83" s="112"/>
      <c r="F83" s="112"/>
      <c r="G83" s="112"/>
      <c r="H83" s="112"/>
      <c r="I83" s="112"/>
      <c r="J83" s="112"/>
      <c r="K83" s="112"/>
      <c r="L83" s="112"/>
      <c r="M83" s="112"/>
      <c r="N83" s="112"/>
      <c r="O83" s="112"/>
      <c r="P83" s="112"/>
      <c r="Q83" s="112"/>
    </row>
    <row r="84" spans="1:17" x14ac:dyDescent="0.2">
      <c r="A84" s="112"/>
      <c r="B84" s="112"/>
      <c r="C84" s="112"/>
      <c r="D84" s="112"/>
      <c r="E84" s="112"/>
      <c r="F84" s="112"/>
      <c r="G84" s="112"/>
      <c r="H84" s="112"/>
      <c r="I84" s="112"/>
      <c r="J84" s="112"/>
      <c r="K84" s="112"/>
      <c r="L84" s="112"/>
      <c r="M84" s="112"/>
      <c r="N84" s="112"/>
      <c r="O84" s="112"/>
      <c r="P84" s="112"/>
      <c r="Q84" s="112"/>
    </row>
  </sheetData>
  <sheetProtection algorithmName="SHA-512" hashValue="4nQoN+JK+CBOA82du0umLtDs2b/mLSNfJMV/7biW0EYqSKN5yWm+dszpCt6CjMeBUlu5wyXxNwPpkdfuz9QU2w==" saltValue="MbXdrVUSkj/Uijf5/yYgDQ==" spinCount="100000" sheet="1" objects="1" scenarios="1"/>
  <mergeCells count="31">
    <mergeCell ref="D23:K23"/>
    <mergeCell ref="D12:K12"/>
    <mergeCell ref="D13:K13"/>
    <mergeCell ref="D14:K14"/>
    <mergeCell ref="D15:K15"/>
    <mergeCell ref="D16:K16"/>
    <mergeCell ref="D17:K17"/>
    <mergeCell ref="D18:K18"/>
    <mergeCell ref="D19:K19"/>
    <mergeCell ref="D20:K20"/>
    <mergeCell ref="D22:K22"/>
    <mergeCell ref="D35:K35"/>
    <mergeCell ref="D24:K24"/>
    <mergeCell ref="D25:K25"/>
    <mergeCell ref="D26:K26"/>
    <mergeCell ref="D27:K27"/>
    <mergeCell ref="D28:K28"/>
    <mergeCell ref="D29:K29"/>
    <mergeCell ref="D30:K30"/>
    <mergeCell ref="D31:K31"/>
    <mergeCell ref="D32:K32"/>
    <mergeCell ref="D33:K33"/>
    <mergeCell ref="D34:K34"/>
    <mergeCell ref="D42:K42"/>
    <mergeCell ref="D43:K43"/>
    <mergeCell ref="D36:K36"/>
    <mergeCell ref="D37:K37"/>
    <mergeCell ref="D38:K38"/>
    <mergeCell ref="D39:K39"/>
    <mergeCell ref="D40:K40"/>
    <mergeCell ref="D41:K41"/>
  </mergeCells>
  <pageMargins left="0.35" right="0.25" top="0.32" bottom="0.5" header="0.32" footer="0.3"/>
  <pageSetup orientation="portrait" r:id="rId1"/>
  <headerFooter alignWithMargins="0">
    <oddFooter>&amp;L&amp;7&amp;D  at &amp;T Mike 702.486.8879&amp;C&amp;7Page &amp;P of &amp;N&amp;R&amp;7&amp;F  &amp;A</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0" tint="-0.499984740745262"/>
  </sheetPr>
  <dimension ref="A1:U38"/>
  <sheetViews>
    <sheetView workbookViewId="0"/>
  </sheetViews>
  <sheetFormatPr defaultColWidth="0" defaultRowHeight="12.75" zeroHeight="1" x14ac:dyDescent="0.2"/>
  <cols>
    <col min="1" max="1" width="6" customWidth="1"/>
    <col min="2" max="2" width="44.42578125" bestFit="1" customWidth="1"/>
    <col min="3" max="3" width="18.85546875" bestFit="1" customWidth="1"/>
    <col min="4" max="4" width="9.140625" customWidth="1"/>
    <col min="5" max="20" width="9.140625" hidden="1" customWidth="1"/>
    <col min="21" max="21" width="19.42578125" hidden="1" customWidth="1"/>
    <col min="22" max="16384" width="9.140625" hidden="1"/>
  </cols>
  <sheetData>
    <row r="1" spans="1:21" ht="15.75" x14ac:dyDescent="0.25">
      <c r="B1" s="6" t="s">
        <v>485</v>
      </c>
      <c r="C1" s="6" t="s">
        <v>486</v>
      </c>
      <c r="U1" s="6" t="s">
        <v>487</v>
      </c>
    </row>
    <row r="2" spans="1:21" ht="15.75" x14ac:dyDescent="0.25">
      <c r="B2" s="8" t="s">
        <v>488</v>
      </c>
      <c r="C2" s="6"/>
      <c r="U2" s="6"/>
    </row>
    <row r="3" spans="1:21" ht="15.75" x14ac:dyDescent="0.25">
      <c r="A3">
        <v>1</v>
      </c>
      <c r="B3" s="7" t="s">
        <v>489</v>
      </c>
      <c r="C3" s="7" t="s">
        <v>490</v>
      </c>
      <c r="U3">
        <v>2018</v>
      </c>
    </row>
    <row r="4" spans="1:21" ht="15.75" x14ac:dyDescent="0.25">
      <c r="A4">
        <v>2</v>
      </c>
      <c r="B4" t="s">
        <v>491</v>
      </c>
      <c r="C4" s="8" t="s">
        <v>492</v>
      </c>
      <c r="U4">
        <v>2019</v>
      </c>
    </row>
    <row r="5" spans="1:21" ht="15.75" x14ac:dyDescent="0.25">
      <c r="A5">
        <v>3</v>
      </c>
      <c r="B5" s="8" t="s">
        <v>493</v>
      </c>
      <c r="C5" s="8" t="s">
        <v>494</v>
      </c>
      <c r="U5">
        <v>2020</v>
      </c>
    </row>
    <row r="6" spans="1:21" ht="15.75" x14ac:dyDescent="0.25">
      <c r="A6">
        <v>4</v>
      </c>
      <c r="B6" s="8" t="s">
        <v>495</v>
      </c>
      <c r="C6" s="8" t="s">
        <v>496</v>
      </c>
      <c r="U6">
        <v>2021</v>
      </c>
    </row>
    <row r="7" spans="1:21" ht="15.75" x14ac:dyDescent="0.25">
      <c r="A7">
        <v>5</v>
      </c>
      <c r="B7" s="7" t="s">
        <v>497</v>
      </c>
      <c r="C7" s="7" t="s">
        <v>498</v>
      </c>
      <c r="U7">
        <v>2022</v>
      </c>
    </row>
    <row r="8" spans="1:21" ht="15.75" x14ac:dyDescent="0.25">
      <c r="A8">
        <v>6</v>
      </c>
      <c r="B8" s="9" t="s">
        <v>499</v>
      </c>
      <c r="C8" s="8" t="s">
        <v>500</v>
      </c>
      <c r="U8">
        <v>2023</v>
      </c>
    </row>
    <row r="9" spans="1:21" ht="15.75" x14ac:dyDescent="0.25">
      <c r="A9">
        <v>7</v>
      </c>
      <c r="B9" s="7" t="s">
        <v>501</v>
      </c>
      <c r="C9" s="7" t="s">
        <v>502</v>
      </c>
      <c r="U9">
        <v>2024</v>
      </c>
    </row>
    <row r="10" spans="1:21" ht="15.75" x14ac:dyDescent="0.25">
      <c r="A10">
        <v>8</v>
      </c>
      <c r="B10" s="8" t="s">
        <v>503</v>
      </c>
      <c r="C10" s="8" t="s">
        <v>504</v>
      </c>
      <c r="U10">
        <v>2025</v>
      </c>
    </row>
    <row r="11" spans="1:21" ht="15.75" x14ac:dyDescent="0.25">
      <c r="A11">
        <v>9</v>
      </c>
      <c r="B11" t="s">
        <v>505</v>
      </c>
      <c r="C11" s="8" t="s">
        <v>506</v>
      </c>
    </row>
    <row r="12" spans="1:21" ht="15.75" x14ac:dyDescent="0.25">
      <c r="A12">
        <v>10</v>
      </c>
      <c r="B12" s="7" t="s">
        <v>507</v>
      </c>
      <c r="C12" s="7" t="s">
        <v>508</v>
      </c>
    </row>
    <row r="13" spans="1:21" ht="15.75" x14ac:dyDescent="0.25">
      <c r="A13">
        <v>11</v>
      </c>
      <c r="B13" s="8" t="s">
        <v>509</v>
      </c>
      <c r="C13" s="8" t="s">
        <v>510</v>
      </c>
    </row>
    <row r="14" spans="1:21" ht="15.75" x14ac:dyDescent="0.25">
      <c r="A14">
        <v>12</v>
      </c>
      <c r="B14" s="8" t="s">
        <v>511</v>
      </c>
      <c r="C14" s="8"/>
    </row>
    <row r="15" spans="1:21" ht="15.75" x14ac:dyDescent="0.25">
      <c r="A15">
        <v>13</v>
      </c>
      <c r="B15" s="8" t="s">
        <v>512</v>
      </c>
      <c r="C15" s="8" t="s">
        <v>513</v>
      </c>
    </row>
    <row r="16" spans="1:21" ht="15.75" x14ac:dyDescent="0.25">
      <c r="A16">
        <v>14</v>
      </c>
      <c r="B16" s="8" t="s">
        <v>514</v>
      </c>
      <c r="C16" s="8"/>
    </row>
    <row r="17" spans="1:3" ht="15.75" x14ac:dyDescent="0.25">
      <c r="A17">
        <v>15</v>
      </c>
      <c r="B17" s="8" t="s">
        <v>515</v>
      </c>
      <c r="C17" s="8"/>
    </row>
    <row r="18" spans="1:3" ht="15.75" x14ac:dyDescent="0.25">
      <c r="A18">
        <v>16</v>
      </c>
      <c r="B18" s="8" t="s">
        <v>516</v>
      </c>
      <c r="C18" s="8" t="s">
        <v>517</v>
      </c>
    </row>
    <row r="19" spans="1:3" ht="15.75" x14ac:dyDescent="0.25">
      <c r="A19">
        <v>17</v>
      </c>
      <c r="B19" s="7" t="s">
        <v>518</v>
      </c>
      <c r="C19" s="7" t="s">
        <v>519</v>
      </c>
    </row>
    <row r="20" spans="1:3" ht="15.75" x14ac:dyDescent="0.25">
      <c r="A20">
        <v>18</v>
      </c>
      <c r="B20" s="7" t="s">
        <v>520</v>
      </c>
      <c r="C20" s="7"/>
    </row>
    <row r="21" spans="1:3" ht="15.75" x14ac:dyDescent="0.25">
      <c r="A21">
        <v>19</v>
      </c>
      <c r="B21" s="8" t="s">
        <v>521</v>
      </c>
      <c r="C21" s="8" t="s">
        <v>522</v>
      </c>
    </row>
    <row r="22" spans="1:3" ht="15.75" x14ac:dyDescent="0.25">
      <c r="A22">
        <v>20</v>
      </c>
      <c r="B22" s="8" t="s">
        <v>523</v>
      </c>
      <c r="C22" s="8" t="s">
        <v>524</v>
      </c>
    </row>
    <row r="23" spans="1:3" ht="15.75" x14ac:dyDescent="0.25">
      <c r="A23">
        <v>21</v>
      </c>
      <c r="B23" t="s">
        <v>525</v>
      </c>
      <c r="C23" s="8" t="s">
        <v>526</v>
      </c>
    </row>
    <row r="24" spans="1:3" ht="15.75" x14ac:dyDescent="0.25">
      <c r="A24">
        <v>22</v>
      </c>
      <c r="B24" s="8" t="s">
        <v>527</v>
      </c>
      <c r="C24" s="8" t="s">
        <v>528</v>
      </c>
    </row>
    <row r="25" spans="1:3" ht="15.75" x14ac:dyDescent="0.25">
      <c r="A25">
        <v>23</v>
      </c>
      <c r="B25" t="s">
        <v>529</v>
      </c>
      <c r="C25" s="8" t="s">
        <v>530</v>
      </c>
    </row>
    <row r="26" spans="1:3" ht="15.75" x14ac:dyDescent="0.25">
      <c r="A26">
        <v>24</v>
      </c>
      <c r="B26" s="8" t="s">
        <v>531</v>
      </c>
      <c r="C26" s="8" t="s">
        <v>532</v>
      </c>
    </row>
    <row r="27" spans="1:3" ht="15.75" x14ac:dyDescent="0.25">
      <c r="A27">
        <v>25</v>
      </c>
      <c r="B27" s="8" t="s">
        <v>533</v>
      </c>
      <c r="C27" s="8"/>
    </row>
    <row r="28" spans="1:3" ht="15.75" x14ac:dyDescent="0.25">
      <c r="A28">
        <v>26</v>
      </c>
      <c r="B28" s="8" t="s">
        <v>534</v>
      </c>
      <c r="C28" s="8"/>
    </row>
    <row r="29" spans="1:3" ht="15.75" x14ac:dyDescent="0.25">
      <c r="A29">
        <v>27</v>
      </c>
      <c r="B29" s="8" t="s">
        <v>535</v>
      </c>
      <c r="C29" s="8" t="s">
        <v>536</v>
      </c>
    </row>
    <row r="30" spans="1:3" ht="15.75" x14ac:dyDescent="0.25">
      <c r="A30">
        <v>28</v>
      </c>
      <c r="B30" s="8" t="s">
        <v>537</v>
      </c>
      <c r="C30" s="8" t="s">
        <v>538</v>
      </c>
    </row>
    <row r="31" spans="1:3" ht="15.75" x14ac:dyDescent="0.25">
      <c r="A31">
        <v>29</v>
      </c>
      <c r="B31" s="7" t="s">
        <v>539</v>
      </c>
      <c r="C31" s="7" t="s">
        <v>540</v>
      </c>
    </row>
    <row r="32" spans="1:3" ht="15.75" x14ac:dyDescent="0.25">
      <c r="A32">
        <v>30</v>
      </c>
      <c r="B32" s="7" t="s">
        <v>541</v>
      </c>
      <c r="C32" s="7" t="s">
        <v>542</v>
      </c>
    </row>
    <row r="33" spans="1:3" ht="15.75" x14ac:dyDescent="0.25">
      <c r="A33">
        <v>31</v>
      </c>
      <c r="B33" s="7" t="s">
        <v>12</v>
      </c>
      <c r="C33" s="7" t="s">
        <v>543</v>
      </c>
    </row>
    <row r="34" spans="1:3" ht="15.75" x14ac:dyDescent="0.25">
      <c r="A34">
        <v>32</v>
      </c>
      <c r="B34" s="7" t="s">
        <v>544</v>
      </c>
      <c r="C34" s="7" t="s">
        <v>545</v>
      </c>
    </row>
    <row r="35" spans="1:3" ht="15.75" x14ac:dyDescent="0.25">
      <c r="A35">
        <v>33</v>
      </c>
      <c r="B35" s="7" t="s">
        <v>546</v>
      </c>
      <c r="C35" s="7" t="s">
        <v>547</v>
      </c>
    </row>
    <row r="36" spans="1:3" ht="15.75" x14ac:dyDescent="0.25">
      <c r="A36">
        <v>34</v>
      </c>
      <c r="B36" s="8" t="s">
        <v>548</v>
      </c>
      <c r="C36" s="8" t="s">
        <v>549</v>
      </c>
    </row>
    <row r="37" spans="1:3" x14ac:dyDescent="0.2"/>
    <row r="38" spans="1:3" x14ac:dyDescent="0.2"/>
  </sheetData>
  <phoneticPr fontId="5" type="noConversion"/>
  <pageMargins left="0.35" right="0.25" top="0.32" bottom="0.5" header="0.32" footer="0.3"/>
  <pageSetup orientation="portrait" horizontalDpi="1200" verticalDpi="1200" r:id="rId1"/>
  <headerFooter alignWithMargins="0">
    <oddFooter>&amp;L&amp;7&amp;D  at &amp;T Mike Dang 702.486.8879&amp;C&amp;7Page &amp;P of &amp;N&amp;R&amp;7&amp;F  &amp;A</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I131"/>
  <sheetViews>
    <sheetView workbookViewId="0"/>
  </sheetViews>
  <sheetFormatPr defaultColWidth="8.85546875" defaultRowHeight="12.75" x14ac:dyDescent="0.2"/>
  <cols>
    <col min="1" max="1" width="1.42578125" style="43" customWidth="1"/>
    <col min="2" max="2" width="3.85546875" style="31" customWidth="1"/>
    <col min="3" max="3" width="1.28515625" style="30" customWidth="1"/>
    <col min="4" max="4" width="28" style="30" bestFit="1" customWidth="1"/>
    <col min="5" max="5" width="12.7109375" style="32" customWidth="1"/>
    <col min="6" max="6" width="5.7109375" style="32" customWidth="1"/>
    <col min="7" max="7" width="12.85546875" customWidth="1"/>
    <col min="8" max="8" width="74.7109375" style="30" customWidth="1"/>
    <col min="9" max="9" width="3.85546875" customWidth="1"/>
  </cols>
  <sheetData>
    <row r="1" spans="1:9" x14ac:dyDescent="0.2">
      <c r="A1" s="10"/>
      <c r="B1" s="119"/>
      <c r="C1" s="14"/>
      <c r="D1" s="14"/>
      <c r="E1" s="120"/>
      <c r="F1" s="120"/>
      <c r="G1" s="14"/>
      <c r="H1" s="14"/>
      <c r="I1" s="14"/>
    </row>
    <row r="2" spans="1:9" ht="28.5" x14ac:dyDescent="0.25">
      <c r="A2" s="15"/>
      <c r="B2" s="16" t="s">
        <v>550</v>
      </c>
      <c r="C2" s="17"/>
      <c r="D2" s="18"/>
      <c r="E2" s="19"/>
      <c r="F2" s="19"/>
      <c r="G2" s="17"/>
      <c r="H2" s="20"/>
      <c r="I2" s="14"/>
    </row>
    <row r="3" spans="1:9" ht="15" x14ac:dyDescent="0.25">
      <c r="A3" s="15"/>
      <c r="B3" s="21"/>
      <c r="C3" s="52" t="s">
        <v>551</v>
      </c>
      <c r="D3" s="22"/>
      <c r="E3" s="433"/>
      <c r="F3" s="433"/>
      <c r="G3" s="23"/>
      <c r="H3" s="24"/>
      <c r="I3" s="14"/>
    </row>
    <row r="4" spans="1:9" ht="15" x14ac:dyDescent="0.25">
      <c r="A4" s="15"/>
      <c r="B4" s="25"/>
      <c r="C4" s="26"/>
      <c r="D4" s="27"/>
      <c r="E4" s="28"/>
      <c r="F4" s="28"/>
      <c r="G4" s="29"/>
      <c r="H4" s="56"/>
      <c r="I4" s="14"/>
    </row>
    <row r="5" spans="1:9" ht="15" x14ac:dyDescent="0.25">
      <c r="A5" s="15"/>
      <c r="B5" s="121"/>
      <c r="C5" s="56"/>
      <c r="D5" s="56"/>
      <c r="E5" s="122"/>
      <c r="F5" s="122"/>
      <c r="G5" s="85"/>
      <c r="H5" s="56"/>
      <c r="I5" s="14"/>
    </row>
    <row r="6" spans="1:9" ht="15" x14ac:dyDescent="0.25">
      <c r="A6" s="15"/>
      <c r="B6" s="121" t="s">
        <v>552</v>
      </c>
      <c r="C6" s="56"/>
      <c r="D6" s="123" t="s">
        <v>11</v>
      </c>
      <c r="E6" s="462" t="s">
        <v>507</v>
      </c>
      <c r="F6" s="463"/>
      <c r="G6" s="464"/>
      <c r="H6" s="124" t="s">
        <v>553</v>
      </c>
      <c r="I6" s="14"/>
    </row>
    <row r="7" spans="1:9" ht="15" x14ac:dyDescent="0.25">
      <c r="A7" s="15"/>
      <c r="B7" s="121"/>
      <c r="C7" s="56"/>
      <c r="D7" s="123"/>
      <c r="E7" s="122"/>
      <c r="F7" s="122"/>
      <c r="G7" s="85"/>
      <c r="H7" s="124"/>
      <c r="I7" s="14"/>
    </row>
    <row r="8" spans="1:9" ht="15" x14ac:dyDescent="0.25">
      <c r="A8" s="15"/>
      <c r="B8" s="121" t="s">
        <v>554</v>
      </c>
      <c r="C8" s="56"/>
      <c r="D8" s="123" t="s">
        <v>555</v>
      </c>
      <c r="E8" s="125"/>
      <c r="F8" s="126" t="s">
        <v>556</v>
      </c>
      <c r="G8" s="125"/>
      <c r="H8" s="53" t="s">
        <v>557</v>
      </c>
      <c r="I8" s="14"/>
    </row>
    <row r="9" spans="1:9" ht="15" x14ac:dyDescent="0.25">
      <c r="A9" s="15"/>
      <c r="B9" s="121"/>
      <c r="C9" s="56"/>
      <c r="D9" s="123"/>
      <c r="E9" s="122"/>
      <c r="F9" s="122"/>
      <c r="G9" s="85"/>
      <c r="H9" s="56"/>
      <c r="I9" s="14"/>
    </row>
    <row r="10" spans="1:9" ht="15" x14ac:dyDescent="0.25">
      <c r="A10" s="15"/>
      <c r="B10" s="121" t="s">
        <v>558</v>
      </c>
      <c r="C10" s="56"/>
      <c r="D10" s="123" t="s">
        <v>559</v>
      </c>
      <c r="E10" s="125"/>
      <c r="F10" s="122"/>
      <c r="G10" s="85"/>
      <c r="H10" s="56" t="s">
        <v>560</v>
      </c>
      <c r="I10" s="14"/>
    </row>
    <row r="11" spans="1:9" ht="15" x14ac:dyDescent="0.25">
      <c r="A11" s="15"/>
      <c r="B11" s="121"/>
      <c r="C11" s="56"/>
      <c r="D11" s="123"/>
      <c r="E11" s="122"/>
      <c r="F11" s="122"/>
      <c r="G11" s="85"/>
      <c r="H11" s="56"/>
      <c r="I11" s="14"/>
    </row>
    <row r="12" spans="1:9" ht="15" x14ac:dyDescent="0.25">
      <c r="A12" s="15"/>
      <c r="B12" s="121" t="s">
        <v>561</v>
      </c>
      <c r="C12" s="56"/>
      <c r="D12" s="123" t="s">
        <v>14</v>
      </c>
      <c r="E12" s="462"/>
      <c r="F12" s="463"/>
      <c r="G12" s="464"/>
      <c r="H12" s="56"/>
      <c r="I12" s="14"/>
    </row>
    <row r="13" spans="1:9" ht="15" x14ac:dyDescent="0.25">
      <c r="A13" s="34"/>
      <c r="B13" s="121"/>
      <c r="C13" s="56"/>
      <c r="D13" s="56"/>
      <c r="E13" s="122"/>
      <c r="F13" s="122"/>
      <c r="G13" s="85"/>
      <c r="H13" s="56"/>
      <c r="I13" s="14"/>
    </row>
    <row r="14" spans="1:9" ht="15" x14ac:dyDescent="0.25">
      <c r="A14" s="34"/>
      <c r="B14" s="121"/>
      <c r="C14" s="56"/>
      <c r="D14" s="127" t="s">
        <v>111</v>
      </c>
      <c r="E14" s="122"/>
      <c r="F14" s="122"/>
      <c r="G14" s="85"/>
      <c r="H14" s="56"/>
      <c r="I14" s="14"/>
    </row>
    <row r="15" spans="1:9" ht="15" x14ac:dyDescent="0.25">
      <c r="A15" s="35"/>
      <c r="B15" s="121" t="s">
        <v>562</v>
      </c>
      <c r="C15" s="56"/>
      <c r="D15" s="57" t="s">
        <v>563</v>
      </c>
      <c r="E15" s="128"/>
      <c r="F15" s="122"/>
      <c r="G15" s="85"/>
      <c r="H15" s="56" t="s">
        <v>113</v>
      </c>
      <c r="I15" s="14"/>
    </row>
    <row r="16" spans="1:9" ht="15" x14ac:dyDescent="0.25">
      <c r="A16" s="35"/>
      <c r="B16" s="121"/>
      <c r="C16" s="56"/>
      <c r="D16" s="57"/>
      <c r="E16" s="129"/>
      <c r="F16" s="122"/>
      <c r="G16" s="85"/>
      <c r="H16" s="56"/>
      <c r="I16" s="14"/>
    </row>
    <row r="17" spans="1:9" ht="15" x14ac:dyDescent="0.25">
      <c r="A17" s="35"/>
      <c r="B17" s="121" t="s">
        <v>564</v>
      </c>
      <c r="C17" s="56"/>
      <c r="D17" s="57" t="s">
        <v>127</v>
      </c>
      <c r="E17" s="130"/>
      <c r="F17" s="122"/>
      <c r="G17" s="85"/>
      <c r="H17" s="434" t="s">
        <v>565</v>
      </c>
      <c r="I17" s="14"/>
    </row>
    <row r="18" spans="1:9" ht="15" x14ac:dyDescent="0.25">
      <c r="A18" s="35"/>
      <c r="B18" s="121"/>
      <c r="C18" s="56"/>
      <c r="D18" s="57"/>
      <c r="E18" s="129"/>
      <c r="F18" s="122"/>
      <c r="G18" s="85"/>
      <c r="H18" s="56"/>
      <c r="I18" s="14"/>
    </row>
    <row r="19" spans="1:9" ht="15" x14ac:dyDescent="0.25">
      <c r="A19" s="35"/>
      <c r="B19" s="121" t="s">
        <v>566</v>
      </c>
      <c r="C19" s="56"/>
      <c r="D19" s="57" t="s">
        <v>567</v>
      </c>
      <c r="E19" s="130"/>
      <c r="F19" s="122"/>
      <c r="G19" s="85"/>
      <c r="H19" s="56" t="s">
        <v>113</v>
      </c>
      <c r="I19" s="14"/>
    </row>
    <row r="20" spans="1:9" ht="15" x14ac:dyDescent="0.25">
      <c r="A20" s="35"/>
      <c r="B20" s="56"/>
      <c r="C20" s="56"/>
      <c r="D20" s="57"/>
      <c r="E20" s="129"/>
      <c r="F20" s="122"/>
      <c r="G20" s="85"/>
      <c r="H20" s="56"/>
      <c r="I20" s="14"/>
    </row>
    <row r="21" spans="1:9" ht="15" x14ac:dyDescent="0.25">
      <c r="A21" s="35"/>
      <c r="B21" s="121" t="s">
        <v>568</v>
      </c>
      <c r="C21" s="56"/>
      <c r="D21" s="57" t="s">
        <v>569</v>
      </c>
      <c r="E21" s="130"/>
      <c r="F21" s="122"/>
      <c r="G21" s="85"/>
      <c r="H21" s="56" t="s">
        <v>113</v>
      </c>
      <c r="I21" s="14"/>
    </row>
    <row r="22" spans="1:9" ht="15" x14ac:dyDescent="0.25">
      <c r="A22" s="35"/>
      <c r="B22" s="121"/>
      <c r="C22" s="56"/>
      <c r="D22" s="57"/>
      <c r="E22" s="129"/>
      <c r="F22" s="122"/>
      <c r="G22" s="85"/>
      <c r="H22" s="56"/>
      <c r="I22" s="14"/>
    </row>
    <row r="23" spans="1:9" ht="15" x14ac:dyDescent="0.25">
      <c r="A23" s="35"/>
      <c r="B23" s="121" t="s">
        <v>570</v>
      </c>
      <c r="C23" s="56"/>
      <c r="D23" s="131" t="s">
        <v>138</v>
      </c>
      <c r="E23" s="130"/>
      <c r="F23" s="122"/>
      <c r="G23" s="85"/>
      <c r="H23" s="56" t="s">
        <v>113</v>
      </c>
      <c r="I23" s="14"/>
    </row>
    <row r="24" spans="1:9" ht="15" x14ac:dyDescent="0.25">
      <c r="A24" s="39"/>
      <c r="B24" s="121"/>
      <c r="C24" s="56"/>
      <c r="D24" s="56"/>
      <c r="E24" s="129"/>
      <c r="F24" s="122"/>
      <c r="G24" s="85"/>
      <c r="H24" s="56"/>
      <c r="I24" s="14"/>
    </row>
    <row r="25" spans="1:9" ht="15" x14ac:dyDescent="0.25">
      <c r="A25" s="39"/>
      <c r="B25" s="121"/>
      <c r="C25" s="56"/>
      <c r="D25" s="56"/>
      <c r="E25" s="129"/>
      <c r="F25" s="122"/>
      <c r="G25" s="85"/>
      <c r="H25" s="56"/>
      <c r="I25" s="14"/>
    </row>
    <row r="26" spans="1:9" ht="15" x14ac:dyDescent="0.25">
      <c r="A26" s="39"/>
      <c r="B26" s="121"/>
      <c r="C26" s="56"/>
      <c r="D26" s="127" t="s">
        <v>139</v>
      </c>
      <c r="E26" s="129"/>
      <c r="F26" s="122"/>
      <c r="G26" s="85"/>
      <c r="H26" s="56"/>
      <c r="I26" s="14"/>
    </row>
    <row r="27" spans="1:9" ht="15" x14ac:dyDescent="0.25">
      <c r="A27" s="35"/>
      <c r="B27" s="121" t="s">
        <v>571</v>
      </c>
      <c r="C27" s="56"/>
      <c r="D27" s="57" t="s">
        <v>141</v>
      </c>
      <c r="E27" s="130"/>
      <c r="F27" s="122"/>
      <c r="G27" s="85"/>
      <c r="H27" s="56" t="s">
        <v>113</v>
      </c>
      <c r="I27" s="14"/>
    </row>
    <row r="28" spans="1:9" ht="15" x14ac:dyDescent="0.25">
      <c r="A28" s="35"/>
      <c r="B28" s="121"/>
      <c r="C28" s="56"/>
      <c r="D28" s="57"/>
      <c r="E28" s="132"/>
      <c r="F28" s="122"/>
      <c r="G28" s="85"/>
      <c r="H28" s="56"/>
      <c r="I28" s="14"/>
    </row>
    <row r="29" spans="1:9" ht="15" x14ac:dyDescent="0.25">
      <c r="A29" s="35"/>
      <c r="B29" s="121" t="s">
        <v>572</v>
      </c>
      <c r="C29" s="56"/>
      <c r="D29" s="57" t="s">
        <v>276</v>
      </c>
      <c r="E29" s="130"/>
      <c r="F29" s="122"/>
      <c r="G29" s="85"/>
      <c r="H29" s="56" t="s">
        <v>565</v>
      </c>
      <c r="I29" s="14"/>
    </row>
    <row r="30" spans="1:9" ht="15" x14ac:dyDescent="0.25">
      <c r="A30" s="35"/>
      <c r="B30" s="121"/>
      <c r="C30" s="56"/>
      <c r="D30" s="57"/>
      <c r="E30" s="132"/>
      <c r="F30" s="122"/>
      <c r="G30" s="85"/>
      <c r="H30" s="56"/>
      <c r="I30" s="14"/>
    </row>
    <row r="31" spans="1:9" ht="15" x14ac:dyDescent="0.25">
      <c r="A31" s="35"/>
      <c r="B31" s="121" t="s">
        <v>573</v>
      </c>
      <c r="C31" s="56"/>
      <c r="D31" s="57" t="s">
        <v>574</v>
      </c>
      <c r="E31" s="130"/>
      <c r="F31" s="122"/>
      <c r="G31" s="85"/>
      <c r="H31" s="56" t="s">
        <v>113</v>
      </c>
      <c r="I31" s="14"/>
    </row>
    <row r="32" spans="1:9" ht="15" x14ac:dyDescent="0.25">
      <c r="A32" s="35"/>
      <c r="B32" s="121"/>
      <c r="C32" s="56"/>
      <c r="D32" s="57" t="s">
        <v>575</v>
      </c>
      <c r="E32" s="129"/>
      <c r="F32" s="122"/>
      <c r="G32" s="85"/>
      <c r="H32" s="56"/>
      <c r="I32" s="14"/>
    </row>
    <row r="33" spans="1:9" ht="15" x14ac:dyDescent="0.25">
      <c r="A33" s="35"/>
      <c r="B33" s="121" t="s">
        <v>576</v>
      </c>
      <c r="C33" s="56"/>
      <c r="D33" s="57"/>
      <c r="E33" s="129"/>
      <c r="F33" s="122"/>
      <c r="G33" s="85"/>
      <c r="H33" s="56"/>
      <c r="I33" s="14"/>
    </row>
    <row r="34" spans="1:9" ht="15" x14ac:dyDescent="0.25">
      <c r="A34" s="35"/>
      <c r="B34" s="121"/>
      <c r="C34" s="56"/>
      <c r="D34" s="57" t="s">
        <v>577</v>
      </c>
      <c r="E34" s="125" t="s">
        <v>106</v>
      </c>
      <c r="F34" s="122"/>
      <c r="G34" s="41" t="s">
        <v>578</v>
      </c>
      <c r="H34" s="56" t="s">
        <v>579</v>
      </c>
      <c r="I34" s="14"/>
    </row>
    <row r="35" spans="1:9" ht="15" x14ac:dyDescent="0.25">
      <c r="A35" s="35"/>
      <c r="B35" s="121"/>
      <c r="C35" s="56"/>
      <c r="D35" s="56"/>
      <c r="E35" s="122"/>
      <c r="F35" s="122"/>
      <c r="G35" s="133"/>
      <c r="H35" s="56"/>
      <c r="I35" s="14"/>
    </row>
    <row r="36" spans="1:9" ht="15" x14ac:dyDescent="0.25">
      <c r="A36" s="15"/>
      <c r="B36" s="121" t="s">
        <v>580</v>
      </c>
      <c r="C36" s="56"/>
      <c r="D36" s="57" t="s">
        <v>581</v>
      </c>
      <c r="E36" s="130"/>
      <c r="F36" s="122"/>
      <c r="G36" s="85"/>
      <c r="H36" s="56" t="s">
        <v>113</v>
      </c>
      <c r="I36" s="12"/>
    </row>
    <row r="37" spans="1:9" ht="15" x14ac:dyDescent="0.25">
      <c r="A37" s="39"/>
      <c r="B37" s="121"/>
      <c r="C37" s="56"/>
      <c r="D37" s="57"/>
      <c r="E37" s="129"/>
      <c r="F37" s="122"/>
      <c r="G37" s="85"/>
      <c r="H37" s="56"/>
      <c r="I37" s="12"/>
    </row>
    <row r="38" spans="1:9" ht="15" x14ac:dyDescent="0.25">
      <c r="A38" s="35"/>
      <c r="B38" s="121" t="s">
        <v>582</v>
      </c>
      <c r="C38" s="56"/>
      <c r="D38" s="131" t="s">
        <v>165</v>
      </c>
      <c r="E38" s="128"/>
      <c r="F38" s="122"/>
      <c r="G38" s="85"/>
      <c r="H38" s="56" t="s">
        <v>113</v>
      </c>
      <c r="I38" s="12"/>
    </row>
    <row r="39" spans="1:9" ht="15" x14ac:dyDescent="0.25">
      <c r="A39" s="35"/>
      <c r="B39" s="121"/>
      <c r="C39" s="56"/>
      <c r="D39" s="56"/>
      <c r="E39" s="129"/>
      <c r="F39" s="122"/>
      <c r="G39" s="85"/>
      <c r="H39" s="56"/>
      <c r="I39" s="12"/>
    </row>
    <row r="40" spans="1:9" x14ac:dyDescent="0.2">
      <c r="A40" s="10"/>
      <c r="B40" s="121"/>
      <c r="C40" s="56"/>
      <c r="D40" s="56"/>
      <c r="E40" s="129"/>
      <c r="F40" s="122"/>
      <c r="G40" s="56"/>
      <c r="H40" s="56"/>
      <c r="I40" s="12"/>
    </row>
    <row r="41" spans="1:9" ht="15" x14ac:dyDescent="0.25">
      <c r="A41" s="10"/>
      <c r="B41" s="121"/>
      <c r="C41" s="121"/>
      <c r="D41" s="127" t="s">
        <v>53</v>
      </c>
      <c r="E41" s="121"/>
      <c r="F41" s="122"/>
      <c r="G41" s="121"/>
      <c r="H41" s="121"/>
      <c r="I41" s="12"/>
    </row>
    <row r="42" spans="1:9" ht="15" x14ac:dyDescent="0.25">
      <c r="A42" s="35"/>
      <c r="B42" s="121" t="s">
        <v>583</v>
      </c>
      <c r="C42" s="56"/>
      <c r="D42" s="57" t="s">
        <v>584</v>
      </c>
      <c r="E42" s="128"/>
      <c r="F42" s="122"/>
      <c r="G42" s="85"/>
      <c r="H42" s="56" t="s">
        <v>565</v>
      </c>
      <c r="I42" s="12"/>
    </row>
    <row r="43" spans="1:9" ht="15" x14ac:dyDescent="0.25">
      <c r="A43" s="35"/>
      <c r="B43" s="121"/>
      <c r="C43" s="56"/>
      <c r="D43" s="56"/>
      <c r="E43" s="56"/>
      <c r="F43" s="122"/>
      <c r="G43" s="85"/>
      <c r="H43" s="56"/>
      <c r="I43" s="12"/>
    </row>
    <row r="44" spans="1:9" ht="15" x14ac:dyDescent="0.25">
      <c r="A44" s="35"/>
      <c r="B44" s="121" t="s">
        <v>585</v>
      </c>
      <c r="C44" s="56"/>
      <c r="D44" s="57" t="s">
        <v>586</v>
      </c>
      <c r="E44" s="130"/>
      <c r="F44" s="122"/>
      <c r="G44" s="85"/>
      <c r="H44" s="56" t="s">
        <v>565</v>
      </c>
      <c r="I44" s="12"/>
    </row>
    <row r="45" spans="1:9" ht="15" x14ac:dyDescent="0.25">
      <c r="A45" s="35"/>
      <c r="B45" s="121"/>
      <c r="C45" s="56"/>
      <c r="D45" s="56"/>
      <c r="E45" s="129"/>
      <c r="F45" s="122"/>
      <c r="G45" s="85"/>
      <c r="H45" s="56"/>
      <c r="I45" s="12"/>
    </row>
    <row r="46" spans="1:9" ht="15" x14ac:dyDescent="0.25">
      <c r="A46" s="35"/>
      <c r="B46" s="121"/>
      <c r="C46" s="56"/>
      <c r="D46" s="56"/>
      <c r="E46" s="129"/>
      <c r="F46" s="122"/>
      <c r="G46" s="85"/>
      <c r="H46" s="56"/>
      <c r="I46" s="12"/>
    </row>
    <row r="47" spans="1:9" ht="15" x14ac:dyDescent="0.25">
      <c r="A47" s="35"/>
      <c r="B47" s="121"/>
      <c r="C47" s="56"/>
      <c r="D47" s="127" t="s">
        <v>587</v>
      </c>
      <c r="E47" s="129"/>
      <c r="F47" s="122"/>
      <c r="G47" s="85"/>
      <c r="H47" s="56"/>
      <c r="I47" s="12"/>
    </row>
    <row r="48" spans="1:9" ht="15" x14ac:dyDescent="0.25">
      <c r="A48" s="35"/>
      <c r="B48" s="121" t="s">
        <v>588</v>
      </c>
      <c r="C48" s="56"/>
      <c r="D48" s="57" t="s">
        <v>589</v>
      </c>
      <c r="E48" s="128"/>
      <c r="F48" s="122"/>
      <c r="G48" s="85"/>
      <c r="H48" s="56" t="s">
        <v>565</v>
      </c>
      <c r="I48" s="12"/>
    </row>
    <row r="49" spans="1:9" ht="15" x14ac:dyDescent="0.25">
      <c r="A49" s="39"/>
      <c r="B49" s="121"/>
      <c r="C49" s="56"/>
      <c r="D49" s="56"/>
      <c r="E49" s="129"/>
      <c r="F49" s="122"/>
      <c r="G49" s="85"/>
      <c r="H49" s="56"/>
      <c r="I49" s="12"/>
    </row>
    <row r="50" spans="1:9" ht="15" x14ac:dyDescent="0.25">
      <c r="A50" s="35"/>
      <c r="B50" s="121" t="s">
        <v>590</v>
      </c>
      <c r="C50" s="56"/>
      <c r="D50" s="57" t="s">
        <v>77</v>
      </c>
      <c r="E50" s="130"/>
      <c r="F50" s="122"/>
      <c r="G50" s="85"/>
      <c r="H50" s="56" t="s">
        <v>565</v>
      </c>
      <c r="I50" s="12"/>
    </row>
    <row r="51" spans="1:9" ht="15" x14ac:dyDescent="0.25">
      <c r="A51" s="35"/>
      <c r="B51" s="121"/>
      <c r="C51" s="56"/>
      <c r="D51" s="56"/>
      <c r="E51" s="129"/>
      <c r="F51" s="122"/>
      <c r="G51" s="85"/>
      <c r="H51" s="56"/>
      <c r="I51" s="12"/>
    </row>
    <row r="52" spans="1:9" ht="15" x14ac:dyDescent="0.25">
      <c r="A52" s="35"/>
      <c r="B52" s="121" t="s">
        <v>591</v>
      </c>
      <c r="C52" s="56"/>
      <c r="D52" s="57" t="s">
        <v>86</v>
      </c>
      <c r="E52" s="130"/>
      <c r="F52" s="122"/>
      <c r="G52" s="85"/>
      <c r="H52" s="56" t="s">
        <v>107</v>
      </c>
      <c r="I52" s="12"/>
    </row>
    <row r="53" spans="1:9" ht="15" x14ac:dyDescent="0.25">
      <c r="A53" s="35"/>
      <c r="B53" s="121"/>
      <c r="C53" s="56"/>
      <c r="D53" s="56"/>
      <c r="E53" s="56"/>
      <c r="F53" s="122"/>
      <c r="G53" s="85"/>
      <c r="H53" s="56"/>
      <c r="I53" s="12"/>
    </row>
    <row r="54" spans="1:9" ht="30" x14ac:dyDescent="0.25">
      <c r="A54" s="35"/>
      <c r="B54" s="121" t="s">
        <v>592</v>
      </c>
      <c r="C54" s="56"/>
      <c r="D54" s="134" t="s">
        <v>593</v>
      </c>
      <c r="E54" s="130"/>
      <c r="F54" s="122"/>
      <c r="G54" s="85"/>
      <c r="H54" s="434" t="s">
        <v>565</v>
      </c>
      <c r="I54" s="12"/>
    </row>
    <row r="55" spans="1:9" ht="15" x14ac:dyDescent="0.25">
      <c r="A55" s="35"/>
      <c r="B55" s="121"/>
      <c r="C55" s="56"/>
      <c r="D55" s="56"/>
      <c r="E55" s="129"/>
      <c r="F55" s="129"/>
      <c r="G55" s="85"/>
      <c r="H55" s="56"/>
      <c r="I55" s="12"/>
    </row>
    <row r="56" spans="1:9" ht="15" x14ac:dyDescent="0.25">
      <c r="A56" s="35"/>
      <c r="B56" s="121"/>
      <c r="C56" s="56"/>
      <c r="D56" s="56"/>
      <c r="E56" s="129"/>
      <c r="F56" s="129"/>
      <c r="G56" s="56"/>
      <c r="H56" s="56"/>
      <c r="I56" s="12"/>
    </row>
    <row r="57" spans="1:9" ht="15" x14ac:dyDescent="0.25">
      <c r="A57" s="35"/>
      <c r="B57" s="121"/>
      <c r="C57" s="56"/>
      <c r="D57" s="127" t="s">
        <v>104</v>
      </c>
      <c r="E57" s="129"/>
      <c r="F57" s="129"/>
      <c r="G57" s="85"/>
      <c r="H57" s="56"/>
      <c r="I57" s="12"/>
    </row>
    <row r="58" spans="1:9" ht="15" x14ac:dyDescent="0.25">
      <c r="A58" s="35"/>
      <c r="B58" s="121" t="s">
        <v>594</v>
      </c>
      <c r="C58" s="56"/>
      <c r="D58" s="57" t="s">
        <v>105</v>
      </c>
      <c r="E58" s="125" t="s">
        <v>106</v>
      </c>
      <c r="F58" s="129"/>
      <c r="G58" s="41" t="s">
        <v>595</v>
      </c>
      <c r="H58" s="56" t="s">
        <v>107</v>
      </c>
      <c r="I58" s="12"/>
    </row>
    <row r="59" spans="1:9" ht="15" x14ac:dyDescent="0.25">
      <c r="A59" s="35"/>
      <c r="B59" s="121"/>
      <c r="C59" s="56"/>
      <c r="D59" s="56"/>
      <c r="E59" s="129"/>
      <c r="F59" s="129"/>
      <c r="G59" s="85"/>
      <c r="H59" s="56"/>
      <c r="I59" s="12"/>
    </row>
    <row r="60" spans="1:9" ht="15" x14ac:dyDescent="0.25">
      <c r="A60" s="35"/>
      <c r="B60" s="121" t="s">
        <v>596</v>
      </c>
      <c r="C60" s="56"/>
      <c r="D60" s="57" t="s">
        <v>109</v>
      </c>
      <c r="E60" s="462"/>
      <c r="F60" s="463"/>
      <c r="G60" s="463"/>
      <c r="H60" s="465"/>
      <c r="I60" s="12"/>
    </row>
    <row r="61" spans="1:9" ht="15" x14ac:dyDescent="0.25">
      <c r="A61" s="35"/>
      <c r="B61" s="121"/>
      <c r="C61" s="56"/>
      <c r="D61" s="122"/>
      <c r="E61" s="129"/>
      <c r="F61" s="129"/>
      <c r="G61" s="85"/>
      <c r="H61" s="56"/>
      <c r="I61" s="12"/>
    </row>
    <row r="62" spans="1:9" ht="15" x14ac:dyDescent="0.25">
      <c r="A62" s="35"/>
      <c r="B62" s="121"/>
      <c r="C62" s="56"/>
      <c r="D62" s="122"/>
      <c r="E62" s="129"/>
      <c r="F62" s="129"/>
      <c r="G62" s="85"/>
      <c r="H62" s="56"/>
      <c r="I62" s="12"/>
    </row>
    <row r="63" spans="1:9" ht="15" x14ac:dyDescent="0.25">
      <c r="A63" s="35"/>
      <c r="B63" s="121"/>
      <c r="C63" s="56"/>
      <c r="D63" s="127" t="s">
        <v>42</v>
      </c>
      <c r="E63" s="129"/>
      <c r="F63" s="129"/>
      <c r="G63" s="85"/>
      <c r="H63" s="56"/>
      <c r="I63" s="12"/>
    </row>
    <row r="64" spans="1:9" ht="15" x14ac:dyDescent="0.25">
      <c r="A64" s="35"/>
      <c r="B64" s="121" t="s">
        <v>597</v>
      </c>
      <c r="C64" s="56"/>
      <c r="D64" s="57" t="s">
        <v>384</v>
      </c>
      <c r="E64" s="130"/>
      <c r="F64" s="86"/>
      <c r="G64" s="85"/>
      <c r="H64" s="56" t="s">
        <v>46</v>
      </c>
      <c r="I64" s="12"/>
    </row>
    <row r="65" spans="1:9" ht="15" x14ac:dyDescent="0.25">
      <c r="A65" s="35"/>
      <c r="B65" s="121"/>
      <c r="C65" s="56"/>
      <c r="D65" s="135"/>
      <c r="E65" s="129"/>
      <c r="F65" s="129"/>
      <c r="G65" s="85"/>
      <c r="H65" s="56"/>
      <c r="I65" s="12"/>
    </row>
    <row r="66" spans="1:9" ht="15" customHeight="1" x14ac:dyDescent="0.25">
      <c r="A66" s="35"/>
      <c r="B66" s="121" t="s">
        <v>598</v>
      </c>
      <c r="C66" s="56"/>
      <c r="D66" s="57" t="s">
        <v>386</v>
      </c>
      <c r="E66" s="130"/>
      <c r="F66" s="86"/>
      <c r="G66" s="85"/>
      <c r="H66" s="466" t="s">
        <v>599</v>
      </c>
      <c r="I66" s="12"/>
    </row>
    <row r="67" spans="1:9" ht="15" x14ac:dyDescent="0.25">
      <c r="A67" s="35"/>
      <c r="B67" s="121"/>
      <c r="C67" s="56"/>
      <c r="D67" s="56"/>
      <c r="E67" s="122"/>
      <c r="F67" s="122"/>
      <c r="G67" s="85"/>
      <c r="H67" s="466"/>
      <c r="I67" s="12"/>
    </row>
    <row r="68" spans="1:9" x14ac:dyDescent="0.2">
      <c r="A68" s="12"/>
      <c r="B68" s="12"/>
      <c r="C68" s="12"/>
      <c r="D68" s="12"/>
      <c r="E68" s="12"/>
      <c r="F68" s="12"/>
      <c r="G68" s="12"/>
      <c r="H68" s="12"/>
      <c r="I68" s="12"/>
    </row>
    <row r="69" spans="1:9" ht="15" x14ac:dyDescent="0.25">
      <c r="A69" s="35"/>
      <c r="B69" s="11"/>
      <c r="C69" s="12"/>
      <c r="D69" s="12"/>
      <c r="E69" s="13"/>
      <c r="F69" s="13"/>
      <c r="G69" s="12"/>
      <c r="H69" s="12"/>
      <c r="I69" s="12"/>
    </row>
    <row r="70" spans="1:9" ht="15" x14ac:dyDescent="0.25">
      <c r="A70" s="42"/>
    </row>
    <row r="71" spans="1:9" ht="15" x14ac:dyDescent="0.25">
      <c r="A71" s="42"/>
    </row>
    <row r="72" spans="1:9" ht="15" x14ac:dyDescent="0.25">
      <c r="A72" s="42"/>
    </row>
    <row r="73" spans="1:9" ht="15" x14ac:dyDescent="0.25">
      <c r="A73" s="42"/>
    </row>
    <row r="74" spans="1:9" ht="15" x14ac:dyDescent="0.25">
      <c r="A74" s="42"/>
    </row>
    <row r="75" spans="1:9" ht="15" x14ac:dyDescent="0.25">
      <c r="A75" s="42"/>
    </row>
    <row r="76" spans="1:9" ht="15" x14ac:dyDescent="0.25">
      <c r="A76" s="42"/>
    </row>
    <row r="77" spans="1:9" ht="15" x14ac:dyDescent="0.25">
      <c r="A77" s="42"/>
    </row>
    <row r="78" spans="1:9" ht="15" x14ac:dyDescent="0.25">
      <c r="A78" s="42"/>
    </row>
    <row r="79" spans="1:9" ht="15" x14ac:dyDescent="0.25">
      <c r="A79" s="42"/>
    </row>
    <row r="80" spans="1:9" ht="15" x14ac:dyDescent="0.25">
      <c r="A80" s="42"/>
    </row>
    <row r="81" spans="1:1" ht="15" x14ac:dyDescent="0.25">
      <c r="A81" s="42"/>
    </row>
    <row r="82" spans="1:1" ht="15" x14ac:dyDescent="0.25">
      <c r="A82" s="42"/>
    </row>
    <row r="83" spans="1:1" ht="15" x14ac:dyDescent="0.25">
      <c r="A83" s="42"/>
    </row>
    <row r="84" spans="1:1" ht="15" x14ac:dyDescent="0.25">
      <c r="A84" s="42"/>
    </row>
    <row r="85" spans="1:1" ht="15" x14ac:dyDescent="0.25">
      <c r="A85" s="42"/>
    </row>
    <row r="86" spans="1:1" ht="15" x14ac:dyDescent="0.25">
      <c r="A86" s="42"/>
    </row>
    <row r="87" spans="1:1" ht="15" x14ac:dyDescent="0.25">
      <c r="A87" s="42"/>
    </row>
    <row r="88" spans="1:1" ht="15" x14ac:dyDescent="0.25">
      <c r="A88" s="42"/>
    </row>
    <row r="89" spans="1:1" ht="15" x14ac:dyDescent="0.25">
      <c r="A89" s="42"/>
    </row>
    <row r="90" spans="1:1" ht="15" x14ac:dyDescent="0.25">
      <c r="A90" s="42"/>
    </row>
    <row r="91" spans="1:1" ht="15" x14ac:dyDescent="0.25">
      <c r="A91" s="42"/>
    </row>
    <row r="92" spans="1:1" ht="15" x14ac:dyDescent="0.25">
      <c r="A92" s="42"/>
    </row>
    <row r="93" spans="1:1" ht="15" x14ac:dyDescent="0.25">
      <c r="A93" s="42"/>
    </row>
    <row r="94" spans="1:1" ht="15" x14ac:dyDescent="0.25">
      <c r="A94" s="42"/>
    </row>
    <row r="95" spans="1:1" ht="15" x14ac:dyDescent="0.25">
      <c r="A95" s="42"/>
    </row>
    <row r="96" spans="1:1" ht="15" x14ac:dyDescent="0.25">
      <c r="A96" s="42"/>
    </row>
    <row r="97" spans="1:1" ht="15" x14ac:dyDescent="0.25">
      <c r="A97" s="42"/>
    </row>
    <row r="98" spans="1:1" ht="15" x14ac:dyDescent="0.25">
      <c r="A98" s="42"/>
    </row>
    <row r="99" spans="1:1" ht="15" x14ac:dyDescent="0.25">
      <c r="A99" s="42"/>
    </row>
    <row r="100" spans="1:1" ht="15" x14ac:dyDescent="0.25">
      <c r="A100" s="42"/>
    </row>
    <row r="101" spans="1:1" ht="15" x14ac:dyDescent="0.25">
      <c r="A101" s="42"/>
    </row>
    <row r="102" spans="1:1" ht="15" x14ac:dyDescent="0.25">
      <c r="A102" s="42"/>
    </row>
    <row r="103" spans="1:1" ht="15" x14ac:dyDescent="0.25">
      <c r="A103" s="42"/>
    </row>
    <row r="104" spans="1:1" ht="15" x14ac:dyDescent="0.25">
      <c r="A104" s="42"/>
    </row>
    <row r="105" spans="1:1" ht="15" x14ac:dyDescent="0.25">
      <c r="A105" s="42"/>
    </row>
    <row r="106" spans="1:1" ht="15" x14ac:dyDescent="0.25">
      <c r="A106" s="42"/>
    </row>
    <row r="107" spans="1:1" ht="15" x14ac:dyDescent="0.25">
      <c r="A107" s="42"/>
    </row>
    <row r="108" spans="1:1" ht="15" x14ac:dyDescent="0.25">
      <c r="A108" s="42"/>
    </row>
    <row r="109" spans="1:1" ht="15" x14ac:dyDescent="0.25">
      <c r="A109" s="42"/>
    </row>
    <row r="110" spans="1:1" ht="15" x14ac:dyDescent="0.25">
      <c r="A110" s="42"/>
    </row>
    <row r="111" spans="1:1" ht="15" x14ac:dyDescent="0.25">
      <c r="A111" s="42"/>
    </row>
    <row r="112" spans="1:1" ht="15" x14ac:dyDescent="0.25">
      <c r="A112" s="42"/>
    </row>
    <row r="113" spans="1:1" ht="15" x14ac:dyDescent="0.25">
      <c r="A113" s="42"/>
    </row>
    <row r="114" spans="1:1" ht="15" x14ac:dyDescent="0.25">
      <c r="A114" s="42"/>
    </row>
    <row r="115" spans="1:1" ht="15" x14ac:dyDescent="0.25">
      <c r="A115" s="42"/>
    </row>
    <row r="116" spans="1:1" ht="15" x14ac:dyDescent="0.25">
      <c r="A116" s="42"/>
    </row>
    <row r="117" spans="1:1" ht="15" x14ac:dyDescent="0.25">
      <c r="A117" s="42"/>
    </row>
    <row r="118" spans="1:1" ht="15" x14ac:dyDescent="0.25">
      <c r="A118" s="42"/>
    </row>
    <row r="119" spans="1:1" ht="15" x14ac:dyDescent="0.25">
      <c r="A119" s="42"/>
    </row>
    <row r="120" spans="1:1" ht="15" x14ac:dyDescent="0.25">
      <c r="A120" s="42"/>
    </row>
    <row r="121" spans="1:1" ht="15" x14ac:dyDescent="0.25">
      <c r="A121" s="42"/>
    </row>
    <row r="122" spans="1:1" ht="15" x14ac:dyDescent="0.25">
      <c r="A122" s="42"/>
    </row>
    <row r="123" spans="1:1" ht="15" x14ac:dyDescent="0.25">
      <c r="A123" s="42"/>
    </row>
    <row r="124" spans="1:1" ht="15" x14ac:dyDescent="0.25">
      <c r="A124" s="42"/>
    </row>
    <row r="125" spans="1:1" ht="15" x14ac:dyDescent="0.25">
      <c r="A125" s="42"/>
    </row>
    <row r="126" spans="1:1" ht="15" x14ac:dyDescent="0.25">
      <c r="A126" s="42"/>
    </row>
    <row r="127" spans="1:1" ht="15" x14ac:dyDescent="0.25">
      <c r="A127" s="42"/>
    </row>
    <row r="128" spans="1:1" ht="15" x14ac:dyDescent="0.25">
      <c r="A128" s="42"/>
    </row>
    <row r="129" spans="1:1" ht="15" x14ac:dyDescent="0.25">
      <c r="A129" s="42"/>
    </row>
    <row r="130" spans="1:1" ht="15" x14ac:dyDescent="0.25">
      <c r="A130" s="42"/>
    </row>
    <row r="131" spans="1:1" ht="15" x14ac:dyDescent="0.25">
      <c r="A131" s="42"/>
    </row>
  </sheetData>
  <sheetProtection algorithmName="SHA-512" hashValue="xhFHS/i4gCAiP2CvrKJndTvrs5uFtrpIPJqj81qQCTyto9RbRlnsVhsgVjjQB2Mqd5E3a3WGo2bJiROf6LxWLg==" saltValue="Js9ATrkP7G02727/6U8BWg==" spinCount="100000" sheet="1" objects="1" scenarios="1"/>
  <mergeCells count="4">
    <mergeCell ref="E6:G6"/>
    <mergeCell ref="E12:G12"/>
    <mergeCell ref="E60:H60"/>
    <mergeCell ref="H66:H67"/>
  </mergeCells>
  <phoneticPr fontId="5" type="noConversion"/>
  <dataValidations count="2">
    <dataValidation type="list" allowBlank="1" showInputMessage="1" showErrorMessage="1" sqref="E6:G6" xr:uid="{00000000-0002-0000-0500-000000000000}">
      <formula1>Schools</formula1>
    </dataValidation>
    <dataValidation type="list" showInputMessage="1" showErrorMessage="1" sqref="E34 E58" xr:uid="{00000000-0002-0000-0500-000001000000}">
      <formula1>"Yes,No"</formula1>
    </dataValidation>
  </dataValidations>
  <pageMargins left="0.35" right="0.25" top="0.32" bottom="0.5" header="0.32" footer="0.3"/>
  <pageSetup scale="71" orientation="portrait" r:id="rId1"/>
  <headerFooter alignWithMargins="0">
    <oddFooter>&amp;L&amp;7&amp;D  at &amp;T Mike 702.854.0691&amp;C&amp;7Page &amp;P of &amp;N&amp;R&amp;7&amp;F  &amp;A</oddFooter>
  </headerFooter>
  <legacyDrawing r:id="rId2"/>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D4A3EC0020B44F93019580CF4D642E" ma:contentTypeVersion="20" ma:contentTypeDescription="Create a new document." ma:contentTypeScope="" ma:versionID="2ef873bc18bb564f7903d912316d2d6c">
  <xsd:schema xmlns:xsd="http://www.w3.org/2001/XMLSchema" xmlns:xs="http://www.w3.org/2001/XMLSchema" xmlns:p="http://schemas.microsoft.com/office/2006/metadata/properties" xmlns:ns1="http://schemas.microsoft.com/sharepoint/v3" xmlns:ns2="edb173ee-3fb8-4f75-bf43-79a22ca96f2e" xmlns:ns3="9224003f-e6e7-470a-941a-44de56618887" targetNamespace="http://schemas.microsoft.com/office/2006/metadata/properties" ma:root="true" ma:fieldsID="b775ab88742096e474d8dad1a2c70e19" ns1:_="" ns2:_="" ns3:_="">
    <xsd:import namespace="http://schemas.microsoft.com/sharepoint/v3"/>
    <xsd:import namespace="edb173ee-3fb8-4f75-bf43-79a22ca96f2e"/>
    <xsd:import namespace="9224003f-e6e7-470a-941a-44de566188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Dateandtime" minOccurs="0"/>
                <xsd:element ref="ns2:MediaLengthInSeconds"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b173ee-3fb8-4f75-bf43-79a22ca96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Dateandtime" ma:index="22" nillable="true" ma:displayName="Date and time" ma:format="DateOnly" ma:internalName="Dateandtime">
      <xsd:simpleType>
        <xsd:restriction base="dms:DateTime"/>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24003f-e6e7-470a-941a-44de566188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1d1bbaf-8935-41e2-b6d1-001bd16c079b}" ma:internalName="TaxCatchAll" ma:showField="CatchAllData" ma:web="9224003f-e6e7-470a-941a-44de566188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ateandtime xmlns="edb173ee-3fb8-4f75-bf43-79a22ca96f2e" xsi:nil="true"/>
    <TaxCatchAll xmlns="9224003f-e6e7-470a-941a-44de56618887" xsi:nil="true"/>
  </documentManagement>
</p:properties>
</file>

<file path=customXml/itemProps1.xml><?xml version="1.0" encoding="utf-8"?>
<ds:datastoreItem xmlns:ds="http://schemas.openxmlformats.org/officeDocument/2006/customXml" ds:itemID="{68320E0B-278E-482C-8B5D-EAF3D94B6450}">
  <ds:schemaRefs>
    <ds:schemaRef ds:uri="http://schemas.microsoft.com/sharepoint/v3/contenttype/forms"/>
  </ds:schemaRefs>
</ds:datastoreItem>
</file>

<file path=customXml/itemProps2.xml><?xml version="1.0" encoding="utf-8"?>
<ds:datastoreItem xmlns:ds="http://schemas.openxmlformats.org/officeDocument/2006/customXml" ds:itemID="{4BB5CDFD-4021-41A3-977E-6F10F275FD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b173ee-3fb8-4f75-bf43-79a22ca96f2e"/>
    <ds:schemaRef ds:uri="9224003f-e6e7-470a-941a-44de566188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16C5FC-2DED-4F5E-AB5F-00A45B050737}">
  <ds:schemaRefs>
    <ds:schemaRef ds:uri="http://purl.org/dc/terms/"/>
    <ds:schemaRef ds:uri="http://schemas.microsoft.com/office/2006/metadata/properties"/>
    <ds:schemaRef ds:uri="http://schemas.microsoft.com/office/2006/documentManagement/types"/>
    <ds:schemaRef ds:uri="http://schemas.microsoft.com/sharepoint/v3"/>
    <ds:schemaRef ds:uri="9224003f-e6e7-470a-941a-44de56618887"/>
    <ds:schemaRef ds:uri="http://purl.org/dc/elements/1.1/"/>
    <ds:schemaRef ds:uri="http://purl.org/dc/dcmitype/"/>
    <ds:schemaRef ds:uri="http://schemas.microsoft.com/office/infopath/2007/PartnerControls"/>
    <ds:schemaRef ds:uri="edb173ee-3fb8-4f75-bf43-79a22ca96f2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Introduction</vt:lpstr>
      <vt:lpstr>FP Data-Rtgs</vt:lpstr>
      <vt:lpstr>Comments</vt:lpstr>
      <vt:lpstr>Notes</vt:lpstr>
      <vt:lpstr>ST District Code</vt:lpstr>
      <vt:lpstr>Fin Fmwk Data 1 yr</vt:lpstr>
      <vt:lpstr>Comments!Print_Area</vt:lpstr>
      <vt:lpstr>'Fin Fmwk Data 1 yr'!Print_Area</vt:lpstr>
      <vt:lpstr>'FP Data-Rtgs'!Print_Area</vt:lpstr>
      <vt:lpstr>Introduction!Print_Area</vt:lpstr>
      <vt:lpstr>Notes!Print_Area</vt:lpstr>
      <vt:lpstr>'ST District Code'!Print_Area</vt:lpstr>
      <vt:lpstr>'FP Data-Rtgs'!Print_Titles</vt:lpstr>
      <vt:lpstr>School_List</vt:lpstr>
      <vt:lpstr>Schools</vt:lpstr>
    </vt:vector>
  </TitlesOfParts>
  <Manager/>
  <Company>MD&amp;A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Dang</dc:creator>
  <cp:keywords/>
  <dc:description/>
  <cp:lastModifiedBy>Michael Dang</cp:lastModifiedBy>
  <cp:revision/>
  <dcterms:created xsi:type="dcterms:W3CDTF">2011-01-17T07:44:01Z</dcterms:created>
  <dcterms:modified xsi:type="dcterms:W3CDTF">2022-05-04T00:33:11Z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0x01010072D4A3EC0020B44F93019580CF4D642E</vt:lpwstr>
  </property>
</Properties>
</file>