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autoCompressPictures="0" defaultThemeVersion="124226"/>
  <mc:AlternateContent xmlns:mc="http://schemas.openxmlformats.org/markup-compatibility/2006">
    <mc:Choice Requires="x15">
      <x15ac:absPath xmlns:x15ac="http://schemas.microsoft.com/office/spreadsheetml/2010/11/ac" url="C:\Users\Kyle.McOmber\Dropbox\Active Projects\By State\Nevada\Pinecrest Academy of Nevada (PAN)\Charter Development\Enrollment Expansion (Cadence, Inspirada, Sloan Canyon) - April 2021\"/>
    </mc:Choice>
  </mc:AlternateContent>
  <bookViews>
    <workbookView xWindow="-57720" yWindow="12" windowWidth="29040" windowHeight="15840" activeTab="1"/>
  </bookViews>
  <sheets>
    <sheet name="Summary and Contact Data" sheetId="6" r:id="rId1"/>
    <sheet name="Achievement Data" sheetId="4" r:id="rId2"/>
    <sheet name="Other Achievement Data Info" sheetId="5" r:id="rId3"/>
    <sheet name="Audit Information" sheetId="7" r:id="rId4"/>
    <sheet name="Other Audit Data Info" sheetId="8" r:id="rId5"/>
  </sheets>
  <definedNames>
    <definedName name="_xlnm.Print_Area" localSheetId="1">'Achievement Data'!$C$5:$AM$47</definedName>
    <definedName name="_xlnm.Print_Titles" localSheetId="1">'Achievement Data'!$C:$J,'Achievement Data'!$5:$8</definedName>
    <definedName name="Z_FE609B12_881B_4D3A_A5D2_40CEDA1948BB_.wvu.PrintArea" localSheetId="1" hidden="1">'Achievement Data'!$C$5:$AM$47</definedName>
    <definedName name="Z_FE609B12_881B_4D3A_A5D2_40CEDA1948BB_.wvu.PrintTitles" localSheetId="1" hidden="1">'Achievement Data'!$C:$J,'Achievement Data'!$5:$8</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9" i="7" l="1"/>
  <c r="K9" i="7" s="1"/>
  <c r="J10" i="7"/>
  <c r="O11" i="7"/>
  <c r="J11" i="7"/>
  <c r="K11" i="7" s="1"/>
  <c r="Z20" i="7"/>
  <c r="AA28" i="7"/>
  <c r="M12" i="7"/>
  <c r="L12" i="7"/>
  <c r="J12" i="7"/>
  <c r="K12" i="7" s="1"/>
  <c r="Z22" i="7"/>
  <c r="Y53" i="7"/>
  <c r="J14" i="7"/>
  <c r="Y15" i="7"/>
  <c r="V15" i="7"/>
  <c r="U15" i="7"/>
  <c r="T15" i="7"/>
  <c r="X15" i="7" s="1"/>
  <c r="N15" i="7"/>
  <c r="W15" i="7" s="1"/>
  <c r="K15" i="7"/>
  <c r="Y14" i="7"/>
  <c r="V14" i="7"/>
  <c r="U14" i="7"/>
  <c r="T14" i="7"/>
  <c r="X14" i="7" s="1"/>
  <c r="N14" i="7"/>
  <c r="Y13" i="7"/>
  <c r="V13" i="7"/>
  <c r="U13" i="7"/>
  <c r="T13" i="7"/>
  <c r="X13" i="7" s="1"/>
  <c r="N13" i="7"/>
  <c r="K13" i="7"/>
  <c r="Y12" i="7"/>
  <c r="V12" i="7"/>
  <c r="U12" i="7"/>
  <c r="T12" i="7"/>
  <c r="X12" i="7" s="1"/>
  <c r="Y11" i="7"/>
  <c r="V11" i="7"/>
  <c r="U11" i="7"/>
  <c r="T11" i="7"/>
  <c r="X11" i="7" s="1"/>
  <c r="N11" i="7"/>
  <c r="Y10" i="7"/>
  <c r="V10" i="7"/>
  <c r="U10" i="7"/>
  <c r="T10" i="7"/>
  <c r="X10" i="7" s="1"/>
  <c r="N10" i="7"/>
  <c r="K10" i="7"/>
  <c r="Y9" i="7"/>
  <c r="V9" i="7"/>
  <c r="U9" i="7"/>
  <c r="T9" i="7"/>
  <c r="X9" i="7" s="1"/>
  <c r="N9" i="7"/>
  <c r="N23" i="7"/>
  <c r="K56" i="7"/>
  <c r="K51" i="7"/>
  <c r="K54" i="7"/>
  <c r="W54" i="7" s="1"/>
  <c r="K53" i="7"/>
  <c r="K50" i="7"/>
  <c r="K49" i="7"/>
  <c r="W49" i="7" s="1"/>
  <c r="K47" i="7"/>
  <c r="W47" i="7" s="1"/>
  <c r="K46" i="7"/>
  <c r="K45" i="7"/>
  <c r="K44" i="7"/>
  <c r="K42" i="7"/>
  <c r="W42" i="7" s="1"/>
  <c r="K41" i="7"/>
  <c r="K40" i="7"/>
  <c r="K39" i="7"/>
  <c r="K37" i="7"/>
  <c r="W37" i="7" s="1"/>
  <c r="K36" i="7"/>
  <c r="K35" i="7"/>
  <c r="K34" i="7"/>
  <c r="W34" i="7" s="1"/>
  <c r="K33" i="7"/>
  <c r="W33" i="7" s="1"/>
  <c r="K31" i="7"/>
  <c r="K30" i="7"/>
  <c r="K29" i="7"/>
  <c r="W29" i="7" s="1"/>
  <c r="K28" i="7"/>
  <c r="W28" i="7" s="1"/>
  <c r="K27" i="7"/>
  <c r="K26" i="7"/>
  <c r="Y22" i="7"/>
  <c r="Y23" i="7"/>
  <c r="N22" i="7"/>
  <c r="K23" i="7"/>
  <c r="W23" i="7" s="1"/>
  <c r="J22" i="7"/>
  <c r="K22" i="7" s="1"/>
  <c r="W22" i="7" s="1"/>
  <c r="N21" i="7"/>
  <c r="W21" i="7" s="1"/>
  <c r="K21" i="7"/>
  <c r="N20" i="7"/>
  <c r="J20" i="7"/>
  <c r="K20" i="7" s="1"/>
  <c r="W20" i="7" s="1"/>
  <c r="N19" i="7"/>
  <c r="J19" i="7"/>
  <c r="K19" i="7" s="1"/>
  <c r="M18" i="7"/>
  <c r="N18" i="7" s="1"/>
  <c r="J18" i="7"/>
  <c r="K18" i="7" s="1"/>
  <c r="K25" i="7"/>
  <c r="W25" i="7" s="1"/>
  <c r="K17" i="7"/>
  <c r="J17" i="7"/>
  <c r="N17" i="7"/>
  <c r="T23" i="7"/>
  <c r="X23" i="7" s="1"/>
  <c r="V23" i="7"/>
  <c r="U23" i="7"/>
  <c r="T22" i="7"/>
  <c r="X22" i="7"/>
  <c r="V22" i="7"/>
  <c r="U22" i="7"/>
  <c r="T21" i="7"/>
  <c r="X21" i="7" s="1"/>
  <c r="Y21" i="7"/>
  <c r="V21" i="7"/>
  <c r="U21" i="7"/>
  <c r="T20" i="7"/>
  <c r="X20" i="7" s="1"/>
  <c r="Y20" i="7"/>
  <c r="V20" i="7"/>
  <c r="U20" i="7"/>
  <c r="T19" i="7"/>
  <c r="X19" i="7" s="1"/>
  <c r="Y19" i="7"/>
  <c r="V19" i="7"/>
  <c r="U19" i="7"/>
  <c r="T18" i="7"/>
  <c r="X18" i="7" s="1"/>
  <c r="Y18" i="7"/>
  <c r="V18" i="7"/>
  <c r="U18" i="7"/>
  <c r="T17" i="7"/>
  <c r="X17" i="7" s="1"/>
  <c r="Y17" i="7"/>
  <c r="W17" i="7"/>
  <c r="V17" i="7"/>
  <c r="U17" i="7"/>
  <c r="Y31" i="7"/>
  <c r="Y30" i="7"/>
  <c r="W31" i="7"/>
  <c r="W30" i="7"/>
  <c r="V31" i="7"/>
  <c r="V30" i="7"/>
  <c r="U31" i="7"/>
  <c r="U30" i="7"/>
  <c r="T31" i="7"/>
  <c r="X31" i="7" s="1"/>
  <c r="T30" i="7"/>
  <c r="X30" i="7" s="1"/>
  <c r="T29" i="7"/>
  <c r="X29" i="7" s="1"/>
  <c r="Y29" i="7"/>
  <c r="V29" i="7"/>
  <c r="U29" i="7"/>
  <c r="Y28" i="7"/>
  <c r="V28" i="7"/>
  <c r="U28" i="7"/>
  <c r="T28" i="7"/>
  <c r="X28" i="7" s="1"/>
  <c r="Y27" i="7"/>
  <c r="W27" i="7"/>
  <c r="V27" i="7"/>
  <c r="U27" i="7"/>
  <c r="T27" i="7"/>
  <c r="X27" i="7"/>
  <c r="Y34" i="7"/>
  <c r="Y26" i="7"/>
  <c r="W26" i="7"/>
  <c r="V26" i="7"/>
  <c r="U26" i="7"/>
  <c r="T26" i="7"/>
  <c r="X26" i="7" s="1"/>
  <c r="Y25" i="7"/>
  <c r="V25" i="7"/>
  <c r="U25" i="7"/>
  <c r="T25" i="7"/>
  <c r="X25" i="7" s="1"/>
  <c r="Y56" i="7"/>
  <c r="Y51" i="7"/>
  <c r="W56" i="7"/>
  <c r="V56" i="7"/>
  <c r="U56" i="7"/>
  <c r="T56" i="7"/>
  <c r="X56" i="7"/>
  <c r="Y54" i="7"/>
  <c r="V54" i="7"/>
  <c r="U54" i="7"/>
  <c r="T54" i="7"/>
  <c r="X54" i="7" s="1"/>
  <c r="W53" i="7"/>
  <c r="V53" i="7"/>
  <c r="U53" i="7"/>
  <c r="T53" i="7"/>
  <c r="AA53" i="7" s="1"/>
  <c r="X53" i="7"/>
  <c r="AA56" i="7"/>
  <c r="Z54" i="7" s="1"/>
  <c r="Y37" i="7"/>
  <c r="Y36" i="7"/>
  <c r="Y33" i="7"/>
  <c r="T37" i="7"/>
  <c r="X37" i="7" s="1"/>
  <c r="AA37" i="7"/>
  <c r="Z29" i="7" s="1"/>
  <c r="T36" i="7"/>
  <c r="X36" i="7" s="1"/>
  <c r="T34" i="7"/>
  <c r="T33" i="7"/>
  <c r="X33" i="7" s="1"/>
  <c r="Y42" i="7"/>
  <c r="T42" i="7"/>
  <c r="T40" i="7"/>
  <c r="X40" i="7" s="1"/>
  <c r="Y40" i="7"/>
  <c r="Y39" i="7"/>
  <c r="T39" i="7"/>
  <c r="X39" i="7" s="1"/>
  <c r="Y49" i="7"/>
  <c r="Y44" i="7"/>
  <c r="T44" i="7"/>
  <c r="AA44" i="7"/>
  <c r="Z39" i="7" s="1"/>
  <c r="AA39" i="7" s="1"/>
  <c r="Z33" i="7" s="1"/>
  <c r="AA33" i="7" s="1"/>
  <c r="Z25" i="7" s="1"/>
  <c r="AA25" i="7" s="1"/>
  <c r="Z17" i="7" s="1"/>
  <c r="AA17" i="7" s="1"/>
  <c r="Z9" i="7" s="1"/>
  <c r="AA9" i="7" s="1"/>
  <c r="Y47" i="7"/>
  <c r="T47" i="7"/>
  <c r="X47" i="7" s="1"/>
  <c r="Y45" i="7"/>
  <c r="T45" i="7"/>
  <c r="T51" i="7"/>
  <c r="AA51" i="7" s="1"/>
  <c r="Z47" i="7" s="1"/>
  <c r="AA47" i="7" s="1"/>
  <c r="Z42" i="7" s="1"/>
  <c r="T49" i="7"/>
  <c r="X49" i="7" s="1"/>
  <c r="AA49" i="7"/>
  <c r="Z45" i="7" s="1"/>
  <c r="AA45" i="7" s="1"/>
  <c r="Z40" i="7" s="1"/>
  <c r="AA40" i="7" s="1"/>
  <c r="Z34" i="7" s="1"/>
  <c r="AA34" i="7" s="1"/>
  <c r="Z26" i="7" s="1"/>
  <c r="AA26" i="7" s="1"/>
  <c r="Z18" i="7" s="1"/>
  <c r="AA18" i="7" s="1"/>
  <c r="Z10" i="7" s="1"/>
  <c r="T35" i="7"/>
  <c r="V45" i="7"/>
  <c r="Y35" i="7"/>
  <c r="Y50" i="7"/>
  <c r="Y46" i="7"/>
  <c r="Y41" i="7"/>
  <c r="X42" i="7"/>
  <c r="W51" i="7"/>
  <c r="V51" i="7"/>
  <c r="U51" i="7"/>
  <c r="W50" i="7"/>
  <c r="V50" i="7"/>
  <c r="U50" i="7"/>
  <c r="V49" i="7"/>
  <c r="U49" i="7"/>
  <c r="V47" i="7"/>
  <c r="U47" i="7"/>
  <c r="W46" i="7"/>
  <c r="V46" i="7"/>
  <c r="U46" i="7"/>
  <c r="X45" i="7"/>
  <c r="W45" i="7"/>
  <c r="U45" i="7"/>
  <c r="X44" i="7"/>
  <c r="W44" i="7"/>
  <c r="V44" i="7"/>
  <c r="U44" i="7"/>
  <c r="V33" i="7"/>
  <c r="U33" i="7"/>
  <c r="U39" i="7"/>
  <c r="W39" i="7"/>
  <c r="V39" i="7"/>
  <c r="V42" i="7"/>
  <c r="U42" i="7"/>
  <c r="W40" i="7"/>
  <c r="V40" i="7"/>
  <c r="U40" i="7"/>
  <c r="V37" i="7"/>
  <c r="U37" i="7"/>
  <c r="W36" i="7"/>
  <c r="V36" i="7"/>
  <c r="U36" i="7"/>
  <c r="X34" i="7"/>
  <c r="V34" i="7"/>
  <c r="U34" i="7"/>
  <c r="V35" i="7"/>
  <c r="V41" i="7"/>
  <c r="T50" i="7"/>
  <c r="AA50" i="7"/>
  <c r="Z46" i="7" s="1"/>
  <c r="T46" i="7"/>
  <c r="X46" i="7" s="1"/>
  <c r="T41" i="7"/>
  <c r="X41" i="7" s="1"/>
  <c r="Z41" i="7"/>
  <c r="X50" i="7"/>
  <c r="X35" i="7"/>
  <c r="W35" i="7"/>
  <c r="W41" i="7"/>
  <c r="U35" i="7"/>
  <c r="U41" i="7"/>
  <c r="AA10" i="7" l="1"/>
  <c r="W10" i="7"/>
  <c r="W11" i="7"/>
  <c r="N12" i="7"/>
  <c r="W12" i="7" s="1"/>
  <c r="W13" i="7"/>
  <c r="W14" i="7"/>
  <c r="W9" i="7"/>
  <c r="AA29" i="7"/>
  <c r="Z21" i="7" s="1"/>
  <c r="AA21" i="7" s="1"/>
  <c r="Z13" i="7" s="1"/>
  <c r="AA13" i="7" s="1"/>
  <c r="AA42" i="7"/>
  <c r="Z36" i="7" s="1"/>
  <c r="AA36" i="7" s="1"/>
  <c r="Z28" i="7" s="1"/>
  <c r="AA20" i="7" s="1"/>
  <c r="Z12" i="7" s="1"/>
  <c r="AA12" i="7" s="1"/>
  <c r="AA41" i="7"/>
  <c r="Z35" i="7" s="1"/>
  <c r="AA35" i="7" s="1"/>
  <c r="Z27" i="7" s="1"/>
  <c r="AA27" i="7" s="1"/>
  <c r="Z19" i="7" s="1"/>
  <c r="AA19" i="7" s="1"/>
  <c r="Z11" i="7" s="1"/>
  <c r="AA11" i="7" s="1"/>
  <c r="AA54" i="7"/>
  <c r="AA30" i="7"/>
  <c r="AA22" i="7" s="1"/>
  <c r="Z14" i="7" s="1"/>
  <c r="AA14" i="7" s="1"/>
  <c r="W19" i="7"/>
  <c r="W18" i="7"/>
  <c r="AA31" i="7"/>
  <c r="Z23" i="7" s="1"/>
  <c r="AA23" i="7" s="1"/>
  <c r="Z15" i="7" s="1"/>
  <c r="AA15" i="7" s="1"/>
  <c r="X51" i="7"/>
</calcChain>
</file>

<file path=xl/comments1.xml><?xml version="1.0" encoding="utf-8"?>
<comments xmlns="http://schemas.openxmlformats.org/spreadsheetml/2006/main">
  <authors>
    <author>Heather Roth</author>
    <author>Patrick J. Gavin</author>
  </authors>
  <commentList>
    <comment ref="AA7" authorId="0" shapeId="0">
      <text>
        <r>
          <rPr>
            <b/>
            <sz val="9"/>
            <color indexed="81"/>
            <rFont val="Tahoma"/>
            <family val="2"/>
          </rPr>
          <t xml:space="preserve">If your state only administers an ELA exam </t>
        </r>
        <r>
          <rPr>
            <b/>
            <u/>
            <sz val="9"/>
            <color indexed="81"/>
            <rFont val="Tahoma"/>
            <family val="2"/>
          </rPr>
          <t>and not</t>
        </r>
        <r>
          <rPr>
            <b/>
            <sz val="9"/>
            <color indexed="81"/>
            <rFont val="Tahoma"/>
            <family val="2"/>
          </rPr>
          <t xml:space="preserve"> Reading, please include the ELA results here</t>
        </r>
      </text>
    </comment>
    <comment ref="C8" authorId="0" shapeId="0">
      <text>
        <r>
          <rPr>
            <sz val="9"/>
            <color indexed="81"/>
            <rFont val="Tahoma"/>
            <family val="2"/>
          </rPr>
          <t>Unique number assigned to the organization upon registering for the application. Entity ID for the District and State should match the EID assigned to your Charter.</t>
        </r>
      </text>
    </comment>
    <comment ref="D8" authorId="0" shapeId="0">
      <text>
        <r>
          <rPr>
            <sz val="9"/>
            <color indexed="81"/>
            <rFont val="Tahoma"/>
            <family val="2"/>
          </rPr>
          <t xml:space="preserve">Unique number assigned to each campus/school of the organization by the state
</t>
        </r>
      </text>
    </comment>
    <comment ref="H8" authorId="0" shapeId="0">
      <text>
        <r>
          <rPr>
            <sz val="9"/>
            <color indexed="81"/>
            <rFont val="Tahoma"/>
            <family val="2"/>
          </rPr>
          <t>Indicates whether you are entering data for the school, district or state</t>
        </r>
      </text>
    </comment>
    <comment ref="I8" authorId="0" shapeId="0">
      <text>
        <r>
          <rPr>
            <sz val="9"/>
            <color indexed="81"/>
            <rFont val="Tahoma"/>
            <family val="2"/>
          </rPr>
          <t>For a given academic year, it is the year in which the</t>
        </r>
        <r>
          <rPr>
            <b/>
            <sz val="9"/>
            <color indexed="81"/>
            <rFont val="Tahoma"/>
            <family val="2"/>
          </rPr>
          <t xml:space="preserve"> spring term</t>
        </r>
        <r>
          <rPr>
            <sz val="9"/>
            <color indexed="81"/>
            <rFont val="Tahoma"/>
            <family val="2"/>
          </rPr>
          <t xml:space="preserve"> exists (e.g. the academic year 2010-2011 would be expressed as 2011)</t>
        </r>
      </text>
    </comment>
    <comment ref="J8" authorId="1" shapeId="0">
      <text>
        <r>
          <rPr>
            <sz val="9"/>
            <color indexed="81"/>
            <rFont val="Tahoma"/>
            <family val="2"/>
          </rPr>
          <t xml:space="preserve">The name of the state test administered to the cohort (e.g., California Standards Test or CST)
</t>
        </r>
      </text>
    </comment>
    <comment ref="K8" authorId="0" shapeId="0">
      <text>
        <r>
          <rPr>
            <sz val="9"/>
            <color indexed="81"/>
            <rFont val="Tahoma"/>
            <family val="2"/>
          </rPr>
          <t>Rating on A-F, Star Scale, etc.</t>
        </r>
      </text>
    </comment>
    <comment ref="N8" authorId="0" shapeId="0">
      <text>
        <r>
          <rPr>
            <b/>
            <sz val="9"/>
            <color indexed="81"/>
            <rFont val="Tahoma"/>
            <family val="2"/>
          </rPr>
          <t>Note: This should be entered as a raw number</t>
        </r>
      </text>
    </comment>
    <comment ref="O8" authorId="0" shapeId="0">
      <text>
        <r>
          <rPr>
            <sz val="9"/>
            <color indexed="81"/>
            <rFont val="Tahoma"/>
            <family val="2"/>
          </rPr>
          <t xml:space="preserve">Students that qualify for Free and Reduced Lunch (FRL)
</t>
        </r>
        <r>
          <rPr>
            <b/>
            <sz val="9"/>
            <color indexed="81"/>
            <rFont val="Tahoma"/>
            <family val="2"/>
          </rPr>
          <t>Note: This should be entered as a raw number</t>
        </r>
      </text>
    </comment>
    <comment ref="P8" authorId="0" shapeId="0">
      <text>
        <r>
          <rPr>
            <sz val="9"/>
            <color indexed="81"/>
            <rFont val="Tahoma"/>
            <family val="2"/>
          </rPr>
          <t>Reported English Language Learner classification as defined by your operating state</t>
        </r>
      </text>
    </comment>
    <comment ref="Q8" authorId="0" shapeId="0">
      <text>
        <r>
          <rPr>
            <sz val="9"/>
            <color indexed="81"/>
            <rFont val="Tahoma"/>
            <family val="2"/>
          </rPr>
          <t>Reported Special Education classification as defined by your operating state</t>
        </r>
      </text>
    </comment>
    <comment ref="R8" authorId="0" shapeId="0">
      <text>
        <r>
          <rPr>
            <sz val="9"/>
            <color indexed="81"/>
            <rFont val="Tahoma"/>
            <family val="2"/>
          </rPr>
          <t xml:space="preserve">For the purposes of our analysis, all students who are Caucasian or Asian &amp; Hawaiian/Pacific Islander should not be included in the minority count
</t>
        </r>
        <r>
          <rPr>
            <b/>
            <sz val="9"/>
            <color indexed="81"/>
            <rFont val="Tahoma"/>
            <family val="2"/>
          </rPr>
          <t>Note: This should be entered as a raw number</t>
        </r>
      </text>
    </comment>
    <comment ref="S8" authorId="0" shapeId="0">
      <text>
        <r>
          <rPr>
            <sz val="9"/>
            <color indexed="81"/>
            <rFont val="Tahoma"/>
            <family val="2"/>
          </rPr>
          <t xml:space="preserve">For the purposes of our analysis, all students who are Caucasian or Asian &amp; Hawaiian/Pacific Islander should not be included in the minority count
</t>
        </r>
        <r>
          <rPr>
            <b/>
            <sz val="9"/>
            <color indexed="81"/>
            <rFont val="Tahoma"/>
            <family val="2"/>
          </rPr>
          <t>Note: This should be entered as a raw number</t>
        </r>
      </text>
    </comment>
    <comment ref="T8" authorId="0" shapeId="0">
      <text>
        <r>
          <rPr>
            <sz val="9"/>
            <color indexed="81"/>
            <rFont val="Tahoma"/>
            <family val="2"/>
          </rPr>
          <t xml:space="preserve">For the purposes of our analysis, all students who are Caucasian or Asian &amp; Hawaiian/Pacific Islander should not be included in the minority count
</t>
        </r>
        <r>
          <rPr>
            <b/>
            <sz val="9"/>
            <color indexed="81"/>
            <rFont val="Tahoma"/>
            <family val="2"/>
          </rPr>
          <t>Note: This should be entered as a raw number</t>
        </r>
      </text>
    </comment>
    <comment ref="U8" authorId="0" shapeId="0">
      <text>
        <r>
          <rPr>
            <b/>
            <sz val="9"/>
            <color indexed="81"/>
            <rFont val="Tahoma"/>
            <family val="2"/>
          </rPr>
          <t xml:space="preserve">Note: </t>
        </r>
        <r>
          <rPr>
            <sz val="9"/>
            <color indexed="81"/>
            <rFont val="Tahoma"/>
            <family val="2"/>
          </rPr>
          <t>Conditional formatting is included in this cell to ensure the proper summation of the following proficiency bands</t>
        </r>
      </text>
    </comment>
    <comment ref="W8" authorId="0" shapeId="0">
      <text>
        <r>
          <rPr>
            <b/>
            <sz val="9"/>
            <color indexed="81"/>
            <rFont val="Tahoma"/>
            <family val="2"/>
          </rPr>
          <t xml:space="preserve">Note: </t>
        </r>
        <r>
          <rPr>
            <sz val="9"/>
            <color indexed="81"/>
            <rFont val="Tahoma"/>
            <family val="2"/>
          </rPr>
          <t>Leave this column blank if your state only has four proficiency bands</t>
        </r>
      </text>
    </comment>
    <comment ref="AA8" authorId="0" shapeId="0">
      <text>
        <r>
          <rPr>
            <b/>
            <sz val="9"/>
            <color indexed="81"/>
            <rFont val="Tahoma"/>
            <family val="2"/>
          </rPr>
          <t xml:space="preserve">Note: </t>
        </r>
        <r>
          <rPr>
            <sz val="9"/>
            <color indexed="81"/>
            <rFont val="Tahoma"/>
            <family val="2"/>
          </rPr>
          <t>Conditional formatting is included in this cell to ensure the proper summation of the following proficiency bands</t>
        </r>
      </text>
    </comment>
    <comment ref="AB8" authorId="0" shapeId="0">
      <text>
        <r>
          <rPr>
            <b/>
            <sz val="9"/>
            <color indexed="81"/>
            <rFont val="Tahoma"/>
            <family val="2"/>
          </rPr>
          <t xml:space="preserve">Note: </t>
        </r>
        <r>
          <rPr>
            <sz val="9"/>
            <color indexed="81"/>
            <rFont val="Tahoma"/>
            <family val="2"/>
          </rPr>
          <t xml:space="preserve">Leave this column blank if your state only has four proficiency bands
</t>
        </r>
      </text>
    </comment>
    <comment ref="AG8" authorId="0" shapeId="0">
      <text>
        <r>
          <rPr>
            <b/>
            <sz val="9"/>
            <color indexed="81"/>
            <rFont val="Tahoma"/>
            <family val="2"/>
          </rPr>
          <t xml:space="preserve">Note: </t>
        </r>
        <r>
          <rPr>
            <sz val="9"/>
            <color indexed="81"/>
            <rFont val="Tahoma"/>
            <family val="2"/>
          </rPr>
          <t>Conditional formatting is included in this cell to ensure the proper summation of the following proficiency bands</t>
        </r>
      </text>
    </comment>
    <comment ref="AH8" authorId="0" shapeId="0">
      <text>
        <r>
          <rPr>
            <b/>
            <sz val="9"/>
            <color indexed="81"/>
            <rFont val="Tahoma"/>
            <family val="2"/>
          </rPr>
          <t xml:space="preserve">Note: </t>
        </r>
        <r>
          <rPr>
            <sz val="9"/>
            <color indexed="81"/>
            <rFont val="Tahoma"/>
            <family val="2"/>
          </rPr>
          <t xml:space="preserve">Leave this column blank if your state only has four proficiency bands
</t>
        </r>
      </text>
    </comment>
  </commentList>
</comments>
</file>

<file path=xl/comments2.xml><?xml version="1.0" encoding="utf-8"?>
<comments xmlns="http://schemas.openxmlformats.org/spreadsheetml/2006/main">
  <authors>
    <author>Heather Roth</author>
    <author>Matt Padron</author>
  </authors>
  <commentList>
    <comment ref="C8" authorId="0" shapeId="0">
      <text>
        <r>
          <rPr>
            <sz val="9"/>
            <color indexed="81"/>
            <rFont val="Tahoma"/>
            <family val="2"/>
          </rPr>
          <t>Unique number assigned to the organization upon registering for the application. Entity ID for the District and State should match the EID assigned to your Charter.</t>
        </r>
      </text>
    </comment>
    <comment ref="D8" authorId="0" shapeId="0">
      <text>
        <r>
          <rPr>
            <sz val="9"/>
            <color indexed="81"/>
            <rFont val="Tahoma"/>
            <family val="2"/>
          </rPr>
          <t xml:space="preserve">Unique number assigned to each campus/school of the organization by the state
</t>
        </r>
      </text>
    </comment>
    <comment ref="Z22" authorId="1" shapeId="0">
      <text>
        <r>
          <rPr>
            <b/>
            <sz val="9"/>
            <color indexed="81"/>
            <rFont val="Tahoma"/>
            <family val="2"/>
          </rPr>
          <t>Matt Padron:</t>
        </r>
        <r>
          <rPr>
            <sz val="9"/>
            <color indexed="81"/>
            <rFont val="Tahoma"/>
            <family val="2"/>
          </rPr>
          <t xml:space="preserve">
Restated Net Position - $(592,038) Adjustment</t>
        </r>
      </text>
    </comment>
    <comment ref="Z45" authorId="1" shapeId="0">
      <text>
        <r>
          <rPr>
            <b/>
            <sz val="9"/>
            <color indexed="81"/>
            <rFont val="Tahoma"/>
            <family val="2"/>
          </rPr>
          <t>Matt Padron:</t>
        </r>
        <r>
          <rPr>
            <sz val="9"/>
            <color indexed="81"/>
            <rFont val="Tahoma"/>
            <family val="2"/>
          </rPr>
          <t xml:space="preserve">
Restated Net Position - $(2,531,006) Adjustment</t>
        </r>
      </text>
    </comment>
    <comment ref="Z46" authorId="1" shapeId="0">
      <text>
        <r>
          <rPr>
            <b/>
            <sz val="9"/>
            <color indexed="81"/>
            <rFont val="Tahoma"/>
            <family val="2"/>
          </rPr>
          <t>Matt Padron:</t>
        </r>
        <r>
          <rPr>
            <sz val="9"/>
            <color indexed="81"/>
            <rFont val="Tahoma"/>
            <family val="2"/>
          </rPr>
          <t xml:space="preserve">
Restated Net Position - $(3,914,767) Adjustment</t>
        </r>
      </text>
    </comment>
    <comment ref="Z47" authorId="1" shapeId="0">
      <text>
        <r>
          <rPr>
            <b/>
            <sz val="9"/>
            <color indexed="81"/>
            <rFont val="Tahoma"/>
            <family val="2"/>
          </rPr>
          <t>Matt Padron:</t>
        </r>
        <r>
          <rPr>
            <sz val="9"/>
            <color indexed="81"/>
            <rFont val="Tahoma"/>
            <family val="2"/>
          </rPr>
          <t xml:space="preserve">
Restated Net Position    -$(12,573,514) Adjustment</t>
        </r>
      </text>
    </comment>
    <comment ref="Z54" authorId="1" shapeId="0">
      <text>
        <r>
          <rPr>
            <b/>
            <sz val="9"/>
            <color indexed="81"/>
            <rFont val="Tahoma"/>
            <family val="2"/>
          </rPr>
          <t>Matt Padron:</t>
        </r>
        <r>
          <rPr>
            <sz val="9"/>
            <color indexed="81"/>
            <rFont val="Tahoma"/>
            <family val="2"/>
          </rPr>
          <t xml:space="preserve">
Restated Net Position $207,967 Adjustment</t>
        </r>
      </text>
    </comment>
  </commentList>
</comments>
</file>

<file path=xl/sharedStrings.xml><?xml version="1.0" encoding="utf-8"?>
<sst xmlns="http://schemas.openxmlformats.org/spreadsheetml/2006/main" count="861" uniqueCount="193">
  <si>
    <t>STATE TEST &amp; COLLEGE ENTRANCE EXAM DATA</t>
  </si>
  <si>
    <t>- Only fill in the yellow cells (all other cells are locked)</t>
  </si>
  <si>
    <t>- Please check the calculated values below and make sure they correspond with internal records</t>
  </si>
  <si>
    <t>Entity Description Data</t>
  </si>
  <si>
    <t>Student Demographic Information</t>
  </si>
  <si>
    <t>Math</t>
  </si>
  <si>
    <t>Science</t>
  </si>
  <si>
    <t>State</t>
  </si>
  <si>
    <t>Entity ID</t>
  </si>
  <si>
    <t>School ID</t>
  </si>
  <si>
    <t>Comparison Entity</t>
  </si>
  <si>
    <t>Assessment Year</t>
  </si>
  <si>
    <t xml:space="preserve">Test Name </t>
  </si>
  <si>
    <t>Total # Students Enrolled</t>
  </si>
  <si>
    <t>Total # FRL</t>
  </si>
  <si>
    <t>Total # ELL</t>
  </si>
  <si>
    <t>Total # SPED</t>
  </si>
  <si>
    <t># students tested</t>
  </si>
  <si>
    <t>Charter</t>
  </si>
  <si>
    <t>Grades Served</t>
  </si>
  <si>
    <t>Grades Tested</t>
  </si>
  <si>
    <t>School</t>
  </si>
  <si>
    <t>Elementary</t>
  </si>
  <si>
    <t>Middle</t>
  </si>
  <si>
    <t>Level</t>
  </si>
  <si>
    <t>Reading/Language Arts</t>
  </si>
  <si>
    <t>Total # Hispanic Students</t>
  </si>
  <si>
    <t>Total # Native American Students</t>
  </si>
  <si>
    <t>Total # Black Students</t>
  </si>
  <si>
    <t>OTHER INFORMATION</t>
  </si>
  <si>
    <t>- Fill in the yellow cells with any additional notes necessary to explain the data</t>
  </si>
  <si>
    <t>HS</t>
  </si>
  <si>
    <t>School Contact Info</t>
  </si>
  <si>
    <t>Authorizer Contact Information</t>
  </si>
  <si>
    <t>Charter School Name</t>
  </si>
  <si>
    <t>Name of Campus (if more than one)</t>
  </si>
  <si>
    <t>Year Opened</t>
  </si>
  <si>
    <t>Year EMO Began Mgmt</t>
  </si>
  <si>
    <t>City</t>
  </si>
  <si>
    <t>Contact Name</t>
  </si>
  <si>
    <t>Contact Title</t>
  </si>
  <si>
    <t>Contact Email</t>
  </si>
  <si>
    <t>Contact Phone</t>
  </si>
  <si>
    <t>Authorizing Organization</t>
  </si>
  <si>
    <t>- Discrepancies between publicly avaliable  data and reported data must be thoroughly explained on next tab</t>
  </si>
  <si>
    <t>School/Campus Statewide Accountability Rating</t>
  </si>
  <si>
    <t>INDEPENDENT AUDIT DATA</t>
  </si>
  <si>
    <t>First Fiscal Year of Operation</t>
  </si>
  <si>
    <t>Fiscal Year</t>
  </si>
  <si>
    <t>Cash</t>
  </si>
  <si>
    <t>Total Current Assets</t>
  </si>
  <si>
    <t>Non Current Assets</t>
  </si>
  <si>
    <t>Total Assets</t>
  </si>
  <si>
    <t>Current Liabilities</t>
  </si>
  <si>
    <t>Non Current Liabilities</t>
  </si>
  <si>
    <t>Total Liabilities</t>
  </si>
  <si>
    <t>Net Assets</t>
  </si>
  <si>
    <t>Funding</t>
  </si>
  <si>
    <t>Expenditures</t>
  </si>
  <si>
    <t>Change in Net Assets</t>
  </si>
  <si>
    <t>Current Ratio</t>
  </si>
  <si>
    <t>Unrestricted Days Cash</t>
  </si>
  <si>
    <t>Debt to Asset Ratio</t>
  </si>
  <si>
    <t>Surplus Margin</t>
  </si>
  <si>
    <t>Cash Flow</t>
  </si>
  <si>
    <t>Independent Audit Data</t>
  </si>
  <si>
    <t>-Supply the requested data from each independent audit performed for the organization or a school in the past four years</t>
  </si>
  <si>
    <t>- Discrepancies between published data and reported data must be thoroughly explained on next tab</t>
  </si>
  <si>
    <t>Please use this space to include any additional information you would like SPCSA to know about the data you are submitting</t>
  </si>
  <si>
    <t>School/Entity Name (as it appears on Independent Audit)</t>
  </si>
  <si>
    <t>Net Position (Beginning of Year)</t>
  </si>
  <si>
    <t>Net Position (End of Year)</t>
  </si>
  <si>
    <t>Pinecrest Academy of Nevada</t>
  </si>
  <si>
    <t>Doral Academy of Nevada</t>
  </si>
  <si>
    <t>Mater Academy of Nevada</t>
  </si>
  <si>
    <t>Somerset Academy of Las Vegas</t>
  </si>
  <si>
    <t>SLAM Academy of Nevada</t>
  </si>
  <si>
    <t>NV</t>
  </si>
  <si>
    <t>45-5065099</t>
  </si>
  <si>
    <t>2012-2013</t>
  </si>
  <si>
    <t>2013-2014</t>
  </si>
  <si>
    <t>2014-2015</t>
  </si>
  <si>
    <t>2015-2016</t>
  </si>
  <si>
    <t>2016-2017</t>
  </si>
  <si>
    <t>2011-2012</t>
  </si>
  <si>
    <t>27-5393412</t>
  </si>
  <si>
    <t>81-1668405</t>
  </si>
  <si>
    <t>46-1907920</t>
  </si>
  <si>
    <t>46-5122331</t>
  </si>
  <si>
    <r>
      <t xml:space="preserve">Please use this space to include any additional information you would like SPCSA to know about the data you are submitting: </t>
    </r>
    <r>
      <rPr>
        <b/>
        <sz val="10"/>
        <color rgb="FFFF0000"/>
        <rFont val="Cambria"/>
        <family val="1"/>
        <scheme val="major"/>
      </rPr>
      <t xml:space="preserve">                                                                                                                                                                                                                                                                                                                                                                                       There was a restatement of Net Assets in the 2015 audit due to the implementation of GASB 68 and proper treatment of capital leases.</t>
    </r>
  </si>
  <si>
    <t>2017-2018</t>
  </si>
  <si>
    <t>Doral Academy of Northern Nevada</t>
  </si>
  <si>
    <t>Mater Academy of Northern Nevada</t>
  </si>
  <si>
    <t>81-5173587</t>
  </si>
  <si>
    <t>81-5174782</t>
  </si>
  <si>
    <t>2018-2019</t>
  </si>
  <si>
    <t>2019-2020</t>
  </si>
  <si>
    <t>Campus</t>
  </si>
  <si>
    <t>Math # students tested</t>
  </si>
  <si>
    <t>Math % students Proficient</t>
  </si>
  <si>
    <t>Math % students Emergent/Developing</t>
  </si>
  <si>
    <t xml:space="preserve">Math % students Approaches Standard </t>
  </si>
  <si>
    <t>Math % Meets Standard</t>
  </si>
  <si>
    <t>Math  % Students Exceeds Standard</t>
  </si>
  <si>
    <t>Reading % Proficient</t>
  </si>
  <si>
    <t>Reading  % Emergent/Developing</t>
  </si>
  <si>
    <t>Reading % Approaches Standard</t>
  </si>
  <si>
    <t>Reading  % Meets Standard</t>
  </si>
  <si>
    <t>Reading % Exceeds Standard</t>
  </si>
  <si>
    <t>Science % Proficient</t>
  </si>
  <si>
    <t>Science  % Emergent/Developing</t>
  </si>
  <si>
    <t>Science % Approaches Standard</t>
  </si>
  <si>
    <t>Science  % Meets Standard</t>
  </si>
  <si>
    <t>Science % Exceeds Standard</t>
  </si>
  <si>
    <t>55200</t>
  </si>
  <si>
    <t>Doral</t>
  </si>
  <si>
    <t>Cactus</t>
  </si>
  <si>
    <t>2017/2018</t>
  </si>
  <si>
    <t>SBAC</t>
  </si>
  <si>
    <t>4 star</t>
  </si>
  <si>
    <t>K-5th</t>
  </si>
  <si>
    <t>3rd-5th</t>
  </si>
  <si>
    <t>-</t>
  </si>
  <si>
    <t>5 star</t>
  </si>
  <si>
    <t>6th-8th</t>
  </si>
  <si>
    <t>55201</t>
  </si>
  <si>
    <t>Fire Mesa</t>
  </si>
  <si>
    <t>3 star</t>
  </si>
  <si>
    <t>55204</t>
  </si>
  <si>
    <t>Pebble</t>
  </si>
  <si>
    <t>N/A</t>
  </si>
  <si>
    <t>55202</t>
  </si>
  <si>
    <t>Red Rock</t>
  </si>
  <si>
    <t>NR</t>
  </si>
  <si>
    <t>9th-12th</t>
  </si>
  <si>
    <t>55203</t>
  </si>
  <si>
    <t>Saddle</t>
  </si>
  <si>
    <t>59433</t>
  </si>
  <si>
    <t>Mater</t>
  </si>
  <si>
    <t>Bonanza</t>
  </si>
  <si>
    <t>1 star</t>
  </si>
  <si>
    <t>6th-7th</t>
  </si>
  <si>
    <t>49432</t>
  </si>
  <si>
    <t>Mountain Vista</t>
  </si>
  <si>
    <t>58432</t>
  </si>
  <si>
    <t>Pinecrest</t>
  </si>
  <si>
    <t>Cadence</t>
  </si>
  <si>
    <t>58422</t>
  </si>
  <si>
    <t>Horizon</t>
  </si>
  <si>
    <t>58425</t>
  </si>
  <si>
    <t>Inspirada</t>
  </si>
  <si>
    <t>58427</t>
  </si>
  <si>
    <t>St. Rose</t>
  </si>
  <si>
    <t>59121</t>
  </si>
  <si>
    <t>Somerset</t>
  </si>
  <si>
    <t>Lone Mountain</t>
  </si>
  <si>
    <t>59120</t>
  </si>
  <si>
    <t>Losee</t>
  </si>
  <si>
    <t>59119</t>
  </si>
  <si>
    <t>NLV</t>
  </si>
  <si>
    <t>2 Star</t>
  </si>
  <si>
    <t>59122</t>
  </si>
  <si>
    <t>Sky Pointe</t>
  </si>
  <si>
    <t>59123</t>
  </si>
  <si>
    <t>Stephanie</t>
  </si>
  <si>
    <t>47434</t>
  </si>
  <si>
    <t>SLAM</t>
  </si>
  <si>
    <t>2 star</t>
  </si>
  <si>
    <t>Nv</t>
  </si>
  <si>
    <t>18426</t>
  </si>
  <si>
    <t>2016/2017</t>
  </si>
  <si>
    <t>This information has not been included as the Science data is not diesaggregated on nevadareportcard.com.  While there is some general data provided, the data noted is not complete in the requested format.  If you would like the limited data provided to you, this can be accomplished in another format.</t>
  </si>
  <si>
    <t>5 Star</t>
  </si>
  <si>
    <t>9th-10th</t>
  </si>
  <si>
    <t>18432</t>
  </si>
  <si>
    <t>3 Star</t>
  </si>
  <si>
    <t>18423</t>
  </si>
  <si>
    <t>6-8th</t>
  </si>
  <si>
    <t>9-10th</t>
  </si>
  <si>
    <t>18434</t>
  </si>
  <si>
    <t>18419</t>
  </si>
  <si>
    <t>4 Star</t>
  </si>
  <si>
    <t xml:space="preserve">Somerset </t>
  </si>
  <si>
    <t>11th-12th</t>
  </si>
  <si>
    <t>2015/2016</t>
  </si>
  <si>
    <t>9th</t>
  </si>
  <si>
    <t>6th-8</t>
  </si>
  <si>
    <t>10th-11th</t>
  </si>
  <si>
    <t>2014/2015</t>
  </si>
  <si>
    <t>During the 2014/2015 school year, the state of Nevada experienced a testing irregularity.  This information has not been included as there is no data avaliable.</t>
  </si>
  <si>
    <t>6th</t>
  </si>
  <si>
    <t>2013/2014</t>
  </si>
  <si>
    <t>CRT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</si>
</sst>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2" formatCode="_(&quot;$&quot;* #,##0_);_(&quot;$&quot;* \(#,##0\);_(&quot;$&quot;* &quot;-&quot;_);_(@_)"/>
    <numFmt numFmtId="44" formatCode="_(&quot;$&quot;* #,##0.00_);_(&quot;$&quot;* \(#,##0.00\);_(&quot;$&quot;* &quot;-&quot;??_);_(@_)"/>
    <numFmt numFmtId="43" formatCode="_(* #,##0.00_);_(* \(#,##0.00\);_(* &quot;-&quot;??_);_(@_)"/>
    <numFmt numFmtId="164" formatCode="0.00_);\(0.00\)"/>
    <numFmt numFmtId="165" formatCode="0.0"/>
  </numFmts>
  <fonts count="23" x14ac:knownFonts="1">
    <font>
      <sz val="11"/>
      <color theme="1"/>
      <name val="Calibri"/>
      <family val="2"/>
      <scheme val="minor"/>
    </font>
    <font>
      <sz val="11"/>
      <color theme="1"/>
      <name val="Calibri"/>
      <family val="2"/>
      <scheme val="minor"/>
    </font>
    <font>
      <sz val="10"/>
      <name val="Arial"/>
      <family val="2"/>
    </font>
    <font>
      <b/>
      <sz val="9"/>
      <color indexed="81"/>
      <name val="Tahoma"/>
      <family val="2"/>
    </font>
    <font>
      <b/>
      <u/>
      <sz val="9"/>
      <color indexed="81"/>
      <name val="Tahoma"/>
      <family val="2"/>
    </font>
    <font>
      <sz val="9"/>
      <color indexed="81"/>
      <name val="Tahoma"/>
      <family val="2"/>
    </font>
    <font>
      <sz val="11"/>
      <color indexed="8"/>
      <name val="Calibri"/>
      <family val="2"/>
    </font>
    <font>
      <sz val="10"/>
      <color theme="1"/>
      <name val="Arial"/>
      <family val="2"/>
    </font>
    <font>
      <b/>
      <sz val="14"/>
      <color theme="0"/>
      <name val="Cambria"/>
      <family val="1"/>
      <scheme val="major"/>
    </font>
    <font>
      <sz val="10"/>
      <name val="Cambria"/>
      <family val="1"/>
      <scheme val="major"/>
    </font>
    <font>
      <sz val="11"/>
      <color theme="0"/>
      <name val="Cambria"/>
      <family val="1"/>
      <scheme val="major"/>
    </font>
    <font>
      <b/>
      <sz val="16"/>
      <name val="Cambria"/>
      <family val="1"/>
      <scheme val="major"/>
    </font>
    <font>
      <b/>
      <sz val="10"/>
      <color indexed="8"/>
      <name val="Cambria"/>
      <family val="1"/>
      <scheme val="major"/>
    </font>
    <font>
      <b/>
      <sz val="10"/>
      <color theme="0"/>
      <name val="Cambria"/>
      <family val="1"/>
      <scheme val="major"/>
    </font>
    <font>
      <b/>
      <sz val="10"/>
      <name val="Cambria"/>
      <family val="1"/>
      <scheme val="major"/>
    </font>
    <font>
      <b/>
      <sz val="11"/>
      <color theme="0"/>
      <name val="Calibri"/>
      <family val="2"/>
      <scheme val="minor"/>
    </font>
    <font>
      <b/>
      <sz val="11"/>
      <color theme="1"/>
      <name val="Calibri"/>
      <family val="2"/>
      <scheme val="minor"/>
    </font>
    <font>
      <sz val="10"/>
      <color theme="0"/>
      <name val="Cambria"/>
      <family val="1"/>
      <scheme val="major"/>
    </font>
    <font>
      <b/>
      <sz val="10"/>
      <color theme="1"/>
      <name val="Calibri"/>
      <family val="2"/>
      <scheme val="minor"/>
    </font>
    <font>
      <sz val="10"/>
      <name val="Calibri"/>
      <family val="2"/>
      <scheme val="minor"/>
    </font>
    <font>
      <b/>
      <sz val="10"/>
      <name val="Calibri"/>
      <family val="2"/>
      <scheme val="minor"/>
    </font>
    <font>
      <b/>
      <sz val="10"/>
      <color rgb="FFFF0000"/>
      <name val="Cambria"/>
      <family val="1"/>
      <scheme val="major"/>
    </font>
    <font>
      <sz val="16"/>
      <name val="Cambria"/>
      <family val="1"/>
      <scheme val="major"/>
    </font>
  </fonts>
  <fills count="23">
    <fill>
      <patternFill patternType="none"/>
    </fill>
    <fill>
      <patternFill patternType="gray125"/>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theme="6"/>
        <bgColor indexed="64"/>
      </patternFill>
    </fill>
    <fill>
      <patternFill patternType="solid">
        <fgColor indexed="9"/>
        <bgColor indexed="64"/>
      </patternFill>
    </fill>
    <fill>
      <patternFill patternType="solid">
        <fgColor theme="0" tint="-0.34998626667073579"/>
        <bgColor indexed="64"/>
      </patternFill>
    </fill>
    <fill>
      <patternFill patternType="solid">
        <fgColor theme="0" tint="-0.14999847407452621"/>
        <bgColor indexed="64"/>
      </patternFill>
    </fill>
    <fill>
      <patternFill patternType="solid">
        <fgColor rgb="FFFFFF99"/>
        <bgColor indexed="64"/>
      </patternFill>
    </fill>
    <fill>
      <patternFill patternType="solid">
        <fgColor theme="4" tint="-0.249977111117893"/>
        <bgColor indexed="64"/>
      </patternFill>
    </fill>
    <fill>
      <patternFill patternType="solid">
        <fgColor theme="4" tint="0.39997558519241921"/>
        <bgColor indexed="64"/>
      </patternFill>
    </fill>
    <fill>
      <patternFill patternType="solid">
        <fgColor theme="3" tint="0.39997558519241921"/>
        <bgColor indexed="64"/>
      </patternFill>
    </fill>
  </fills>
  <borders count="68">
    <border>
      <left/>
      <right/>
      <top/>
      <bottom/>
      <diagonal/>
    </border>
    <border>
      <left style="thin">
        <color rgb="FFB2B2B2"/>
      </left>
      <right style="thin">
        <color rgb="FFB2B2B2"/>
      </right>
      <top style="thin">
        <color rgb="FFB2B2B2"/>
      </top>
      <bottom style="thin">
        <color rgb="FFB2B2B2"/>
      </bottom>
      <diagonal/>
    </border>
    <border>
      <left/>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right/>
      <top style="medium">
        <color auto="1"/>
      </top>
      <bottom/>
      <diagonal/>
    </border>
    <border>
      <left style="thin">
        <color auto="1"/>
      </left>
      <right style="thin">
        <color auto="1"/>
      </right>
      <top/>
      <bottom/>
      <diagonal/>
    </border>
    <border>
      <left/>
      <right style="thin">
        <color auto="1"/>
      </right>
      <top style="medium">
        <color auto="1"/>
      </top>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medium">
        <color auto="1"/>
      </top>
      <bottom style="thin">
        <color auto="1"/>
      </bottom>
      <diagonal/>
    </border>
    <border>
      <left/>
      <right style="thin">
        <color auto="1"/>
      </right>
      <top style="medium">
        <color auto="1"/>
      </top>
      <bottom style="thin">
        <color auto="1"/>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auto="1"/>
      </left>
      <right style="thin">
        <color auto="1"/>
      </right>
      <top/>
      <bottom/>
      <diagonal/>
    </border>
    <border>
      <left style="thin">
        <color auto="1"/>
      </left>
      <right style="medium">
        <color auto="1"/>
      </right>
      <top/>
      <bottom/>
      <diagonal/>
    </border>
    <border>
      <left style="medium">
        <color auto="1"/>
      </left>
      <right style="thin">
        <color auto="1"/>
      </right>
      <top style="thin">
        <color auto="1"/>
      </top>
      <bottom/>
      <diagonal/>
    </border>
    <border>
      <left/>
      <right style="thin">
        <color auto="1"/>
      </right>
      <top style="thin">
        <color auto="1"/>
      </top>
      <bottom style="medium">
        <color auto="1"/>
      </bottom>
      <diagonal/>
    </border>
    <border>
      <left style="thin">
        <color auto="1"/>
      </left>
      <right/>
      <top/>
      <bottom style="thin">
        <color auto="1"/>
      </bottom>
      <diagonal/>
    </border>
    <border>
      <left/>
      <right style="thin">
        <color auto="1"/>
      </right>
      <top/>
      <bottom style="thin">
        <color auto="1"/>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right style="thin">
        <color auto="1"/>
      </right>
      <top style="medium">
        <color indexed="64"/>
      </top>
      <bottom style="medium">
        <color indexed="64"/>
      </bottom>
      <diagonal/>
    </border>
    <border>
      <left style="thin">
        <color auto="1"/>
      </left>
      <right/>
      <top/>
      <bottom/>
      <diagonal/>
    </border>
    <border>
      <left/>
      <right style="thin">
        <color auto="1"/>
      </right>
      <top style="thin">
        <color auto="1"/>
      </top>
      <bottom/>
      <diagonal/>
    </border>
    <border>
      <left/>
      <right/>
      <top/>
      <bottom style="thin">
        <color indexed="64"/>
      </bottom>
      <diagonal/>
    </border>
    <border>
      <left/>
      <right style="thin">
        <color auto="1"/>
      </right>
      <top/>
      <bottom/>
      <diagonal/>
    </border>
    <border>
      <left style="medium">
        <color indexed="64"/>
      </left>
      <right/>
      <top style="thin">
        <color auto="1"/>
      </top>
      <bottom style="thin">
        <color auto="1"/>
      </bottom>
      <diagonal/>
    </border>
    <border>
      <left/>
      <right/>
      <top style="thin">
        <color auto="1"/>
      </top>
      <bottom style="thin">
        <color auto="1"/>
      </bottom>
      <diagonal/>
    </border>
    <border>
      <left/>
      <right style="medium">
        <color indexed="64"/>
      </right>
      <top style="thin">
        <color auto="1"/>
      </top>
      <bottom style="thin">
        <color auto="1"/>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right style="thin">
        <color auto="1"/>
      </right>
      <top/>
      <bottom style="medium">
        <color auto="1"/>
      </bottom>
      <diagonal/>
    </border>
    <border>
      <left style="thin">
        <color auto="1"/>
      </left>
      <right style="medium">
        <color indexed="64"/>
      </right>
      <top/>
      <bottom style="medium">
        <color indexed="64"/>
      </bottom>
      <diagonal/>
    </border>
    <border>
      <left style="medium">
        <color indexed="64"/>
      </left>
      <right/>
      <top style="thin">
        <color auto="1"/>
      </top>
      <bottom style="medium">
        <color indexed="64"/>
      </bottom>
      <diagonal/>
    </border>
    <border>
      <left/>
      <right/>
      <top style="thin">
        <color auto="1"/>
      </top>
      <bottom style="medium">
        <color auto="1"/>
      </bottom>
      <diagonal/>
    </border>
    <border>
      <left/>
      <right style="medium">
        <color indexed="64"/>
      </right>
      <top style="thin">
        <color auto="1"/>
      </top>
      <bottom style="medium">
        <color indexed="64"/>
      </bottom>
      <diagonal/>
    </border>
    <border>
      <left style="medium">
        <color indexed="64"/>
      </left>
      <right/>
      <top style="thin">
        <color auto="1"/>
      </top>
      <bottom/>
      <diagonal/>
    </border>
    <border>
      <left/>
      <right/>
      <top style="thin">
        <color auto="1"/>
      </top>
      <bottom/>
      <diagonal/>
    </border>
    <border>
      <left/>
      <right style="medium">
        <color indexed="64"/>
      </right>
      <top style="thin">
        <color auto="1"/>
      </top>
      <bottom/>
      <diagonal/>
    </border>
    <border>
      <left style="medium">
        <color auto="1"/>
      </left>
      <right/>
      <top/>
      <bottom/>
      <diagonal/>
    </border>
    <border>
      <left/>
      <right style="medium">
        <color indexed="64"/>
      </right>
      <top/>
      <bottom/>
      <diagonal/>
    </border>
    <border>
      <left style="thin">
        <color auto="1"/>
      </left>
      <right/>
      <top style="thin">
        <color auto="1"/>
      </top>
      <bottom style="medium">
        <color auto="1"/>
      </bottom>
      <diagonal/>
    </border>
    <border>
      <left style="thin">
        <color auto="1"/>
      </left>
      <right/>
      <top style="thin">
        <color auto="1"/>
      </top>
      <bottom/>
      <diagonal/>
    </border>
    <border>
      <left style="thin">
        <color auto="1"/>
      </left>
      <right/>
      <top style="medium">
        <color auto="1"/>
      </top>
      <bottom/>
      <diagonal/>
    </border>
    <border>
      <left style="thin">
        <color auto="1"/>
      </left>
      <right/>
      <top/>
      <bottom style="medium">
        <color auto="1"/>
      </bottom>
      <diagonal/>
    </border>
  </borders>
  <cellStyleXfs count="137">
    <xf numFmtId="0" fontId="0" fillId="0" borderId="0"/>
    <xf numFmtId="0" fontId="2" fillId="0" borderId="0"/>
    <xf numFmtId="0" fontId="1" fillId="0" borderId="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7"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cellStyleXfs>
  <cellXfs count="317">
    <xf numFmtId="0" fontId="0" fillId="0" borderId="0" xfId="0"/>
    <xf numFmtId="0" fontId="8" fillId="15" borderId="0" xfId="1" applyFont="1" applyFill="1" applyBorder="1" applyProtection="1"/>
    <xf numFmtId="0" fontId="9" fillId="15" borderId="0" xfId="1" applyFont="1" applyFill="1" applyBorder="1" applyProtection="1"/>
    <xf numFmtId="0" fontId="10" fillId="15" borderId="0" xfId="1" applyFont="1" applyFill="1" applyProtection="1"/>
    <xf numFmtId="0" fontId="11" fillId="15" borderId="0" xfId="2" applyFont="1" applyFill="1" applyProtection="1"/>
    <xf numFmtId="0" fontId="12" fillId="15" borderId="0" xfId="1" applyFont="1" applyFill="1" applyBorder="1" applyAlignment="1" applyProtection="1">
      <alignment vertical="center"/>
    </xf>
    <xf numFmtId="0" fontId="9" fillId="15" borderId="0" xfId="1" applyFont="1" applyFill="1" applyBorder="1" applyAlignment="1" applyProtection="1"/>
    <xf numFmtId="0" fontId="12" fillId="15" borderId="0" xfId="1" applyFont="1" applyFill="1" applyBorder="1" applyAlignment="1" applyProtection="1">
      <alignment horizontal="center" vertical="center"/>
    </xf>
    <xf numFmtId="0" fontId="9" fillId="16" borderId="0" xfId="1" applyFont="1" applyFill="1" applyBorder="1" applyProtection="1"/>
    <xf numFmtId="0" fontId="9" fillId="16" borderId="2" xfId="1" applyFont="1" applyFill="1" applyBorder="1" applyAlignment="1" applyProtection="1">
      <alignment vertical="center"/>
    </xf>
    <xf numFmtId="0" fontId="12" fillId="16" borderId="2" xfId="1" applyFont="1" applyFill="1" applyBorder="1" applyAlignment="1" applyProtection="1">
      <alignment vertical="center"/>
    </xf>
    <xf numFmtId="0" fontId="12" fillId="16" borderId="0" xfId="1" applyFont="1" applyFill="1" applyBorder="1" applyAlignment="1" applyProtection="1">
      <alignment vertical="center"/>
    </xf>
    <xf numFmtId="0" fontId="12" fillId="16" borderId="0" xfId="1" applyFont="1" applyFill="1" applyBorder="1" applyAlignment="1" applyProtection="1">
      <alignment horizontal="center" vertical="center"/>
    </xf>
    <xf numFmtId="0" fontId="9" fillId="0" borderId="0" xfId="1" applyFont="1" applyFill="1" applyBorder="1" applyProtection="1"/>
    <xf numFmtId="49" fontId="9" fillId="19" borderId="9" xfId="1" applyNumberFormat="1" applyFont="1" applyFill="1" applyBorder="1" applyAlignment="1" applyProtection="1">
      <alignment horizontal="center"/>
      <protection locked="0"/>
    </xf>
    <xf numFmtId="49" fontId="9" fillId="19" borderId="10" xfId="1" applyNumberFormat="1" applyFont="1" applyFill="1" applyBorder="1" applyAlignment="1" applyProtection="1">
      <alignment horizontal="center"/>
      <protection locked="0"/>
    </xf>
    <xf numFmtId="0" fontId="9" fillId="0" borderId="10" xfId="1" applyNumberFormat="1" applyFont="1" applyFill="1" applyBorder="1" applyAlignment="1" applyProtection="1">
      <alignment horizontal="center"/>
    </xf>
    <xf numFmtId="0" fontId="9" fillId="0" borderId="7" xfId="1" applyNumberFormat="1" applyFont="1" applyFill="1" applyBorder="1" applyAlignment="1" applyProtection="1">
      <alignment horizontal="center"/>
    </xf>
    <xf numFmtId="0" fontId="9" fillId="19" borderId="29" xfId="1" applyFont="1" applyFill="1" applyBorder="1" applyAlignment="1" applyProtection="1">
      <alignment horizontal="center" vertical="center"/>
      <protection locked="0"/>
    </xf>
    <xf numFmtId="0" fontId="9" fillId="19" borderId="10" xfId="1" applyNumberFormat="1" applyFont="1" applyFill="1" applyBorder="1" applyAlignment="1" applyProtection="1">
      <alignment horizontal="center"/>
    </xf>
    <xf numFmtId="0" fontId="9" fillId="19" borderId="10" xfId="1" applyFont="1" applyFill="1" applyBorder="1" applyAlignment="1" applyProtection="1">
      <alignment horizontal="center" vertical="center"/>
      <protection locked="0"/>
    </xf>
    <xf numFmtId="49" fontId="9" fillId="19" borderId="13" xfId="1" applyNumberFormat="1" applyFont="1" applyFill="1" applyBorder="1" applyAlignment="1" applyProtection="1">
      <alignment horizontal="center"/>
      <protection locked="0"/>
    </xf>
    <xf numFmtId="49" fontId="9" fillId="19" borderId="12" xfId="1" applyNumberFormat="1" applyFont="1" applyFill="1" applyBorder="1" applyAlignment="1" applyProtection="1">
      <alignment horizontal="center"/>
      <protection locked="0"/>
    </xf>
    <xf numFmtId="0" fontId="9" fillId="0" borderId="12" xfId="1" applyNumberFormat="1" applyFont="1" applyFill="1" applyBorder="1" applyAlignment="1" applyProtection="1">
      <alignment horizontal="center"/>
    </xf>
    <xf numFmtId="0" fontId="9" fillId="19" borderId="27" xfId="1" applyFont="1" applyFill="1" applyBorder="1" applyAlignment="1" applyProtection="1">
      <alignment horizontal="center" vertical="center"/>
      <protection locked="0"/>
    </xf>
    <xf numFmtId="0" fontId="9" fillId="19" borderId="12" xfId="1" applyNumberFormat="1" applyFont="1" applyFill="1" applyBorder="1" applyAlignment="1" applyProtection="1">
      <alignment horizontal="center"/>
    </xf>
    <xf numFmtId="0" fontId="9" fillId="19" borderId="12" xfId="1" applyFont="1" applyFill="1" applyBorder="1" applyAlignment="1" applyProtection="1">
      <alignment horizontal="center" vertical="center"/>
      <protection locked="0"/>
    </xf>
    <xf numFmtId="0" fontId="9" fillId="0" borderId="18" xfId="1" applyNumberFormat="1" applyFont="1" applyFill="1" applyBorder="1" applyAlignment="1" applyProtection="1">
      <alignment horizontal="center"/>
    </xf>
    <xf numFmtId="49" fontId="9" fillId="19" borderId="15" xfId="1" applyNumberFormat="1" applyFont="1" applyFill="1" applyBorder="1" applyAlignment="1" applyProtection="1">
      <alignment horizontal="center"/>
      <protection locked="0"/>
    </xf>
    <xf numFmtId="49" fontId="9" fillId="19" borderId="16" xfId="1" applyNumberFormat="1" applyFont="1" applyFill="1" applyBorder="1" applyAlignment="1" applyProtection="1">
      <alignment horizontal="center"/>
      <protection locked="0"/>
    </xf>
    <xf numFmtId="0" fontId="9" fillId="0" borderId="16" xfId="1" applyNumberFormat="1" applyFont="1" applyFill="1" applyBorder="1" applyAlignment="1" applyProtection="1">
      <alignment horizontal="center"/>
    </xf>
    <xf numFmtId="0" fontId="9" fillId="19" borderId="16" xfId="1" applyFont="1" applyFill="1" applyBorder="1" applyAlignment="1" applyProtection="1">
      <alignment horizontal="center" vertical="center"/>
      <protection locked="0"/>
    </xf>
    <xf numFmtId="0" fontId="9" fillId="19" borderId="19" xfId="1" applyNumberFormat="1" applyFont="1" applyFill="1" applyBorder="1" applyAlignment="1" applyProtection="1">
      <alignment horizontal="center"/>
    </xf>
    <xf numFmtId="0" fontId="9" fillId="19" borderId="16" xfId="1" applyNumberFormat="1" applyFont="1" applyFill="1" applyBorder="1" applyAlignment="1" applyProtection="1">
      <alignment horizontal="center"/>
    </xf>
    <xf numFmtId="0" fontId="9" fillId="19" borderId="19" xfId="1" applyFont="1" applyFill="1" applyBorder="1" applyAlignment="1" applyProtection="1">
      <alignment horizontal="center" vertical="center"/>
      <protection locked="0"/>
    </xf>
    <xf numFmtId="49" fontId="9" fillId="19" borderId="24" xfId="1" applyNumberFormat="1" applyFont="1" applyFill="1" applyBorder="1" applyAlignment="1" applyProtection="1">
      <alignment horizontal="center"/>
      <protection locked="0"/>
    </xf>
    <xf numFmtId="49" fontId="9" fillId="19" borderId="18" xfId="1" applyNumberFormat="1" applyFont="1" applyFill="1" applyBorder="1" applyAlignment="1" applyProtection="1">
      <alignment horizontal="center"/>
      <protection locked="0"/>
    </xf>
    <xf numFmtId="0" fontId="9" fillId="19" borderId="18" xfId="1" applyFont="1" applyFill="1" applyBorder="1" applyAlignment="1" applyProtection="1">
      <alignment horizontal="center" vertical="center"/>
      <protection locked="0"/>
    </xf>
    <xf numFmtId="49" fontId="9" fillId="16" borderId="0" xfId="1" applyNumberFormat="1" applyFont="1" applyFill="1" applyBorder="1" applyAlignment="1" applyProtection="1">
      <alignment horizontal="left"/>
    </xf>
    <xf numFmtId="49" fontId="9" fillId="16" borderId="0" xfId="1" applyNumberFormat="1" applyFont="1" applyFill="1" applyBorder="1" applyAlignment="1" applyProtection="1">
      <alignment horizontal="center"/>
    </xf>
    <xf numFmtId="0" fontId="9" fillId="16" borderId="0" xfId="1" applyNumberFormat="1" applyFont="1" applyFill="1" applyBorder="1" applyAlignment="1" applyProtection="1">
      <alignment horizontal="center"/>
    </xf>
    <xf numFmtId="0" fontId="9" fillId="16" borderId="0" xfId="1" applyFont="1" applyFill="1" applyBorder="1" applyAlignment="1" applyProtection="1">
      <alignment horizontal="center"/>
    </xf>
    <xf numFmtId="49" fontId="8" fillId="15" borderId="0" xfId="1" applyNumberFormat="1" applyFont="1" applyFill="1" applyBorder="1"/>
    <xf numFmtId="0" fontId="9" fillId="15" borderId="0" xfId="1" applyFont="1" applyFill="1" applyBorder="1"/>
    <xf numFmtId="49" fontId="10" fillId="15" borderId="0" xfId="1" applyNumberFormat="1" applyFont="1" applyFill="1"/>
    <xf numFmtId="0" fontId="11" fillId="15" borderId="0" xfId="2" applyFont="1" applyFill="1"/>
    <xf numFmtId="0" fontId="12" fillId="15" borderId="0" xfId="1" applyFont="1" applyFill="1" applyBorder="1" applyAlignment="1">
      <alignment vertical="center"/>
    </xf>
    <xf numFmtId="0" fontId="9" fillId="15" borderId="0" xfId="1" applyFont="1" applyFill="1" applyBorder="1" applyAlignment="1"/>
    <xf numFmtId="0" fontId="12" fillId="15" borderId="0" xfId="1" applyFont="1" applyFill="1" applyBorder="1" applyAlignment="1">
      <alignment horizontal="center" vertical="center"/>
    </xf>
    <xf numFmtId="0" fontId="9" fillId="15" borderId="0" xfId="1" applyFont="1" applyFill="1" applyBorder="1" applyAlignment="1">
      <alignment horizontal="center" vertical="center"/>
    </xf>
    <xf numFmtId="0" fontId="9" fillId="16" borderId="0" xfId="1" applyFont="1" applyFill="1"/>
    <xf numFmtId="0" fontId="9" fillId="16" borderId="0" xfId="1" applyFont="1" applyFill="1" applyBorder="1" applyAlignment="1" applyProtection="1">
      <alignment horizontal="center" vertical="center"/>
    </xf>
    <xf numFmtId="0" fontId="15" fillId="20" borderId="30" xfId="0" applyFont="1" applyFill="1" applyBorder="1" applyAlignment="1">
      <alignment wrapText="1"/>
    </xf>
    <xf numFmtId="0" fontId="15" fillId="20" borderId="21" xfId="0" applyFont="1" applyFill="1" applyBorder="1" applyAlignment="1">
      <alignment wrapText="1"/>
    </xf>
    <xf numFmtId="0" fontId="16" fillId="0" borderId="0" xfId="0" applyFont="1" applyAlignment="1">
      <alignment wrapText="1"/>
    </xf>
    <xf numFmtId="0" fontId="15" fillId="20" borderId="32" xfId="0" applyFont="1" applyFill="1" applyBorder="1" applyAlignment="1">
      <alignment horizontal="center" wrapText="1"/>
    </xf>
    <xf numFmtId="0" fontId="15" fillId="20" borderId="2" xfId="0" applyFont="1" applyFill="1" applyBorder="1" applyAlignment="1">
      <alignment horizontal="center" wrapText="1"/>
    </xf>
    <xf numFmtId="0" fontId="15" fillId="20" borderId="33" xfId="0" applyFont="1" applyFill="1" applyBorder="1" applyAlignment="1">
      <alignment horizontal="center" wrapText="1"/>
    </xf>
    <xf numFmtId="0" fontId="16" fillId="0" borderId="0" xfId="0" applyFont="1" applyAlignment="1">
      <alignment horizontal="center" wrapText="1"/>
    </xf>
    <xf numFmtId="0" fontId="17" fillId="15" borderId="0" xfId="1" quotePrefix="1" applyFont="1" applyFill="1" applyBorder="1" applyAlignment="1" applyProtection="1">
      <alignment horizontal="left"/>
    </xf>
    <xf numFmtId="0" fontId="18" fillId="0" borderId="0" xfId="0" applyFont="1" applyFill="1" applyAlignment="1">
      <alignment wrapText="1"/>
    </xf>
    <xf numFmtId="0" fontId="18" fillId="0" borderId="0" xfId="0" applyFont="1" applyAlignment="1">
      <alignment wrapText="1"/>
    </xf>
    <xf numFmtId="0" fontId="19" fillId="16" borderId="0" xfId="1" applyFont="1" applyFill="1" applyBorder="1" applyProtection="1"/>
    <xf numFmtId="0" fontId="19" fillId="0" borderId="0" xfId="1" applyFont="1" applyFill="1" applyBorder="1" applyProtection="1"/>
    <xf numFmtId="0" fontId="10" fillId="15" borderId="0" xfId="1" quotePrefix="1" applyFont="1" applyFill="1" applyProtection="1"/>
    <xf numFmtId="0" fontId="9" fillId="19" borderId="28" xfId="1" applyNumberFormat="1" applyFont="1" applyFill="1" applyBorder="1" applyAlignment="1" applyProtection="1">
      <alignment horizontal="center"/>
    </xf>
    <xf numFmtId="0" fontId="9" fillId="19" borderId="26" xfId="1" applyNumberFormat="1" applyFont="1" applyFill="1" applyBorder="1" applyAlignment="1" applyProtection="1">
      <alignment horizontal="center"/>
    </xf>
    <xf numFmtId="0" fontId="9" fillId="16" borderId="0" xfId="1" applyFont="1" applyFill="1" applyBorder="1" applyAlignment="1" applyProtection="1"/>
    <xf numFmtId="0" fontId="9" fillId="16" borderId="0" xfId="1" applyFont="1" applyFill="1" applyBorder="1" applyAlignment="1" applyProtection="1">
      <alignment vertical="center"/>
    </xf>
    <xf numFmtId="49" fontId="20" fillId="18" borderId="34" xfId="1" applyNumberFormat="1" applyFont="1" applyFill="1" applyBorder="1" applyAlignment="1" applyProtection="1">
      <alignment horizontal="center" wrapText="1"/>
    </xf>
    <xf numFmtId="49" fontId="20" fillId="18" borderId="22" xfId="1" applyNumberFormat="1" applyFont="1" applyFill="1" applyBorder="1" applyAlignment="1" applyProtection="1">
      <alignment horizontal="center" wrapText="1"/>
    </xf>
    <xf numFmtId="49" fontId="20" fillId="18" borderId="35" xfId="1" applyNumberFormat="1" applyFont="1" applyFill="1" applyBorder="1" applyAlignment="1" applyProtection="1">
      <alignment horizontal="center" wrapText="1"/>
    </xf>
    <xf numFmtId="0" fontId="20" fillId="18" borderId="22" xfId="1" applyFont="1" applyFill="1" applyBorder="1" applyAlignment="1" applyProtection="1">
      <alignment horizontal="center" wrapText="1"/>
    </xf>
    <xf numFmtId="42" fontId="9" fillId="19" borderId="29" xfId="1" applyNumberFormat="1" applyFont="1" applyFill="1" applyBorder="1" applyAlignment="1" applyProtection="1">
      <alignment horizontal="center" vertical="center"/>
      <protection locked="0"/>
    </xf>
    <xf numFmtId="42" fontId="9" fillId="19" borderId="10" xfId="1" applyNumberFormat="1" applyFont="1" applyFill="1" applyBorder="1" applyAlignment="1" applyProtection="1">
      <alignment horizontal="center"/>
    </xf>
    <xf numFmtId="42" fontId="9" fillId="19" borderId="10" xfId="1" applyNumberFormat="1" applyFont="1" applyFill="1" applyBorder="1" applyAlignment="1" applyProtection="1">
      <alignment horizontal="center"/>
      <protection locked="0"/>
    </xf>
    <xf numFmtId="42" fontId="9" fillId="19" borderId="10" xfId="1" applyNumberFormat="1" applyFont="1" applyFill="1" applyBorder="1" applyAlignment="1" applyProtection="1">
      <alignment horizontal="center" vertical="center"/>
      <protection locked="0"/>
    </xf>
    <xf numFmtId="42" fontId="9" fillId="19" borderId="27" xfId="1" applyNumberFormat="1" applyFont="1" applyFill="1" applyBorder="1" applyAlignment="1" applyProtection="1">
      <alignment horizontal="center" vertical="center"/>
      <protection locked="0"/>
    </xf>
    <xf numFmtId="42" fontId="9" fillId="19" borderId="12" xfId="1" applyNumberFormat="1" applyFont="1" applyFill="1" applyBorder="1" applyAlignment="1" applyProtection="1">
      <alignment horizontal="center"/>
    </xf>
    <xf numFmtId="42" fontId="9" fillId="19" borderId="12" xfId="1" applyNumberFormat="1" applyFont="1" applyFill="1" applyBorder="1" applyAlignment="1" applyProtection="1">
      <alignment horizontal="center"/>
      <protection locked="0"/>
    </xf>
    <xf numFmtId="42" fontId="9" fillId="19" borderId="12" xfId="1" applyNumberFormat="1" applyFont="1" applyFill="1" applyBorder="1" applyAlignment="1" applyProtection="1">
      <alignment horizontal="center" vertical="center"/>
      <protection locked="0"/>
    </xf>
    <xf numFmtId="42" fontId="9" fillId="19" borderId="16" xfId="1" applyNumberFormat="1" applyFont="1" applyFill="1" applyBorder="1" applyAlignment="1" applyProtection="1">
      <alignment horizontal="center" vertical="center"/>
      <protection locked="0"/>
    </xf>
    <xf numFmtId="42" fontId="9" fillId="19" borderId="16" xfId="1" applyNumberFormat="1" applyFont="1" applyFill="1" applyBorder="1" applyAlignment="1" applyProtection="1">
      <alignment horizontal="center"/>
      <protection locked="0"/>
    </xf>
    <xf numFmtId="42" fontId="9" fillId="19" borderId="16" xfId="1" applyNumberFormat="1" applyFont="1" applyFill="1" applyBorder="1" applyAlignment="1" applyProtection="1">
      <alignment horizontal="center"/>
    </xf>
    <xf numFmtId="42" fontId="9" fillId="19" borderId="19" xfId="1" applyNumberFormat="1" applyFont="1" applyFill="1" applyBorder="1" applyAlignment="1" applyProtection="1">
      <alignment horizontal="center" vertical="center"/>
      <protection locked="0"/>
    </xf>
    <xf numFmtId="164" fontId="9" fillId="19" borderId="12" xfId="1" applyNumberFormat="1" applyFont="1" applyFill="1" applyBorder="1" applyAlignment="1" applyProtection="1">
      <alignment horizontal="center" vertical="center"/>
      <protection locked="0"/>
    </xf>
    <xf numFmtId="164" fontId="9" fillId="19" borderId="10" xfId="1" applyNumberFormat="1" applyFont="1" applyFill="1" applyBorder="1" applyAlignment="1" applyProtection="1">
      <alignment horizontal="center" vertical="center"/>
      <protection locked="0"/>
    </xf>
    <xf numFmtId="49" fontId="9" fillId="19" borderId="36" xfId="1" applyNumberFormat="1" applyFont="1" applyFill="1" applyBorder="1" applyAlignment="1" applyProtection="1">
      <alignment horizontal="center"/>
      <protection locked="0"/>
    </xf>
    <xf numFmtId="49" fontId="9" fillId="19" borderId="19" xfId="1" applyNumberFormat="1" applyFont="1" applyFill="1" applyBorder="1" applyAlignment="1" applyProtection="1">
      <alignment horizontal="center"/>
      <protection locked="0"/>
    </xf>
    <xf numFmtId="0" fontId="9" fillId="0" borderId="19" xfId="1" applyNumberFormat="1" applyFont="1" applyFill="1" applyBorder="1" applyAlignment="1" applyProtection="1">
      <alignment horizontal="center"/>
    </xf>
    <xf numFmtId="42" fontId="9" fillId="19" borderId="11" xfId="1" applyNumberFormat="1" applyFont="1" applyFill="1" applyBorder="1" applyAlignment="1" applyProtection="1">
      <alignment horizontal="center" vertical="center"/>
      <protection locked="0"/>
    </xf>
    <xf numFmtId="42" fontId="9" fillId="19" borderId="14" xfId="1" applyNumberFormat="1" applyFont="1" applyFill="1" applyBorder="1" applyAlignment="1" applyProtection="1">
      <alignment horizontal="center" vertical="center"/>
      <protection locked="0"/>
    </xf>
    <xf numFmtId="42" fontId="9" fillId="19" borderId="17" xfId="1" applyNumberFormat="1" applyFont="1" applyFill="1" applyBorder="1" applyAlignment="1" applyProtection="1">
      <alignment horizontal="center" vertical="center"/>
      <protection locked="0"/>
    </xf>
    <xf numFmtId="42" fontId="9" fillId="19" borderId="37" xfId="1" applyNumberFormat="1" applyFont="1" applyFill="1" applyBorder="1" applyAlignment="1" applyProtection="1">
      <alignment horizontal="center" vertical="center"/>
      <protection locked="0"/>
    </xf>
    <xf numFmtId="164" fontId="9" fillId="19" borderId="16" xfId="1" applyNumberFormat="1" applyFont="1" applyFill="1" applyBorder="1" applyAlignment="1" applyProtection="1">
      <alignment horizontal="center" vertical="center"/>
      <protection locked="0"/>
    </xf>
    <xf numFmtId="0" fontId="9" fillId="19" borderId="38" xfId="1" applyNumberFormat="1" applyFont="1" applyFill="1" applyBorder="1" applyAlignment="1" applyProtection="1">
      <alignment horizontal="center"/>
    </xf>
    <xf numFmtId="0" fontId="9" fillId="0" borderId="22" xfId="1" applyNumberFormat="1" applyFont="1" applyFill="1" applyBorder="1" applyAlignment="1" applyProtection="1">
      <alignment horizontal="center"/>
    </xf>
    <xf numFmtId="42" fontId="9" fillId="19" borderId="39" xfId="1" applyNumberFormat="1" applyFont="1" applyFill="1" applyBorder="1" applyAlignment="1" applyProtection="1">
      <alignment horizontal="center" vertical="center"/>
      <protection locked="0"/>
    </xf>
    <xf numFmtId="42" fontId="9" fillId="19" borderId="18" xfId="1" applyNumberFormat="1" applyFont="1" applyFill="1" applyBorder="1" applyAlignment="1" applyProtection="1">
      <alignment horizontal="center"/>
    </xf>
    <xf numFmtId="42" fontId="9" fillId="19" borderId="18" xfId="1" applyNumberFormat="1" applyFont="1" applyFill="1" applyBorder="1" applyAlignment="1" applyProtection="1">
      <alignment horizontal="center"/>
      <protection locked="0"/>
    </xf>
    <xf numFmtId="42" fontId="9" fillId="19" borderId="18" xfId="1" applyNumberFormat="1" applyFont="1" applyFill="1" applyBorder="1" applyAlignment="1" applyProtection="1">
      <alignment horizontal="center" vertical="center"/>
      <protection locked="0"/>
    </xf>
    <xf numFmtId="164" fontId="9" fillId="19" borderId="18" xfId="1" applyNumberFormat="1" applyFont="1" applyFill="1" applyBorder="1" applyAlignment="1" applyProtection="1">
      <alignment horizontal="center" vertical="center"/>
      <protection locked="0"/>
    </xf>
    <xf numFmtId="42" fontId="9" fillId="19" borderId="25" xfId="1" applyNumberFormat="1" applyFont="1" applyFill="1" applyBorder="1" applyAlignment="1" applyProtection="1">
      <alignment horizontal="center" vertical="center"/>
      <protection locked="0"/>
    </xf>
    <xf numFmtId="42" fontId="9" fillId="0" borderId="0" xfId="1" applyNumberFormat="1" applyFont="1" applyFill="1" applyBorder="1" applyProtection="1"/>
    <xf numFmtId="0" fontId="8" fillId="15" borderId="0" xfId="1" applyFont="1" applyFill="1" applyProtection="1">
      <protection locked="0"/>
    </xf>
    <xf numFmtId="0" fontId="9" fillId="15" borderId="0" xfId="1" applyFont="1" applyFill="1" applyProtection="1">
      <protection locked="0"/>
    </xf>
    <xf numFmtId="0" fontId="10" fillId="15" borderId="0" xfId="1" applyFont="1" applyFill="1" applyProtection="1">
      <protection locked="0"/>
    </xf>
    <xf numFmtId="0" fontId="11" fillId="15" borderId="0" xfId="2" applyFont="1" applyFill="1" applyProtection="1">
      <protection locked="0"/>
    </xf>
    <xf numFmtId="0" fontId="17" fillId="15" borderId="0" xfId="1" quotePrefix="1" applyFont="1" applyFill="1" applyAlignment="1" applyProtection="1">
      <alignment horizontal="left"/>
      <protection locked="0"/>
    </xf>
    <xf numFmtId="0" fontId="12" fillId="15" borderId="0" xfId="1" applyFont="1" applyFill="1" applyAlignment="1" applyProtection="1">
      <alignment vertical="center"/>
      <protection locked="0"/>
    </xf>
    <xf numFmtId="0" fontId="12" fillId="15" borderId="0" xfId="1" applyFont="1" applyFill="1" applyAlignment="1" applyProtection="1">
      <alignment horizontal="center" vertical="center"/>
      <protection locked="0"/>
    </xf>
    <xf numFmtId="0" fontId="9" fillId="15" borderId="0" xfId="1" applyFont="1" applyFill="1" applyAlignment="1" applyProtection="1">
      <alignment horizontal="center" vertical="center"/>
      <protection locked="0"/>
    </xf>
    <xf numFmtId="0" fontId="9" fillId="16" borderId="0" xfId="1" applyFont="1" applyFill="1" applyProtection="1">
      <protection locked="0"/>
    </xf>
    <xf numFmtId="0" fontId="9" fillId="16" borderId="2" xfId="1" applyFont="1" applyFill="1" applyBorder="1" applyProtection="1">
      <protection locked="0"/>
    </xf>
    <xf numFmtId="0" fontId="9" fillId="16" borderId="2" xfId="1" applyFont="1" applyFill="1" applyBorder="1" applyAlignment="1" applyProtection="1">
      <alignment vertical="center"/>
      <protection locked="0"/>
    </xf>
    <xf numFmtId="0" fontId="12" fillId="16" borderId="2" xfId="1" applyFont="1" applyFill="1" applyBorder="1" applyAlignment="1" applyProtection="1">
      <alignment vertical="center"/>
      <protection locked="0"/>
    </xf>
    <xf numFmtId="0" fontId="12" fillId="16" borderId="0" xfId="1" applyFont="1" applyFill="1" applyAlignment="1" applyProtection="1">
      <alignment vertical="center"/>
      <protection locked="0"/>
    </xf>
    <xf numFmtId="0" fontId="12" fillId="16" borderId="0" xfId="1" applyFont="1" applyFill="1" applyAlignment="1" applyProtection="1">
      <alignment horizontal="center" vertical="center"/>
      <protection locked="0"/>
    </xf>
    <xf numFmtId="49" fontId="13" fillId="17" borderId="21" xfId="1" applyNumberFormat="1" applyFont="1" applyFill="1" applyBorder="1" applyAlignment="1" applyProtection="1">
      <alignment horizontal="center"/>
      <protection locked="0"/>
    </xf>
    <xf numFmtId="0" fontId="9" fillId="0" borderId="0" xfId="1" applyFont="1" applyBorder="1" applyProtection="1">
      <protection locked="0"/>
    </xf>
    <xf numFmtId="0" fontId="9" fillId="0" borderId="0" xfId="1" applyFont="1" applyProtection="1">
      <protection locked="0"/>
    </xf>
    <xf numFmtId="49" fontId="14" fillId="18" borderId="40" xfId="1" applyNumberFormat="1" applyFont="1" applyFill="1" applyBorder="1" applyAlignment="1" applyProtection="1">
      <alignment horizontal="center" wrapText="1"/>
      <protection locked="0"/>
    </xf>
    <xf numFmtId="49" fontId="14" fillId="18" borderId="41" xfId="1" applyNumberFormat="1" applyFont="1" applyFill="1" applyBorder="1" applyAlignment="1" applyProtection="1">
      <alignment horizontal="center" wrapText="1"/>
      <protection locked="0"/>
    </xf>
    <xf numFmtId="0" fontId="14" fillId="18" borderId="41" xfId="1" applyFont="1" applyFill="1" applyBorder="1" applyAlignment="1" applyProtection="1">
      <alignment horizontal="center" wrapText="1"/>
      <protection locked="0"/>
    </xf>
    <xf numFmtId="49" fontId="14" fillId="18" borderId="42" xfId="1" applyNumberFormat="1" applyFont="1" applyFill="1" applyBorder="1" applyAlignment="1" applyProtection="1">
      <alignment horizontal="center" wrapText="1"/>
      <protection locked="0"/>
    </xf>
    <xf numFmtId="49" fontId="14" fillId="18" borderId="6" xfId="1" applyNumberFormat="1" applyFont="1" applyFill="1" applyBorder="1" applyAlignment="1" applyProtection="1">
      <alignment horizontal="center" wrapText="1"/>
      <protection locked="0"/>
    </xf>
    <xf numFmtId="49" fontId="14" fillId="18" borderId="43" xfId="1" applyNumberFormat="1" applyFont="1" applyFill="1" applyBorder="1" applyAlignment="1" applyProtection="1">
      <alignment horizontal="center" wrapText="1"/>
      <protection locked="0"/>
    </xf>
    <xf numFmtId="0" fontId="14" fillId="18" borderId="44" xfId="1" applyFont="1" applyFill="1" applyBorder="1" applyAlignment="1" applyProtection="1">
      <alignment horizontal="center" wrapText="1"/>
      <protection locked="0"/>
    </xf>
    <xf numFmtId="0" fontId="14" fillId="18" borderId="43" xfId="1" applyFont="1" applyFill="1" applyBorder="1" applyAlignment="1" applyProtection="1">
      <alignment horizontal="center" wrapText="1"/>
      <protection locked="0"/>
    </xf>
    <xf numFmtId="0" fontId="14" fillId="18" borderId="40" xfId="1" applyFont="1" applyFill="1" applyBorder="1" applyAlignment="1" applyProtection="1">
      <alignment horizontal="center" wrapText="1"/>
      <protection locked="0"/>
    </xf>
    <xf numFmtId="0" fontId="14" fillId="18" borderId="41" xfId="1" applyFont="1" applyFill="1" applyBorder="1" applyAlignment="1">
      <alignment horizontal="center" vertical="center" wrapText="1"/>
    </xf>
    <xf numFmtId="0" fontId="14" fillId="18" borderId="43" xfId="1" applyFont="1" applyFill="1" applyBorder="1" applyAlignment="1">
      <alignment horizontal="center" vertical="center" wrapText="1"/>
    </xf>
    <xf numFmtId="0" fontId="14" fillId="18" borderId="6" xfId="1" applyFont="1" applyFill="1" applyBorder="1" applyAlignment="1" applyProtection="1">
      <alignment horizontal="center" wrapText="1"/>
      <protection locked="0"/>
    </xf>
    <xf numFmtId="0" fontId="14" fillId="18" borderId="7" xfId="1" applyFont="1" applyFill="1" applyBorder="1" applyAlignment="1">
      <alignment horizontal="center" vertical="center" wrapText="1"/>
    </xf>
    <xf numFmtId="0" fontId="14" fillId="18" borderId="8" xfId="1" applyFont="1" applyFill="1" applyBorder="1" applyAlignment="1">
      <alignment horizontal="center" vertical="center" wrapText="1"/>
    </xf>
    <xf numFmtId="49" fontId="9" fillId="19" borderId="45" xfId="1" applyNumberFormat="1" applyFont="1" applyFill="1" applyBorder="1" applyAlignment="1" applyProtection="1">
      <alignment vertical="center" wrapText="1"/>
      <protection locked="0"/>
    </xf>
    <xf numFmtId="0" fontId="9" fillId="0" borderId="18" xfId="1" applyFont="1" applyBorder="1" applyAlignment="1" applyProtection="1">
      <alignment horizontal="center"/>
      <protection locked="0"/>
    </xf>
    <xf numFmtId="0" fontId="9" fillId="19" borderId="39" xfId="1" applyFont="1" applyFill="1" applyBorder="1" applyAlignment="1" applyProtection="1">
      <alignment horizontal="center" vertical="center"/>
      <protection locked="0"/>
    </xf>
    <xf numFmtId="0" fontId="9" fillId="19" borderId="38" xfId="1" applyFont="1" applyFill="1" applyBorder="1" applyAlignment="1" applyProtection="1">
      <alignment horizontal="center" vertical="center"/>
      <protection locked="0"/>
    </xf>
    <xf numFmtId="0" fontId="9" fillId="0" borderId="9" xfId="1" applyFont="1" applyBorder="1" applyAlignment="1" applyProtection="1">
      <alignment horizontal="center" vertical="center"/>
      <protection locked="0"/>
    </xf>
    <xf numFmtId="0" fontId="9" fillId="0" borderId="10" xfId="1" applyFont="1" applyBorder="1" applyAlignment="1" applyProtection="1">
      <alignment horizontal="center" vertical="center"/>
      <protection locked="0"/>
    </xf>
    <xf numFmtId="0" fontId="9" fillId="19" borderId="11" xfId="1" applyFont="1" applyFill="1" applyBorder="1" applyAlignment="1" applyProtection="1">
      <alignment horizontal="center" vertical="center"/>
      <protection locked="0"/>
    </xf>
    <xf numFmtId="0" fontId="9" fillId="0" borderId="9" xfId="1" applyFont="1" applyBorder="1" applyAlignment="1" applyProtection="1">
      <alignment horizontal="center" vertical="center" wrapText="1"/>
      <protection locked="0"/>
    </xf>
    <xf numFmtId="0" fontId="9" fillId="19" borderId="10" xfId="1" applyFont="1" applyFill="1" applyBorder="1" applyAlignment="1" applyProtection="1">
      <alignment horizontal="center" vertical="center" wrapText="1"/>
      <protection locked="0"/>
    </xf>
    <xf numFmtId="0" fontId="9" fillId="19" borderId="11" xfId="1" applyFont="1" applyFill="1" applyBorder="1" applyAlignment="1" applyProtection="1">
      <alignment horizontal="center" vertical="center" wrapText="1"/>
      <protection locked="0"/>
    </xf>
    <xf numFmtId="0" fontId="9" fillId="0" borderId="0" xfId="1" applyFont="1" applyBorder="1" applyAlignment="1" applyProtection="1">
      <alignment vertical="center" wrapText="1"/>
      <protection locked="0"/>
    </xf>
    <xf numFmtId="0" fontId="9" fillId="0" borderId="12" xfId="1" applyFont="1" applyBorder="1" applyAlignment="1" applyProtection="1">
      <alignment horizontal="center"/>
      <protection locked="0"/>
    </xf>
    <xf numFmtId="0" fontId="9" fillId="19" borderId="26" xfId="1" applyFont="1" applyFill="1" applyBorder="1" applyAlignment="1" applyProtection="1">
      <alignment horizontal="center" vertical="center"/>
      <protection locked="0"/>
    </xf>
    <xf numFmtId="0" fontId="9" fillId="0" borderId="13" xfId="1" applyFont="1" applyBorder="1" applyAlignment="1" applyProtection="1">
      <alignment horizontal="center" vertical="center"/>
      <protection locked="0"/>
    </xf>
    <xf numFmtId="0" fontId="9" fillId="0" borderId="12" xfId="1" applyFont="1" applyBorder="1" applyAlignment="1" applyProtection="1">
      <alignment horizontal="center" vertical="center"/>
      <protection locked="0"/>
    </xf>
    <xf numFmtId="0" fontId="9" fillId="19" borderId="14" xfId="1" applyFont="1" applyFill="1" applyBorder="1" applyAlignment="1" applyProtection="1">
      <alignment horizontal="center" vertical="center"/>
      <protection locked="0"/>
    </xf>
    <xf numFmtId="0" fontId="9" fillId="0" borderId="13" xfId="1" applyFont="1" applyBorder="1" applyAlignment="1" applyProtection="1">
      <alignment horizontal="center" vertical="center" wrapText="1"/>
      <protection locked="0"/>
    </xf>
    <xf numFmtId="0" fontId="9" fillId="19" borderId="12" xfId="1" applyFont="1" applyFill="1" applyBorder="1" applyAlignment="1" applyProtection="1">
      <alignment horizontal="center" vertical="center" wrapText="1"/>
      <protection locked="0"/>
    </xf>
    <xf numFmtId="0" fontId="9" fillId="19" borderId="14" xfId="1" applyFont="1" applyFill="1" applyBorder="1" applyAlignment="1" applyProtection="1">
      <alignment horizontal="center" vertical="center" wrapText="1"/>
      <protection locked="0"/>
    </xf>
    <xf numFmtId="0" fontId="9" fillId="19" borderId="12" xfId="1" applyFont="1" applyFill="1" applyBorder="1" applyAlignment="1" applyProtection="1">
      <alignment horizontal="center"/>
      <protection locked="0"/>
    </xf>
    <xf numFmtId="0" fontId="0" fillId="0" borderId="13" xfId="0" applyBorder="1" applyAlignment="1">
      <alignment horizontal="center"/>
    </xf>
    <xf numFmtId="0" fontId="0" fillId="19" borderId="12" xfId="0" applyFill="1" applyBorder="1" applyAlignment="1">
      <alignment horizontal="center"/>
    </xf>
    <xf numFmtId="0" fontId="0" fillId="19" borderId="14" xfId="0" applyFill="1" applyBorder="1" applyAlignment="1">
      <alignment horizontal="center"/>
    </xf>
    <xf numFmtId="0" fontId="9" fillId="16" borderId="47" xfId="1" applyFont="1" applyFill="1" applyBorder="1" applyProtection="1">
      <protection locked="0"/>
    </xf>
    <xf numFmtId="49" fontId="9" fillId="19" borderId="45" xfId="1" applyNumberFormat="1" applyFont="1" applyFill="1" applyBorder="1" applyAlignment="1" applyProtection="1">
      <alignment horizontal="center" vertical="center" wrapText="1"/>
      <protection locked="0"/>
    </xf>
    <xf numFmtId="16" fontId="9" fillId="19" borderId="12" xfId="1" applyNumberFormat="1" applyFont="1" applyFill="1" applyBorder="1" applyAlignment="1" applyProtection="1">
      <alignment horizontal="center"/>
      <protection locked="0"/>
    </xf>
    <xf numFmtId="165" fontId="9" fillId="0" borderId="13" xfId="1" applyNumberFormat="1" applyFont="1" applyFill="1" applyBorder="1" applyAlignment="1" applyProtection="1">
      <alignment horizontal="center" vertical="center"/>
      <protection locked="0"/>
    </xf>
    <xf numFmtId="165" fontId="9" fillId="0" borderId="12" xfId="1" applyNumberFormat="1" applyFont="1" applyFill="1" applyBorder="1" applyAlignment="1" applyProtection="1">
      <alignment horizontal="center" vertical="center"/>
      <protection locked="0"/>
    </xf>
    <xf numFmtId="165" fontId="9" fillId="19" borderId="12" xfId="1" applyNumberFormat="1" applyFont="1" applyFill="1" applyBorder="1" applyAlignment="1" applyProtection="1">
      <alignment horizontal="center" vertical="center"/>
      <protection locked="0"/>
    </xf>
    <xf numFmtId="165" fontId="9" fillId="19" borderId="14" xfId="1" applyNumberFormat="1" applyFont="1" applyFill="1" applyBorder="1" applyAlignment="1" applyProtection="1">
      <alignment horizontal="center" vertical="center"/>
      <protection locked="0"/>
    </xf>
    <xf numFmtId="0" fontId="9" fillId="16" borderId="0" xfId="1" applyFont="1" applyFill="1" applyBorder="1" applyProtection="1">
      <protection locked="0"/>
    </xf>
    <xf numFmtId="1" fontId="9" fillId="0" borderId="13" xfId="1" applyNumberFormat="1" applyFont="1" applyBorder="1" applyAlignment="1" applyProtection="1">
      <alignment horizontal="center" vertical="center"/>
      <protection locked="0"/>
    </xf>
    <xf numFmtId="165" fontId="9" fillId="0" borderId="12" xfId="1" applyNumberFormat="1" applyFont="1" applyBorder="1" applyAlignment="1" applyProtection="1">
      <alignment horizontal="center" vertical="center"/>
      <protection locked="0"/>
    </xf>
    <xf numFmtId="165" fontId="9" fillId="19" borderId="12" xfId="1" applyNumberFormat="1" applyFont="1" applyFill="1" applyBorder="1" applyAlignment="1" applyProtection="1">
      <alignment horizontal="center" vertical="center" wrapText="1"/>
      <protection locked="0"/>
    </xf>
    <xf numFmtId="165" fontId="9" fillId="19" borderId="14" xfId="1" applyNumberFormat="1" applyFont="1" applyFill="1" applyBorder="1" applyAlignment="1" applyProtection="1">
      <alignment horizontal="center" vertical="center" wrapText="1"/>
      <protection locked="0"/>
    </xf>
    <xf numFmtId="0" fontId="9" fillId="0" borderId="19" xfId="1" applyFont="1" applyBorder="1" applyAlignment="1" applyProtection="1">
      <alignment horizontal="center" vertical="center"/>
      <protection locked="0"/>
    </xf>
    <xf numFmtId="0" fontId="9" fillId="19" borderId="19" xfId="1" applyFont="1" applyFill="1" applyBorder="1" applyAlignment="1" applyProtection="1">
      <alignment horizontal="center"/>
      <protection locked="0"/>
    </xf>
    <xf numFmtId="0" fontId="9" fillId="16" borderId="30" xfId="1" applyFont="1" applyFill="1" applyBorder="1" applyProtection="1">
      <protection locked="0"/>
    </xf>
    <xf numFmtId="0" fontId="9" fillId="0" borderId="10" xfId="1" applyFont="1" applyBorder="1" applyAlignment="1" applyProtection="1">
      <alignment horizontal="center"/>
      <protection locked="0"/>
    </xf>
    <xf numFmtId="0" fontId="9" fillId="19" borderId="10" xfId="1" applyFont="1" applyFill="1" applyBorder="1" applyAlignment="1" applyProtection="1">
      <alignment horizontal="center"/>
      <protection locked="0"/>
    </xf>
    <xf numFmtId="0" fontId="9" fillId="19" borderId="28" xfId="1" applyFont="1" applyFill="1" applyBorder="1" applyAlignment="1" applyProtection="1">
      <alignment horizontal="center" vertical="center"/>
      <protection locked="0"/>
    </xf>
    <xf numFmtId="0" fontId="9" fillId="0" borderId="21" xfId="1" applyFont="1" applyBorder="1" applyProtection="1">
      <protection locked="0"/>
    </xf>
    <xf numFmtId="0" fontId="9" fillId="16" borderId="62" xfId="1" applyFont="1" applyFill="1" applyBorder="1" applyProtection="1">
      <protection locked="0"/>
    </xf>
    <xf numFmtId="0" fontId="9" fillId="0" borderId="18" xfId="1" applyFont="1" applyBorder="1" applyAlignment="1" applyProtection="1">
      <alignment horizontal="center" vertical="center" wrapText="1"/>
      <protection locked="0"/>
    </xf>
    <xf numFmtId="0" fontId="9" fillId="0" borderId="26" xfId="1" applyFont="1" applyBorder="1" applyAlignment="1" applyProtection="1">
      <alignment horizontal="center" vertical="center"/>
      <protection locked="0"/>
    </xf>
    <xf numFmtId="3" fontId="9" fillId="0" borderId="12" xfId="1" applyNumberFormat="1" applyFont="1" applyBorder="1" applyAlignment="1" applyProtection="1">
      <alignment horizontal="center" vertical="center"/>
      <protection locked="0"/>
    </xf>
    <xf numFmtId="0" fontId="9" fillId="16" borderId="32" xfId="1" applyFont="1" applyFill="1" applyBorder="1" applyProtection="1">
      <protection locked="0"/>
    </xf>
    <xf numFmtId="0" fontId="9" fillId="0" borderId="16" xfId="1" applyFont="1" applyBorder="1" applyAlignment="1" applyProtection="1">
      <alignment horizontal="center"/>
      <protection locked="0"/>
    </xf>
    <xf numFmtId="0" fontId="9" fillId="19" borderId="16" xfId="1" applyFont="1" applyFill="1" applyBorder="1" applyAlignment="1" applyProtection="1">
      <alignment horizontal="center"/>
      <protection locked="0"/>
    </xf>
    <xf numFmtId="0" fontId="9" fillId="0" borderId="16" xfId="1" applyFont="1" applyBorder="1" applyAlignment="1" applyProtection="1">
      <alignment horizontal="center" vertical="center"/>
      <protection locked="0"/>
    </xf>
    <xf numFmtId="0" fontId="9" fillId="19" borderId="18" xfId="1" applyFont="1" applyFill="1" applyBorder="1" applyAlignment="1" applyProtection="1">
      <alignment horizontal="center"/>
      <protection locked="0"/>
    </xf>
    <xf numFmtId="0" fontId="9" fillId="0" borderId="18" xfId="1" applyFont="1" applyBorder="1" applyAlignment="1" applyProtection="1">
      <alignment horizontal="center" vertical="center"/>
      <protection locked="0"/>
    </xf>
    <xf numFmtId="49" fontId="9" fillId="19" borderId="34" xfId="1" applyNumberFormat="1" applyFont="1" applyFill="1" applyBorder="1" applyAlignment="1" applyProtection="1">
      <alignment horizontal="center" vertical="center" wrapText="1"/>
      <protection locked="0"/>
    </xf>
    <xf numFmtId="49" fontId="9" fillId="19" borderId="22" xfId="1" applyNumberFormat="1" applyFont="1" applyFill="1" applyBorder="1" applyAlignment="1" applyProtection="1">
      <alignment horizontal="center" wrapText="1"/>
      <protection locked="0"/>
    </xf>
    <xf numFmtId="0" fontId="9" fillId="0" borderId="22" xfId="1" applyFont="1" applyBorder="1" applyAlignment="1" applyProtection="1">
      <alignment horizontal="center" vertical="center" wrapText="1"/>
      <protection locked="0"/>
    </xf>
    <xf numFmtId="0" fontId="9" fillId="19" borderId="22" xfId="1" applyFont="1" applyFill="1" applyBorder="1" applyAlignment="1" applyProtection="1">
      <alignment horizontal="center" vertical="center" wrapText="1"/>
      <protection locked="0"/>
    </xf>
    <xf numFmtId="49" fontId="9" fillId="16" borderId="0" xfId="1" applyNumberFormat="1" applyFont="1" applyFill="1" applyAlignment="1" applyProtection="1">
      <alignment horizontal="left"/>
      <protection locked="0"/>
    </xf>
    <xf numFmtId="49" fontId="9" fillId="16" borderId="0" xfId="1" applyNumberFormat="1" applyFont="1" applyFill="1" applyAlignment="1" applyProtection="1">
      <alignment horizontal="center"/>
      <protection locked="0"/>
    </xf>
    <xf numFmtId="0" fontId="9" fillId="16" borderId="0" xfId="1" applyFont="1" applyFill="1" applyAlignment="1" applyProtection="1">
      <alignment horizontal="center"/>
      <protection locked="0"/>
    </xf>
    <xf numFmtId="0" fontId="9" fillId="16" borderId="0" xfId="1" applyFont="1" applyFill="1" applyAlignment="1" applyProtection="1">
      <alignment horizontal="center" vertical="center"/>
      <protection locked="0"/>
    </xf>
    <xf numFmtId="0" fontId="15" fillId="21" borderId="30" xfId="0" applyFont="1" applyFill="1" applyBorder="1" applyAlignment="1">
      <alignment horizontal="center" wrapText="1"/>
    </xf>
    <xf numFmtId="0" fontId="15" fillId="21" borderId="21" xfId="0" applyFont="1" applyFill="1" applyBorder="1" applyAlignment="1">
      <alignment horizontal="center" wrapText="1"/>
    </xf>
    <xf numFmtId="0" fontId="15" fillId="21" borderId="31" xfId="0" applyFont="1" applyFill="1" applyBorder="1" applyAlignment="1">
      <alignment horizontal="center" wrapText="1"/>
    </xf>
    <xf numFmtId="0" fontId="15" fillId="22" borderId="21" xfId="0" applyFont="1" applyFill="1" applyBorder="1" applyAlignment="1">
      <alignment horizontal="center" wrapText="1"/>
    </xf>
    <xf numFmtId="0" fontId="15" fillId="22" borderId="31" xfId="0" applyFont="1" applyFill="1" applyBorder="1" applyAlignment="1">
      <alignment horizontal="center" wrapText="1"/>
    </xf>
    <xf numFmtId="0" fontId="9" fillId="19" borderId="19" xfId="1" applyFont="1" applyFill="1" applyBorder="1" applyAlignment="1" applyProtection="1">
      <alignment horizontal="center" vertical="center"/>
      <protection locked="0"/>
    </xf>
    <xf numFmtId="0" fontId="9" fillId="19" borderId="22" xfId="1" applyFont="1" applyFill="1" applyBorder="1" applyAlignment="1" applyProtection="1">
      <alignment horizontal="center" vertical="center"/>
      <protection locked="0"/>
    </xf>
    <xf numFmtId="0" fontId="9" fillId="19" borderId="18" xfId="1" applyFont="1" applyFill="1" applyBorder="1" applyAlignment="1" applyProtection="1">
      <alignment horizontal="center" vertical="center"/>
      <protection locked="0"/>
    </xf>
    <xf numFmtId="0" fontId="9" fillId="19" borderId="7" xfId="1" applyFont="1" applyFill="1" applyBorder="1" applyAlignment="1" applyProtection="1">
      <alignment horizontal="center" vertical="center"/>
      <protection locked="0"/>
    </xf>
    <xf numFmtId="0" fontId="9" fillId="0" borderId="30" xfId="1" applyFont="1" applyBorder="1" applyAlignment="1" applyProtection="1">
      <alignment horizontal="left" vertical="center" wrapText="1"/>
      <protection locked="0"/>
    </xf>
    <xf numFmtId="0" fontId="9" fillId="0" borderId="21" xfId="1" applyFont="1" applyBorder="1" applyAlignment="1" applyProtection="1">
      <alignment horizontal="left" vertical="center" wrapText="1"/>
      <protection locked="0"/>
    </xf>
    <xf numFmtId="0" fontId="9" fillId="0" borderId="31" xfId="1" applyFont="1" applyBorder="1" applyAlignment="1" applyProtection="1">
      <alignment horizontal="left" vertical="center" wrapText="1"/>
      <protection locked="0"/>
    </xf>
    <xf numFmtId="0" fontId="9" fillId="0" borderId="62" xfId="1" applyFont="1" applyBorder="1" applyAlignment="1" applyProtection="1">
      <alignment horizontal="left" vertical="center" wrapText="1"/>
      <protection locked="0"/>
    </xf>
    <xf numFmtId="0" fontId="9" fillId="0" borderId="0" xfId="1" applyFont="1" applyBorder="1" applyAlignment="1" applyProtection="1">
      <alignment horizontal="left" vertical="center" wrapText="1"/>
      <protection locked="0"/>
    </xf>
    <xf numFmtId="0" fontId="9" fillId="0" borderId="63" xfId="1" applyFont="1" applyBorder="1" applyAlignment="1" applyProtection="1">
      <alignment horizontal="left" vertical="center" wrapText="1"/>
      <protection locked="0"/>
    </xf>
    <xf numFmtId="0" fontId="9" fillId="0" borderId="32" xfId="1" applyFont="1" applyBorder="1" applyAlignment="1" applyProtection="1">
      <alignment horizontal="left" vertical="center" wrapText="1"/>
      <protection locked="0"/>
    </xf>
    <xf numFmtId="0" fontId="9" fillId="0" borderId="2" xfId="1" applyFont="1" applyBorder="1" applyAlignment="1" applyProtection="1">
      <alignment horizontal="left" vertical="center" wrapText="1"/>
      <protection locked="0"/>
    </xf>
    <xf numFmtId="0" fontId="9" fillId="0" borderId="33" xfId="1" applyFont="1" applyBorder="1" applyAlignment="1" applyProtection="1">
      <alignment horizontal="left" vertical="center" wrapText="1"/>
      <protection locked="0"/>
    </xf>
    <xf numFmtId="49" fontId="9" fillId="19" borderId="19" xfId="1" applyNumberFormat="1" applyFont="1" applyFill="1" applyBorder="1" applyAlignment="1" applyProtection="1">
      <alignment horizontal="center" vertical="center" wrapText="1"/>
      <protection locked="0"/>
    </xf>
    <xf numFmtId="49" fontId="9" fillId="19" borderId="22" xfId="1" applyNumberFormat="1" applyFont="1" applyFill="1" applyBorder="1" applyAlignment="1" applyProtection="1">
      <alignment horizontal="center" vertical="center" wrapText="1"/>
      <protection locked="0"/>
    </xf>
    <xf numFmtId="0" fontId="9" fillId="0" borderId="19" xfId="1" applyFont="1" applyBorder="1" applyAlignment="1" applyProtection="1">
      <alignment horizontal="center" vertical="center" wrapText="1"/>
      <protection locked="0"/>
    </xf>
    <xf numFmtId="0" fontId="9" fillId="0" borderId="22" xfId="1" applyFont="1" applyBorder="1" applyAlignment="1" applyProtection="1">
      <alignment horizontal="center" vertical="center" wrapText="1"/>
      <protection locked="0"/>
    </xf>
    <xf numFmtId="0" fontId="9" fillId="0" borderId="7" xfId="1" applyFont="1" applyBorder="1" applyAlignment="1" applyProtection="1">
      <alignment horizontal="center" vertical="center"/>
      <protection locked="0"/>
    </xf>
    <xf numFmtId="0" fontId="9" fillId="0" borderId="22" xfId="1" applyFont="1" applyBorder="1" applyAlignment="1" applyProtection="1">
      <alignment horizontal="center" vertical="center"/>
      <protection locked="0"/>
    </xf>
    <xf numFmtId="49" fontId="9" fillId="19" borderId="19" xfId="1" applyNumberFormat="1" applyFont="1" applyFill="1" applyBorder="1" applyAlignment="1" applyProtection="1">
      <alignment horizontal="center" wrapText="1"/>
      <protection locked="0"/>
    </xf>
    <xf numFmtId="49" fontId="9" fillId="19" borderId="22" xfId="1" applyNumberFormat="1" applyFont="1" applyFill="1" applyBorder="1" applyAlignment="1" applyProtection="1">
      <alignment horizontal="center" wrapText="1"/>
      <protection locked="0"/>
    </xf>
    <xf numFmtId="49" fontId="9" fillId="19" borderId="53" xfId="1" applyNumberFormat="1" applyFont="1" applyFill="1" applyBorder="1" applyAlignment="1" applyProtection="1">
      <alignment horizontal="center" wrapText="1"/>
      <protection locked="0"/>
    </xf>
    <xf numFmtId="0" fontId="9" fillId="19" borderId="7" xfId="1" applyFont="1" applyFill="1" applyBorder="1" applyAlignment="1" applyProtection="1">
      <alignment horizontal="center" vertical="center" wrapText="1"/>
      <protection locked="0"/>
    </xf>
    <xf numFmtId="0" fontId="9" fillId="19" borderId="22" xfId="1" applyFont="1" applyFill="1" applyBorder="1" applyAlignment="1" applyProtection="1">
      <alignment horizontal="center" vertical="center" wrapText="1"/>
      <protection locked="0"/>
    </xf>
    <xf numFmtId="0" fontId="9" fillId="19" borderId="53" xfId="1" applyFont="1" applyFill="1" applyBorder="1" applyAlignment="1" applyProtection="1">
      <alignment horizontal="center" vertical="center" wrapText="1"/>
      <protection locked="0"/>
    </xf>
    <xf numFmtId="3" fontId="9" fillId="19" borderId="19" xfId="1" applyNumberFormat="1" applyFont="1" applyFill="1" applyBorder="1" applyAlignment="1" applyProtection="1">
      <alignment horizontal="center" vertical="center"/>
      <protection locked="0"/>
    </xf>
    <xf numFmtId="3" fontId="9" fillId="19" borderId="22" xfId="1" applyNumberFormat="1" applyFont="1" applyFill="1" applyBorder="1" applyAlignment="1" applyProtection="1">
      <alignment horizontal="center" vertical="center"/>
      <protection locked="0"/>
    </xf>
    <xf numFmtId="3" fontId="9" fillId="19" borderId="18" xfId="1" applyNumberFormat="1" applyFont="1" applyFill="1" applyBorder="1" applyAlignment="1" applyProtection="1">
      <alignment horizontal="center" vertical="center"/>
      <protection locked="0"/>
    </xf>
    <xf numFmtId="49" fontId="9" fillId="19" borderId="6" xfId="1" applyNumberFormat="1" applyFont="1" applyFill="1" applyBorder="1" applyAlignment="1" applyProtection="1">
      <alignment horizontal="center" vertical="center" wrapText="1"/>
      <protection locked="0"/>
    </xf>
    <xf numFmtId="49" fontId="9" fillId="19" borderId="34" xfId="1" applyNumberFormat="1" applyFont="1" applyFill="1" applyBorder="1" applyAlignment="1" applyProtection="1">
      <alignment horizontal="center" vertical="center" wrapText="1"/>
      <protection locked="0"/>
    </xf>
    <xf numFmtId="49" fontId="9" fillId="19" borderId="52" xfId="1" applyNumberFormat="1" applyFont="1" applyFill="1" applyBorder="1" applyAlignment="1" applyProtection="1">
      <alignment horizontal="center" vertical="center" wrapText="1"/>
      <protection locked="0"/>
    </xf>
    <xf numFmtId="49" fontId="9" fillId="19" borderId="7" xfId="1" applyNumberFormat="1" applyFont="1" applyFill="1" applyBorder="1" applyAlignment="1" applyProtection="1">
      <alignment horizontal="center" vertical="center" wrapText="1"/>
      <protection locked="0"/>
    </xf>
    <xf numFmtId="0" fontId="9" fillId="0" borderId="7" xfId="1" applyFont="1" applyBorder="1" applyAlignment="1" applyProtection="1">
      <alignment horizontal="center" vertical="center" wrapText="1"/>
      <protection locked="0"/>
    </xf>
    <xf numFmtId="49" fontId="9" fillId="19" borderId="53" xfId="1" applyNumberFormat="1" applyFont="1" applyFill="1" applyBorder="1" applyAlignment="1" applyProtection="1">
      <alignment horizontal="center" vertical="center" wrapText="1"/>
      <protection locked="0"/>
    </xf>
    <xf numFmtId="0" fontId="9" fillId="0" borderId="53" xfId="1" applyFont="1" applyBorder="1" applyAlignment="1" applyProtection="1">
      <alignment horizontal="center" vertical="center" wrapText="1"/>
      <protection locked="0"/>
    </xf>
    <xf numFmtId="0" fontId="9" fillId="0" borderId="53" xfId="1" applyFont="1" applyBorder="1" applyAlignment="1" applyProtection="1">
      <alignment horizontal="center" vertical="center"/>
      <protection locked="0"/>
    </xf>
    <xf numFmtId="0" fontId="9" fillId="19" borderId="65" xfId="1" applyFont="1" applyFill="1" applyBorder="1" applyAlignment="1" applyProtection="1">
      <alignment horizontal="center" vertical="center"/>
      <protection locked="0"/>
    </xf>
    <xf numFmtId="0" fontId="9" fillId="19" borderId="38" xfId="1" applyFont="1" applyFill="1" applyBorder="1" applyAlignment="1" applyProtection="1">
      <alignment horizontal="center" vertical="center"/>
      <protection locked="0"/>
    </xf>
    <xf numFmtId="0" fontId="9" fillId="19" borderId="53" xfId="1" applyFont="1" applyFill="1" applyBorder="1" applyAlignment="1" applyProtection="1">
      <alignment horizontal="center" vertical="center"/>
      <protection locked="0"/>
    </xf>
    <xf numFmtId="0" fontId="9" fillId="19" borderId="45" xfId="1" applyFont="1" applyFill="1" applyBorder="1" applyAlignment="1" applyProtection="1">
      <alignment horizontal="center" vertical="center"/>
      <protection locked="0"/>
    </xf>
    <xf numFmtId="0" fontId="9" fillId="19" borderId="67" xfId="1" applyFont="1" applyFill="1" applyBorder="1" applyAlignment="1" applyProtection="1">
      <alignment horizontal="center" vertical="center"/>
      <protection locked="0"/>
    </xf>
    <xf numFmtId="0" fontId="9" fillId="0" borderId="30" xfId="1" applyFont="1" applyBorder="1" applyAlignment="1" applyProtection="1">
      <alignment horizontal="center" vertical="center" wrapText="1"/>
      <protection locked="0"/>
    </xf>
    <xf numFmtId="0" fontId="9" fillId="0" borderId="21" xfId="1" applyFont="1" applyBorder="1" applyAlignment="1" applyProtection="1">
      <alignment horizontal="center" vertical="center" wrapText="1"/>
      <protection locked="0"/>
    </xf>
    <xf numFmtId="0" fontId="9" fillId="0" borderId="31" xfId="1" applyFont="1" applyBorder="1" applyAlignment="1" applyProtection="1">
      <alignment horizontal="center" vertical="center" wrapText="1"/>
      <protection locked="0"/>
    </xf>
    <xf numFmtId="0" fontId="9" fillId="0" borderId="62" xfId="1" applyFont="1" applyBorder="1" applyAlignment="1" applyProtection="1">
      <alignment horizontal="center" vertical="center" wrapText="1"/>
      <protection locked="0"/>
    </xf>
    <xf numFmtId="0" fontId="9" fillId="0" borderId="0" xfId="1" applyFont="1" applyBorder="1" applyAlignment="1" applyProtection="1">
      <alignment horizontal="center" vertical="center" wrapText="1"/>
      <protection locked="0"/>
    </xf>
    <xf numFmtId="0" fontId="9" fillId="0" borderId="63" xfId="1" applyFont="1" applyBorder="1" applyAlignment="1" applyProtection="1">
      <alignment horizontal="center" vertical="center" wrapText="1"/>
      <protection locked="0"/>
    </xf>
    <xf numFmtId="0" fontId="9" fillId="0" borderId="32" xfId="1" applyFont="1" applyBorder="1" applyAlignment="1" applyProtection="1">
      <alignment horizontal="center" vertical="center" wrapText="1"/>
      <protection locked="0"/>
    </xf>
    <xf numFmtId="0" fontId="9" fillId="0" borderId="2" xfId="1" applyFont="1" applyBorder="1" applyAlignment="1" applyProtection="1">
      <alignment horizontal="center" vertical="center" wrapText="1"/>
      <protection locked="0"/>
    </xf>
    <xf numFmtId="0" fontId="9" fillId="0" borderId="33" xfId="1" applyFont="1" applyBorder="1" applyAlignment="1" applyProtection="1">
      <alignment horizontal="center" vertical="center" wrapText="1"/>
      <protection locked="0"/>
    </xf>
    <xf numFmtId="49" fontId="9" fillId="19" borderId="18" xfId="1" applyNumberFormat="1" applyFont="1" applyFill="1" applyBorder="1" applyAlignment="1" applyProtection="1">
      <alignment horizontal="center" vertical="center" wrapText="1"/>
      <protection locked="0"/>
    </xf>
    <xf numFmtId="0" fontId="9" fillId="0" borderId="18" xfId="1" applyFont="1" applyBorder="1" applyAlignment="1" applyProtection="1">
      <alignment horizontal="center" vertical="center" wrapText="1"/>
      <protection locked="0"/>
    </xf>
    <xf numFmtId="3" fontId="9" fillId="19" borderId="7" xfId="1" applyNumberFormat="1" applyFont="1" applyFill="1" applyBorder="1" applyAlignment="1" applyProtection="1">
      <alignment horizontal="center" vertical="center"/>
      <protection locked="0"/>
    </xf>
    <xf numFmtId="0" fontId="9" fillId="19" borderId="66" xfId="1" applyFont="1" applyFill="1" applyBorder="1" applyAlignment="1" applyProtection="1">
      <alignment horizontal="center" vertical="center"/>
      <protection locked="0"/>
    </xf>
    <xf numFmtId="0" fontId="9" fillId="19" borderId="26" xfId="1" applyFont="1" applyFill="1" applyBorder="1" applyAlignment="1" applyProtection="1">
      <alignment horizontal="center" vertical="center"/>
      <protection locked="0"/>
    </xf>
    <xf numFmtId="0" fontId="9" fillId="19" borderId="50" xfId="1" applyFont="1" applyFill="1" applyBorder="1" applyAlignment="1" applyProtection="1">
      <alignment horizontal="center" vertical="center"/>
      <protection locked="0"/>
    </xf>
    <xf numFmtId="0" fontId="9" fillId="19" borderId="27" xfId="1" applyFont="1" applyFill="1" applyBorder="1" applyAlignment="1" applyProtection="1">
      <alignment horizontal="center" vertical="center"/>
      <protection locked="0"/>
    </xf>
    <xf numFmtId="3" fontId="9" fillId="19" borderId="19" xfId="1" applyNumberFormat="1" applyFont="1" applyFill="1" applyBorder="1" applyAlignment="1" applyProtection="1">
      <alignment horizontal="center" vertical="center" wrapText="1"/>
      <protection locked="0"/>
    </xf>
    <xf numFmtId="0" fontId="9" fillId="19" borderId="18" xfId="1" applyFont="1" applyFill="1" applyBorder="1" applyAlignment="1" applyProtection="1">
      <alignment horizontal="center" vertical="center" wrapText="1"/>
      <protection locked="0"/>
    </xf>
    <xf numFmtId="0" fontId="9" fillId="19" borderId="64" xfId="1" applyFont="1" applyFill="1" applyBorder="1" applyAlignment="1" applyProtection="1">
      <alignment horizontal="center" vertical="center"/>
      <protection locked="0"/>
    </xf>
    <xf numFmtId="0" fontId="9" fillId="19" borderId="57" xfId="1" applyFont="1" applyFill="1" applyBorder="1" applyAlignment="1" applyProtection="1">
      <alignment horizontal="center" vertical="center"/>
      <protection locked="0"/>
    </xf>
    <xf numFmtId="0" fontId="9" fillId="19" borderId="37" xfId="1" applyFont="1" applyFill="1" applyBorder="1" applyAlignment="1" applyProtection="1">
      <alignment horizontal="center" vertical="center"/>
      <protection locked="0"/>
    </xf>
    <xf numFmtId="0" fontId="9" fillId="19" borderId="20" xfId="1" applyFont="1" applyFill="1" applyBorder="1" applyAlignment="1" applyProtection="1">
      <alignment horizontal="center" vertical="center"/>
      <protection locked="0"/>
    </xf>
    <xf numFmtId="0" fontId="9" fillId="19" borderId="55" xfId="1" applyFont="1" applyFill="1" applyBorder="1" applyAlignment="1" applyProtection="1">
      <alignment horizontal="center" vertical="center"/>
      <protection locked="0"/>
    </xf>
    <xf numFmtId="0" fontId="9" fillId="0" borderId="56" xfId="1" applyFont="1" applyBorder="1" applyAlignment="1" applyProtection="1">
      <alignment horizontal="center" vertical="center"/>
      <protection locked="0"/>
    </xf>
    <xf numFmtId="0" fontId="9" fillId="0" borderId="57" xfId="1" applyFont="1" applyBorder="1" applyAlignment="1" applyProtection="1">
      <alignment horizontal="center" vertical="center"/>
      <protection locked="0"/>
    </xf>
    <xf numFmtId="0" fontId="9" fillId="0" borderId="58" xfId="1" applyFont="1" applyBorder="1" applyAlignment="1" applyProtection="1">
      <alignment horizontal="center" vertical="center"/>
      <protection locked="0"/>
    </xf>
    <xf numFmtId="0" fontId="9" fillId="0" borderId="49" xfId="1" applyFont="1" applyBorder="1" applyAlignment="1" applyProtection="1">
      <alignment horizontal="center" vertical="center"/>
      <protection locked="0"/>
    </xf>
    <xf numFmtId="0" fontId="9" fillId="0" borderId="50" xfId="1" applyFont="1" applyBorder="1" applyAlignment="1" applyProtection="1">
      <alignment horizontal="center" vertical="center"/>
      <protection locked="0"/>
    </xf>
    <xf numFmtId="0" fontId="9" fillId="0" borderId="51" xfId="1" applyFont="1" applyBorder="1" applyAlignment="1" applyProtection="1">
      <alignment horizontal="center" vertical="center"/>
      <protection locked="0"/>
    </xf>
    <xf numFmtId="0" fontId="9" fillId="0" borderId="59" xfId="1" applyFont="1" applyBorder="1" applyAlignment="1" applyProtection="1">
      <alignment horizontal="center" vertical="center"/>
      <protection locked="0"/>
    </xf>
    <xf numFmtId="0" fontId="9" fillId="0" borderId="60" xfId="1" applyFont="1" applyBorder="1" applyAlignment="1" applyProtection="1">
      <alignment horizontal="center" vertical="center"/>
      <protection locked="0"/>
    </xf>
    <xf numFmtId="0" fontId="9" fillId="0" borderId="61" xfId="1" applyFont="1" applyBorder="1" applyAlignment="1" applyProtection="1">
      <alignment horizontal="center" vertical="center"/>
      <protection locked="0"/>
    </xf>
    <xf numFmtId="3" fontId="9" fillId="19" borderId="22" xfId="1" applyNumberFormat="1" applyFont="1" applyFill="1" applyBorder="1" applyAlignment="1" applyProtection="1">
      <alignment horizontal="center" vertical="center" wrapText="1"/>
      <protection locked="0"/>
    </xf>
    <xf numFmtId="3" fontId="9" fillId="19" borderId="18" xfId="1" applyNumberFormat="1" applyFont="1" applyFill="1" applyBorder="1" applyAlignment="1" applyProtection="1">
      <alignment horizontal="center" vertical="center" wrapText="1"/>
      <protection locked="0"/>
    </xf>
    <xf numFmtId="0" fontId="9" fillId="19" borderId="46" xfId="1" applyFont="1" applyFill="1" applyBorder="1" applyAlignment="1" applyProtection="1">
      <alignment horizontal="center" vertical="center"/>
      <protection locked="0"/>
    </xf>
    <xf numFmtId="0" fontId="9" fillId="19" borderId="54" xfId="1" applyFont="1" applyFill="1" applyBorder="1" applyAlignment="1" applyProtection="1">
      <alignment horizontal="center" vertical="center"/>
      <protection locked="0"/>
    </xf>
    <xf numFmtId="0" fontId="9" fillId="0" borderId="19" xfId="1" applyFont="1" applyBorder="1" applyAlignment="1" applyProtection="1">
      <alignment horizontal="center" textRotation="90"/>
      <protection locked="0"/>
    </xf>
    <xf numFmtId="0" fontId="9" fillId="0" borderId="18" xfId="1" applyFont="1" applyBorder="1" applyAlignment="1" applyProtection="1">
      <alignment horizontal="center" textRotation="90"/>
      <protection locked="0"/>
    </xf>
    <xf numFmtId="0" fontId="9" fillId="0" borderId="19" xfId="1" applyFont="1" applyBorder="1" applyAlignment="1" applyProtection="1">
      <alignment horizontal="center" vertical="center"/>
      <protection locked="0"/>
    </xf>
    <xf numFmtId="0" fontId="9" fillId="0" borderId="18" xfId="1" applyFont="1" applyBorder="1" applyAlignment="1" applyProtection="1">
      <alignment horizontal="center" vertical="center"/>
      <protection locked="0"/>
    </xf>
    <xf numFmtId="3" fontId="9" fillId="19" borderId="13" xfId="1" applyNumberFormat="1" applyFont="1" applyFill="1" applyBorder="1" applyAlignment="1" applyProtection="1">
      <alignment horizontal="center" vertical="center" wrapText="1"/>
      <protection locked="0"/>
    </xf>
    <xf numFmtId="3" fontId="9" fillId="19" borderId="15" xfId="1" applyNumberFormat="1" applyFont="1" applyFill="1" applyBorder="1" applyAlignment="1" applyProtection="1">
      <alignment horizontal="center" vertical="center" wrapText="1"/>
      <protection locked="0"/>
    </xf>
    <xf numFmtId="0" fontId="9" fillId="19" borderId="35" xfId="1" applyFont="1" applyFill="1" applyBorder="1" applyAlignment="1" applyProtection="1">
      <alignment horizontal="center" vertical="center"/>
      <protection locked="0"/>
    </xf>
    <xf numFmtId="0" fontId="9" fillId="19" borderId="25" xfId="1" applyFont="1" applyFill="1" applyBorder="1" applyAlignment="1" applyProtection="1">
      <alignment horizontal="center" vertical="center"/>
      <protection locked="0"/>
    </xf>
    <xf numFmtId="0" fontId="9" fillId="19" borderId="39" xfId="1" applyFont="1" applyFill="1" applyBorder="1" applyAlignment="1" applyProtection="1">
      <alignment horizontal="center" vertical="center"/>
      <protection locked="0"/>
    </xf>
    <xf numFmtId="0" fontId="9" fillId="19" borderId="48" xfId="1" applyFont="1" applyFill="1" applyBorder="1" applyAlignment="1" applyProtection="1">
      <alignment horizontal="center" vertical="center"/>
      <protection locked="0"/>
    </xf>
    <xf numFmtId="0" fontId="22" fillId="0" borderId="19" xfId="1" applyFont="1" applyBorder="1" applyAlignment="1" applyProtection="1">
      <alignment horizontal="center" vertical="center" textRotation="90"/>
      <protection locked="0"/>
    </xf>
    <xf numFmtId="0" fontId="22" fillId="0" borderId="22" xfId="1" applyFont="1" applyBorder="1" applyAlignment="1" applyProtection="1">
      <alignment horizontal="center" vertical="center" textRotation="90"/>
      <protection locked="0"/>
    </xf>
    <xf numFmtId="0" fontId="22" fillId="0" borderId="18" xfId="1" applyFont="1" applyBorder="1" applyAlignment="1" applyProtection="1">
      <alignment horizontal="center" vertical="center" textRotation="90"/>
      <protection locked="0"/>
    </xf>
    <xf numFmtId="0" fontId="9" fillId="0" borderId="12" xfId="1" applyFont="1" applyBorder="1" applyAlignment="1" applyProtection="1">
      <alignment horizontal="center" vertical="center"/>
      <protection locked="0"/>
    </xf>
    <xf numFmtId="0" fontId="9" fillId="0" borderId="49" xfId="1" applyFont="1" applyFill="1" applyBorder="1" applyAlignment="1" applyProtection="1">
      <alignment horizontal="center"/>
      <protection locked="0"/>
    </xf>
    <xf numFmtId="0" fontId="9" fillId="0" borderId="50" xfId="1" applyFont="1" applyFill="1" applyBorder="1" applyAlignment="1" applyProtection="1">
      <alignment horizontal="center"/>
      <protection locked="0"/>
    </xf>
    <xf numFmtId="0" fontId="9" fillId="0" borderId="51" xfId="1" applyFont="1" applyFill="1" applyBorder="1" applyAlignment="1" applyProtection="1">
      <alignment horizontal="center"/>
      <protection locked="0"/>
    </xf>
    <xf numFmtId="3" fontId="9" fillId="19" borderId="36" xfId="1" applyNumberFormat="1" applyFont="1" applyFill="1" applyBorder="1" applyAlignment="1" applyProtection="1">
      <alignment horizontal="center" vertical="center" wrapText="1"/>
      <protection locked="0"/>
    </xf>
    <xf numFmtId="3" fontId="9" fillId="19" borderId="24" xfId="1" applyNumberFormat="1" applyFont="1" applyFill="1" applyBorder="1" applyAlignment="1" applyProtection="1">
      <alignment horizontal="center" vertical="center" wrapText="1"/>
      <protection locked="0"/>
    </xf>
    <xf numFmtId="0" fontId="9" fillId="0" borderId="13" xfId="1" applyFont="1" applyFill="1" applyBorder="1" applyAlignment="1" applyProtection="1">
      <alignment horizontal="center"/>
      <protection locked="0"/>
    </xf>
    <xf numFmtId="0" fontId="9" fillId="0" borderId="12" xfId="1" applyFont="1" applyFill="1" applyBorder="1" applyAlignment="1" applyProtection="1">
      <alignment horizontal="center"/>
      <protection locked="0"/>
    </xf>
    <xf numFmtId="0" fontId="9" fillId="0" borderId="14" xfId="1" applyFont="1" applyFill="1" applyBorder="1" applyAlignment="1" applyProtection="1">
      <alignment horizontal="center"/>
      <protection locked="0"/>
    </xf>
    <xf numFmtId="0" fontId="9" fillId="19" borderId="8" xfId="1" applyFont="1" applyFill="1" applyBorder="1" applyAlignment="1" applyProtection="1">
      <alignment horizontal="center" vertical="center"/>
      <protection locked="0"/>
    </xf>
    <xf numFmtId="0" fontId="9" fillId="19" borderId="23" xfId="1" applyFont="1" applyFill="1" applyBorder="1" applyAlignment="1" applyProtection="1">
      <alignment horizontal="center" vertical="center"/>
      <protection locked="0"/>
    </xf>
    <xf numFmtId="0" fontId="9" fillId="15" borderId="0" xfId="1" applyFont="1" applyFill="1" applyAlignment="1" applyProtection="1">
      <alignment horizontal="center" vertical="center"/>
      <protection locked="0"/>
    </xf>
    <xf numFmtId="0" fontId="9" fillId="16" borderId="2" xfId="1" applyFont="1" applyFill="1" applyBorder="1" applyAlignment="1" applyProtection="1">
      <alignment horizontal="center" vertical="center"/>
      <protection locked="0"/>
    </xf>
    <xf numFmtId="49" fontId="13" fillId="17" borderId="30" xfId="1" applyNumberFormat="1" applyFont="1" applyFill="1" applyBorder="1" applyAlignment="1" applyProtection="1">
      <alignment horizontal="center"/>
      <protection locked="0"/>
    </xf>
    <xf numFmtId="49" fontId="13" fillId="17" borderId="21" xfId="1" applyNumberFormat="1" applyFont="1" applyFill="1" applyBorder="1" applyAlignment="1" applyProtection="1">
      <alignment horizontal="center"/>
      <protection locked="0"/>
    </xf>
    <xf numFmtId="49" fontId="13" fillId="17" borderId="31" xfId="1" applyNumberFormat="1" applyFont="1" applyFill="1" applyBorder="1" applyAlignment="1" applyProtection="1">
      <alignment horizontal="center"/>
      <protection locked="0"/>
    </xf>
    <xf numFmtId="0" fontId="13" fillId="17" borderId="3" xfId="1" applyFont="1" applyFill="1" applyBorder="1" applyAlignment="1" applyProtection="1">
      <alignment horizontal="center"/>
      <protection locked="0"/>
    </xf>
    <xf numFmtId="0" fontId="13" fillId="17" borderId="4" xfId="1" applyFont="1" applyFill="1" applyBorder="1" applyAlignment="1" applyProtection="1">
      <alignment horizontal="center"/>
      <protection locked="0"/>
    </xf>
    <xf numFmtId="0" fontId="13" fillId="17" borderId="5" xfId="1" applyFont="1" applyFill="1" applyBorder="1" applyAlignment="1" applyProtection="1">
      <alignment horizontal="center"/>
      <protection locked="0"/>
    </xf>
    <xf numFmtId="0" fontId="14" fillId="19" borderId="19" xfId="1" applyFont="1" applyFill="1" applyBorder="1" applyAlignment="1" applyProtection="1">
      <alignment horizontal="left" vertical="top" wrapText="1"/>
      <protection locked="0"/>
    </xf>
    <xf numFmtId="0" fontId="14" fillId="19" borderId="22" xfId="1" applyFont="1" applyFill="1" applyBorder="1" applyAlignment="1" applyProtection="1">
      <alignment horizontal="left" vertical="top" wrapText="1"/>
      <protection locked="0"/>
    </xf>
    <xf numFmtId="0" fontId="14" fillId="19" borderId="18" xfId="1" applyFont="1" applyFill="1" applyBorder="1" applyAlignment="1" applyProtection="1">
      <alignment horizontal="left" vertical="top" wrapText="1"/>
      <protection locked="0"/>
    </xf>
    <xf numFmtId="49" fontId="13" fillId="17" borderId="3" xfId="1" applyNumberFormat="1" applyFont="1" applyFill="1" applyBorder="1" applyAlignment="1" applyProtection="1">
      <alignment horizontal="center"/>
    </xf>
    <xf numFmtId="49" fontId="13" fillId="17" borderId="4" xfId="1" applyNumberFormat="1" applyFont="1" applyFill="1" applyBorder="1" applyAlignment="1" applyProtection="1">
      <alignment horizontal="center"/>
    </xf>
    <xf numFmtId="49" fontId="13" fillId="17" borderId="5" xfId="1" applyNumberFormat="1" applyFont="1" applyFill="1" applyBorder="1" applyAlignment="1" applyProtection="1">
      <alignment horizontal="center"/>
    </xf>
    <xf numFmtId="0" fontId="9" fillId="15" borderId="0" xfId="1" applyFont="1" applyFill="1" applyBorder="1" applyAlignment="1" applyProtection="1">
      <alignment horizontal="center" vertical="center"/>
    </xf>
    <xf numFmtId="0" fontId="9" fillId="16" borderId="0" xfId="1" applyFont="1" applyFill="1" applyBorder="1" applyAlignment="1" applyProtection="1">
      <alignment horizontal="center" vertical="center"/>
    </xf>
  </cellXfs>
  <cellStyles count="137">
    <cellStyle name="20% - Accent1 2" xfId="3"/>
    <cellStyle name="20% - Accent1 2 2" xfId="4"/>
    <cellStyle name="20% - Accent1 3" xfId="5"/>
    <cellStyle name="20% - Accent1 3 2" xfId="6"/>
    <cellStyle name="20% - Accent1 4" xfId="7"/>
    <cellStyle name="20% - Accent2 2" xfId="8"/>
    <cellStyle name="20% - Accent2 2 2" xfId="9"/>
    <cellStyle name="20% - Accent2 3" xfId="10"/>
    <cellStyle name="20% - Accent2 3 2" xfId="11"/>
    <cellStyle name="20% - Accent2 4" xfId="12"/>
    <cellStyle name="20% - Accent3 2" xfId="13"/>
    <cellStyle name="20% - Accent3 2 2" xfId="14"/>
    <cellStyle name="20% - Accent3 3" xfId="15"/>
    <cellStyle name="20% - Accent3 3 2" xfId="16"/>
    <cellStyle name="20% - Accent3 4" xfId="17"/>
    <cellStyle name="20% - Accent4 2" xfId="18"/>
    <cellStyle name="20% - Accent4 2 2" xfId="19"/>
    <cellStyle name="20% - Accent4 3" xfId="20"/>
    <cellStyle name="20% - Accent4 3 2" xfId="21"/>
    <cellStyle name="20% - Accent4 4" xfId="22"/>
    <cellStyle name="20% - Accent5 2" xfId="23"/>
    <cellStyle name="20% - Accent5 2 2" xfId="24"/>
    <cellStyle name="20% - Accent5 3" xfId="25"/>
    <cellStyle name="20% - Accent5 3 2" xfId="26"/>
    <cellStyle name="20% - Accent5 4" xfId="27"/>
    <cellStyle name="20% - Accent6 2" xfId="28"/>
    <cellStyle name="20% - Accent6 2 2" xfId="29"/>
    <cellStyle name="20% - Accent6 3" xfId="30"/>
    <cellStyle name="20% - Accent6 3 2" xfId="31"/>
    <cellStyle name="20% - Accent6 4" xfId="32"/>
    <cellStyle name="40% - Accent1 2" xfId="33"/>
    <cellStyle name="40% - Accent1 2 2" xfId="34"/>
    <cellStyle name="40% - Accent1 3" xfId="35"/>
    <cellStyle name="40% - Accent1 3 2" xfId="36"/>
    <cellStyle name="40% - Accent1 4" xfId="37"/>
    <cellStyle name="40% - Accent2 2" xfId="38"/>
    <cellStyle name="40% - Accent2 2 2" xfId="39"/>
    <cellStyle name="40% - Accent2 3" xfId="40"/>
    <cellStyle name="40% - Accent2 3 2" xfId="41"/>
    <cellStyle name="40% - Accent2 4" xfId="42"/>
    <cellStyle name="40% - Accent3 2" xfId="43"/>
    <cellStyle name="40% - Accent3 2 2" xfId="44"/>
    <cellStyle name="40% - Accent3 3" xfId="45"/>
    <cellStyle name="40% - Accent3 3 2" xfId="46"/>
    <cellStyle name="40% - Accent3 4" xfId="47"/>
    <cellStyle name="40% - Accent4 2" xfId="48"/>
    <cellStyle name="40% - Accent4 2 2" xfId="49"/>
    <cellStyle name="40% - Accent4 3" xfId="50"/>
    <cellStyle name="40% - Accent4 3 2" xfId="51"/>
    <cellStyle name="40% - Accent4 4" xfId="52"/>
    <cellStyle name="40% - Accent5 2" xfId="53"/>
    <cellStyle name="40% - Accent5 2 2" xfId="54"/>
    <cellStyle name="40% - Accent5 3" xfId="55"/>
    <cellStyle name="40% - Accent5 3 2" xfId="56"/>
    <cellStyle name="40% - Accent5 4" xfId="57"/>
    <cellStyle name="40% - Accent6 2" xfId="58"/>
    <cellStyle name="40% - Accent6 2 2" xfId="59"/>
    <cellStyle name="40% - Accent6 3" xfId="60"/>
    <cellStyle name="40% - Accent6 3 2" xfId="61"/>
    <cellStyle name="40% - Accent6 4" xfId="62"/>
    <cellStyle name="Comma 2" xfId="63"/>
    <cellStyle name="Comma 2 2" xfId="64"/>
    <cellStyle name="Comma 2 2 2" xfId="65"/>
    <cellStyle name="Comma 2 3" xfId="66"/>
    <cellStyle name="Comma 2 3 2" xfId="67"/>
    <cellStyle name="Comma 2 4" xfId="68"/>
    <cellStyle name="Currency 2" xfId="69"/>
    <cellStyle name="Currency 2 2" xfId="70"/>
    <cellStyle name="Currency 3" xfId="71"/>
    <cellStyle name="Currency 3 2" xfId="72"/>
    <cellStyle name="Currency 3 2 2" xfId="73"/>
    <cellStyle name="Currency 3 2 2 2" xfId="74"/>
    <cellStyle name="Currency 3 2 3" xfId="75"/>
    <cellStyle name="Currency 3 2 3 2" xfId="76"/>
    <cellStyle name="Currency 3 2 4" xfId="77"/>
    <cellStyle name="Currency 3 3" xfId="78"/>
    <cellStyle name="Currency 3 3 2" xfId="79"/>
    <cellStyle name="Currency 3 4" xfId="80"/>
    <cellStyle name="Currency 3 4 2" xfId="81"/>
    <cellStyle name="Currency 3 5" xfId="82"/>
    <cellStyle name="Currency 4" xfId="83"/>
    <cellStyle name="Currency 5" xfId="84"/>
    <cellStyle name="Currency 5 2" xfId="85"/>
    <cellStyle name="Currency 5 2 2" xfId="86"/>
    <cellStyle name="Currency 5 3" xfId="87"/>
    <cellStyle name="Currency 5 3 2" xfId="88"/>
    <cellStyle name="Currency 5 4" xfId="89"/>
    <cellStyle name="Currency 6" xfId="90"/>
    <cellStyle name="Currency 6 2" xfId="91"/>
    <cellStyle name="Currency 7" xfId="92"/>
    <cellStyle name="Currency 7 2" xfId="93"/>
    <cellStyle name="Normal" xfId="0" builtinId="0"/>
    <cellStyle name="Normal 2" xfId="1"/>
    <cellStyle name="Normal 2 2" xfId="94"/>
    <cellStyle name="Normal 2 3" xfId="95"/>
    <cellStyle name="Normal 3" xfId="2"/>
    <cellStyle name="Normal 3 2" xfId="96"/>
    <cellStyle name="Normal 3 2 2" xfId="97"/>
    <cellStyle name="Normal 3 2 2 2" xfId="98"/>
    <cellStyle name="Normal 3 2 3" xfId="99"/>
    <cellStyle name="Normal 3 2 3 2" xfId="100"/>
    <cellStyle name="Normal 3 2 4" xfId="101"/>
    <cellStyle name="Normal 3 3" xfId="102"/>
    <cellStyle name="Normal 3 3 2" xfId="103"/>
    <cellStyle name="Normal 3 4" xfId="104"/>
    <cellStyle name="Normal 3 4 2" xfId="105"/>
    <cellStyle name="Normal 3 5" xfId="106"/>
    <cellStyle name="Normal 4" xfId="107"/>
    <cellStyle name="Normal 4 2" xfId="108"/>
    <cellStyle name="Normal 5" xfId="109"/>
    <cellStyle name="Normal 6" xfId="110"/>
    <cellStyle name="Normal 6 2" xfId="111"/>
    <cellStyle name="Normal 6 2 2" xfId="112"/>
    <cellStyle name="Normal 6 2 2 2" xfId="113"/>
    <cellStyle name="Normal 6 2 3" xfId="114"/>
    <cellStyle name="Normal 6 2 3 2" xfId="115"/>
    <cellStyle name="Normal 6 2 4" xfId="116"/>
    <cellStyle name="Normal 7" xfId="117"/>
    <cellStyle name="Normal 7 2" xfId="118"/>
    <cellStyle name="Normal 7 2 2" xfId="119"/>
    <cellStyle name="Normal 7 3" xfId="120"/>
    <cellStyle name="Normal 7 3 2" xfId="121"/>
    <cellStyle name="Normal 7 4" xfId="122"/>
    <cellStyle name="Normal 8" xfId="123"/>
    <cellStyle name="Normal 8 2" xfId="124"/>
    <cellStyle name="Normal 9" xfId="125"/>
    <cellStyle name="Normal 9 2" xfId="126"/>
    <cellStyle name="Note 2" xfId="127"/>
    <cellStyle name="Note 2 2" xfId="128"/>
    <cellStyle name="Note 2 2 2" xfId="129"/>
    <cellStyle name="Note 2 3" xfId="130"/>
    <cellStyle name="Note 2 3 2" xfId="131"/>
    <cellStyle name="Note 2 4" xfId="132"/>
    <cellStyle name="Note 3" xfId="133"/>
    <cellStyle name="Note 3 2" xfId="134"/>
    <cellStyle name="Note 4" xfId="135"/>
    <cellStyle name="Note 4 2" xfId="136"/>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
  <sheetViews>
    <sheetView workbookViewId="0">
      <selection activeCell="G4" sqref="G4"/>
    </sheetView>
  </sheetViews>
  <sheetFormatPr defaultRowHeight="14.4" x14ac:dyDescent="0.3"/>
  <cols>
    <col min="2" max="2" width="36.44140625" customWidth="1"/>
    <col min="3" max="4" width="8" customWidth="1"/>
    <col min="5" max="5" width="18" customWidth="1"/>
    <col min="6" max="6" width="6.5546875" customWidth="1"/>
    <col min="7" max="8" width="27.44140625" customWidth="1"/>
    <col min="9" max="9" width="36.6640625" customWidth="1"/>
    <col min="10" max="10" width="18.33203125" customWidth="1"/>
    <col min="11" max="11" width="36.6640625" customWidth="1"/>
    <col min="12" max="12" width="27.44140625" customWidth="1"/>
    <col min="13" max="13" width="27.6640625" customWidth="1"/>
    <col min="14" max="14" width="36.5546875" customWidth="1"/>
    <col min="15" max="15" width="18.33203125" customWidth="1"/>
    <col min="248" max="248" width="36.44140625" customWidth="1"/>
    <col min="249" max="250" width="8" customWidth="1"/>
    <col min="251" max="251" width="18" customWidth="1"/>
    <col min="252" max="252" width="6.5546875" customWidth="1"/>
    <col min="253" max="254" width="10.44140625" customWidth="1"/>
    <col min="255" max="255" width="10.6640625" customWidth="1"/>
    <col min="256" max="262" width="7.44140625" customWidth="1"/>
    <col min="263" max="264" width="27.44140625" customWidth="1"/>
    <col min="265" max="265" width="36.6640625" customWidth="1"/>
    <col min="266" max="266" width="18.33203125" customWidth="1"/>
    <col min="267" max="267" width="36.6640625" customWidth="1"/>
    <col min="268" max="268" width="27.44140625" customWidth="1"/>
    <col min="269" max="269" width="27.6640625" customWidth="1"/>
    <col min="270" max="270" width="36.5546875" customWidth="1"/>
    <col min="271" max="271" width="18.33203125" customWidth="1"/>
    <col min="504" max="504" width="36.44140625" customWidth="1"/>
    <col min="505" max="506" width="8" customWidth="1"/>
    <col min="507" max="507" width="18" customWidth="1"/>
    <col min="508" max="508" width="6.5546875" customWidth="1"/>
    <col min="509" max="510" width="10.44140625" customWidth="1"/>
    <col min="511" max="511" width="10.6640625" customWidth="1"/>
    <col min="512" max="518" width="7.44140625" customWidth="1"/>
    <col min="519" max="520" width="27.44140625" customWidth="1"/>
    <col min="521" max="521" width="36.6640625" customWidth="1"/>
    <col min="522" max="522" width="18.33203125" customWidth="1"/>
    <col min="523" max="523" width="36.6640625" customWidth="1"/>
    <col min="524" max="524" width="27.44140625" customWidth="1"/>
    <col min="525" max="525" width="27.6640625" customWidth="1"/>
    <col min="526" max="526" width="36.5546875" customWidth="1"/>
    <col min="527" max="527" width="18.33203125" customWidth="1"/>
    <col min="760" max="760" width="36.44140625" customWidth="1"/>
    <col min="761" max="762" width="8" customWidth="1"/>
    <col min="763" max="763" width="18" customWidth="1"/>
    <col min="764" max="764" width="6.5546875" customWidth="1"/>
    <col min="765" max="766" width="10.44140625" customWidth="1"/>
    <col min="767" max="767" width="10.6640625" customWidth="1"/>
    <col min="768" max="774" width="7.44140625" customWidth="1"/>
    <col min="775" max="776" width="27.44140625" customWidth="1"/>
    <col min="777" max="777" width="36.6640625" customWidth="1"/>
    <col min="778" max="778" width="18.33203125" customWidth="1"/>
    <col min="779" max="779" width="36.6640625" customWidth="1"/>
    <col min="780" max="780" width="27.44140625" customWidth="1"/>
    <col min="781" max="781" width="27.6640625" customWidth="1"/>
    <col min="782" max="782" width="36.5546875" customWidth="1"/>
    <col min="783" max="783" width="18.33203125" customWidth="1"/>
    <col min="1016" max="1016" width="36.44140625" customWidth="1"/>
    <col min="1017" max="1018" width="8" customWidth="1"/>
    <col min="1019" max="1019" width="18" customWidth="1"/>
    <col min="1020" max="1020" width="6.5546875" customWidth="1"/>
    <col min="1021" max="1022" width="10.44140625" customWidth="1"/>
    <col min="1023" max="1023" width="10.6640625" customWidth="1"/>
    <col min="1024" max="1030" width="7.44140625" customWidth="1"/>
    <col min="1031" max="1032" width="27.44140625" customWidth="1"/>
    <col min="1033" max="1033" width="36.6640625" customWidth="1"/>
    <col min="1034" max="1034" width="18.33203125" customWidth="1"/>
    <col min="1035" max="1035" width="36.6640625" customWidth="1"/>
    <col min="1036" max="1036" width="27.44140625" customWidth="1"/>
    <col min="1037" max="1037" width="27.6640625" customWidth="1"/>
    <col min="1038" max="1038" width="36.5546875" customWidth="1"/>
    <col min="1039" max="1039" width="18.33203125" customWidth="1"/>
    <col min="1272" max="1272" width="36.44140625" customWidth="1"/>
    <col min="1273" max="1274" width="8" customWidth="1"/>
    <col min="1275" max="1275" width="18" customWidth="1"/>
    <col min="1276" max="1276" width="6.5546875" customWidth="1"/>
    <col min="1277" max="1278" width="10.44140625" customWidth="1"/>
    <col min="1279" max="1279" width="10.6640625" customWidth="1"/>
    <col min="1280" max="1286" width="7.44140625" customWidth="1"/>
    <col min="1287" max="1288" width="27.44140625" customWidth="1"/>
    <col min="1289" max="1289" width="36.6640625" customWidth="1"/>
    <col min="1290" max="1290" width="18.33203125" customWidth="1"/>
    <col min="1291" max="1291" width="36.6640625" customWidth="1"/>
    <col min="1292" max="1292" width="27.44140625" customWidth="1"/>
    <col min="1293" max="1293" width="27.6640625" customWidth="1"/>
    <col min="1294" max="1294" width="36.5546875" customWidth="1"/>
    <col min="1295" max="1295" width="18.33203125" customWidth="1"/>
    <col min="1528" max="1528" width="36.44140625" customWidth="1"/>
    <col min="1529" max="1530" width="8" customWidth="1"/>
    <col min="1531" max="1531" width="18" customWidth="1"/>
    <col min="1532" max="1532" width="6.5546875" customWidth="1"/>
    <col min="1533" max="1534" width="10.44140625" customWidth="1"/>
    <col min="1535" max="1535" width="10.6640625" customWidth="1"/>
    <col min="1536" max="1542" width="7.44140625" customWidth="1"/>
    <col min="1543" max="1544" width="27.44140625" customWidth="1"/>
    <col min="1545" max="1545" width="36.6640625" customWidth="1"/>
    <col min="1546" max="1546" width="18.33203125" customWidth="1"/>
    <col min="1547" max="1547" width="36.6640625" customWidth="1"/>
    <col min="1548" max="1548" width="27.44140625" customWidth="1"/>
    <col min="1549" max="1549" width="27.6640625" customWidth="1"/>
    <col min="1550" max="1550" width="36.5546875" customWidth="1"/>
    <col min="1551" max="1551" width="18.33203125" customWidth="1"/>
    <col min="1784" max="1784" width="36.44140625" customWidth="1"/>
    <col min="1785" max="1786" width="8" customWidth="1"/>
    <col min="1787" max="1787" width="18" customWidth="1"/>
    <col min="1788" max="1788" width="6.5546875" customWidth="1"/>
    <col min="1789" max="1790" width="10.44140625" customWidth="1"/>
    <col min="1791" max="1791" width="10.6640625" customWidth="1"/>
    <col min="1792" max="1798" width="7.44140625" customWidth="1"/>
    <col min="1799" max="1800" width="27.44140625" customWidth="1"/>
    <col min="1801" max="1801" width="36.6640625" customWidth="1"/>
    <col min="1802" max="1802" width="18.33203125" customWidth="1"/>
    <col min="1803" max="1803" width="36.6640625" customWidth="1"/>
    <col min="1804" max="1804" width="27.44140625" customWidth="1"/>
    <col min="1805" max="1805" width="27.6640625" customWidth="1"/>
    <col min="1806" max="1806" width="36.5546875" customWidth="1"/>
    <col min="1807" max="1807" width="18.33203125" customWidth="1"/>
    <col min="2040" max="2040" width="36.44140625" customWidth="1"/>
    <col min="2041" max="2042" width="8" customWidth="1"/>
    <col min="2043" max="2043" width="18" customWidth="1"/>
    <col min="2044" max="2044" width="6.5546875" customWidth="1"/>
    <col min="2045" max="2046" width="10.44140625" customWidth="1"/>
    <col min="2047" max="2047" width="10.6640625" customWidth="1"/>
    <col min="2048" max="2054" width="7.44140625" customWidth="1"/>
    <col min="2055" max="2056" width="27.44140625" customWidth="1"/>
    <col min="2057" max="2057" width="36.6640625" customWidth="1"/>
    <col min="2058" max="2058" width="18.33203125" customWidth="1"/>
    <col min="2059" max="2059" width="36.6640625" customWidth="1"/>
    <col min="2060" max="2060" width="27.44140625" customWidth="1"/>
    <col min="2061" max="2061" width="27.6640625" customWidth="1"/>
    <col min="2062" max="2062" width="36.5546875" customWidth="1"/>
    <col min="2063" max="2063" width="18.33203125" customWidth="1"/>
    <col min="2296" max="2296" width="36.44140625" customWidth="1"/>
    <col min="2297" max="2298" width="8" customWidth="1"/>
    <col min="2299" max="2299" width="18" customWidth="1"/>
    <col min="2300" max="2300" width="6.5546875" customWidth="1"/>
    <col min="2301" max="2302" width="10.44140625" customWidth="1"/>
    <col min="2303" max="2303" width="10.6640625" customWidth="1"/>
    <col min="2304" max="2310" width="7.44140625" customWidth="1"/>
    <col min="2311" max="2312" width="27.44140625" customWidth="1"/>
    <col min="2313" max="2313" width="36.6640625" customWidth="1"/>
    <col min="2314" max="2314" width="18.33203125" customWidth="1"/>
    <col min="2315" max="2315" width="36.6640625" customWidth="1"/>
    <col min="2316" max="2316" width="27.44140625" customWidth="1"/>
    <col min="2317" max="2317" width="27.6640625" customWidth="1"/>
    <col min="2318" max="2318" width="36.5546875" customWidth="1"/>
    <col min="2319" max="2319" width="18.33203125" customWidth="1"/>
    <col min="2552" max="2552" width="36.44140625" customWidth="1"/>
    <col min="2553" max="2554" width="8" customWidth="1"/>
    <col min="2555" max="2555" width="18" customWidth="1"/>
    <col min="2556" max="2556" width="6.5546875" customWidth="1"/>
    <col min="2557" max="2558" width="10.44140625" customWidth="1"/>
    <col min="2559" max="2559" width="10.6640625" customWidth="1"/>
    <col min="2560" max="2566" width="7.44140625" customWidth="1"/>
    <col min="2567" max="2568" width="27.44140625" customWidth="1"/>
    <col min="2569" max="2569" width="36.6640625" customWidth="1"/>
    <col min="2570" max="2570" width="18.33203125" customWidth="1"/>
    <col min="2571" max="2571" width="36.6640625" customWidth="1"/>
    <col min="2572" max="2572" width="27.44140625" customWidth="1"/>
    <col min="2573" max="2573" width="27.6640625" customWidth="1"/>
    <col min="2574" max="2574" width="36.5546875" customWidth="1"/>
    <col min="2575" max="2575" width="18.33203125" customWidth="1"/>
    <col min="2808" max="2808" width="36.44140625" customWidth="1"/>
    <col min="2809" max="2810" width="8" customWidth="1"/>
    <col min="2811" max="2811" width="18" customWidth="1"/>
    <col min="2812" max="2812" width="6.5546875" customWidth="1"/>
    <col min="2813" max="2814" width="10.44140625" customWidth="1"/>
    <col min="2815" max="2815" width="10.6640625" customWidth="1"/>
    <col min="2816" max="2822" width="7.44140625" customWidth="1"/>
    <col min="2823" max="2824" width="27.44140625" customWidth="1"/>
    <col min="2825" max="2825" width="36.6640625" customWidth="1"/>
    <col min="2826" max="2826" width="18.33203125" customWidth="1"/>
    <col min="2827" max="2827" width="36.6640625" customWidth="1"/>
    <col min="2828" max="2828" width="27.44140625" customWidth="1"/>
    <col min="2829" max="2829" width="27.6640625" customWidth="1"/>
    <col min="2830" max="2830" width="36.5546875" customWidth="1"/>
    <col min="2831" max="2831" width="18.33203125" customWidth="1"/>
    <col min="3064" max="3064" width="36.44140625" customWidth="1"/>
    <col min="3065" max="3066" width="8" customWidth="1"/>
    <col min="3067" max="3067" width="18" customWidth="1"/>
    <col min="3068" max="3068" width="6.5546875" customWidth="1"/>
    <col min="3069" max="3070" width="10.44140625" customWidth="1"/>
    <col min="3071" max="3071" width="10.6640625" customWidth="1"/>
    <col min="3072" max="3078" width="7.44140625" customWidth="1"/>
    <col min="3079" max="3080" width="27.44140625" customWidth="1"/>
    <col min="3081" max="3081" width="36.6640625" customWidth="1"/>
    <col min="3082" max="3082" width="18.33203125" customWidth="1"/>
    <col min="3083" max="3083" width="36.6640625" customWidth="1"/>
    <col min="3084" max="3084" width="27.44140625" customWidth="1"/>
    <col min="3085" max="3085" width="27.6640625" customWidth="1"/>
    <col min="3086" max="3086" width="36.5546875" customWidth="1"/>
    <col min="3087" max="3087" width="18.33203125" customWidth="1"/>
    <col min="3320" max="3320" width="36.44140625" customWidth="1"/>
    <col min="3321" max="3322" width="8" customWidth="1"/>
    <col min="3323" max="3323" width="18" customWidth="1"/>
    <col min="3324" max="3324" width="6.5546875" customWidth="1"/>
    <col min="3325" max="3326" width="10.44140625" customWidth="1"/>
    <col min="3327" max="3327" width="10.6640625" customWidth="1"/>
    <col min="3328" max="3334" width="7.44140625" customWidth="1"/>
    <col min="3335" max="3336" width="27.44140625" customWidth="1"/>
    <col min="3337" max="3337" width="36.6640625" customWidth="1"/>
    <col min="3338" max="3338" width="18.33203125" customWidth="1"/>
    <col min="3339" max="3339" width="36.6640625" customWidth="1"/>
    <col min="3340" max="3340" width="27.44140625" customWidth="1"/>
    <col min="3341" max="3341" width="27.6640625" customWidth="1"/>
    <col min="3342" max="3342" width="36.5546875" customWidth="1"/>
    <col min="3343" max="3343" width="18.33203125" customWidth="1"/>
    <col min="3576" max="3576" width="36.44140625" customWidth="1"/>
    <col min="3577" max="3578" width="8" customWidth="1"/>
    <col min="3579" max="3579" width="18" customWidth="1"/>
    <col min="3580" max="3580" width="6.5546875" customWidth="1"/>
    <col min="3581" max="3582" width="10.44140625" customWidth="1"/>
    <col min="3583" max="3583" width="10.6640625" customWidth="1"/>
    <col min="3584" max="3590" width="7.44140625" customWidth="1"/>
    <col min="3591" max="3592" width="27.44140625" customWidth="1"/>
    <col min="3593" max="3593" width="36.6640625" customWidth="1"/>
    <col min="3594" max="3594" width="18.33203125" customWidth="1"/>
    <col min="3595" max="3595" width="36.6640625" customWidth="1"/>
    <col min="3596" max="3596" width="27.44140625" customWidth="1"/>
    <col min="3597" max="3597" width="27.6640625" customWidth="1"/>
    <col min="3598" max="3598" width="36.5546875" customWidth="1"/>
    <col min="3599" max="3599" width="18.33203125" customWidth="1"/>
    <col min="3832" max="3832" width="36.44140625" customWidth="1"/>
    <col min="3833" max="3834" width="8" customWidth="1"/>
    <col min="3835" max="3835" width="18" customWidth="1"/>
    <col min="3836" max="3836" width="6.5546875" customWidth="1"/>
    <col min="3837" max="3838" width="10.44140625" customWidth="1"/>
    <col min="3839" max="3839" width="10.6640625" customWidth="1"/>
    <col min="3840" max="3846" width="7.44140625" customWidth="1"/>
    <col min="3847" max="3848" width="27.44140625" customWidth="1"/>
    <col min="3849" max="3849" width="36.6640625" customWidth="1"/>
    <col min="3850" max="3850" width="18.33203125" customWidth="1"/>
    <col min="3851" max="3851" width="36.6640625" customWidth="1"/>
    <col min="3852" max="3852" width="27.44140625" customWidth="1"/>
    <col min="3853" max="3853" width="27.6640625" customWidth="1"/>
    <col min="3854" max="3854" width="36.5546875" customWidth="1"/>
    <col min="3855" max="3855" width="18.33203125" customWidth="1"/>
    <col min="4088" max="4088" width="36.44140625" customWidth="1"/>
    <col min="4089" max="4090" width="8" customWidth="1"/>
    <col min="4091" max="4091" width="18" customWidth="1"/>
    <col min="4092" max="4092" width="6.5546875" customWidth="1"/>
    <col min="4093" max="4094" width="10.44140625" customWidth="1"/>
    <col min="4095" max="4095" width="10.6640625" customWidth="1"/>
    <col min="4096" max="4102" width="7.44140625" customWidth="1"/>
    <col min="4103" max="4104" width="27.44140625" customWidth="1"/>
    <col min="4105" max="4105" width="36.6640625" customWidth="1"/>
    <col min="4106" max="4106" width="18.33203125" customWidth="1"/>
    <col min="4107" max="4107" width="36.6640625" customWidth="1"/>
    <col min="4108" max="4108" width="27.44140625" customWidth="1"/>
    <col min="4109" max="4109" width="27.6640625" customWidth="1"/>
    <col min="4110" max="4110" width="36.5546875" customWidth="1"/>
    <col min="4111" max="4111" width="18.33203125" customWidth="1"/>
    <col min="4344" max="4344" width="36.44140625" customWidth="1"/>
    <col min="4345" max="4346" width="8" customWidth="1"/>
    <col min="4347" max="4347" width="18" customWidth="1"/>
    <col min="4348" max="4348" width="6.5546875" customWidth="1"/>
    <col min="4349" max="4350" width="10.44140625" customWidth="1"/>
    <col min="4351" max="4351" width="10.6640625" customWidth="1"/>
    <col min="4352" max="4358" width="7.44140625" customWidth="1"/>
    <col min="4359" max="4360" width="27.44140625" customWidth="1"/>
    <col min="4361" max="4361" width="36.6640625" customWidth="1"/>
    <col min="4362" max="4362" width="18.33203125" customWidth="1"/>
    <col min="4363" max="4363" width="36.6640625" customWidth="1"/>
    <col min="4364" max="4364" width="27.44140625" customWidth="1"/>
    <col min="4365" max="4365" width="27.6640625" customWidth="1"/>
    <col min="4366" max="4366" width="36.5546875" customWidth="1"/>
    <col min="4367" max="4367" width="18.33203125" customWidth="1"/>
    <col min="4600" max="4600" width="36.44140625" customWidth="1"/>
    <col min="4601" max="4602" width="8" customWidth="1"/>
    <col min="4603" max="4603" width="18" customWidth="1"/>
    <col min="4604" max="4604" width="6.5546875" customWidth="1"/>
    <col min="4605" max="4606" width="10.44140625" customWidth="1"/>
    <col min="4607" max="4607" width="10.6640625" customWidth="1"/>
    <col min="4608" max="4614" width="7.44140625" customWidth="1"/>
    <col min="4615" max="4616" width="27.44140625" customWidth="1"/>
    <col min="4617" max="4617" width="36.6640625" customWidth="1"/>
    <col min="4618" max="4618" width="18.33203125" customWidth="1"/>
    <col min="4619" max="4619" width="36.6640625" customWidth="1"/>
    <col min="4620" max="4620" width="27.44140625" customWidth="1"/>
    <col min="4621" max="4621" width="27.6640625" customWidth="1"/>
    <col min="4622" max="4622" width="36.5546875" customWidth="1"/>
    <col min="4623" max="4623" width="18.33203125" customWidth="1"/>
    <col min="4856" max="4856" width="36.44140625" customWidth="1"/>
    <col min="4857" max="4858" width="8" customWidth="1"/>
    <col min="4859" max="4859" width="18" customWidth="1"/>
    <col min="4860" max="4860" width="6.5546875" customWidth="1"/>
    <col min="4861" max="4862" width="10.44140625" customWidth="1"/>
    <col min="4863" max="4863" width="10.6640625" customWidth="1"/>
    <col min="4864" max="4870" width="7.44140625" customWidth="1"/>
    <col min="4871" max="4872" width="27.44140625" customWidth="1"/>
    <col min="4873" max="4873" width="36.6640625" customWidth="1"/>
    <col min="4874" max="4874" width="18.33203125" customWidth="1"/>
    <col min="4875" max="4875" width="36.6640625" customWidth="1"/>
    <col min="4876" max="4876" width="27.44140625" customWidth="1"/>
    <col min="4877" max="4877" width="27.6640625" customWidth="1"/>
    <col min="4878" max="4878" width="36.5546875" customWidth="1"/>
    <col min="4879" max="4879" width="18.33203125" customWidth="1"/>
    <col min="5112" max="5112" width="36.44140625" customWidth="1"/>
    <col min="5113" max="5114" width="8" customWidth="1"/>
    <col min="5115" max="5115" width="18" customWidth="1"/>
    <col min="5116" max="5116" width="6.5546875" customWidth="1"/>
    <col min="5117" max="5118" width="10.44140625" customWidth="1"/>
    <col min="5119" max="5119" width="10.6640625" customWidth="1"/>
    <col min="5120" max="5126" width="7.44140625" customWidth="1"/>
    <col min="5127" max="5128" width="27.44140625" customWidth="1"/>
    <col min="5129" max="5129" width="36.6640625" customWidth="1"/>
    <col min="5130" max="5130" width="18.33203125" customWidth="1"/>
    <col min="5131" max="5131" width="36.6640625" customWidth="1"/>
    <col min="5132" max="5132" width="27.44140625" customWidth="1"/>
    <col min="5133" max="5133" width="27.6640625" customWidth="1"/>
    <col min="5134" max="5134" width="36.5546875" customWidth="1"/>
    <col min="5135" max="5135" width="18.33203125" customWidth="1"/>
    <col min="5368" max="5368" width="36.44140625" customWidth="1"/>
    <col min="5369" max="5370" width="8" customWidth="1"/>
    <col min="5371" max="5371" width="18" customWidth="1"/>
    <col min="5372" max="5372" width="6.5546875" customWidth="1"/>
    <col min="5373" max="5374" width="10.44140625" customWidth="1"/>
    <col min="5375" max="5375" width="10.6640625" customWidth="1"/>
    <col min="5376" max="5382" width="7.44140625" customWidth="1"/>
    <col min="5383" max="5384" width="27.44140625" customWidth="1"/>
    <col min="5385" max="5385" width="36.6640625" customWidth="1"/>
    <col min="5386" max="5386" width="18.33203125" customWidth="1"/>
    <col min="5387" max="5387" width="36.6640625" customWidth="1"/>
    <col min="5388" max="5388" width="27.44140625" customWidth="1"/>
    <col min="5389" max="5389" width="27.6640625" customWidth="1"/>
    <col min="5390" max="5390" width="36.5546875" customWidth="1"/>
    <col min="5391" max="5391" width="18.33203125" customWidth="1"/>
    <col min="5624" max="5624" width="36.44140625" customWidth="1"/>
    <col min="5625" max="5626" width="8" customWidth="1"/>
    <col min="5627" max="5627" width="18" customWidth="1"/>
    <col min="5628" max="5628" width="6.5546875" customWidth="1"/>
    <col min="5629" max="5630" width="10.44140625" customWidth="1"/>
    <col min="5631" max="5631" width="10.6640625" customWidth="1"/>
    <col min="5632" max="5638" width="7.44140625" customWidth="1"/>
    <col min="5639" max="5640" width="27.44140625" customWidth="1"/>
    <col min="5641" max="5641" width="36.6640625" customWidth="1"/>
    <col min="5642" max="5642" width="18.33203125" customWidth="1"/>
    <col min="5643" max="5643" width="36.6640625" customWidth="1"/>
    <col min="5644" max="5644" width="27.44140625" customWidth="1"/>
    <col min="5645" max="5645" width="27.6640625" customWidth="1"/>
    <col min="5646" max="5646" width="36.5546875" customWidth="1"/>
    <col min="5647" max="5647" width="18.33203125" customWidth="1"/>
    <col min="5880" max="5880" width="36.44140625" customWidth="1"/>
    <col min="5881" max="5882" width="8" customWidth="1"/>
    <col min="5883" max="5883" width="18" customWidth="1"/>
    <col min="5884" max="5884" width="6.5546875" customWidth="1"/>
    <col min="5885" max="5886" width="10.44140625" customWidth="1"/>
    <col min="5887" max="5887" width="10.6640625" customWidth="1"/>
    <col min="5888" max="5894" width="7.44140625" customWidth="1"/>
    <col min="5895" max="5896" width="27.44140625" customWidth="1"/>
    <col min="5897" max="5897" width="36.6640625" customWidth="1"/>
    <col min="5898" max="5898" width="18.33203125" customWidth="1"/>
    <col min="5899" max="5899" width="36.6640625" customWidth="1"/>
    <col min="5900" max="5900" width="27.44140625" customWidth="1"/>
    <col min="5901" max="5901" width="27.6640625" customWidth="1"/>
    <col min="5902" max="5902" width="36.5546875" customWidth="1"/>
    <col min="5903" max="5903" width="18.33203125" customWidth="1"/>
    <col min="6136" max="6136" width="36.44140625" customWidth="1"/>
    <col min="6137" max="6138" width="8" customWidth="1"/>
    <col min="6139" max="6139" width="18" customWidth="1"/>
    <col min="6140" max="6140" width="6.5546875" customWidth="1"/>
    <col min="6141" max="6142" width="10.44140625" customWidth="1"/>
    <col min="6143" max="6143" width="10.6640625" customWidth="1"/>
    <col min="6144" max="6150" width="7.44140625" customWidth="1"/>
    <col min="6151" max="6152" width="27.44140625" customWidth="1"/>
    <col min="6153" max="6153" width="36.6640625" customWidth="1"/>
    <col min="6154" max="6154" width="18.33203125" customWidth="1"/>
    <col min="6155" max="6155" width="36.6640625" customWidth="1"/>
    <col min="6156" max="6156" width="27.44140625" customWidth="1"/>
    <col min="6157" max="6157" width="27.6640625" customWidth="1"/>
    <col min="6158" max="6158" width="36.5546875" customWidth="1"/>
    <col min="6159" max="6159" width="18.33203125" customWidth="1"/>
    <col min="6392" max="6392" width="36.44140625" customWidth="1"/>
    <col min="6393" max="6394" width="8" customWidth="1"/>
    <col min="6395" max="6395" width="18" customWidth="1"/>
    <col min="6396" max="6396" width="6.5546875" customWidth="1"/>
    <col min="6397" max="6398" width="10.44140625" customWidth="1"/>
    <col min="6399" max="6399" width="10.6640625" customWidth="1"/>
    <col min="6400" max="6406" width="7.44140625" customWidth="1"/>
    <col min="6407" max="6408" width="27.44140625" customWidth="1"/>
    <col min="6409" max="6409" width="36.6640625" customWidth="1"/>
    <col min="6410" max="6410" width="18.33203125" customWidth="1"/>
    <col min="6411" max="6411" width="36.6640625" customWidth="1"/>
    <col min="6412" max="6412" width="27.44140625" customWidth="1"/>
    <col min="6413" max="6413" width="27.6640625" customWidth="1"/>
    <col min="6414" max="6414" width="36.5546875" customWidth="1"/>
    <col min="6415" max="6415" width="18.33203125" customWidth="1"/>
    <col min="6648" max="6648" width="36.44140625" customWidth="1"/>
    <col min="6649" max="6650" width="8" customWidth="1"/>
    <col min="6651" max="6651" width="18" customWidth="1"/>
    <col min="6652" max="6652" width="6.5546875" customWidth="1"/>
    <col min="6653" max="6654" width="10.44140625" customWidth="1"/>
    <col min="6655" max="6655" width="10.6640625" customWidth="1"/>
    <col min="6656" max="6662" width="7.44140625" customWidth="1"/>
    <col min="6663" max="6664" width="27.44140625" customWidth="1"/>
    <col min="6665" max="6665" width="36.6640625" customWidth="1"/>
    <col min="6666" max="6666" width="18.33203125" customWidth="1"/>
    <col min="6667" max="6667" width="36.6640625" customWidth="1"/>
    <col min="6668" max="6668" width="27.44140625" customWidth="1"/>
    <col min="6669" max="6669" width="27.6640625" customWidth="1"/>
    <col min="6670" max="6670" width="36.5546875" customWidth="1"/>
    <col min="6671" max="6671" width="18.33203125" customWidth="1"/>
    <col min="6904" max="6904" width="36.44140625" customWidth="1"/>
    <col min="6905" max="6906" width="8" customWidth="1"/>
    <col min="6907" max="6907" width="18" customWidth="1"/>
    <col min="6908" max="6908" width="6.5546875" customWidth="1"/>
    <col min="6909" max="6910" width="10.44140625" customWidth="1"/>
    <col min="6911" max="6911" width="10.6640625" customWidth="1"/>
    <col min="6912" max="6918" width="7.44140625" customWidth="1"/>
    <col min="6919" max="6920" width="27.44140625" customWidth="1"/>
    <col min="6921" max="6921" width="36.6640625" customWidth="1"/>
    <col min="6922" max="6922" width="18.33203125" customWidth="1"/>
    <col min="6923" max="6923" width="36.6640625" customWidth="1"/>
    <col min="6924" max="6924" width="27.44140625" customWidth="1"/>
    <col min="6925" max="6925" width="27.6640625" customWidth="1"/>
    <col min="6926" max="6926" width="36.5546875" customWidth="1"/>
    <col min="6927" max="6927" width="18.33203125" customWidth="1"/>
    <col min="7160" max="7160" width="36.44140625" customWidth="1"/>
    <col min="7161" max="7162" width="8" customWidth="1"/>
    <col min="7163" max="7163" width="18" customWidth="1"/>
    <col min="7164" max="7164" width="6.5546875" customWidth="1"/>
    <col min="7165" max="7166" width="10.44140625" customWidth="1"/>
    <col min="7167" max="7167" width="10.6640625" customWidth="1"/>
    <col min="7168" max="7174" width="7.44140625" customWidth="1"/>
    <col min="7175" max="7176" width="27.44140625" customWidth="1"/>
    <col min="7177" max="7177" width="36.6640625" customWidth="1"/>
    <col min="7178" max="7178" width="18.33203125" customWidth="1"/>
    <col min="7179" max="7179" width="36.6640625" customWidth="1"/>
    <col min="7180" max="7180" width="27.44140625" customWidth="1"/>
    <col min="7181" max="7181" width="27.6640625" customWidth="1"/>
    <col min="7182" max="7182" width="36.5546875" customWidth="1"/>
    <col min="7183" max="7183" width="18.33203125" customWidth="1"/>
    <col min="7416" max="7416" width="36.44140625" customWidth="1"/>
    <col min="7417" max="7418" width="8" customWidth="1"/>
    <col min="7419" max="7419" width="18" customWidth="1"/>
    <col min="7420" max="7420" width="6.5546875" customWidth="1"/>
    <col min="7421" max="7422" width="10.44140625" customWidth="1"/>
    <col min="7423" max="7423" width="10.6640625" customWidth="1"/>
    <col min="7424" max="7430" width="7.44140625" customWidth="1"/>
    <col min="7431" max="7432" width="27.44140625" customWidth="1"/>
    <col min="7433" max="7433" width="36.6640625" customWidth="1"/>
    <col min="7434" max="7434" width="18.33203125" customWidth="1"/>
    <col min="7435" max="7435" width="36.6640625" customWidth="1"/>
    <col min="7436" max="7436" width="27.44140625" customWidth="1"/>
    <col min="7437" max="7437" width="27.6640625" customWidth="1"/>
    <col min="7438" max="7438" width="36.5546875" customWidth="1"/>
    <col min="7439" max="7439" width="18.33203125" customWidth="1"/>
    <col min="7672" max="7672" width="36.44140625" customWidth="1"/>
    <col min="7673" max="7674" width="8" customWidth="1"/>
    <col min="7675" max="7675" width="18" customWidth="1"/>
    <col min="7676" max="7676" width="6.5546875" customWidth="1"/>
    <col min="7677" max="7678" width="10.44140625" customWidth="1"/>
    <col min="7679" max="7679" width="10.6640625" customWidth="1"/>
    <col min="7680" max="7686" width="7.44140625" customWidth="1"/>
    <col min="7687" max="7688" width="27.44140625" customWidth="1"/>
    <col min="7689" max="7689" width="36.6640625" customWidth="1"/>
    <col min="7690" max="7690" width="18.33203125" customWidth="1"/>
    <col min="7691" max="7691" width="36.6640625" customWidth="1"/>
    <col min="7692" max="7692" width="27.44140625" customWidth="1"/>
    <col min="7693" max="7693" width="27.6640625" customWidth="1"/>
    <col min="7694" max="7694" width="36.5546875" customWidth="1"/>
    <col min="7695" max="7695" width="18.33203125" customWidth="1"/>
    <col min="7928" max="7928" width="36.44140625" customWidth="1"/>
    <col min="7929" max="7930" width="8" customWidth="1"/>
    <col min="7931" max="7931" width="18" customWidth="1"/>
    <col min="7932" max="7932" width="6.5546875" customWidth="1"/>
    <col min="7933" max="7934" width="10.44140625" customWidth="1"/>
    <col min="7935" max="7935" width="10.6640625" customWidth="1"/>
    <col min="7936" max="7942" width="7.44140625" customWidth="1"/>
    <col min="7943" max="7944" width="27.44140625" customWidth="1"/>
    <col min="7945" max="7945" width="36.6640625" customWidth="1"/>
    <col min="7946" max="7946" width="18.33203125" customWidth="1"/>
    <col min="7947" max="7947" width="36.6640625" customWidth="1"/>
    <col min="7948" max="7948" width="27.44140625" customWidth="1"/>
    <col min="7949" max="7949" width="27.6640625" customWidth="1"/>
    <col min="7950" max="7950" width="36.5546875" customWidth="1"/>
    <col min="7951" max="7951" width="18.33203125" customWidth="1"/>
    <col min="8184" max="8184" width="36.44140625" customWidth="1"/>
    <col min="8185" max="8186" width="8" customWidth="1"/>
    <col min="8187" max="8187" width="18" customWidth="1"/>
    <col min="8188" max="8188" width="6.5546875" customWidth="1"/>
    <col min="8189" max="8190" width="10.44140625" customWidth="1"/>
    <col min="8191" max="8191" width="10.6640625" customWidth="1"/>
    <col min="8192" max="8198" width="7.44140625" customWidth="1"/>
    <col min="8199" max="8200" width="27.44140625" customWidth="1"/>
    <col min="8201" max="8201" width="36.6640625" customWidth="1"/>
    <col min="8202" max="8202" width="18.33203125" customWidth="1"/>
    <col min="8203" max="8203" width="36.6640625" customWidth="1"/>
    <col min="8204" max="8204" width="27.44140625" customWidth="1"/>
    <col min="8205" max="8205" width="27.6640625" customWidth="1"/>
    <col min="8206" max="8206" width="36.5546875" customWidth="1"/>
    <col min="8207" max="8207" width="18.33203125" customWidth="1"/>
    <col min="8440" max="8440" width="36.44140625" customWidth="1"/>
    <col min="8441" max="8442" width="8" customWidth="1"/>
    <col min="8443" max="8443" width="18" customWidth="1"/>
    <col min="8444" max="8444" width="6.5546875" customWidth="1"/>
    <col min="8445" max="8446" width="10.44140625" customWidth="1"/>
    <col min="8447" max="8447" width="10.6640625" customWidth="1"/>
    <col min="8448" max="8454" width="7.44140625" customWidth="1"/>
    <col min="8455" max="8456" width="27.44140625" customWidth="1"/>
    <col min="8457" max="8457" width="36.6640625" customWidth="1"/>
    <col min="8458" max="8458" width="18.33203125" customWidth="1"/>
    <col min="8459" max="8459" width="36.6640625" customWidth="1"/>
    <col min="8460" max="8460" width="27.44140625" customWidth="1"/>
    <col min="8461" max="8461" width="27.6640625" customWidth="1"/>
    <col min="8462" max="8462" width="36.5546875" customWidth="1"/>
    <col min="8463" max="8463" width="18.33203125" customWidth="1"/>
    <col min="8696" max="8696" width="36.44140625" customWidth="1"/>
    <col min="8697" max="8698" width="8" customWidth="1"/>
    <col min="8699" max="8699" width="18" customWidth="1"/>
    <col min="8700" max="8700" width="6.5546875" customWidth="1"/>
    <col min="8701" max="8702" width="10.44140625" customWidth="1"/>
    <col min="8703" max="8703" width="10.6640625" customWidth="1"/>
    <col min="8704" max="8710" width="7.44140625" customWidth="1"/>
    <col min="8711" max="8712" width="27.44140625" customWidth="1"/>
    <col min="8713" max="8713" width="36.6640625" customWidth="1"/>
    <col min="8714" max="8714" width="18.33203125" customWidth="1"/>
    <col min="8715" max="8715" width="36.6640625" customWidth="1"/>
    <col min="8716" max="8716" width="27.44140625" customWidth="1"/>
    <col min="8717" max="8717" width="27.6640625" customWidth="1"/>
    <col min="8718" max="8718" width="36.5546875" customWidth="1"/>
    <col min="8719" max="8719" width="18.33203125" customWidth="1"/>
    <col min="8952" max="8952" width="36.44140625" customWidth="1"/>
    <col min="8953" max="8954" width="8" customWidth="1"/>
    <col min="8955" max="8955" width="18" customWidth="1"/>
    <col min="8956" max="8956" width="6.5546875" customWidth="1"/>
    <col min="8957" max="8958" width="10.44140625" customWidth="1"/>
    <col min="8959" max="8959" width="10.6640625" customWidth="1"/>
    <col min="8960" max="8966" width="7.44140625" customWidth="1"/>
    <col min="8967" max="8968" width="27.44140625" customWidth="1"/>
    <col min="8969" max="8969" width="36.6640625" customWidth="1"/>
    <col min="8970" max="8970" width="18.33203125" customWidth="1"/>
    <col min="8971" max="8971" width="36.6640625" customWidth="1"/>
    <col min="8972" max="8972" width="27.44140625" customWidth="1"/>
    <col min="8973" max="8973" width="27.6640625" customWidth="1"/>
    <col min="8974" max="8974" width="36.5546875" customWidth="1"/>
    <col min="8975" max="8975" width="18.33203125" customWidth="1"/>
    <col min="9208" max="9208" width="36.44140625" customWidth="1"/>
    <col min="9209" max="9210" width="8" customWidth="1"/>
    <col min="9211" max="9211" width="18" customWidth="1"/>
    <col min="9212" max="9212" width="6.5546875" customWidth="1"/>
    <col min="9213" max="9214" width="10.44140625" customWidth="1"/>
    <col min="9215" max="9215" width="10.6640625" customWidth="1"/>
    <col min="9216" max="9222" width="7.44140625" customWidth="1"/>
    <col min="9223" max="9224" width="27.44140625" customWidth="1"/>
    <col min="9225" max="9225" width="36.6640625" customWidth="1"/>
    <col min="9226" max="9226" width="18.33203125" customWidth="1"/>
    <col min="9227" max="9227" width="36.6640625" customWidth="1"/>
    <col min="9228" max="9228" width="27.44140625" customWidth="1"/>
    <col min="9229" max="9229" width="27.6640625" customWidth="1"/>
    <col min="9230" max="9230" width="36.5546875" customWidth="1"/>
    <col min="9231" max="9231" width="18.33203125" customWidth="1"/>
    <col min="9464" max="9464" width="36.44140625" customWidth="1"/>
    <col min="9465" max="9466" width="8" customWidth="1"/>
    <col min="9467" max="9467" width="18" customWidth="1"/>
    <col min="9468" max="9468" width="6.5546875" customWidth="1"/>
    <col min="9469" max="9470" width="10.44140625" customWidth="1"/>
    <col min="9471" max="9471" width="10.6640625" customWidth="1"/>
    <col min="9472" max="9478" width="7.44140625" customWidth="1"/>
    <col min="9479" max="9480" width="27.44140625" customWidth="1"/>
    <col min="9481" max="9481" width="36.6640625" customWidth="1"/>
    <col min="9482" max="9482" width="18.33203125" customWidth="1"/>
    <col min="9483" max="9483" width="36.6640625" customWidth="1"/>
    <col min="9484" max="9484" width="27.44140625" customWidth="1"/>
    <col min="9485" max="9485" width="27.6640625" customWidth="1"/>
    <col min="9486" max="9486" width="36.5546875" customWidth="1"/>
    <col min="9487" max="9487" width="18.33203125" customWidth="1"/>
    <col min="9720" max="9720" width="36.44140625" customWidth="1"/>
    <col min="9721" max="9722" width="8" customWidth="1"/>
    <col min="9723" max="9723" width="18" customWidth="1"/>
    <col min="9724" max="9724" width="6.5546875" customWidth="1"/>
    <col min="9725" max="9726" width="10.44140625" customWidth="1"/>
    <col min="9727" max="9727" width="10.6640625" customWidth="1"/>
    <col min="9728" max="9734" width="7.44140625" customWidth="1"/>
    <col min="9735" max="9736" width="27.44140625" customWidth="1"/>
    <col min="9737" max="9737" width="36.6640625" customWidth="1"/>
    <col min="9738" max="9738" width="18.33203125" customWidth="1"/>
    <col min="9739" max="9739" width="36.6640625" customWidth="1"/>
    <col min="9740" max="9740" width="27.44140625" customWidth="1"/>
    <col min="9741" max="9741" width="27.6640625" customWidth="1"/>
    <col min="9742" max="9742" width="36.5546875" customWidth="1"/>
    <col min="9743" max="9743" width="18.33203125" customWidth="1"/>
    <col min="9976" max="9976" width="36.44140625" customWidth="1"/>
    <col min="9977" max="9978" width="8" customWidth="1"/>
    <col min="9979" max="9979" width="18" customWidth="1"/>
    <col min="9980" max="9980" width="6.5546875" customWidth="1"/>
    <col min="9981" max="9982" width="10.44140625" customWidth="1"/>
    <col min="9983" max="9983" width="10.6640625" customWidth="1"/>
    <col min="9984" max="9990" width="7.44140625" customWidth="1"/>
    <col min="9991" max="9992" width="27.44140625" customWidth="1"/>
    <col min="9993" max="9993" width="36.6640625" customWidth="1"/>
    <col min="9994" max="9994" width="18.33203125" customWidth="1"/>
    <col min="9995" max="9995" width="36.6640625" customWidth="1"/>
    <col min="9996" max="9996" width="27.44140625" customWidth="1"/>
    <col min="9997" max="9997" width="27.6640625" customWidth="1"/>
    <col min="9998" max="9998" width="36.5546875" customWidth="1"/>
    <col min="9999" max="9999" width="18.33203125" customWidth="1"/>
    <col min="10232" max="10232" width="36.44140625" customWidth="1"/>
    <col min="10233" max="10234" width="8" customWidth="1"/>
    <col min="10235" max="10235" width="18" customWidth="1"/>
    <col min="10236" max="10236" width="6.5546875" customWidth="1"/>
    <col min="10237" max="10238" width="10.44140625" customWidth="1"/>
    <col min="10239" max="10239" width="10.6640625" customWidth="1"/>
    <col min="10240" max="10246" width="7.44140625" customWidth="1"/>
    <col min="10247" max="10248" width="27.44140625" customWidth="1"/>
    <col min="10249" max="10249" width="36.6640625" customWidth="1"/>
    <col min="10250" max="10250" width="18.33203125" customWidth="1"/>
    <col min="10251" max="10251" width="36.6640625" customWidth="1"/>
    <col min="10252" max="10252" width="27.44140625" customWidth="1"/>
    <col min="10253" max="10253" width="27.6640625" customWidth="1"/>
    <col min="10254" max="10254" width="36.5546875" customWidth="1"/>
    <col min="10255" max="10255" width="18.33203125" customWidth="1"/>
    <col min="10488" max="10488" width="36.44140625" customWidth="1"/>
    <col min="10489" max="10490" width="8" customWidth="1"/>
    <col min="10491" max="10491" width="18" customWidth="1"/>
    <col min="10492" max="10492" width="6.5546875" customWidth="1"/>
    <col min="10493" max="10494" width="10.44140625" customWidth="1"/>
    <col min="10495" max="10495" width="10.6640625" customWidth="1"/>
    <col min="10496" max="10502" width="7.44140625" customWidth="1"/>
    <col min="10503" max="10504" width="27.44140625" customWidth="1"/>
    <col min="10505" max="10505" width="36.6640625" customWidth="1"/>
    <col min="10506" max="10506" width="18.33203125" customWidth="1"/>
    <col min="10507" max="10507" width="36.6640625" customWidth="1"/>
    <col min="10508" max="10508" width="27.44140625" customWidth="1"/>
    <col min="10509" max="10509" width="27.6640625" customWidth="1"/>
    <col min="10510" max="10510" width="36.5546875" customWidth="1"/>
    <col min="10511" max="10511" width="18.33203125" customWidth="1"/>
    <col min="10744" max="10744" width="36.44140625" customWidth="1"/>
    <col min="10745" max="10746" width="8" customWidth="1"/>
    <col min="10747" max="10747" width="18" customWidth="1"/>
    <col min="10748" max="10748" width="6.5546875" customWidth="1"/>
    <col min="10749" max="10750" width="10.44140625" customWidth="1"/>
    <col min="10751" max="10751" width="10.6640625" customWidth="1"/>
    <col min="10752" max="10758" width="7.44140625" customWidth="1"/>
    <col min="10759" max="10760" width="27.44140625" customWidth="1"/>
    <col min="10761" max="10761" width="36.6640625" customWidth="1"/>
    <col min="10762" max="10762" width="18.33203125" customWidth="1"/>
    <col min="10763" max="10763" width="36.6640625" customWidth="1"/>
    <col min="10764" max="10764" width="27.44140625" customWidth="1"/>
    <col min="10765" max="10765" width="27.6640625" customWidth="1"/>
    <col min="10766" max="10766" width="36.5546875" customWidth="1"/>
    <col min="10767" max="10767" width="18.33203125" customWidth="1"/>
    <col min="11000" max="11000" width="36.44140625" customWidth="1"/>
    <col min="11001" max="11002" width="8" customWidth="1"/>
    <col min="11003" max="11003" width="18" customWidth="1"/>
    <col min="11004" max="11004" width="6.5546875" customWidth="1"/>
    <col min="11005" max="11006" width="10.44140625" customWidth="1"/>
    <col min="11007" max="11007" width="10.6640625" customWidth="1"/>
    <col min="11008" max="11014" width="7.44140625" customWidth="1"/>
    <col min="11015" max="11016" width="27.44140625" customWidth="1"/>
    <col min="11017" max="11017" width="36.6640625" customWidth="1"/>
    <col min="11018" max="11018" width="18.33203125" customWidth="1"/>
    <col min="11019" max="11019" width="36.6640625" customWidth="1"/>
    <col min="11020" max="11020" width="27.44140625" customWidth="1"/>
    <col min="11021" max="11021" width="27.6640625" customWidth="1"/>
    <col min="11022" max="11022" width="36.5546875" customWidth="1"/>
    <col min="11023" max="11023" width="18.33203125" customWidth="1"/>
    <col min="11256" max="11256" width="36.44140625" customWidth="1"/>
    <col min="11257" max="11258" width="8" customWidth="1"/>
    <col min="11259" max="11259" width="18" customWidth="1"/>
    <col min="11260" max="11260" width="6.5546875" customWidth="1"/>
    <col min="11261" max="11262" width="10.44140625" customWidth="1"/>
    <col min="11263" max="11263" width="10.6640625" customWidth="1"/>
    <col min="11264" max="11270" width="7.44140625" customWidth="1"/>
    <col min="11271" max="11272" width="27.44140625" customWidth="1"/>
    <col min="11273" max="11273" width="36.6640625" customWidth="1"/>
    <col min="11274" max="11274" width="18.33203125" customWidth="1"/>
    <col min="11275" max="11275" width="36.6640625" customWidth="1"/>
    <col min="11276" max="11276" width="27.44140625" customWidth="1"/>
    <col min="11277" max="11277" width="27.6640625" customWidth="1"/>
    <col min="11278" max="11278" width="36.5546875" customWidth="1"/>
    <col min="11279" max="11279" width="18.33203125" customWidth="1"/>
    <col min="11512" max="11512" width="36.44140625" customWidth="1"/>
    <col min="11513" max="11514" width="8" customWidth="1"/>
    <col min="11515" max="11515" width="18" customWidth="1"/>
    <col min="11516" max="11516" width="6.5546875" customWidth="1"/>
    <col min="11517" max="11518" width="10.44140625" customWidth="1"/>
    <col min="11519" max="11519" width="10.6640625" customWidth="1"/>
    <col min="11520" max="11526" width="7.44140625" customWidth="1"/>
    <col min="11527" max="11528" width="27.44140625" customWidth="1"/>
    <col min="11529" max="11529" width="36.6640625" customWidth="1"/>
    <col min="11530" max="11530" width="18.33203125" customWidth="1"/>
    <col min="11531" max="11531" width="36.6640625" customWidth="1"/>
    <col min="11532" max="11532" width="27.44140625" customWidth="1"/>
    <col min="11533" max="11533" width="27.6640625" customWidth="1"/>
    <col min="11534" max="11534" width="36.5546875" customWidth="1"/>
    <col min="11535" max="11535" width="18.33203125" customWidth="1"/>
    <col min="11768" max="11768" width="36.44140625" customWidth="1"/>
    <col min="11769" max="11770" width="8" customWidth="1"/>
    <col min="11771" max="11771" width="18" customWidth="1"/>
    <col min="11772" max="11772" width="6.5546875" customWidth="1"/>
    <col min="11773" max="11774" width="10.44140625" customWidth="1"/>
    <col min="11775" max="11775" width="10.6640625" customWidth="1"/>
    <col min="11776" max="11782" width="7.44140625" customWidth="1"/>
    <col min="11783" max="11784" width="27.44140625" customWidth="1"/>
    <col min="11785" max="11785" width="36.6640625" customWidth="1"/>
    <col min="11786" max="11786" width="18.33203125" customWidth="1"/>
    <col min="11787" max="11787" width="36.6640625" customWidth="1"/>
    <col min="11788" max="11788" width="27.44140625" customWidth="1"/>
    <col min="11789" max="11789" width="27.6640625" customWidth="1"/>
    <col min="11790" max="11790" width="36.5546875" customWidth="1"/>
    <col min="11791" max="11791" width="18.33203125" customWidth="1"/>
    <col min="12024" max="12024" width="36.44140625" customWidth="1"/>
    <col min="12025" max="12026" width="8" customWidth="1"/>
    <col min="12027" max="12027" width="18" customWidth="1"/>
    <col min="12028" max="12028" width="6.5546875" customWidth="1"/>
    <col min="12029" max="12030" width="10.44140625" customWidth="1"/>
    <col min="12031" max="12031" width="10.6640625" customWidth="1"/>
    <col min="12032" max="12038" width="7.44140625" customWidth="1"/>
    <col min="12039" max="12040" width="27.44140625" customWidth="1"/>
    <col min="12041" max="12041" width="36.6640625" customWidth="1"/>
    <col min="12042" max="12042" width="18.33203125" customWidth="1"/>
    <col min="12043" max="12043" width="36.6640625" customWidth="1"/>
    <col min="12044" max="12044" width="27.44140625" customWidth="1"/>
    <col min="12045" max="12045" width="27.6640625" customWidth="1"/>
    <col min="12046" max="12046" width="36.5546875" customWidth="1"/>
    <col min="12047" max="12047" width="18.33203125" customWidth="1"/>
    <col min="12280" max="12280" width="36.44140625" customWidth="1"/>
    <col min="12281" max="12282" width="8" customWidth="1"/>
    <col min="12283" max="12283" width="18" customWidth="1"/>
    <col min="12284" max="12284" width="6.5546875" customWidth="1"/>
    <col min="12285" max="12286" width="10.44140625" customWidth="1"/>
    <col min="12287" max="12287" width="10.6640625" customWidth="1"/>
    <col min="12288" max="12294" width="7.44140625" customWidth="1"/>
    <col min="12295" max="12296" width="27.44140625" customWidth="1"/>
    <col min="12297" max="12297" width="36.6640625" customWidth="1"/>
    <col min="12298" max="12298" width="18.33203125" customWidth="1"/>
    <col min="12299" max="12299" width="36.6640625" customWidth="1"/>
    <col min="12300" max="12300" width="27.44140625" customWidth="1"/>
    <col min="12301" max="12301" width="27.6640625" customWidth="1"/>
    <col min="12302" max="12302" width="36.5546875" customWidth="1"/>
    <col min="12303" max="12303" width="18.33203125" customWidth="1"/>
    <col min="12536" max="12536" width="36.44140625" customWidth="1"/>
    <col min="12537" max="12538" width="8" customWidth="1"/>
    <col min="12539" max="12539" width="18" customWidth="1"/>
    <col min="12540" max="12540" width="6.5546875" customWidth="1"/>
    <col min="12541" max="12542" width="10.44140625" customWidth="1"/>
    <col min="12543" max="12543" width="10.6640625" customWidth="1"/>
    <col min="12544" max="12550" width="7.44140625" customWidth="1"/>
    <col min="12551" max="12552" width="27.44140625" customWidth="1"/>
    <col min="12553" max="12553" width="36.6640625" customWidth="1"/>
    <col min="12554" max="12554" width="18.33203125" customWidth="1"/>
    <col min="12555" max="12555" width="36.6640625" customWidth="1"/>
    <col min="12556" max="12556" width="27.44140625" customWidth="1"/>
    <col min="12557" max="12557" width="27.6640625" customWidth="1"/>
    <col min="12558" max="12558" width="36.5546875" customWidth="1"/>
    <col min="12559" max="12559" width="18.33203125" customWidth="1"/>
    <col min="12792" max="12792" width="36.44140625" customWidth="1"/>
    <col min="12793" max="12794" width="8" customWidth="1"/>
    <col min="12795" max="12795" width="18" customWidth="1"/>
    <col min="12796" max="12796" width="6.5546875" customWidth="1"/>
    <col min="12797" max="12798" width="10.44140625" customWidth="1"/>
    <col min="12799" max="12799" width="10.6640625" customWidth="1"/>
    <col min="12800" max="12806" width="7.44140625" customWidth="1"/>
    <col min="12807" max="12808" width="27.44140625" customWidth="1"/>
    <col min="12809" max="12809" width="36.6640625" customWidth="1"/>
    <col min="12810" max="12810" width="18.33203125" customWidth="1"/>
    <col min="12811" max="12811" width="36.6640625" customWidth="1"/>
    <col min="12812" max="12812" width="27.44140625" customWidth="1"/>
    <col min="12813" max="12813" width="27.6640625" customWidth="1"/>
    <col min="12814" max="12814" width="36.5546875" customWidth="1"/>
    <col min="12815" max="12815" width="18.33203125" customWidth="1"/>
    <col min="13048" max="13048" width="36.44140625" customWidth="1"/>
    <col min="13049" max="13050" width="8" customWidth="1"/>
    <col min="13051" max="13051" width="18" customWidth="1"/>
    <col min="13052" max="13052" width="6.5546875" customWidth="1"/>
    <col min="13053" max="13054" width="10.44140625" customWidth="1"/>
    <col min="13055" max="13055" width="10.6640625" customWidth="1"/>
    <col min="13056" max="13062" width="7.44140625" customWidth="1"/>
    <col min="13063" max="13064" width="27.44140625" customWidth="1"/>
    <col min="13065" max="13065" width="36.6640625" customWidth="1"/>
    <col min="13066" max="13066" width="18.33203125" customWidth="1"/>
    <col min="13067" max="13067" width="36.6640625" customWidth="1"/>
    <col min="13068" max="13068" width="27.44140625" customWidth="1"/>
    <col min="13069" max="13069" width="27.6640625" customWidth="1"/>
    <col min="13070" max="13070" width="36.5546875" customWidth="1"/>
    <col min="13071" max="13071" width="18.33203125" customWidth="1"/>
    <col min="13304" max="13304" width="36.44140625" customWidth="1"/>
    <col min="13305" max="13306" width="8" customWidth="1"/>
    <col min="13307" max="13307" width="18" customWidth="1"/>
    <col min="13308" max="13308" width="6.5546875" customWidth="1"/>
    <col min="13309" max="13310" width="10.44140625" customWidth="1"/>
    <col min="13311" max="13311" width="10.6640625" customWidth="1"/>
    <col min="13312" max="13318" width="7.44140625" customWidth="1"/>
    <col min="13319" max="13320" width="27.44140625" customWidth="1"/>
    <col min="13321" max="13321" width="36.6640625" customWidth="1"/>
    <col min="13322" max="13322" width="18.33203125" customWidth="1"/>
    <col min="13323" max="13323" width="36.6640625" customWidth="1"/>
    <col min="13324" max="13324" width="27.44140625" customWidth="1"/>
    <col min="13325" max="13325" width="27.6640625" customWidth="1"/>
    <col min="13326" max="13326" width="36.5546875" customWidth="1"/>
    <col min="13327" max="13327" width="18.33203125" customWidth="1"/>
    <col min="13560" max="13560" width="36.44140625" customWidth="1"/>
    <col min="13561" max="13562" width="8" customWidth="1"/>
    <col min="13563" max="13563" width="18" customWidth="1"/>
    <col min="13564" max="13564" width="6.5546875" customWidth="1"/>
    <col min="13565" max="13566" width="10.44140625" customWidth="1"/>
    <col min="13567" max="13567" width="10.6640625" customWidth="1"/>
    <col min="13568" max="13574" width="7.44140625" customWidth="1"/>
    <col min="13575" max="13576" width="27.44140625" customWidth="1"/>
    <col min="13577" max="13577" width="36.6640625" customWidth="1"/>
    <col min="13578" max="13578" width="18.33203125" customWidth="1"/>
    <col min="13579" max="13579" width="36.6640625" customWidth="1"/>
    <col min="13580" max="13580" width="27.44140625" customWidth="1"/>
    <col min="13581" max="13581" width="27.6640625" customWidth="1"/>
    <col min="13582" max="13582" width="36.5546875" customWidth="1"/>
    <col min="13583" max="13583" width="18.33203125" customWidth="1"/>
    <col min="13816" max="13816" width="36.44140625" customWidth="1"/>
    <col min="13817" max="13818" width="8" customWidth="1"/>
    <col min="13819" max="13819" width="18" customWidth="1"/>
    <col min="13820" max="13820" width="6.5546875" customWidth="1"/>
    <col min="13821" max="13822" width="10.44140625" customWidth="1"/>
    <col min="13823" max="13823" width="10.6640625" customWidth="1"/>
    <col min="13824" max="13830" width="7.44140625" customWidth="1"/>
    <col min="13831" max="13832" width="27.44140625" customWidth="1"/>
    <col min="13833" max="13833" width="36.6640625" customWidth="1"/>
    <col min="13834" max="13834" width="18.33203125" customWidth="1"/>
    <col min="13835" max="13835" width="36.6640625" customWidth="1"/>
    <col min="13836" max="13836" width="27.44140625" customWidth="1"/>
    <col min="13837" max="13837" width="27.6640625" customWidth="1"/>
    <col min="13838" max="13838" width="36.5546875" customWidth="1"/>
    <col min="13839" max="13839" width="18.33203125" customWidth="1"/>
    <col min="14072" max="14072" width="36.44140625" customWidth="1"/>
    <col min="14073" max="14074" width="8" customWidth="1"/>
    <col min="14075" max="14075" width="18" customWidth="1"/>
    <col min="14076" max="14076" width="6.5546875" customWidth="1"/>
    <col min="14077" max="14078" width="10.44140625" customWidth="1"/>
    <col min="14079" max="14079" width="10.6640625" customWidth="1"/>
    <col min="14080" max="14086" width="7.44140625" customWidth="1"/>
    <col min="14087" max="14088" width="27.44140625" customWidth="1"/>
    <col min="14089" max="14089" width="36.6640625" customWidth="1"/>
    <col min="14090" max="14090" width="18.33203125" customWidth="1"/>
    <col min="14091" max="14091" width="36.6640625" customWidth="1"/>
    <col min="14092" max="14092" width="27.44140625" customWidth="1"/>
    <col min="14093" max="14093" width="27.6640625" customWidth="1"/>
    <col min="14094" max="14094" width="36.5546875" customWidth="1"/>
    <col min="14095" max="14095" width="18.33203125" customWidth="1"/>
    <col min="14328" max="14328" width="36.44140625" customWidth="1"/>
    <col min="14329" max="14330" width="8" customWidth="1"/>
    <col min="14331" max="14331" width="18" customWidth="1"/>
    <col min="14332" max="14332" width="6.5546875" customWidth="1"/>
    <col min="14333" max="14334" width="10.44140625" customWidth="1"/>
    <col min="14335" max="14335" width="10.6640625" customWidth="1"/>
    <col min="14336" max="14342" width="7.44140625" customWidth="1"/>
    <col min="14343" max="14344" width="27.44140625" customWidth="1"/>
    <col min="14345" max="14345" width="36.6640625" customWidth="1"/>
    <col min="14346" max="14346" width="18.33203125" customWidth="1"/>
    <col min="14347" max="14347" width="36.6640625" customWidth="1"/>
    <col min="14348" max="14348" width="27.44140625" customWidth="1"/>
    <col min="14349" max="14349" width="27.6640625" customWidth="1"/>
    <col min="14350" max="14350" width="36.5546875" customWidth="1"/>
    <col min="14351" max="14351" width="18.33203125" customWidth="1"/>
    <col min="14584" max="14584" width="36.44140625" customWidth="1"/>
    <col min="14585" max="14586" width="8" customWidth="1"/>
    <col min="14587" max="14587" width="18" customWidth="1"/>
    <col min="14588" max="14588" width="6.5546875" customWidth="1"/>
    <col min="14589" max="14590" width="10.44140625" customWidth="1"/>
    <col min="14591" max="14591" width="10.6640625" customWidth="1"/>
    <col min="14592" max="14598" width="7.44140625" customWidth="1"/>
    <col min="14599" max="14600" width="27.44140625" customWidth="1"/>
    <col min="14601" max="14601" width="36.6640625" customWidth="1"/>
    <col min="14602" max="14602" width="18.33203125" customWidth="1"/>
    <col min="14603" max="14603" width="36.6640625" customWidth="1"/>
    <col min="14604" max="14604" width="27.44140625" customWidth="1"/>
    <col min="14605" max="14605" width="27.6640625" customWidth="1"/>
    <col min="14606" max="14606" width="36.5546875" customWidth="1"/>
    <col min="14607" max="14607" width="18.33203125" customWidth="1"/>
    <col min="14840" max="14840" width="36.44140625" customWidth="1"/>
    <col min="14841" max="14842" width="8" customWidth="1"/>
    <col min="14843" max="14843" width="18" customWidth="1"/>
    <col min="14844" max="14844" width="6.5546875" customWidth="1"/>
    <col min="14845" max="14846" width="10.44140625" customWidth="1"/>
    <col min="14847" max="14847" width="10.6640625" customWidth="1"/>
    <col min="14848" max="14854" width="7.44140625" customWidth="1"/>
    <col min="14855" max="14856" width="27.44140625" customWidth="1"/>
    <col min="14857" max="14857" width="36.6640625" customWidth="1"/>
    <col min="14858" max="14858" width="18.33203125" customWidth="1"/>
    <col min="14859" max="14859" width="36.6640625" customWidth="1"/>
    <col min="14860" max="14860" width="27.44140625" customWidth="1"/>
    <col min="14861" max="14861" width="27.6640625" customWidth="1"/>
    <col min="14862" max="14862" width="36.5546875" customWidth="1"/>
    <col min="14863" max="14863" width="18.33203125" customWidth="1"/>
    <col min="15096" max="15096" width="36.44140625" customWidth="1"/>
    <col min="15097" max="15098" width="8" customWidth="1"/>
    <col min="15099" max="15099" width="18" customWidth="1"/>
    <col min="15100" max="15100" width="6.5546875" customWidth="1"/>
    <col min="15101" max="15102" width="10.44140625" customWidth="1"/>
    <col min="15103" max="15103" width="10.6640625" customWidth="1"/>
    <col min="15104" max="15110" width="7.44140625" customWidth="1"/>
    <col min="15111" max="15112" width="27.44140625" customWidth="1"/>
    <col min="15113" max="15113" width="36.6640625" customWidth="1"/>
    <col min="15114" max="15114" width="18.33203125" customWidth="1"/>
    <col min="15115" max="15115" width="36.6640625" customWidth="1"/>
    <col min="15116" max="15116" width="27.44140625" customWidth="1"/>
    <col min="15117" max="15117" width="27.6640625" customWidth="1"/>
    <col min="15118" max="15118" width="36.5546875" customWidth="1"/>
    <col min="15119" max="15119" width="18.33203125" customWidth="1"/>
    <col min="15352" max="15352" width="36.44140625" customWidth="1"/>
    <col min="15353" max="15354" width="8" customWidth="1"/>
    <col min="15355" max="15355" width="18" customWidth="1"/>
    <col min="15356" max="15356" width="6.5546875" customWidth="1"/>
    <col min="15357" max="15358" width="10.44140625" customWidth="1"/>
    <col min="15359" max="15359" width="10.6640625" customWidth="1"/>
    <col min="15360" max="15366" width="7.44140625" customWidth="1"/>
    <col min="15367" max="15368" width="27.44140625" customWidth="1"/>
    <col min="15369" max="15369" width="36.6640625" customWidth="1"/>
    <col min="15370" max="15370" width="18.33203125" customWidth="1"/>
    <col min="15371" max="15371" width="36.6640625" customWidth="1"/>
    <col min="15372" max="15372" width="27.44140625" customWidth="1"/>
    <col min="15373" max="15373" width="27.6640625" customWidth="1"/>
    <col min="15374" max="15374" width="36.5546875" customWidth="1"/>
    <col min="15375" max="15375" width="18.33203125" customWidth="1"/>
    <col min="15608" max="15608" width="36.44140625" customWidth="1"/>
    <col min="15609" max="15610" width="8" customWidth="1"/>
    <col min="15611" max="15611" width="18" customWidth="1"/>
    <col min="15612" max="15612" width="6.5546875" customWidth="1"/>
    <col min="15613" max="15614" width="10.44140625" customWidth="1"/>
    <col min="15615" max="15615" width="10.6640625" customWidth="1"/>
    <col min="15616" max="15622" width="7.44140625" customWidth="1"/>
    <col min="15623" max="15624" width="27.44140625" customWidth="1"/>
    <col min="15625" max="15625" width="36.6640625" customWidth="1"/>
    <col min="15626" max="15626" width="18.33203125" customWidth="1"/>
    <col min="15627" max="15627" width="36.6640625" customWidth="1"/>
    <col min="15628" max="15628" width="27.44140625" customWidth="1"/>
    <col min="15629" max="15629" width="27.6640625" customWidth="1"/>
    <col min="15630" max="15630" width="36.5546875" customWidth="1"/>
    <col min="15631" max="15631" width="18.33203125" customWidth="1"/>
    <col min="15864" max="15864" width="36.44140625" customWidth="1"/>
    <col min="15865" max="15866" width="8" customWidth="1"/>
    <col min="15867" max="15867" width="18" customWidth="1"/>
    <col min="15868" max="15868" width="6.5546875" customWidth="1"/>
    <col min="15869" max="15870" width="10.44140625" customWidth="1"/>
    <col min="15871" max="15871" width="10.6640625" customWidth="1"/>
    <col min="15872" max="15878" width="7.44140625" customWidth="1"/>
    <col min="15879" max="15880" width="27.44140625" customWidth="1"/>
    <col min="15881" max="15881" width="36.6640625" customWidth="1"/>
    <col min="15882" max="15882" width="18.33203125" customWidth="1"/>
    <col min="15883" max="15883" width="36.6640625" customWidth="1"/>
    <col min="15884" max="15884" width="27.44140625" customWidth="1"/>
    <col min="15885" max="15885" width="27.6640625" customWidth="1"/>
    <col min="15886" max="15886" width="36.5546875" customWidth="1"/>
    <col min="15887" max="15887" width="18.33203125" customWidth="1"/>
    <col min="16120" max="16120" width="36.44140625" customWidth="1"/>
    <col min="16121" max="16122" width="8" customWidth="1"/>
    <col min="16123" max="16123" width="18" customWidth="1"/>
    <col min="16124" max="16124" width="6.5546875" customWidth="1"/>
    <col min="16125" max="16126" width="10.44140625" customWidth="1"/>
    <col min="16127" max="16127" width="10.6640625" customWidth="1"/>
    <col min="16128" max="16134" width="7.44140625" customWidth="1"/>
    <col min="16135" max="16136" width="27.44140625" customWidth="1"/>
    <col min="16137" max="16137" width="36.6640625" customWidth="1"/>
    <col min="16138" max="16138" width="18.33203125" customWidth="1"/>
    <col min="16139" max="16139" width="36.6640625" customWidth="1"/>
    <col min="16140" max="16140" width="27.44140625" customWidth="1"/>
    <col min="16141" max="16141" width="27.6640625" customWidth="1"/>
    <col min="16142" max="16142" width="36.5546875" customWidth="1"/>
    <col min="16143" max="16143" width="18.33203125" customWidth="1"/>
  </cols>
  <sheetData>
    <row r="1" spans="1:15" s="54" customFormat="1" ht="15" customHeight="1" x14ac:dyDescent="0.3">
      <c r="A1" s="52"/>
      <c r="B1" s="52"/>
      <c r="C1" s="53"/>
      <c r="D1" s="53"/>
      <c r="E1" s="53"/>
      <c r="F1" s="53"/>
      <c r="G1" s="195" t="s">
        <v>32</v>
      </c>
      <c r="H1" s="196"/>
      <c r="I1" s="196"/>
      <c r="J1" s="197"/>
      <c r="K1" s="198" t="s">
        <v>33</v>
      </c>
      <c r="L1" s="198"/>
      <c r="M1" s="198"/>
      <c r="N1" s="198"/>
      <c r="O1" s="199"/>
    </row>
    <row r="2" spans="1:15" s="58" customFormat="1" ht="58.2" thickBot="1" x14ac:dyDescent="0.35">
      <c r="A2" s="55" t="s">
        <v>34</v>
      </c>
      <c r="B2" s="55" t="s">
        <v>35</v>
      </c>
      <c r="C2" s="56" t="s">
        <v>36</v>
      </c>
      <c r="D2" s="56" t="s">
        <v>37</v>
      </c>
      <c r="E2" s="56" t="s">
        <v>38</v>
      </c>
      <c r="F2" s="56" t="s">
        <v>7</v>
      </c>
      <c r="G2" s="55" t="s">
        <v>39</v>
      </c>
      <c r="H2" s="56" t="s">
        <v>40</v>
      </c>
      <c r="I2" s="56" t="s">
        <v>41</v>
      </c>
      <c r="J2" s="57" t="s">
        <v>42</v>
      </c>
      <c r="K2" s="56" t="s">
        <v>43</v>
      </c>
      <c r="L2" s="56" t="s">
        <v>39</v>
      </c>
      <c r="M2" s="56" t="s">
        <v>40</v>
      </c>
      <c r="N2" s="56" t="s">
        <v>41</v>
      </c>
      <c r="O2" s="57" t="s">
        <v>42</v>
      </c>
    </row>
  </sheetData>
  <mergeCells count="2">
    <mergeCell ref="G1:J1"/>
    <mergeCell ref="K1:O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6"/>
    <pageSetUpPr fitToPage="1"/>
  </sheetPr>
  <dimension ref="A1:BU114"/>
  <sheetViews>
    <sheetView tabSelected="1" zoomScale="90" zoomScaleNormal="90" zoomScalePageLayoutView="90" workbookViewId="0">
      <pane xSplit="10" topLeftCell="K1" activePane="topRight" state="frozen"/>
      <selection pane="topRight" activeCell="K16" sqref="K16"/>
    </sheetView>
  </sheetViews>
  <sheetFormatPr defaultColWidth="8.88671875" defaultRowHeight="13.2" x14ac:dyDescent="0.25"/>
  <cols>
    <col min="1" max="1" width="3.44140625" style="112" customWidth="1"/>
    <col min="2" max="2" width="7.109375" style="120" customWidth="1"/>
    <col min="3" max="3" width="9.33203125" style="120" customWidth="1"/>
    <col min="4" max="4" width="8.88671875" style="120" customWidth="1"/>
    <col min="5" max="5" width="10.44140625" style="120" customWidth="1"/>
    <col min="6" max="6" width="14" style="120" bestFit="1" customWidth="1"/>
    <col min="7" max="7" width="10.6640625" style="120" bestFit="1" customWidth="1"/>
    <col min="8" max="8" width="16.44140625" style="120" customWidth="1"/>
    <col min="9" max="10" width="16.33203125" style="120" customWidth="1"/>
    <col min="11" max="11" width="17.44140625" style="120" customWidth="1"/>
    <col min="12" max="13" width="10.44140625" style="120" customWidth="1"/>
    <col min="14" max="19" width="11.6640625" style="120" customWidth="1"/>
    <col min="20" max="20" width="16.109375" style="120" customWidth="1"/>
    <col min="21" max="38" width="9.33203125" style="120" customWidth="1"/>
    <col min="39" max="70" width="8.88671875" style="112"/>
    <col min="71" max="16384" width="8.88671875" style="120"/>
  </cols>
  <sheetData>
    <row r="1" spans="1:73" s="105" customFormat="1" ht="17.399999999999999" x14ac:dyDescent="0.3">
      <c r="A1" s="104" t="s">
        <v>0</v>
      </c>
    </row>
    <row r="2" spans="1:73" s="105" customFormat="1" ht="12.75" customHeight="1" x14ac:dyDescent="0.35">
      <c r="A2" s="106" t="s">
        <v>1</v>
      </c>
      <c r="B2" s="107"/>
    </row>
    <row r="3" spans="1:73" s="105" customFormat="1" ht="12.75" customHeight="1" x14ac:dyDescent="0.35">
      <c r="A3" s="106" t="s">
        <v>2</v>
      </c>
      <c r="B3" s="107"/>
    </row>
    <row r="4" spans="1:73" s="105" customFormat="1" ht="10.5" customHeight="1" x14ac:dyDescent="0.25">
      <c r="A4" s="108" t="s">
        <v>44</v>
      </c>
      <c r="C4" s="109"/>
      <c r="E4" s="109"/>
      <c r="F4" s="109"/>
      <c r="G4" s="109"/>
      <c r="I4" s="109"/>
      <c r="J4" s="109"/>
      <c r="K4" s="109"/>
      <c r="L4" s="109"/>
      <c r="M4" s="109"/>
      <c r="N4" s="110"/>
      <c r="O4" s="110"/>
      <c r="P4" s="110"/>
      <c r="Q4" s="110"/>
      <c r="R4" s="109"/>
      <c r="S4" s="109"/>
      <c r="T4" s="109"/>
      <c r="U4" s="111"/>
      <c r="V4" s="111"/>
    </row>
    <row r="5" spans="1:73" s="105" customFormat="1" ht="6" customHeight="1" x14ac:dyDescent="0.25">
      <c r="C5" s="109"/>
      <c r="E5" s="109"/>
      <c r="F5" s="109"/>
      <c r="G5" s="109"/>
      <c r="I5" s="109"/>
      <c r="J5" s="109"/>
      <c r="K5" s="109"/>
      <c r="L5" s="109"/>
      <c r="M5" s="109"/>
      <c r="N5" s="110"/>
      <c r="O5" s="110"/>
      <c r="P5" s="110"/>
      <c r="Q5" s="110"/>
      <c r="R5" s="109"/>
      <c r="S5" s="109"/>
      <c r="T5" s="109"/>
      <c r="U5" s="301"/>
      <c r="V5" s="301"/>
      <c r="W5" s="301"/>
      <c r="X5" s="301"/>
      <c r="Y5" s="301"/>
      <c r="Z5" s="301"/>
      <c r="AA5" s="301"/>
      <c r="AB5" s="301"/>
      <c r="AC5" s="301"/>
      <c r="AD5" s="301"/>
      <c r="AE5" s="301"/>
      <c r="AF5" s="301"/>
      <c r="AG5" s="301"/>
      <c r="AH5" s="301"/>
      <c r="AI5" s="301"/>
      <c r="AJ5" s="301"/>
      <c r="AK5" s="301"/>
      <c r="AL5" s="301"/>
    </row>
    <row r="6" spans="1:73" s="112" customFormat="1" ht="13.8" thickBot="1" x14ac:dyDescent="0.3">
      <c r="C6" s="113"/>
      <c r="D6" s="113"/>
      <c r="E6" s="114"/>
      <c r="F6" s="114"/>
      <c r="G6" s="114"/>
      <c r="H6" s="113"/>
      <c r="I6" s="114"/>
      <c r="J6" s="114"/>
      <c r="K6" s="115"/>
      <c r="L6" s="116"/>
      <c r="M6" s="116"/>
      <c r="N6" s="117"/>
      <c r="O6" s="117"/>
      <c r="P6" s="117"/>
      <c r="Q6" s="117"/>
      <c r="R6" s="114"/>
      <c r="S6" s="114"/>
      <c r="T6" s="114"/>
      <c r="U6" s="302"/>
      <c r="V6" s="302"/>
      <c r="W6" s="302"/>
      <c r="X6" s="302"/>
      <c r="Y6" s="302"/>
      <c r="Z6" s="302"/>
      <c r="AA6" s="302"/>
      <c r="AB6" s="302"/>
      <c r="AC6" s="302"/>
      <c r="AD6" s="302"/>
      <c r="AE6" s="302"/>
      <c r="AF6" s="302"/>
      <c r="AG6" s="302"/>
      <c r="AH6" s="302"/>
      <c r="AI6" s="302"/>
      <c r="AJ6" s="302"/>
      <c r="AK6" s="302"/>
      <c r="AL6" s="302"/>
    </row>
    <row r="7" spans="1:73" ht="13.8" thickBot="1" x14ac:dyDescent="0.3">
      <c r="B7" s="303" t="s">
        <v>3</v>
      </c>
      <c r="C7" s="304"/>
      <c r="D7" s="304"/>
      <c r="E7" s="304"/>
      <c r="F7" s="304"/>
      <c r="G7" s="304"/>
      <c r="H7" s="304"/>
      <c r="I7" s="304"/>
      <c r="J7" s="304"/>
      <c r="K7" s="304"/>
      <c r="L7" s="118"/>
      <c r="M7" s="118"/>
      <c r="N7" s="303" t="s">
        <v>4</v>
      </c>
      <c r="O7" s="304"/>
      <c r="P7" s="304"/>
      <c r="Q7" s="304"/>
      <c r="R7" s="304"/>
      <c r="S7" s="304"/>
      <c r="T7" s="305"/>
      <c r="U7" s="306" t="s">
        <v>5</v>
      </c>
      <c r="V7" s="307"/>
      <c r="W7" s="307"/>
      <c r="X7" s="307"/>
      <c r="Y7" s="307"/>
      <c r="Z7" s="308"/>
      <c r="AA7" s="306" t="s">
        <v>25</v>
      </c>
      <c r="AB7" s="307"/>
      <c r="AC7" s="307"/>
      <c r="AD7" s="307"/>
      <c r="AE7" s="307"/>
      <c r="AF7" s="308"/>
      <c r="AG7" s="306" t="s">
        <v>6</v>
      </c>
      <c r="AH7" s="307"/>
      <c r="AI7" s="307"/>
      <c r="AJ7" s="307"/>
      <c r="AK7" s="307"/>
      <c r="AL7" s="308"/>
      <c r="AM7" s="119"/>
      <c r="AN7" s="119"/>
      <c r="AO7" s="119"/>
      <c r="AP7" s="119"/>
      <c r="AQ7" s="119"/>
      <c r="AR7" s="119"/>
      <c r="AS7" s="119"/>
      <c r="AT7" s="119"/>
      <c r="AU7" s="119"/>
      <c r="AV7" s="119"/>
      <c r="AW7" s="119"/>
      <c r="AX7" s="119"/>
      <c r="AY7" s="119"/>
      <c r="AZ7" s="119"/>
      <c r="BA7" s="119"/>
      <c r="BB7" s="119"/>
      <c r="BC7" s="119"/>
      <c r="BD7" s="119"/>
      <c r="BE7" s="119"/>
      <c r="BF7" s="119"/>
      <c r="BG7" s="119"/>
      <c r="BH7" s="119"/>
      <c r="BI7" s="119"/>
      <c r="BJ7" s="119"/>
      <c r="BK7" s="119"/>
      <c r="BL7" s="119"/>
      <c r="BM7" s="119"/>
      <c r="BN7" s="119"/>
      <c r="BO7" s="119"/>
      <c r="BP7" s="119"/>
      <c r="BQ7" s="119"/>
      <c r="BR7" s="119"/>
      <c r="BS7" s="119"/>
      <c r="BT7" s="119"/>
      <c r="BU7" s="119"/>
    </row>
    <row r="8" spans="1:73" ht="66.599999999999994" thickBot="1" x14ac:dyDescent="0.3">
      <c r="B8" s="121" t="s">
        <v>7</v>
      </c>
      <c r="C8" s="122" t="s">
        <v>8</v>
      </c>
      <c r="D8" s="122" t="s">
        <v>9</v>
      </c>
      <c r="E8" s="122" t="s">
        <v>21</v>
      </c>
      <c r="F8" s="122" t="s">
        <v>97</v>
      </c>
      <c r="G8" s="122" t="s">
        <v>24</v>
      </c>
      <c r="H8" s="122" t="s">
        <v>10</v>
      </c>
      <c r="I8" s="123" t="s">
        <v>11</v>
      </c>
      <c r="J8" s="123" t="s">
        <v>12</v>
      </c>
      <c r="K8" s="123" t="s">
        <v>45</v>
      </c>
      <c r="L8" s="122" t="s">
        <v>19</v>
      </c>
      <c r="M8" s="124" t="s">
        <v>20</v>
      </c>
      <c r="N8" s="125" t="s">
        <v>13</v>
      </c>
      <c r="O8" s="122" t="s">
        <v>14</v>
      </c>
      <c r="P8" s="122" t="s">
        <v>15</v>
      </c>
      <c r="Q8" s="122" t="s">
        <v>16</v>
      </c>
      <c r="R8" s="122" t="s">
        <v>28</v>
      </c>
      <c r="S8" s="122" t="s">
        <v>26</v>
      </c>
      <c r="T8" s="126" t="s">
        <v>27</v>
      </c>
      <c r="U8" s="127" t="s">
        <v>98</v>
      </c>
      <c r="V8" s="127" t="s">
        <v>99</v>
      </c>
      <c r="W8" s="123" t="s">
        <v>100</v>
      </c>
      <c r="X8" s="123" t="s">
        <v>101</v>
      </c>
      <c r="Y8" s="123" t="s">
        <v>102</v>
      </c>
      <c r="Z8" s="128" t="s">
        <v>103</v>
      </c>
      <c r="AA8" s="129" t="s">
        <v>17</v>
      </c>
      <c r="AB8" s="130" t="s">
        <v>104</v>
      </c>
      <c r="AC8" s="130" t="s">
        <v>105</v>
      </c>
      <c r="AD8" s="130" t="s">
        <v>106</v>
      </c>
      <c r="AE8" s="130" t="s">
        <v>107</v>
      </c>
      <c r="AF8" s="131" t="s">
        <v>108</v>
      </c>
      <c r="AG8" s="132" t="s">
        <v>17</v>
      </c>
      <c r="AH8" s="133" t="s">
        <v>109</v>
      </c>
      <c r="AI8" s="133" t="s">
        <v>110</v>
      </c>
      <c r="AJ8" s="133" t="s">
        <v>111</v>
      </c>
      <c r="AK8" s="133" t="s">
        <v>112</v>
      </c>
      <c r="AL8" s="134" t="s">
        <v>113</v>
      </c>
      <c r="AM8" s="119"/>
      <c r="AN8" s="119"/>
      <c r="AO8" s="119"/>
      <c r="AP8" s="119"/>
      <c r="AQ8" s="119"/>
      <c r="AR8" s="119"/>
      <c r="AS8" s="119"/>
      <c r="AT8" s="119"/>
      <c r="AU8" s="119"/>
      <c r="AV8" s="119"/>
      <c r="AW8" s="119"/>
      <c r="AX8" s="119"/>
      <c r="AY8" s="119"/>
      <c r="AZ8" s="119"/>
      <c r="BA8" s="119"/>
      <c r="BB8" s="119"/>
      <c r="BC8" s="119"/>
      <c r="BD8" s="119"/>
      <c r="BE8" s="119"/>
      <c r="BF8" s="119"/>
      <c r="BG8" s="119"/>
      <c r="BH8" s="119"/>
      <c r="BI8" s="119"/>
      <c r="BJ8" s="119"/>
      <c r="BK8" s="119"/>
      <c r="BL8" s="119"/>
      <c r="BM8" s="119"/>
      <c r="BN8" s="119"/>
      <c r="BO8" s="119"/>
      <c r="BP8" s="119"/>
      <c r="BQ8" s="119"/>
      <c r="BR8" s="119"/>
      <c r="BS8" s="119"/>
      <c r="BT8" s="119"/>
      <c r="BU8" s="119"/>
    </row>
    <row r="9" spans="1:73" ht="14.4" customHeight="1" x14ac:dyDescent="0.25">
      <c r="B9" s="229" t="s">
        <v>77</v>
      </c>
      <c r="C9" s="135"/>
      <c r="D9" s="231" t="s">
        <v>114</v>
      </c>
      <c r="E9" s="288" t="s">
        <v>115</v>
      </c>
      <c r="F9" s="218" t="s">
        <v>116</v>
      </c>
      <c r="G9" s="136" t="s">
        <v>22</v>
      </c>
      <c r="H9" s="178" t="s">
        <v>18</v>
      </c>
      <c r="I9" s="280" t="s">
        <v>117</v>
      </c>
      <c r="J9" s="223" t="s">
        <v>118</v>
      </c>
      <c r="K9" s="137" t="s">
        <v>119</v>
      </c>
      <c r="L9" s="37" t="s">
        <v>120</v>
      </c>
      <c r="M9" s="138" t="s">
        <v>121</v>
      </c>
      <c r="N9" s="281">
        <v>997</v>
      </c>
      <c r="O9" s="300" t="s">
        <v>122</v>
      </c>
      <c r="P9" s="203">
        <v>31</v>
      </c>
      <c r="Q9" s="203">
        <v>79</v>
      </c>
      <c r="R9" s="203">
        <v>44</v>
      </c>
      <c r="S9" s="203">
        <v>179</v>
      </c>
      <c r="T9" s="299" t="s">
        <v>122</v>
      </c>
      <c r="U9" s="139">
        <v>324</v>
      </c>
      <c r="V9" s="140">
        <v>69.8</v>
      </c>
      <c r="W9" s="20">
        <v>8.6999999999999993</v>
      </c>
      <c r="X9" s="20">
        <v>21.5</v>
      </c>
      <c r="Y9" s="20">
        <v>30.3</v>
      </c>
      <c r="Z9" s="141">
        <v>39.4</v>
      </c>
      <c r="AA9" s="139">
        <v>323</v>
      </c>
      <c r="AB9" s="20">
        <v>68.400000000000006</v>
      </c>
      <c r="AC9" s="20">
        <v>10.8</v>
      </c>
      <c r="AD9" s="20">
        <v>20.8</v>
      </c>
      <c r="AE9" s="20">
        <v>33.4</v>
      </c>
      <c r="AF9" s="141">
        <v>35</v>
      </c>
      <c r="AG9" s="142">
        <v>111</v>
      </c>
      <c r="AH9" s="143">
        <v>45</v>
      </c>
      <c r="AI9" s="143">
        <v>20.7</v>
      </c>
      <c r="AJ9" s="143">
        <v>34.200000000000003</v>
      </c>
      <c r="AK9" s="143">
        <v>37.799999999999997</v>
      </c>
      <c r="AL9" s="144">
        <v>7.2</v>
      </c>
      <c r="AM9" s="119"/>
      <c r="AN9" s="145"/>
      <c r="AO9" s="119"/>
      <c r="AP9" s="119"/>
      <c r="AQ9" s="119"/>
      <c r="AR9" s="119"/>
      <c r="AS9" s="119"/>
      <c r="AT9" s="119"/>
      <c r="AU9" s="119"/>
      <c r="AV9" s="119"/>
      <c r="AW9" s="119"/>
      <c r="AX9" s="119"/>
      <c r="AY9" s="119"/>
      <c r="AZ9" s="119"/>
      <c r="BA9" s="119"/>
      <c r="BB9" s="119"/>
      <c r="BC9" s="119"/>
      <c r="BD9" s="119"/>
      <c r="BE9" s="119"/>
      <c r="BF9" s="119"/>
      <c r="BG9" s="119"/>
      <c r="BH9" s="119"/>
      <c r="BI9" s="119"/>
      <c r="BJ9" s="119"/>
      <c r="BK9" s="119"/>
      <c r="BL9" s="119"/>
      <c r="BM9" s="119"/>
      <c r="BN9" s="119"/>
      <c r="BO9" s="119"/>
      <c r="BP9" s="119"/>
      <c r="BQ9" s="119"/>
      <c r="BR9" s="119"/>
      <c r="BS9" s="119"/>
      <c r="BT9" s="119"/>
      <c r="BU9" s="119"/>
    </row>
    <row r="10" spans="1:73" ht="14.4" customHeight="1" x14ac:dyDescent="0.25">
      <c r="B10" s="229"/>
      <c r="C10" s="135"/>
      <c r="D10" s="250"/>
      <c r="E10" s="288"/>
      <c r="F10" s="280"/>
      <c r="G10" s="146" t="s">
        <v>23</v>
      </c>
      <c r="H10" s="178" t="s">
        <v>18</v>
      </c>
      <c r="I10" s="290"/>
      <c r="J10" s="223"/>
      <c r="K10" s="24" t="s">
        <v>123</v>
      </c>
      <c r="L10" s="26" t="s">
        <v>124</v>
      </c>
      <c r="M10" s="147" t="s">
        <v>124</v>
      </c>
      <c r="N10" s="281"/>
      <c r="O10" s="285"/>
      <c r="P10" s="202"/>
      <c r="Q10" s="202"/>
      <c r="R10" s="202"/>
      <c r="S10" s="202"/>
      <c r="T10" s="284"/>
      <c r="U10" s="148">
        <v>358</v>
      </c>
      <c r="V10" s="149">
        <v>55.6</v>
      </c>
      <c r="W10" s="26">
        <v>14.3</v>
      </c>
      <c r="X10" s="26">
        <v>30.1</v>
      </c>
      <c r="Y10" s="26">
        <v>32.4</v>
      </c>
      <c r="Z10" s="150">
        <v>23.2</v>
      </c>
      <c r="AA10" s="148">
        <v>360</v>
      </c>
      <c r="AB10" s="26">
        <v>76.7</v>
      </c>
      <c r="AC10" s="26">
        <v>6.4</v>
      </c>
      <c r="AD10" s="26">
        <v>16.899999999999999</v>
      </c>
      <c r="AE10" s="26">
        <v>43.9</v>
      </c>
      <c r="AF10" s="150">
        <v>32.799999999999997</v>
      </c>
      <c r="AG10" s="151">
        <v>118</v>
      </c>
      <c r="AH10" s="152">
        <v>66.900000000000006</v>
      </c>
      <c r="AI10" s="152">
        <v>9.3000000000000007</v>
      </c>
      <c r="AJ10" s="152">
        <v>23.7</v>
      </c>
      <c r="AK10" s="152">
        <v>44.9</v>
      </c>
      <c r="AL10" s="153">
        <v>22</v>
      </c>
      <c r="AM10" s="119"/>
      <c r="AN10" s="119"/>
      <c r="AO10" s="119"/>
      <c r="AP10" s="119"/>
      <c r="AQ10" s="119"/>
      <c r="AR10" s="119"/>
      <c r="AS10" s="119"/>
      <c r="AT10" s="119"/>
      <c r="AU10" s="119"/>
      <c r="AV10" s="119"/>
      <c r="AW10" s="119"/>
      <c r="AX10" s="119"/>
      <c r="AY10" s="119"/>
      <c r="AZ10" s="119"/>
      <c r="BA10" s="119"/>
      <c r="BB10" s="119"/>
      <c r="BC10" s="119"/>
      <c r="BD10" s="119"/>
      <c r="BE10" s="119"/>
      <c r="BF10" s="119"/>
      <c r="BG10" s="119"/>
      <c r="BH10" s="119"/>
      <c r="BI10" s="119"/>
      <c r="BJ10" s="119"/>
      <c r="BK10" s="119"/>
      <c r="BL10" s="119"/>
      <c r="BM10" s="119"/>
      <c r="BN10" s="119"/>
      <c r="BO10" s="119"/>
      <c r="BP10" s="119"/>
      <c r="BQ10" s="119"/>
      <c r="BR10" s="119"/>
      <c r="BS10" s="119"/>
      <c r="BT10" s="119"/>
      <c r="BU10" s="119"/>
    </row>
    <row r="11" spans="1:73" ht="14.4" customHeight="1" x14ac:dyDescent="0.25">
      <c r="B11" s="229"/>
      <c r="C11" s="135"/>
      <c r="D11" s="213" t="s">
        <v>125</v>
      </c>
      <c r="E11" s="288"/>
      <c r="F11" s="279" t="s">
        <v>126</v>
      </c>
      <c r="G11" s="146" t="s">
        <v>22</v>
      </c>
      <c r="H11" s="178" t="s">
        <v>18</v>
      </c>
      <c r="I11" s="290" t="s">
        <v>117</v>
      </c>
      <c r="J11" s="223"/>
      <c r="K11" s="24" t="s">
        <v>127</v>
      </c>
      <c r="L11" s="154" t="s">
        <v>120</v>
      </c>
      <c r="M11" s="147" t="s">
        <v>121</v>
      </c>
      <c r="N11" s="281">
        <v>985</v>
      </c>
      <c r="O11" s="275">
        <v>147</v>
      </c>
      <c r="P11" s="200">
        <v>46</v>
      </c>
      <c r="Q11" s="200">
        <v>92</v>
      </c>
      <c r="R11" s="200">
        <v>100</v>
      </c>
      <c r="S11" s="200">
        <v>284</v>
      </c>
      <c r="T11" s="262" t="s">
        <v>122</v>
      </c>
      <c r="U11" s="148">
        <v>316</v>
      </c>
      <c r="V11" s="149">
        <v>53.9</v>
      </c>
      <c r="W11" s="26">
        <v>21.1</v>
      </c>
      <c r="X11" s="26">
        <v>25</v>
      </c>
      <c r="Y11" s="26">
        <v>34.1</v>
      </c>
      <c r="Z11" s="150">
        <v>19.7</v>
      </c>
      <c r="AA11" s="148">
        <v>311</v>
      </c>
      <c r="AB11" s="26">
        <v>63.7</v>
      </c>
      <c r="AC11" s="26">
        <v>11.6</v>
      </c>
      <c r="AD11" s="26">
        <v>24.7</v>
      </c>
      <c r="AE11" s="26">
        <v>34.6</v>
      </c>
      <c r="AF11" s="150">
        <v>29.1</v>
      </c>
      <c r="AG11" s="151">
        <v>106</v>
      </c>
      <c r="AH11" s="152">
        <v>39.6</v>
      </c>
      <c r="AI11" s="152">
        <v>24.5</v>
      </c>
      <c r="AJ11" s="152">
        <v>35.799999999999997</v>
      </c>
      <c r="AK11" s="152">
        <v>39.6</v>
      </c>
      <c r="AL11" s="153">
        <v>0</v>
      </c>
      <c r="AM11" s="119"/>
      <c r="AN11" s="119"/>
      <c r="AO11" s="119"/>
      <c r="AP11" s="119"/>
      <c r="AQ11" s="119"/>
      <c r="AR11" s="119"/>
      <c r="AS11" s="119"/>
      <c r="AT11" s="119"/>
      <c r="AU11" s="119"/>
      <c r="AV11" s="119"/>
      <c r="AW11" s="119"/>
      <c r="AX11" s="119"/>
      <c r="AY11" s="119"/>
      <c r="AZ11" s="119"/>
      <c r="BA11" s="119"/>
      <c r="BB11" s="119"/>
      <c r="BC11" s="119"/>
      <c r="BD11" s="119"/>
      <c r="BE11" s="119"/>
      <c r="BF11" s="119"/>
      <c r="BG11" s="119"/>
      <c r="BH11" s="119"/>
      <c r="BI11" s="119"/>
      <c r="BJ11" s="119"/>
      <c r="BK11" s="119"/>
      <c r="BL11" s="119"/>
      <c r="BM11" s="119"/>
      <c r="BN11" s="119"/>
      <c r="BO11" s="119"/>
      <c r="BP11" s="119"/>
      <c r="BQ11" s="119"/>
      <c r="BR11" s="119"/>
      <c r="BS11" s="119"/>
      <c r="BT11" s="119"/>
      <c r="BU11" s="119"/>
    </row>
    <row r="12" spans="1:73" s="112" customFormat="1" ht="15" customHeight="1" x14ac:dyDescent="0.3">
      <c r="B12" s="229"/>
      <c r="C12" s="135"/>
      <c r="D12" s="250"/>
      <c r="E12" s="288"/>
      <c r="F12" s="280"/>
      <c r="G12" s="149" t="s">
        <v>23</v>
      </c>
      <c r="H12" s="178" t="s">
        <v>18</v>
      </c>
      <c r="I12" s="290"/>
      <c r="J12" s="223"/>
      <c r="K12" s="24" t="s">
        <v>119</v>
      </c>
      <c r="L12" s="154" t="s">
        <v>124</v>
      </c>
      <c r="M12" s="147" t="s">
        <v>124</v>
      </c>
      <c r="N12" s="281"/>
      <c r="O12" s="285"/>
      <c r="P12" s="202"/>
      <c r="Q12" s="202"/>
      <c r="R12" s="202"/>
      <c r="S12" s="202"/>
      <c r="T12" s="284"/>
      <c r="U12" s="148">
        <v>333</v>
      </c>
      <c r="V12" s="149">
        <v>34</v>
      </c>
      <c r="W12" s="26">
        <v>32</v>
      </c>
      <c r="X12" s="26">
        <v>33.5</v>
      </c>
      <c r="Y12" s="26">
        <v>22.4</v>
      </c>
      <c r="Z12" s="150">
        <v>12.1</v>
      </c>
      <c r="AA12" s="148">
        <v>333</v>
      </c>
      <c r="AB12" s="26">
        <v>62.8</v>
      </c>
      <c r="AC12" s="26">
        <v>11.8</v>
      </c>
      <c r="AD12" s="26">
        <v>25.3</v>
      </c>
      <c r="AE12" s="26">
        <v>48.6</v>
      </c>
      <c r="AF12" s="150">
        <v>14.2</v>
      </c>
      <c r="AG12" s="155">
        <v>103</v>
      </c>
      <c r="AH12" s="156">
        <v>44.7</v>
      </c>
      <c r="AI12" s="156">
        <v>17.5</v>
      </c>
      <c r="AJ12" s="156">
        <v>37.9</v>
      </c>
      <c r="AK12" s="156">
        <v>32</v>
      </c>
      <c r="AL12" s="157">
        <v>12.6</v>
      </c>
      <c r="AM12" s="158"/>
      <c r="AN12" s="158"/>
      <c r="AO12" s="158"/>
      <c r="AP12" s="158"/>
      <c r="AQ12" s="158"/>
      <c r="AR12" s="158"/>
      <c r="AS12" s="158"/>
      <c r="AT12" s="158"/>
      <c r="AU12" s="158"/>
      <c r="AV12" s="158"/>
      <c r="AW12" s="158"/>
      <c r="AX12" s="158"/>
      <c r="AY12" s="158"/>
      <c r="AZ12" s="158"/>
      <c r="BA12" s="158"/>
      <c r="BB12" s="158"/>
      <c r="BC12" s="158"/>
      <c r="BD12" s="158"/>
      <c r="BE12" s="158"/>
      <c r="BF12" s="158"/>
      <c r="BG12" s="158"/>
      <c r="BH12" s="158"/>
      <c r="BI12" s="158"/>
      <c r="BJ12" s="158"/>
      <c r="BK12" s="158"/>
      <c r="BL12" s="158"/>
      <c r="BM12" s="158"/>
      <c r="BN12" s="158"/>
      <c r="BO12" s="158"/>
      <c r="BP12" s="158"/>
      <c r="BQ12" s="158"/>
      <c r="BR12" s="158"/>
      <c r="BS12" s="158"/>
      <c r="BT12" s="158"/>
      <c r="BU12" s="158"/>
    </row>
    <row r="13" spans="1:73" s="112" customFormat="1" ht="15" customHeight="1" x14ac:dyDescent="0.3">
      <c r="B13" s="229"/>
      <c r="C13" s="159"/>
      <c r="D13" s="213" t="s">
        <v>128</v>
      </c>
      <c r="E13" s="288"/>
      <c r="F13" s="279" t="s">
        <v>129</v>
      </c>
      <c r="G13" s="146" t="s">
        <v>22</v>
      </c>
      <c r="H13" s="178" t="s">
        <v>18</v>
      </c>
      <c r="I13" s="290" t="s">
        <v>117</v>
      </c>
      <c r="J13" s="223"/>
      <c r="K13" s="24" t="s">
        <v>123</v>
      </c>
      <c r="L13" s="154" t="s">
        <v>120</v>
      </c>
      <c r="M13" s="138" t="s">
        <v>121</v>
      </c>
      <c r="N13" s="281">
        <v>796</v>
      </c>
      <c r="O13" s="275">
        <v>13</v>
      </c>
      <c r="P13" s="200">
        <v>23</v>
      </c>
      <c r="Q13" s="200">
        <v>42</v>
      </c>
      <c r="R13" s="200">
        <v>50</v>
      </c>
      <c r="S13" s="200">
        <v>181</v>
      </c>
      <c r="T13" s="262" t="s">
        <v>122</v>
      </c>
      <c r="U13" s="148">
        <v>320</v>
      </c>
      <c r="V13" s="149">
        <v>61.7</v>
      </c>
      <c r="W13" s="26">
        <v>10.5</v>
      </c>
      <c r="X13" s="26">
        <v>27.8</v>
      </c>
      <c r="Y13" s="26">
        <v>34</v>
      </c>
      <c r="Z13" s="150">
        <v>27.6</v>
      </c>
      <c r="AA13" s="148">
        <v>319</v>
      </c>
      <c r="AB13" s="26">
        <v>74.2</v>
      </c>
      <c r="AC13" s="26">
        <v>9.5</v>
      </c>
      <c r="AD13" s="26">
        <v>16.3</v>
      </c>
      <c r="AE13" s="26">
        <v>39.799999999999997</v>
      </c>
      <c r="AF13" s="150">
        <v>34.4</v>
      </c>
      <c r="AG13" s="155">
        <v>111</v>
      </c>
      <c r="AH13" s="156">
        <v>45.9</v>
      </c>
      <c r="AI13" s="156">
        <v>21.6</v>
      </c>
      <c r="AJ13" s="156">
        <v>32.4</v>
      </c>
      <c r="AK13" s="156">
        <v>39.6</v>
      </c>
      <c r="AL13" s="157">
        <v>6.3</v>
      </c>
    </row>
    <row r="14" spans="1:73" s="112" customFormat="1" ht="15" customHeight="1" x14ac:dyDescent="0.25">
      <c r="B14" s="229"/>
      <c r="C14" s="159"/>
      <c r="D14" s="250"/>
      <c r="E14" s="288"/>
      <c r="F14" s="280"/>
      <c r="G14" s="149" t="s">
        <v>23</v>
      </c>
      <c r="H14" s="178" t="s">
        <v>18</v>
      </c>
      <c r="I14" s="290"/>
      <c r="J14" s="223"/>
      <c r="K14" s="24" t="s">
        <v>119</v>
      </c>
      <c r="L14" s="154" t="s">
        <v>124</v>
      </c>
      <c r="M14" s="147" t="s">
        <v>124</v>
      </c>
      <c r="N14" s="281"/>
      <c r="O14" s="285"/>
      <c r="P14" s="202"/>
      <c r="Q14" s="202"/>
      <c r="R14" s="202"/>
      <c r="S14" s="202"/>
      <c r="T14" s="284"/>
      <c r="U14" s="148">
        <v>155</v>
      </c>
      <c r="V14" s="149">
        <v>42</v>
      </c>
      <c r="W14" s="26">
        <v>24.9</v>
      </c>
      <c r="X14" s="26">
        <v>33.200000000000003</v>
      </c>
      <c r="Y14" s="26">
        <v>30.6</v>
      </c>
      <c r="Z14" s="150">
        <v>11.4</v>
      </c>
      <c r="AA14" s="148">
        <v>155</v>
      </c>
      <c r="AB14" s="26">
        <v>60.5</v>
      </c>
      <c r="AC14" s="26">
        <v>15.3</v>
      </c>
      <c r="AD14" s="26">
        <v>24.3</v>
      </c>
      <c r="AE14" s="26">
        <v>45.6</v>
      </c>
      <c r="AF14" s="150">
        <v>14.8</v>
      </c>
      <c r="AG14" s="296" t="s">
        <v>130</v>
      </c>
      <c r="AH14" s="297"/>
      <c r="AI14" s="297"/>
      <c r="AJ14" s="297"/>
      <c r="AK14" s="297"/>
      <c r="AL14" s="298"/>
    </row>
    <row r="15" spans="1:73" s="112" customFormat="1" ht="15" customHeight="1" x14ac:dyDescent="0.3">
      <c r="B15" s="229"/>
      <c r="C15" s="159"/>
      <c r="D15" s="213" t="s">
        <v>131</v>
      </c>
      <c r="E15" s="288"/>
      <c r="F15" s="279" t="s">
        <v>132</v>
      </c>
      <c r="G15" s="149" t="s">
        <v>22</v>
      </c>
      <c r="H15" s="178" t="s">
        <v>18</v>
      </c>
      <c r="I15" s="290" t="s">
        <v>117</v>
      </c>
      <c r="J15" s="223"/>
      <c r="K15" s="26" t="s">
        <v>123</v>
      </c>
      <c r="L15" s="37" t="s">
        <v>120</v>
      </c>
      <c r="M15" s="138" t="s">
        <v>121</v>
      </c>
      <c r="N15" s="281">
        <v>1423</v>
      </c>
      <c r="O15" s="275" t="s">
        <v>122</v>
      </c>
      <c r="P15" s="200">
        <v>45</v>
      </c>
      <c r="Q15" s="200">
        <v>135</v>
      </c>
      <c r="R15" s="200">
        <v>59</v>
      </c>
      <c r="S15" s="200">
        <v>275</v>
      </c>
      <c r="T15" s="262" t="s">
        <v>122</v>
      </c>
      <c r="U15" s="148">
        <v>406</v>
      </c>
      <c r="V15" s="149">
        <v>67.099999999999994</v>
      </c>
      <c r="W15" s="26">
        <v>12.8</v>
      </c>
      <c r="X15" s="26">
        <v>20.2</v>
      </c>
      <c r="Y15" s="26">
        <v>32.200000000000003</v>
      </c>
      <c r="Z15" s="150">
        <v>34.9</v>
      </c>
      <c r="AA15" s="148">
        <v>406</v>
      </c>
      <c r="AB15" s="26">
        <v>68.3</v>
      </c>
      <c r="AC15" s="26">
        <v>11.2</v>
      </c>
      <c r="AD15" s="26">
        <v>20.5</v>
      </c>
      <c r="AE15" s="26">
        <v>32</v>
      </c>
      <c r="AF15" s="150">
        <v>36.4</v>
      </c>
      <c r="AG15" s="155">
        <v>140</v>
      </c>
      <c r="AH15" s="156">
        <v>55</v>
      </c>
      <c r="AI15" s="156">
        <v>17.899999999999999</v>
      </c>
      <c r="AJ15" s="156">
        <v>27.1</v>
      </c>
      <c r="AK15" s="156">
        <v>47.1</v>
      </c>
      <c r="AL15" s="157">
        <v>7.9</v>
      </c>
    </row>
    <row r="16" spans="1:73" s="112" customFormat="1" ht="15" customHeight="1" x14ac:dyDescent="0.3">
      <c r="B16" s="229"/>
      <c r="C16" s="159"/>
      <c r="D16" s="214"/>
      <c r="E16" s="288"/>
      <c r="F16" s="218"/>
      <c r="G16" s="149" t="s">
        <v>23</v>
      </c>
      <c r="H16" s="178" t="s">
        <v>18</v>
      </c>
      <c r="I16" s="290"/>
      <c r="J16" s="223"/>
      <c r="K16" s="26" t="s">
        <v>123</v>
      </c>
      <c r="L16" s="154" t="s">
        <v>124</v>
      </c>
      <c r="M16" s="147" t="s">
        <v>124</v>
      </c>
      <c r="N16" s="281"/>
      <c r="O16" s="286"/>
      <c r="P16" s="201"/>
      <c r="Q16" s="201"/>
      <c r="R16" s="201"/>
      <c r="S16" s="201"/>
      <c r="T16" s="283"/>
      <c r="U16" s="148">
        <v>437</v>
      </c>
      <c r="V16" s="149">
        <v>44.6</v>
      </c>
      <c r="W16" s="26">
        <v>18.100000000000001</v>
      </c>
      <c r="X16" s="26">
        <v>37.299999999999997</v>
      </c>
      <c r="Y16" s="26">
        <v>27.2</v>
      </c>
      <c r="Z16" s="150">
        <v>17.399999999999999</v>
      </c>
      <c r="AA16" s="148">
        <v>437</v>
      </c>
      <c r="AB16" s="26">
        <v>72.900000000000006</v>
      </c>
      <c r="AC16" s="26">
        <v>8.3000000000000007</v>
      </c>
      <c r="AD16" s="26">
        <v>18.8</v>
      </c>
      <c r="AE16" s="26">
        <v>50.4</v>
      </c>
      <c r="AF16" s="150">
        <v>22.6</v>
      </c>
      <c r="AG16" s="155">
        <v>90</v>
      </c>
      <c r="AH16" s="156">
        <v>47.8</v>
      </c>
      <c r="AI16" s="156">
        <v>21.1</v>
      </c>
      <c r="AJ16" s="156">
        <v>31.1</v>
      </c>
      <c r="AK16" s="156">
        <v>35.6</v>
      </c>
      <c r="AL16" s="157">
        <v>12.2</v>
      </c>
    </row>
    <row r="17" spans="2:38" s="112" customFormat="1" ht="15" customHeight="1" x14ac:dyDescent="0.25">
      <c r="B17" s="229"/>
      <c r="C17" s="159"/>
      <c r="D17" s="250"/>
      <c r="E17" s="288"/>
      <c r="F17" s="280"/>
      <c r="G17" s="149" t="s">
        <v>31</v>
      </c>
      <c r="H17" s="178" t="s">
        <v>18</v>
      </c>
      <c r="I17" s="290"/>
      <c r="J17" s="223"/>
      <c r="K17" s="26" t="s">
        <v>133</v>
      </c>
      <c r="L17" s="154" t="s">
        <v>134</v>
      </c>
      <c r="M17" s="147" t="s">
        <v>130</v>
      </c>
      <c r="N17" s="281"/>
      <c r="O17" s="285"/>
      <c r="P17" s="202"/>
      <c r="Q17" s="202"/>
      <c r="R17" s="202"/>
      <c r="S17" s="202"/>
      <c r="T17" s="284"/>
      <c r="U17" s="291" t="s">
        <v>130</v>
      </c>
      <c r="V17" s="292"/>
      <c r="W17" s="292"/>
      <c r="X17" s="292"/>
      <c r="Y17" s="292"/>
      <c r="Z17" s="293"/>
      <c r="AA17" s="291" t="s">
        <v>130</v>
      </c>
      <c r="AB17" s="292"/>
      <c r="AC17" s="292"/>
      <c r="AD17" s="292"/>
      <c r="AE17" s="292"/>
      <c r="AF17" s="293"/>
      <c r="AG17" s="291" t="s">
        <v>130</v>
      </c>
      <c r="AH17" s="292"/>
      <c r="AI17" s="292"/>
      <c r="AJ17" s="292"/>
      <c r="AK17" s="292"/>
      <c r="AL17" s="293"/>
    </row>
    <row r="18" spans="2:38" s="112" customFormat="1" ht="15" customHeight="1" x14ac:dyDescent="0.3">
      <c r="B18" s="229"/>
      <c r="C18" s="159"/>
      <c r="D18" s="213" t="s">
        <v>135</v>
      </c>
      <c r="E18" s="288"/>
      <c r="F18" s="279" t="s">
        <v>136</v>
      </c>
      <c r="G18" s="149" t="s">
        <v>22</v>
      </c>
      <c r="H18" s="178" t="s">
        <v>18</v>
      </c>
      <c r="I18" s="290" t="s">
        <v>117</v>
      </c>
      <c r="J18" s="223"/>
      <c r="K18" s="26" t="s">
        <v>119</v>
      </c>
      <c r="L18" s="37" t="s">
        <v>120</v>
      </c>
      <c r="M18" s="138" t="s">
        <v>121</v>
      </c>
      <c r="N18" s="281">
        <v>972</v>
      </c>
      <c r="O18" s="275">
        <v>17</v>
      </c>
      <c r="P18" s="200">
        <v>26</v>
      </c>
      <c r="Q18" s="200">
        <v>75</v>
      </c>
      <c r="R18" s="200">
        <v>79</v>
      </c>
      <c r="S18" s="200">
        <v>194</v>
      </c>
      <c r="T18" s="262" t="s">
        <v>122</v>
      </c>
      <c r="U18" s="148">
        <v>320</v>
      </c>
      <c r="V18" s="149">
        <v>66.099999999999994</v>
      </c>
      <c r="W18" s="26">
        <v>9.1999999999999993</v>
      </c>
      <c r="X18" s="26">
        <v>24.7</v>
      </c>
      <c r="Y18" s="26">
        <v>39.200000000000003</v>
      </c>
      <c r="Z18" s="150">
        <v>26.9</v>
      </c>
      <c r="AA18" s="148">
        <v>317</v>
      </c>
      <c r="AB18" s="26">
        <v>71.599999999999994</v>
      </c>
      <c r="AC18" s="26">
        <v>12.4</v>
      </c>
      <c r="AD18" s="26">
        <v>16.100000000000001</v>
      </c>
      <c r="AE18" s="26">
        <v>36</v>
      </c>
      <c r="AF18" s="150">
        <v>35.6</v>
      </c>
      <c r="AG18" s="155">
        <v>112</v>
      </c>
      <c r="AH18" s="156">
        <v>52.7</v>
      </c>
      <c r="AI18" s="156">
        <v>17</v>
      </c>
      <c r="AJ18" s="156">
        <v>30.4</v>
      </c>
      <c r="AK18" s="156">
        <v>39.299999999999997</v>
      </c>
      <c r="AL18" s="157">
        <v>13.4</v>
      </c>
    </row>
    <row r="19" spans="2:38" s="112" customFormat="1" ht="15" customHeight="1" x14ac:dyDescent="0.3">
      <c r="B19" s="229"/>
      <c r="C19" s="159"/>
      <c r="D19" s="250"/>
      <c r="E19" s="289"/>
      <c r="F19" s="280"/>
      <c r="G19" s="149" t="s">
        <v>23</v>
      </c>
      <c r="H19" s="178" t="s">
        <v>18</v>
      </c>
      <c r="I19" s="290"/>
      <c r="J19" s="223"/>
      <c r="K19" s="26" t="s">
        <v>127</v>
      </c>
      <c r="L19" s="154" t="s">
        <v>124</v>
      </c>
      <c r="M19" s="147" t="s">
        <v>124</v>
      </c>
      <c r="N19" s="281"/>
      <c r="O19" s="285"/>
      <c r="P19" s="202"/>
      <c r="Q19" s="202"/>
      <c r="R19" s="202"/>
      <c r="S19" s="202"/>
      <c r="T19" s="284"/>
      <c r="U19" s="148">
        <v>333</v>
      </c>
      <c r="V19" s="149">
        <v>32.700000000000003</v>
      </c>
      <c r="W19" s="26">
        <v>31.6</v>
      </c>
      <c r="X19" s="26">
        <v>35.6</v>
      </c>
      <c r="Y19" s="26">
        <v>22.8</v>
      </c>
      <c r="Z19" s="150">
        <v>9.9</v>
      </c>
      <c r="AA19" s="148">
        <v>334</v>
      </c>
      <c r="AB19" s="26">
        <v>61.5</v>
      </c>
      <c r="AC19" s="26">
        <v>13.7</v>
      </c>
      <c r="AD19" s="26">
        <v>24.8</v>
      </c>
      <c r="AE19" s="26">
        <v>42.9</v>
      </c>
      <c r="AF19" s="150">
        <v>18.600000000000001</v>
      </c>
      <c r="AG19" s="155">
        <v>106</v>
      </c>
      <c r="AH19" s="156">
        <v>54.7</v>
      </c>
      <c r="AI19" s="156">
        <v>12.3</v>
      </c>
      <c r="AJ19" s="156">
        <v>33</v>
      </c>
      <c r="AK19" s="156">
        <v>37.700000000000003</v>
      </c>
      <c r="AL19" s="157">
        <v>17</v>
      </c>
    </row>
    <row r="20" spans="2:38" s="112" customFormat="1" ht="15" customHeight="1" x14ac:dyDescent="0.3">
      <c r="B20" s="229"/>
      <c r="C20" s="159"/>
      <c r="D20" s="213" t="s">
        <v>137</v>
      </c>
      <c r="E20" s="287" t="s">
        <v>138</v>
      </c>
      <c r="F20" s="279" t="s">
        <v>139</v>
      </c>
      <c r="G20" s="149" t="s">
        <v>22</v>
      </c>
      <c r="H20" s="178" t="s">
        <v>18</v>
      </c>
      <c r="I20" s="290" t="s">
        <v>117</v>
      </c>
      <c r="J20" s="223"/>
      <c r="K20" s="26" t="s">
        <v>140</v>
      </c>
      <c r="L20" s="37" t="s">
        <v>120</v>
      </c>
      <c r="M20" s="138" t="s">
        <v>121</v>
      </c>
      <c r="N20" s="281">
        <v>760</v>
      </c>
      <c r="O20" s="275">
        <v>610</v>
      </c>
      <c r="P20" s="200">
        <v>397</v>
      </c>
      <c r="Q20" s="200">
        <v>52</v>
      </c>
      <c r="R20" s="200">
        <v>72</v>
      </c>
      <c r="S20" s="200">
        <v>589</v>
      </c>
      <c r="T20" s="262" t="s">
        <v>122</v>
      </c>
      <c r="U20" s="148">
        <v>299</v>
      </c>
      <c r="V20" s="149">
        <v>27.4</v>
      </c>
      <c r="W20" s="26">
        <v>45.5</v>
      </c>
      <c r="X20" s="26">
        <v>27</v>
      </c>
      <c r="Y20" s="26">
        <v>20.9</v>
      </c>
      <c r="Z20" s="150">
        <v>6.6</v>
      </c>
      <c r="AA20" s="148">
        <v>288</v>
      </c>
      <c r="AB20" s="26">
        <v>30.9</v>
      </c>
      <c r="AC20" s="26">
        <v>41</v>
      </c>
      <c r="AD20" s="26">
        <v>28.1</v>
      </c>
      <c r="AE20" s="26">
        <v>20.8</v>
      </c>
      <c r="AF20" s="150">
        <v>10</v>
      </c>
      <c r="AG20" s="155">
        <v>95</v>
      </c>
      <c r="AH20" s="156">
        <v>7.4</v>
      </c>
      <c r="AI20" s="156">
        <v>64.2</v>
      </c>
      <c r="AJ20" s="156">
        <v>28.4</v>
      </c>
      <c r="AK20" s="156">
        <v>6.3</v>
      </c>
      <c r="AL20" s="157">
        <v>1.1000000000000001</v>
      </c>
    </row>
    <row r="21" spans="2:38" s="112" customFormat="1" ht="15" customHeight="1" x14ac:dyDescent="0.25">
      <c r="B21" s="229"/>
      <c r="C21" s="159"/>
      <c r="D21" s="250"/>
      <c r="E21" s="288"/>
      <c r="F21" s="280"/>
      <c r="G21" s="149" t="s">
        <v>23</v>
      </c>
      <c r="H21" s="178" t="s">
        <v>18</v>
      </c>
      <c r="I21" s="290"/>
      <c r="J21" s="223"/>
      <c r="K21" s="26" t="s">
        <v>127</v>
      </c>
      <c r="L21" s="154" t="s">
        <v>141</v>
      </c>
      <c r="M21" s="147"/>
      <c r="N21" s="281"/>
      <c r="O21" s="285"/>
      <c r="P21" s="202"/>
      <c r="Q21" s="202"/>
      <c r="R21" s="202"/>
      <c r="S21" s="202"/>
      <c r="T21" s="284"/>
      <c r="U21" s="148">
        <v>86</v>
      </c>
      <c r="V21" s="149">
        <v>29.1</v>
      </c>
      <c r="W21" s="26">
        <v>43</v>
      </c>
      <c r="X21" s="26">
        <v>27.9</v>
      </c>
      <c r="Y21" s="26">
        <v>20.9</v>
      </c>
      <c r="Z21" s="150">
        <v>8.1</v>
      </c>
      <c r="AA21" s="148">
        <v>86</v>
      </c>
      <c r="AB21" s="26">
        <v>36</v>
      </c>
      <c r="AC21" s="26">
        <v>30.2</v>
      </c>
      <c r="AD21" s="26">
        <v>33.700000000000003</v>
      </c>
      <c r="AE21" s="26">
        <v>24.4</v>
      </c>
      <c r="AF21" s="150">
        <v>11.6</v>
      </c>
      <c r="AG21" s="291" t="s">
        <v>130</v>
      </c>
      <c r="AH21" s="292"/>
      <c r="AI21" s="292"/>
      <c r="AJ21" s="292"/>
      <c r="AK21" s="292"/>
      <c r="AL21" s="293"/>
    </row>
    <row r="22" spans="2:38" s="112" customFormat="1" ht="15" customHeight="1" x14ac:dyDescent="0.3">
      <c r="B22" s="229"/>
      <c r="C22" s="159"/>
      <c r="D22" s="213" t="s">
        <v>142</v>
      </c>
      <c r="E22" s="288"/>
      <c r="F22" s="279" t="s">
        <v>143</v>
      </c>
      <c r="G22" s="149" t="s">
        <v>22</v>
      </c>
      <c r="H22" s="178" t="s">
        <v>18</v>
      </c>
      <c r="I22" s="290" t="s">
        <v>117</v>
      </c>
      <c r="J22" s="223"/>
      <c r="K22" s="26" t="s">
        <v>127</v>
      </c>
      <c r="L22" s="37" t="s">
        <v>120</v>
      </c>
      <c r="M22" s="138" t="s">
        <v>121</v>
      </c>
      <c r="N22" s="281">
        <v>996</v>
      </c>
      <c r="O22" s="275">
        <v>626</v>
      </c>
      <c r="P22" s="200">
        <v>472</v>
      </c>
      <c r="Q22" s="200">
        <v>83</v>
      </c>
      <c r="R22" s="200">
        <v>90</v>
      </c>
      <c r="S22" s="200">
        <v>752</v>
      </c>
      <c r="T22" s="262" t="s">
        <v>122</v>
      </c>
      <c r="U22" s="148">
        <v>303</v>
      </c>
      <c r="V22" s="149">
        <v>36.9</v>
      </c>
      <c r="W22" s="26">
        <v>27.7</v>
      </c>
      <c r="X22" s="26">
        <v>35.5</v>
      </c>
      <c r="Y22" s="26">
        <v>21.8</v>
      </c>
      <c r="Z22" s="150">
        <v>15.1</v>
      </c>
      <c r="AA22" s="148">
        <v>299</v>
      </c>
      <c r="AB22" s="26">
        <v>39.6</v>
      </c>
      <c r="AC22" s="26">
        <v>31.7</v>
      </c>
      <c r="AD22" s="26">
        <v>28.7</v>
      </c>
      <c r="AE22" s="26">
        <v>23.7</v>
      </c>
      <c r="AF22" s="150">
        <v>15.9</v>
      </c>
      <c r="AG22" s="155">
        <v>105</v>
      </c>
      <c r="AH22" s="156">
        <v>9.5</v>
      </c>
      <c r="AI22" s="156">
        <v>52.4</v>
      </c>
      <c r="AJ22" s="156">
        <v>38.1</v>
      </c>
      <c r="AK22" s="156">
        <v>8.6</v>
      </c>
      <c r="AL22" s="157">
        <v>1</v>
      </c>
    </row>
    <row r="23" spans="2:38" s="112" customFormat="1" ht="15" customHeight="1" x14ac:dyDescent="0.3">
      <c r="B23" s="229"/>
      <c r="C23" s="159"/>
      <c r="D23" s="250"/>
      <c r="E23" s="289"/>
      <c r="F23" s="280"/>
      <c r="G23" s="149" t="s">
        <v>23</v>
      </c>
      <c r="H23" s="178" t="s">
        <v>18</v>
      </c>
      <c r="I23" s="290"/>
      <c r="J23" s="223"/>
      <c r="K23" s="26" t="s">
        <v>119</v>
      </c>
      <c r="L23" s="154" t="s">
        <v>124</v>
      </c>
      <c r="M23" s="147"/>
      <c r="N23" s="281"/>
      <c r="O23" s="285"/>
      <c r="P23" s="202"/>
      <c r="Q23" s="202"/>
      <c r="R23" s="202"/>
      <c r="S23" s="202"/>
      <c r="T23" s="284"/>
      <c r="U23" s="148">
        <v>313</v>
      </c>
      <c r="V23" s="149">
        <v>26.5</v>
      </c>
      <c r="W23" s="26">
        <v>40.1</v>
      </c>
      <c r="X23" s="26">
        <v>33.47</v>
      </c>
      <c r="Y23" s="26">
        <v>17.399999999999999</v>
      </c>
      <c r="Z23" s="150">
        <v>9.1</v>
      </c>
      <c r="AA23" s="148">
        <v>313</v>
      </c>
      <c r="AB23" s="26">
        <v>46</v>
      </c>
      <c r="AC23" s="26">
        <v>24.3</v>
      </c>
      <c r="AD23" s="26">
        <v>29.6</v>
      </c>
      <c r="AE23" s="26">
        <v>37.799999999999997</v>
      </c>
      <c r="AF23" s="150">
        <v>8.3000000000000007</v>
      </c>
      <c r="AG23" s="155">
        <v>81</v>
      </c>
      <c r="AH23" s="156">
        <v>35.799999999999997</v>
      </c>
      <c r="AI23" s="156">
        <v>27.2</v>
      </c>
      <c r="AJ23" s="156">
        <v>37</v>
      </c>
      <c r="AK23" s="156">
        <v>28.4</v>
      </c>
      <c r="AL23" s="157">
        <v>7.4</v>
      </c>
    </row>
    <row r="24" spans="2:38" s="112" customFormat="1" ht="15" customHeight="1" x14ac:dyDescent="0.3">
      <c r="B24" s="229"/>
      <c r="C24" s="159"/>
      <c r="D24" s="213" t="s">
        <v>144</v>
      </c>
      <c r="E24" s="287" t="s">
        <v>145</v>
      </c>
      <c r="F24" s="279" t="s">
        <v>146</v>
      </c>
      <c r="G24" s="149" t="s">
        <v>22</v>
      </c>
      <c r="H24" s="178" t="s">
        <v>18</v>
      </c>
      <c r="I24" s="290" t="s">
        <v>117</v>
      </c>
      <c r="J24" s="223"/>
      <c r="K24" s="26" t="s">
        <v>123</v>
      </c>
      <c r="L24" s="37" t="s">
        <v>120</v>
      </c>
      <c r="M24" s="138" t="s">
        <v>121</v>
      </c>
      <c r="N24" s="281">
        <v>1261</v>
      </c>
      <c r="O24" s="275">
        <v>227</v>
      </c>
      <c r="P24" s="200">
        <v>47</v>
      </c>
      <c r="Q24" s="200">
        <v>144</v>
      </c>
      <c r="R24" s="200">
        <v>83</v>
      </c>
      <c r="S24" s="200">
        <v>320</v>
      </c>
      <c r="T24" s="262" t="s">
        <v>122</v>
      </c>
      <c r="U24" s="148">
        <v>363</v>
      </c>
      <c r="V24" s="149">
        <v>65.400000000000006</v>
      </c>
      <c r="W24" s="26">
        <v>10.7</v>
      </c>
      <c r="X24" s="26">
        <v>23.9</v>
      </c>
      <c r="Y24" s="26">
        <v>32.799999999999997</v>
      </c>
      <c r="Z24" s="150">
        <v>32.6</v>
      </c>
      <c r="AA24" s="148">
        <v>353</v>
      </c>
      <c r="AB24" s="26">
        <v>69.5</v>
      </c>
      <c r="AC24" s="26">
        <v>10.3</v>
      </c>
      <c r="AD24" s="26">
        <v>20.23</v>
      </c>
      <c r="AE24" s="26">
        <v>32.1</v>
      </c>
      <c r="AF24" s="150">
        <v>37.4</v>
      </c>
      <c r="AG24" s="155">
        <v>119</v>
      </c>
      <c r="AH24" s="156">
        <v>45.4</v>
      </c>
      <c r="AI24" s="156">
        <v>16</v>
      </c>
      <c r="AJ24" s="156">
        <v>38.700000000000003</v>
      </c>
      <c r="AK24" s="156">
        <v>40.299999999999997</v>
      </c>
      <c r="AL24" s="157">
        <v>5</v>
      </c>
    </row>
    <row r="25" spans="2:38" s="112" customFormat="1" ht="15" customHeight="1" x14ac:dyDescent="0.3">
      <c r="B25" s="229"/>
      <c r="C25" s="159"/>
      <c r="D25" s="214"/>
      <c r="E25" s="288"/>
      <c r="F25" s="218"/>
      <c r="G25" s="149" t="s">
        <v>23</v>
      </c>
      <c r="H25" s="178" t="s">
        <v>18</v>
      </c>
      <c r="I25" s="290"/>
      <c r="J25" s="223"/>
      <c r="K25" s="26" t="s">
        <v>123</v>
      </c>
      <c r="L25" s="154" t="s">
        <v>124</v>
      </c>
      <c r="M25" s="147" t="s">
        <v>124</v>
      </c>
      <c r="N25" s="281"/>
      <c r="O25" s="286"/>
      <c r="P25" s="201"/>
      <c r="Q25" s="201"/>
      <c r="R25" s="201"/>
      <c r="S25" s="201"/>
      <c r="T25" s="283"/>
      <c r="U25" s="148">
        <v>314</v>
      </c>
      <c r="V25" s="149">
        <v>44.4</v>
      </c>
      <c r="W25" s="26">
        <v>21.4</v>
      </c>
      <c r="X25" s="26">
        <v>34.200000000000003</v>
      </c>
      <c r="Y25" s="26">
        <v>24.4</v>
      </c>
      <c r="Z25" s="150">
        <v>20</v>
      </c>
      <c r="AA25" s="148">
        <v>313</v>
      </c>
      <c r="AB25" s="26">
        <v>64</v>
      </c>
      <c r="AC25" s="26">
        <v>12</v>
      </c>
      <c r="AD25" s="26">
        <v>24.1</v>
      </c>
      <c r="AE25" s="26">
        <v>43.7</v>
      </c>
      <c r="AF25" s="150">
        <v>20.3</v>
      </c>
      <c r="AG25" s="155">
        <v>87</v>
      </c>
      <c r="AH25" s="156">
        <v>48.3</v>
      </c>
      <c r="AI25" s="156">
        <v>20.7</v>
      </c>
      <c r="AJ25" s="156">
        <v>31</v>
      </c>
      <c r="AK25" s="156">
        <v>27.6</v>
      </c>
      <c r="AL25" s="157">
        <v>20.7</v>
      </c>
    </row>
    <row r="26" spans="2:38" s="112" customFormat="1" ht="15" customHeight="1" x14ac:dyDescent="0.25">
      <c r="B26" s="229"/>
      <c r="C26" s="159"/>
      <c r="D26" s="250"/>
      <c r="E26" s="288"/>
      <c r="F26" s="280"/>
      <c r="G26" s="149" t="s">
        <v>31</v>
      </c>
      <c r="H26" s="178" t="s">
        <v>18</v>
      </c>
      <c r="I26" s="290"/>
      <c r="J26" s="223"/>
      <c r="K26" s="26" t="s">
        <v>133</v>
      </c>
      <c r="L26" s="160" t="s">
        <v>134</v>
      </c>
      <c r="M26" s="147" t="s">
        <v>130</v>
      </c>
      <c r="N26" s="281"/>
      <c r="O26" s="285"/>
      <c r="P26" s="202"/>
      <c r="Q26" s="202"/>
      <c r="R26" s="202"/>
      <c r="S26" s="202"/>
      <c r="T26" s="284"/>
      <c r="U26" s="291" t="s">
        <v>130</v>
      </c>
      <c r="V26" s="292"/>
      <c r="W26" s="292"/>
      <c r="X26" s="292"/>
      <c r="Y26" s="292"/>
      <c r="Z26" s="293"/>
      <c r="AA26" s="291" t="s">
        <v>130</v>
      </c>
      <c r="AB26" s="292"/>
      <c r="AC26" s="292"/>
      <c r="AD26" s="292"/>
      <c r="AE26" s="292"/>
      <c r="AF26" s="293"/>
      <c r="AG26" s="291" t="s">
        <v>130</v>
      </c>
      <c r="AH26" s="292"/>
      <c r="AI26" s="292"/>
      <c r="AJ26" s="292"/>
      <c r="AK26" s="292"/>
      <c r="AL26" s="293"/>
    </row>
    <row r="27" spans="2:38" s="112" customFormat="1" ht="15" customHeight="1" x14ac:dyDescent="0.3">
      <c r="B27" s="229"/>
      <c r="C27" s="159"/>
      <c r="D27" s="213" t="s">
        <v>147</v>
      </c>
      <c r="E27" s="288"/>
      <c r="F27" s="279" t="s">
        <v>148</v>
      </c>
      <c r="G27" s="149" t="s">
        <v>22</v>
      </c>
      <c r="H27" s="178" t="s">
        <v>18</v>
      </c>
      <c r="I27" s="279" t="s">
        <v>117</v>
      </c>
      <c r="J27" s="223"/>
      <c r="K27" s="26" t="s">
        <v>123</v>
      </c>
      <c r="L27" s="37" t="s">
        <v>120</v>
      </c>
      <c r="M27" s="138" t="s">
        <v>121</v>
      </c>
      <c r="N27" s="294">
        <v>866</v>
      </c>
      <c r="O27" s="200">
        <v>153</v>
      </c>
      <c r="P27" s="200">
        <v>13</v>
      </c>
      <c r="Q27" s="200">
        <v>97</v>
      </c>
      <c r="R27" s="200">
        <v>71</v>
      </c>
      <c r="S27" s="200">
        <v>219</v>
      </c>
      <c r="T27" s="262" t="s">
        <v>122</v>
      </c>
      <c r="U27" s="161">
        <v>308</v>
      </c>
      <c r="V27" s="162">
        <v>48.225000000000001</v>
      </c>
      <c r="W27" s="163">
        <v>11.625</v>
      </c>
      <c r="X27" s="163">
        <v>15.175000000000001</v>
      </c>
      <c r="Y27" s="163">
        <v>22.725000000000001</v>
      </c>
      <c r="Z27" s="164">
        <v>25.525000000000002</v>
      </c>
      <c r="AA27" s="161">
        <v>306</v>
      </c>
      <c r="AB27" s="163">
        <v>54.150000000000006</v>
      </c>
      <c r="AC27" s="163">
        <v>9.5</v>
      </c>
      <c r="AD27" s="163">
        <v>11.35</v>
      </c>
      <c r="AE27" s="163">
        <v>20.55</v>
      </c>
      <c r="AF27" s="164">
        <v>33.625</v>
      </c>
      <c r="AG27" s="155">
        <v>112</v>
      </c>
      <c r="AH27" s="156">
        <v>46.4</v>
      </c>
      <c r="AI27" s="156">
        <v>26.8</v>
      </c>
      <c r="AJ27" s="156">
        <v>26.8</v>
      </c>
      <c r="AK27" s="156">
        <v>34.799999999999997</v>
      </c>
      <c r="AL27" s="157">
        <v>11.6</v>
      </c>
    </row>
    <row r="28" spans="2:38" s="112" customFormat="1" ht="15" customHeight="1" x14ac:dyDescent="0.3">
      <c r="B28" s="229"/>
      <c r="C28" s="159"/>
      <c r="D28" s="250"/>
      <c r="E28" s="288"/>
      <c r="F28" s="280"/>
      <c r="G28" s="149" t="s">
        <v>23</v>
      </c>
      <c r="H28" s="178" t="s">
        <v>18</v>
      </c>
      <c r="I28" s="280"/>
      <c r="J28" s="223"/>
      <c r="K28" s="26" t="s">
        <v>123</v>
      </c>
      <c r="L28" s="154" t="s">
        <v>124</v>
      </c>
      <c r="M28" s="147" t="s">
        <v>124</v>
      </c>
      <c r="N28" s="295"/>
      <c r="O28" s="202"/>
      <c r="P28" s="202"/>
      <c r="Q28" s="202"/>
      <c r="R28" s="202"/>
      <c r="S28" s="202"/>
      <c r="T28" s="284"/>
      <c r="U28" s="161">
        <v>194</v>
      </c>
      <c r="V28" s="162">
        <v>35.9</v>
      </c>
      <c r="W28" s="163">
        <v>15.875</v>
      </c>
      <c r="X28" s="163">
        <v>23.2</v>
      </c>
      <c r="Y28" s="163">
        <v>19.324999999999999</v>
      </c>
      <c r="Z28" s="164">
        <v>16.574999999999999</v>
      </c>
      <c r="AA28" s="161">
        <v>194</v>
      </c>
      <c r="AB28" s="163">
        <v>55.274999999999999</v>
      </c>
      <c r="AC28" s="163">
        <v>5.125</v>
      </c>
      <c r="AD28" s="163">
        <v>14.6</v>
      </c>
      <c r="AE28" s="163">
        <v>34.024999999999999</v>
      </c>
      <c r="AF28" s="164">
        <v>21.225000000000001</v>
      </c>
      <c r="AG28" s="155">
        <v>45</v>
      </c>
      <c r="AH28" s="156">
        <v>62.2</v>
      </c>
      <c r="AI28" s="156">
        <v>11.1</v>
      </c>
      <c r="AJ28" s="156">
        <v>26.7</v>
      </c>
      <c r="AK28" s="156">
        <v>44.4</v>
      </c>
      <c r="AL28" s="157">
        <v>17.8</v>
      </c>
    </row>
    <row r="29" spans="2:38" s="112" customFormat="1" ht="15" customHeight="1" x14ac:dyDescent="0.3">
      <c r="B29" s="229"/>
      <c r="C29" s="159"/>
      <c r="D29" s="213" t="s">
        <v>149</v>
      </c>
      <c r="E29" s="288"/>
      <c r="F29" s="279" t="s">
        <v>150</v>
      </c>
      <c r="G29" s="149" t="s">
        <v>22</v>
      </c>
      <c r="H29" s="178" t="s">
        <v>18</v>
      </c>
      <c r="I29" s="290" t="s">
        <v>117</v>
      </c>
      <c r="J29" s="223"/>
      <c r="K29" s="26" t="s">
        <v>123</v>
      </c>
      <c r="L29" s="37" t="s">
        <v>120</v>
      </c>
      <c r="M29" s="138" t="s">
        <v>121</v>
      </c>
      <c r="N29" s="281">
        <v>1017</v>
      </c>
      <c r="O29" s="275">
        <v>32</v>
      </c>
      <c r="P29" s="200" t="s">
        <v>122</v>
      </c>
      <c r="Q29" s="200">
        <v>98</v>
      </c>
      <c r="R29" s="200">
        <v>40</v>
      </c>
      <c r="S29" s="200">
        <v>189</v>
      </c>
      <c r="T29" s="262" t="s">
        <v>122</v>
      </c>
      <c r="U29" s="148">
        <v>375</v>
      </c>
      <c r="V29" s="149">
        <v>80.400000000000006</v>
      </c>
      <c r="W29" s="26">
        <v>5.5</v>
      </c>
      <c r="X29" s="26">
        <v>14.2</v>
      </c>
      <c r="Y29" s="26">
        <v>28.9</v>
      </c>
      <c r="Z29" s="150">
        <v>51.5</v>
      </c>
      <c r="AA29" s="148">
        <v>369</v>
      </c>
      <c r="AB29" s="26">
        <v>85.4</v>
      </c>
      <c r="AC29" s="26">
        <v>6</v>
      </c>
      <c r="AD29" s="26">
        <v>8.6</v>
      </c>
      <c r="AE29" s="26">
        <v>28.3</v>
      </c>
      <c r="AF29" s="150">
        <v>57</v>
      </c>
      <c r="AG29" s="155">
        <v>114</v>
      </c>
      <c r="AH29" s="156">
        <v>64</v>
      </c>
      <c r="AI29" s="156">
        <v>12.3</v>
      </c>
      <c r="AJ29" s="156">
        <v>23.7</v>
      </c>
      <c r="AK29" s="156">
        <v>52.6</v>
      </c>
      <c r="AL29" s="157">
        <v>11.4</v>
      </c>
    </row>
    <row r="30" spans="2:38" s="112" customFormat="1" ht="15" customHeight="1" x14ac:dyDescent="0.3">
      <c r="B30" s="229"/>
      <c r="C30" s="159"/>
      <c r="D30" s="250"/>
      <c r="E30" s="288"/>
      <c r="F30" s="280"/>
      <c r="G30" s="149" t="s">
        <v>23</v>
      </c>
      <c r="H30" s="178" t="s">
        <v>18</v>
      </c>
      <c r="I30" s="290"/>
      <c r="J30" s="223"/>
      <c r="K30" s="26" t="s">
        <v>123</v>
      </c>
      <c r="L30" s="154" t="s">
        <v>124</v>
      </c>
      <c r="M30" s="147" t="s">
        <v>124</v>
      </c>
      <c r="N30" s="281"/>
      <c r="O30" s="285"/>
      <c r="P30" s="202"/>
      <c r="Q30" s="202"/>
      <c r="R30" s="202"/>
      <c r="S30" s="202"/>
      <c r="T30" s="284"/>
      <c r="U30" s="148">
        <v>236</v>
      </c>
      <c r="V30" s="149">
        <v>59.5</v>
      </c>
      <c r="W30" s="26">
        <v>8.1999999999999993</v>
      </c>
      <c r="X30" s="26">
        <v>32.200000000000003</v>
      </c>
      <c r="Y30" s="26">
        <v>24.5</v>
      </c>
      <c r="Z30" s="150">
        <v>35.1</v>
      </c>
      <c r="AA30" s="148">
        <v>236</v>
      </c>
      <c r="AB30" s="26">
        <v>88.5</v>
      </c>
      <c r="AC30" s="26">
        <v>3.5</v>
      </c>
      <c r="AD30" s="26">
        <v>7.9</v>
      </c>
      <c r="AE30" s="26">
        <v>45.8</v>
      </c>
      <c r="AF30" s="150">
        <v>42.7</v>
      </c>
      <c r="AG30" s="155">
        <v>49</v>
      </c>
      <c r="AH30" s="156">
        <v>69.400000000000006</v>
      </c>
      <c r="AI30" s="156">
        <v>8.1999999999999993</v>
      </c>
      <c r="AJ30" s="156">
        <v>22.4</v>
      </c>
      <c r="AK30" s="156">
        <v>49</v>
      </c>
      <c r="AL30" s="157">
        <v>20.399999999999999</v>
      </c>
    </row>
    <row r="31" spans="2:38" s="112" customFormat="1" ht="15" customHeight="1" x14ac:dyDescent="0.3">
      <c r="B31" s="229"/>
      <c r="C31" s="159"/>
      <c r="D31" s="213" t="s">
        <v>151</v>
      </c>
      <c r="E31" s="288"/>
      <c r="F31" s="279" t="s">
        <v>152</v>
      </c>
      <c r="G31" s="149" t="s">
        <v>22</v>
      </c>
      <c r="H31" s="178" t="s">
        <v>18</v>
      </c>
      <c r="I31" s="279" t="s">
        <v>117</v>
      </c>
      <c r="J31" s="223"/>
      <c r="K31" s="26" t="s">
        <v>123</v>
      </c>
      <c r="L31" s="37" t="s">
        <v>120</v>
      </c>
      <c r="M31" s="138" t="s">
        <v>121</v>
      </c>
      <c r="N31" s="281">
        <v>982</v>
      </c>
      <c r="O31" s="275">
        <v>81</v>
      </c>
      <c r="P31" s="200">
        <v>25</v>
      </c>
      <c r="Q31" s="200">
        <v>72</v>
      </c>
      <c r="R31" s="200">
        <v>52</v>
      </c>
      <c r="S31" s="200">
        <v>226</v>
      </c>
      <c r="T31" s="262" t="s">
        <v>122</v>
      </c>
      <c r="U31" s="148">
        <v>326</v>
      </c>
      <c r="V31" s="149">
        <v>75.7</v>
      </c>
      <c r="W31" s="26">
        <v>6.7</v>
      </c>
      <c r="X31" s="26">
        <v>17.600000000000001</v>
      </c>
      <c r="Y31" s="26">
        <v>29.3</v>
      </c>
      <c r="Z31" s="150">
        <v>46.3</v>
      </c>
      <c r="AA31" s="148">
        <v>318</v>
      </c>
      <c r="AB31" s="26">
        <v>82.2</v>
      </c>
      <c r="AC31" s="26">
        <v>6.5</v>
      </c>
      <c r="AD31" s="26">
        <v>11.3</v>
      </c>
      <c r="AE31" s="26">
        <v>33.200000000000003</v>
      </c>
      <c r="AF31" s="150">
        <v>49</v>
      </c>
      <c r="AG31" s="155">
        <v>115</v>
      </c>
      <c r="AH31" s="156">
        <v>57.4</v>
      </c>
      <c r="AI31" s="156">
        <v>10.4</v>
      </c>
      <c r="AJ31" s="156">
        <v>32.200000000000003</v>
      </c>
      <c r="AK31" s="156">
        <v>47.8</v>
      </c>
      <c r="AL31" s="157">
        <v>9.6</v>
      </c>
    </row>
    <row r="32" spans="2:38" s="112" customFormat="1" ht="15" customHeight="1" x14ac:dyDescent="0.3">
      <c r="B32" s="229"/>
      <c r="C32" s="159"/>
      <c r="D32" s="250"/>
      <c r="E32" s="289"/>
      <c r="F32" s="280"/>
      <c r="G32" s="149" t="s">
        <v>23</v>
      </c>
      <c r="H32" s="178" t="s">
        <v>18</v>
      </c>
      <c r="I32" s="280"/>
      <c r="J32" s="223"/>
      <c r="K32" s="26" t="s">
        <v>123</v>
      </c>
      <c r="L32" s="154" t="s">
        <v>124</v>
      </c>
      <c r="M32" s="147" t="s">
        <v>124</v>
      </c>
      <c r="N32" s="281"/>
      <c r="O32" s="285"/>
      <c r="P32" s="202"/>
      <c r="Q32" s="202"/>
      <c r="R32" s="202"/>
      <c r="S32" s="202"/>
      <c r="T32" s="284"/>
      <c r="U32" s="148">
        <v>320</v>
      </c>
      <c r="V32" s="149">
        <v>55.6</v>
      </c>
      <c r="W32" s="26">
        <v>18.5</v>
      </c>
      <c r="X32" s="26">
        <v>25.9</v>
      </c>
      <c r="Y32" s="26">
        <v>20.2</v>
      </c>
      <c r="Z32" s="150">
        <v>35.4</v>
      </c>
      <c r="AA32" s="148">
        <v>320</v>
      </c>
      <c r="AB32" s="26">
        <v>70.7</v>
      </c>
      <c r="AC32" s="26">
        <v>12.9</v>
      </c>
      <c r="AD32" s="26">
        <v>16.399999999999999</v>
      </c>
      <c r="AE32" s="26">
        <v>42.8</v>
      </c>
      <c r="AF32" s="150">
        <v>27.9</v>
      </c>
      <c r="AG32" s="155">
        <v>101</v>
      </c>
      <c r="AH32" s="156">
        <v>59.4</v>
      </c>
      <c r="AI32" s="156">
        <v>8.9</v>
      </c>
      <c r="AJ32" s="156">
        <v>31.7</v>
      </c>
      <c r="AK32" s="156">
        <v>38.6</v>
      </c>
      <c r="AL32" s="157">
        <v>20.8</v>
      </c>
    </row>
    <row r="33" spans="1:44" s="112" customFormat="1" ht="15" customHeight="1" x14ac:dyDescent="0.3">
      <c r="B33" s="229"/>
      <c r="C33" s="159"/>
      <c r="D33" s="213" t="s">
        <v>153</v>
      </c>
      <c r="E33" s="287" t="s">
        <v>154</v>
      </c>
      <c r="F33" s="279" t="s">
        <v>155</v>
      </c>
      <c r="G33" s="149" t="s">
        <v>22</v>
      </c>
      <c r="H33" s="178" t="s">
        <v>18</v>
      </c>
      <c r="I33" s="279" t="s">
        <v>117</v>
      </c>
      <c r="J33" s="223"/>
      <c r="K33" s="26" t="s">
        <v>119</v>
      </c>
      <c r="L33" s="37" t="s">
        <v>120</v>
      </c>
      <c r="M33" s="138" t="s">
        <v>121</v>
      </c>
      <c r="N33" s="281">
        <v>957</v>
      </c>
      <c r="O33" s="275">
        <v>0</v>
      </c>
      <c r="P33" s="200">
        <v>29</v>
      </c>
      <c r="Q33" s="200">
        <v>104</v>
      </c>
      <c r="R33" s="200">
        <v>63</v>
      </c>
      <c r="S33" s="200">
        <v>245</v>
      </c>
      <c r="T33" s="262" t="s">
        <v>122</v>
      </c>
      <c r="U33" s="148">
        <v>294</v>
      </c>
      <c r="V33" s="149">
        <v>59.2</v>
      </c>
      <c r="W33" s="26">
        <v>11.3</v>
      </c>
      <c r="X33" s="26">
        <v>29.5</v>
      </c>
      <c r="Y33" s="26">
        <v>31.2</v>
      </c>
      <c r="Z33" s="150">
        <v>28.1</v>
      </c>
      <c r="AA33" s="148">
        <v>29.2</v>
      </c>
      <c r="AB33" s="26">
        <v>59.9</v>
      </c>
      <c r="AC33" s="26">
        <v>14.8</v>
      </c>
      <c r="AD33" s="26">
        <v>25.4</v>
      </c>
      <c r="AE33" s="26">
        <v>31.1</v>
      </c>
      <c r="AF33" s="150">
        <v>28.8</v>
      </c>
      <c r="AG33" s="155">
        <v>100</v>
      </c>
      <c r="AH33" s="156">
        <v>38</v>
      </c>
      <c r="AI33" s="156">
        <v>20</v>
      </c>
      <c r="AJ33" s="156">
        <v>42</v>
      </c>
      <c r="AK33" s="156">
        <v>37</v>
      </c>
      <c r="AL33" s="157">
        <v>1</v>
      </c>
    </row>
    <row r="34" spans="1:44" s="112" customFormat="1" ht="15" customHeight="1" x14ac:dyDescent="0.3">
      <c r="B34" s="229"/>
      <c r="C34" s="159"/>
      <c r="D34" s="250"/>
      <c r="E34" s="288"/>
      <c r="F34" s="280"/>
      <c r="G34" s="149" t="s">
        <v>23</v>
      </c>
      <c r="H34" s="178" t="s">
        <v>18</v>
      </c>
      <c r="I34" s="280"/>
      <c r="J34" s="223"/>
      <c r="K34" s="26" t="s">
        <v>123</v>
      </c>
      <c r="L34" s="154" t="s">
        <v>124</v>
      </c>
      <c r="M34" s="147" t="s">
        <v>124</v>
      </c>
      <c r="N34" s="281"/>
      <c r="O34" s="285"/>
      <c r="P34" s="202"/>
      <c r="Q34" s="202"/>
      <c r="R34" s="202"/>
      <c r="S34" s="202"/>
      <c r="T34" s="284"/>
      <c r="U34" s="148">
        <v>352</v>
      </c>
      <c r="V34" s="149">
        <v>40.9</v>
      </c>
      <c r="W34" s="26">
        <v>21.9</v>
      </c>
      <c r="X34" s="26">
        <v>37.200000000000003</v>
      </c>
      <c r="Y34" s="26">
        <v>25.6</v>
      </c>
      <c r="Z34" s="150">
        <v>15.3</v>
      </c>
      <c r="AA34" s="148">
        <v>352</v>
      </c>
      <c r="AB34" s="26">
        <v>59.4</v>
      </c>
      <c r="AC34" s="26">
        <v>11.3</v>
      </c>
      <c r="AD34" s="26">
        <v>29.3</v>
      </c>
      <c r="AE34" s="26">
        <v>42.9</v>
      </c>
      <c r="AF34" s="150">
        <v>16.399999999999999</v>
      </c>
      <c r="AG34" s="155">
        <v>119</v>
      </c>
      <c r="AH34" s="156">
        <v>66.400000000000006</v>
      </c>
      <c r="AI34" s="156">
        <v>5.9</v>
      </c>
      <c r="AJ34" s="156">
        <v>27.7</v>
      </c>
      <c r="AK34" s="156">
        <v>41.2</v>
      </c>
      <c r="AL34" s="157">
        <v>25.2</v>
      </c>
    </row>
    <row r="35" spans="1:44" s="112" customFormat="1" ht="15" customHeight="1" x14ac:dyDescent="0.3">
      <c r="B35" s="229"/>
      <c r="C35" s="159"/>
      <c r="D35" s="213" t="s">
        <v>156</v>
      </c>
      <c r="E35" s="288"/>
      <c r="F35" s="279" t="s">
        <v>157</v>
      </c>
      <c r="G35" s="149" t="s">
        <v>22</v>
      </c>
      <c r="H35" s="178" t="s">
        <v>18</v>
      </c>
      <c r="I35" s="279" t="s">
        <v>117</v>
      </c>
      <c r="J35" s="223"/>
      <c r="K35" s="26" t="s">
        <v>127</v>
      </c>
      <c r="L35" s="37" t="s">
        <v>120</v>
      </c>
      <c r="M35" s="138" t="s">
        <v>121</v>
      </c>
      <c r="N35" s="281">
        <v>1754</v>
      </c>
      <c r="O35" s="275">
        <v>485</v>
      </c>
      <c r="P35" s="200">
        <v>124</v>
      </c>
      <c r="Q35" s="200">
        <v>233</v>
      </c>
      <c r="R35" s="200">
        <v>301</v>
      </c>
      <c r="S35" s="200">
        <v>722</v>
      </c>
      <c r="T35" s="262" t="s">
        <v>122</v>
      </c>
      <c r="U35" s="148">
        <v>370</v>
      </c>
      <c r="V35" s="149">
        <v>46.2</v>
      </c>
      <c r="W35" s="26">
        <v>21.2</v>
      </c>
      <c r="X35" s="26">
        <v>32.6</v>
      </c>
      <c r="Y35" s="26">
        <v>28.3</v>
      </c>
      <c r="Z35" s="150">
        <v>17.899999999999999</v>
      </c>
      <c r="AA35" s="148">
        <v>368</v>
      </c>
      <c r="AB35" s="26">
        <v>49.7</v>
      </c>
      <c r="AC35" s="26">
        <v>28.5</v>
      </c>
      <c r="AD35" s="26">
        <v>21.7</v>
      </c>
      <c r="AE35" s="26">
        <v>30.4</v>
      </c>
      <c r="AF35" s="150">
        <v>19.3</v>
      </c>
      <c r="AG35" s="155">
        <v>123</v>
      </c>
      <c r="AH35" s="156">
        <v>35</v>
      </c>
      <c r="AI35" s="156">
        <v>29.3</v>
      </c>
      <c r="AJ35" s="156">
        <v>35.799999999999997</v>
      </c>
      <c r="AK35" s="156">
        <v>31.7</v>
      </c>
      <c r="AL35" s="157">
        <v>3.3</v>
      </c>
    </row>
    <row r="36" spans="1:44" s="112" customFormat="1" ht="15" customHeight="1" x14ac:dyDescent="0.3">
      <c r="B36" s="229"/>
      <c r="C36" s="159"/>
      <c r="D36" s="214"/>
      <c r="E36" s="288"/>
      <c r="F36" s="218"/>
      <c r="G36" s="149" t="s">
        <v>23</v>
      </c>
      <c r="H36" s="178" t="s">
        <v>18</v>
      </c>
      <c r="I36" s="218"/>
      <c r="J36" s="223"/>
      <c r="K36" s="26" t="s">
        <v>127</v>
      </c>
      <c r="L36" s="154" t="s">
        <v>124</v>
      </c>
      <c r="M36" s="147" t="s">
        <v>124</v>
      </c>
      <c r="N36" s="281"/>
      <c r="O36" s="286"/>
      <c r="P36" s="201"/>
      <c r="Q36" s="201"/>
      <c r="R36" s="201"/>
      <c r="S36" s="201"/>
      <c r="T36" s="283"/>
      <c r="U36" s="148">
        <v>518</v>
      </c>
      <c r="V36" s="149">
        <v>24.4</v>
      </c>
      <c r="W36" s="26">
        <v>41.5</v>
      </c>
      <c r="X36" s="26">
        <v>34.200000000000003</v>
      </c>
      <c r="Y36" s="26">
        <v>16.899999999999999</v>
      </c>
      <c r="Z36" s="150">
        <v>7.5</v>
      </c>
      <c r="AA36" s="148">
        <v>516</v>
      </c>
      <c r="AB36" s="26">
        <v>46.8</v>
      </c>
      <c r="AC36" s="26">
        <v>24.9</v>
      </c>
      <c r="AD36" s="26">
        <v>28.3</v>
      </c>
      <c r="AE36" s="26">
        <v>34.799999999999997</v>
      </c>
      <c r="AF36" s="150">
        <v>12.1</v>
      </c>
      <c r="AG36" s="155">
        <v>174</v>
      </c>
      <c r="AH36" s="156">
        <v>39.700000000000003</v>
      </c>
      <c r="AI36" s="156">
        <v>31.6</v>
      </c>
      <c r="AJ36" s="156">
        <v>28.7</v>
      </c>
      <c r="AK36" s="156">
        <v>34.5</v>
      </c>
      <c r="AL36" s="157">
        <v>5.2</v>
      </c>
    </row>
    <row r="37" spans="1:44" s="112" customFormat="1" ht="15" customHeight="1" x14ac:dyDescent="0.25">
      <c r="B37" s="229"/>
      <c r="C37" s="159"/>
      <c r="D37" s="250"/>
      <c r="E37" s="288"/>
      <c r="F37" s="280"/>
      <c r="G37" s="149" t="s">
        <v>31</v>
      </c>
      <c r="H37" s="178" t="s">
        <v>18</v>
      </c>
      <c r="I37" s="280"/>
      <c r="J37" s="223"/>
      <c r="K37" s="26" t="s">
        <v>133</v>
      </c>
      <c r="L37" s="154" t="s">
        <v>134</v>
      </c>
      <c r="M37" s="147" t="s">
        <v>130</v>
      </c>
      <c r="N37" s="281"/>
      <c r="O37" s="285"/>
      <c r="P37" s="202"/>
      <c r="Q37" s="202"/>
      <c r="R37" s="202"/>
      <c r="S37" s="202"/>
      <c r="T37" s="284"/>
      <c r="U37" s="267" t="s">
        <v>130</v>
      </c>
      <c r="V37" s="268"/>
      <c r="W37" s="268"/>
      <c r="X37" s="268"/>
      <c r="Y37" s="268"/>
      <c r="Z37" s="269"/>
      <c r="AA37" s="267" t="s">
        <v>130</v>
      </c>
      <c r="AB37" s="268"/>
      <c r="AC37" s="268"/>
      <c r="AD37" s="268"/>
      <c r="AE37" s="268"/>
      <c r="AF37" s="269"/>
      <c r="AG37" s="267" t="s">
        <v>130</v>
      </c>
      <c r="AH37" s="268"/>
      <c r="AI37" s="268"/>
      <c r="AJ37" s="268"/>
      <c r="AK37" s="268"/>
      <c r="AL37" s="269"/>
    </row>
    <row r="38" spans="1:44" s="112" customFormat="1" ht="15" customHeight="1" x14ac:dyDescent="0.3">
      <c r="B38" s="229"/>
      <c r="C38" s="159"/>
      <c r="D38" s="213" t="s">
        <v>158</v>
      </c>
      <c r="E38" s="288"/>
      <c r="F38" s="279" t="s">
        <v>159</v>
      </c>
      <c r="G38" s="149" t="s">
        <v>22</v>
      </c>
      <c r="H38" s="178" t="s">
        <v>18</v>
      </c>
      <c r="I38" s="279" t="s">
        <v>117</v>
      </c>
      <c r="J38" s="223"/>
      <c r="K38" s="26" t="s">
        <v>160</v>
      </c>
      <c r="L38" s="37" t="s">
        <v>120</v>
      </c>
      <c r="M38" s="138" t="s">
        <v>121</v>
      </c>
      <c r="N38" s="281">
        <v>1158</v>
      </c>
      <c r="O38" s="275">
        <v>281</v>
      </c>
      <c r="P38" s="200">
        <v>188</v>
      </c>
      <c r="Q38" s="200">
        <v>118</v>
      </c>
      <c r="R38" s="200">
        <v>209</v>
      </c>
      <c r="S38" s="200">
        <v>441</v>
      </c>
      <c r="T38" s="262" t="s">
        <v>122</v>
      </c>
      <c r="U38" s="148">
        <v>354</v>
      </c>
      <c r="V38" s="149">
        <v>35.799999999999997</v>
      </c>
      <c r="W38" s="26">
        <v>26.8</v>
      </c>
      <c r="X38" s="26">
        <v>37.299999999999997</v>
      </c>
      <c r="Y38" s="26">
        <v>23.2</v>
      </c>
      <c r="Z38" s="150">
        <v>12.6</v>
      </c>
      <c r="AA38" s="148">
        <v>348</v>
      </c>
      <c r="AB38" s="26">
        <v>42.6</v>
      </c>
      <c r="AC38" s="26">
        <v>25.6</v>
      </c>
      <c r="AD38" s="26">
        <v>31.9</v>
      </c>
      <c r="AE38" s="26">
        <v>27.9</v>
      </c>
      <c r="AF38" s="150">
        <v>14.7</v>
      </c>
      <c r="AG38" s="155">
        <v>115</v>
      </c>
      <c r="AH38" s="156">
        <v>26.1</v>
      </c>
      <c r="AI38" s="156">
        <v>27</v>
      </c>
      <c r="AJ38" s="156">
        <v>47</v>
      </c>
      <c r="AK38" s="156">
        <v>25.2</v>
      </c>
      <c r="AL38" s="157">
        <v>0.9</v>
      </c>
      <c r="AN38" s="165"/>
      <c r="AO38" s="165"/>
      <c r="AP38" s="165"/>
      <c r="AQ38" s="165"/>
      <c r="AR38" s="165"/>
    </row>
    <row r="39" spans="1:44" s="112" customFormat="1" ht="15" customHeight="1" x14ac:dyDescent="0.3">
      <c r="B39" s="229"/>
      <c r="C39" s="159"/>
      <c r="D39" s="250"/>
      <c r="E39" s="288"/>
      <c r="F39" s="280"/>
      <c r="G39" s="149" t="s">
        <v>23</v>
      </c>
      <c r="H39" s="178" t="s">
        <v>18</v>
      </c>
      <c r="I39" s="280"/>
      <c r="J39" s="223"/>
      <c r="K39" s="26" t="s">
        <v>127</v>
      </c>
      <c r="L39" s="154" t="s">
        <v>124</v>
      </c>
      <c r="M39" s="147" t="s">
        <v>124</v>
      </c>
      <c r="N39" s="281"/>
      <c r="O39" s="285"/>
      <c r="P39" s="202"/>
      <c r="Q39" s="202"/>
      <c r="R39" s="202"/>
      <c r="S39" s="202"/>
      <c r="T39" s="284"/>
      <c r="U39" s="148">
        <v>394</v>
      </c>
      <c r="V39" s="149">
        <v>30.4</v>
      </c>
      <c r="W39" s="26">
        <v>37.5</v>
      </c>
      <c r="X39" s="26">
        <v>32</v>
      </c>
      <c r="Y39" s="26">
        <v>22.1</v>
      </c>
      <c r="Z39" s="150">
        <v>8.3000000000000007</v>
      </c>
      <c r="AA39" s="148">
        <v>394</v>
      </c>
      <c r="AB39" s="26">
        <v>43.6</v>
      </c>
      <c r="AC39" s="26">
        <v>25.1</v>
      </c>
      <c r="AD39" s="26">
        <v>31.2</v>
      </c>
      <c r="AE39" s="26">
        <v>33.6</v>
      </c>
      <c r="AF39" s="150">
        <v>10.1</v>
      </c>
      <c r="AG39" s="155">
        <v>120</v>
      </c>
      <c r="AH39" s="156">
        <v>40.799999999999997</v>
      </c>
      <c r="AI39" s="156">
        <v>28.3</v>
      </c>
      <c r="AJ39" s="156">
        <v>30.8</v>
      </c>
      <c r="AK39" s="156">
        <v>34.200000000000003</v>
      </c>
      <c r="AL39" s="157">
        <v>6.7</v>
      </c>
      <c r="AN39" s="165"/>
      <c r="AO39" s="165"/>
      <c r="AP39" s="165"/>
      <c r="AQ39" s="165"/>
      <c r="AR39" s="165"/>
    </row>
    <row r="40" spans="1:44" s="112" customFormat="1" ht="15" customHeight="1" x14ac:dyDescent="0.3">
      <c r="B40" s="229"/>
      <c r="C40" s="159"/>
      <c r="D40" s="213" t="s">
        <v>161</v>
      </c>
      <c r="E40" s="288"/>
      <c r="F40" s="279" t="s">
        <v>162</v>
      </c>
      <c r="G40" s="149" t="s">
        <v>22</v>
      </c>
      <c r="H40" s="178" t="s">
        <v>18</v>
      </c>
      <c r="I40" s="279" t="s">
        <v>117</v>
      </c>
      <c r="J40" s="223"/>
      <c r="K40" s="26" t="s">
        <v>119</v>
      </c>
      <c r="L40" s="37" t="s">
        <v>120</v>
      </c>
      <c r="M40" s="138" t="s">
        <v>121</v>
      </c>
      <c r="N40" s="281">
        <v>1914</v>
      </c>
      <c r="O40" s="275" t="s">
        <v>122</v>
      </c>
      <c r="P40" s="200">
        <v>26</v>
      </c>
      <c r="Q40" s="200">
        <v>256</v>
      </c>
      <c r="R40" s="200">
        <v>123</v>
      </c>
      <c r="S40" s="200">
        <v>353</v>
      </c>
      <c r="T40" s="262" t="s">
        <v>122</v>
      </c>
      <c r="U40" s="148">
        <v>379</v>
      </c>
      <c r="V40" s="149">
        <v>68.7</v>
      </c>
      <c r="W40" s="26">
        <v>11.2</v>
      </c>
      <c r="X40" s="26">
        <v>20.100000000000001</v>
      </c>
      <c r="Y40" s="26">
        <v>35.6</v>
      </c>
      <c r="Z40" s="150">
        <v>33.1</v>
      </c>
      <c r="AA40" s="148">
        <v>371</v>
      </c>
      <c r="AB40" s="26">
        <v>65.2</v>
      </c>
      <c r="AC40" s="26">
        <v>14.6</v>
      </c>
      <c r="AD40" s="26">
        <v>20.2</v>
      </c>
      <c r="AE40" s="26">
        <v>26.7</v>
      </c>
      <c r="AF40" s="150">
        <v>38.5</v>
      </c>
      <c r="AG40" s="155">
        <v>130</v>
      </c>
      <c r="AH40" s="156">
        <v>43.1</v>
      </c>
      <c r="AI40" s="156">
        <v>15.4</v>
      </c>
      <c r="AJ40" s="156">
        <v>41.5</v>
      </c>
      <c r="AK40" s="156">
        <v>33.1</v>
      </c>
      <c r="AL40" s="157">
        <v>10</v>
      </c>
      <c r="AN40" s="165"/>
      <c r="AO40" s="165"/>
      <c r="AP40" s="165"/>
      <c r="AQ40" s="165"/>
      <c r="AR40" s="165"/>
    </row>
    <row r="41" spans="1:44" s="112" customFormat="1" ht="15" customHeight="1" x14ac:dyDescent="0.3">
      <c r="B41" s="229"/>
      <c r="C41" s="159"/>
      <c r="D41" s="214"/>
      <c r="E41" s="288"/>
      <c r="F41" s="218"/>
      <c r="G41" s="149" t="s">
        <v>23</v>
      </c>
      <c r="H41" s="178" t="s">
        <v>18</v>
      </c>
      <c r="I41" s="218"/>
      <c r="J41" s="223"/>
      <c r="K41" s="26" t="s">
        <v>127</v>
      </c>
      <c r="L41" s="154" t="s">
        <v>124</v>
      </c>
      <c r="M41" s="147" t="s">
        <v>124</v>
      </c>
      <c r="N41" s="281"/>
      <c r="O41" s="286"/>
      <c r="P41" s="201"/>
      <c r="Q41" s="201"/>
      <c r="R41" s="201"/>
      <c r="S41" s="201"/>
      <c r="T41" s="283"/>
      <c r="U41" s="148">
        <v>514</v>
      </c>
      <c r="V41" s="149">
        <v>36.299999999999997</v>
      </c>
      <c r="W41" s="26">
        <v>28.5</v>
      </c>
      <c r="X41" s="26">
        <v>35.200000000000003</v>
      </c>
      <c r="Y41" s="26">
        <v>24</v>
      </c>
      <c r="Z41" s="150">
        <v>12.3</v>
      </c>
      <c r="AA41" s="148">
        <v>514</v>
      </c>
      <c r="AB41" s="26">
        <v>58.7</v>
      </c>
      <c r="AC41" s="26">
        <v>15.1</v>
      </c>
      <c r="AD41" s="26">
        <v>26.2</v>
      </c>
      <c r="AE41" s="26">
        <v>42.8</v>
      </c>
      <c r="AF41" s="150">
        <v>15.9</v>
      </c>
      <c r="AG41" s="155">
        <v>175</v>
      </c>
      <c r="AH41" s="156">
        <v>53.7</v>
      </c>
      <c r="AI41" s="156">
        <v>18.899999999999999</v>
      </c>
      <c r="AJ41" s="156">
        <v>27.4</v>
      </c>
      <c r="AK41" s="156">
        <v>34.9</v>
      </c>
      <c r="AL41" s="157">
        <v>18.899999999999999</v>
      </c>
      <c r="AN41" s="165"/>
      <c r="AO41" s="165"/>
      <c r="AP41" s="165"/>
      <c r="AQ41" s="165"/>
      <c r="AR41" s="165"/>
    </row>
    <row r="42" spans="1:44" s="112" customFormat="1" ht="15" customHeight="1" x14ac:dyDescent="0.25">
      <c r="B42" s="229"/>
      <c r="C42" s="159"/>
      <c r="D42" s="250"/>
      <c r="E42" s="288"/>
      <c r="F42" s="280"/>
      <c r="G42" s="149" t="s">
        <v>31</v>
      </c>
      <c r="H42" s="178" t="s">
        <v>18</v>
      </c>
      <c r="I42" s="280"/>
      <c r="J42" s="223"/>
      <c r="K42" s="26" t="s">
        <v>127</v>
      </c>
      <c r="L42" s="154" t="s">
        <v>134</v>
      </c>
      <c r="M42" s="147" t="s">
        <v>130</v>
      </c>
      <c r="N42" s="281"/>
      <c r="O42" s="285"/>
      <c r="P42" s="202"/>
      <c r="Q42" s="202"/>
      <c r="R42" s="202"/>
      <c r="S42" s="202"/>
      <c r="T42" s="284"/>
      <c r="U42" s="267" t="s">
        <v>130</v>
      </c>
      <c r="V42" s="268"/>
      <c r="W42" s="268"/>
      <c r="X42" s="268"/>
      <c r="Y42" s="268"/>
      <c r="Z42" s="269"/>
      <c r="AA42" s="267" t="s">
        <v>130</v>
      </c>
      <c r="AB42" s="268"/>
      <c r="AC42" s="268"/>
      <c r="AD42" s="268"/>
      <c r="AE42" s="268"/>
      <c r="AF42" s="269"/>
      <c r="AG42" s="267" t="s">
        <v>130</v>
      </c>
      <c r="AH42" s="268"/>
      <c r="AI42" s="268"/>
      <c r="AJ42" s="268"/>
      <c r="AK42" s="268"/>
      <c r="AL42" s="269"/>
      <c r="AN42" s="165"/>
      <c r="AO42" s="165"/>
      <c r="AP42" s="165"/>
      <c r="AQ42" s="165"/>
      <c r="AR42" s="165"/>
    </row>
    <row r="43" spans="1:44" s="112" customFormat="1" ht="15" customHeight="1" x14ac:dyDescent="0.3">
      <c r="B43" s="229"/>
      <c r="C43" s="159"/>
      <c r="D43" s="213" t="s">
        <v>163</v>
      </c>
      <c r="E43" s="288"/>
      <c r="F43" s="279" t="s">
        <v>164</v>
      </c>
      <c r="G43" s="149" t="s">
        <v>22</v>
      </c>
      <c r="H43" s="178" t="s">
        <v>18</v>
      </c>
      <c r="I43" s="279" t="s">
        <v>117</v>
      </c>
      <c r="J43" s="223"/>
      <c r="K43" s="26" t="s">
        <v>119</v>
      </c>
      <c r="L43" s="37" t="s">
        <v>120</v>
      </c>
      <c r="M43" s="138" t="s">
        <v>121</v>
      </c>
      <c r="N43" s="281">
        <v>906</v>
      </c>
      <c r="O43" s="275">
        <v>215</v>
      </c>
      <c r="P43" s="200">
        <v>37</v>
      </c>
      <c r="Q43" s="200">
        <v>101</v>
      </c>
      <c r="R43" s="200">
        <v>52</v>
      </c>
      <c r="S43" s="200">
        <v>264</v>
      </c>
      <c r="T43" s="262" t="s">
        <v>122</v>
      </c>
      <c r="U43" s="148">
        <v>342</v>
      </c>
      <c r="V43" s="149">
        <v>61.9</v>
      </c>
      <c r="W43" s="26">
        <v>10.7</v>
      </c>
      <c r="X43" s="26">
        <v>27.4</v>
      </c>
      <c r="Y43" s="26">
        <v>31.3</v>
      </c>
      <c r="Z43" s="150">
        <v>30.7</v>
      </c>
      <c r="AA43" s="148">
        <v>340</v>
      </c>
      <c r="AB43" s="26">
        <v>64.599999999999994</v>
      </c>
      <c r="AC43" s="26">
        <v>15.2</v>
      </c>
      <c r="AD43" s="26">
        <v>20.2</v>
      </c>
      <c r="AE43" s="26">
        <v>32.700000000000003</v>
      </c>
      <c r="AF43" s="150">
        <v>32</v>
      </c>
      <c r="AG43" s="155">
        <v>122</v>
      </c>
      <c r="AH43" s="156">
        <v>41.8</v>
      </c>
      <c r="AI43" s="156">
        <v>12.3</v>
      </c>
      <c r="AJ43" s="156">
        <v>45.9</v>
      </c>
      <c r="AK43" s="156">
        <v>36.9</v>
      </c>
      <c r="AL43" s="157">
        <v>4.9000000000000004</v>
      </c>
      <c r="AN43" s="165"/>
      <c r="AO43" s="165"/>
      <c r="AP43" s="165"/>
      <c r="AQ43" s="165"/>
      <c r="AR43" s="165"/>
    </row>
    <row r="44" spans="1:44" s="112" customFormat="1" ht="15" customHeight="1" x14ac:dyDescent="0.3">
      <c r="B44" s="229"/>
      <c r="C44" s="159"/>
      <c r="D44" s="250"/>
      <c r="E44" s="289"/>
      <c r="F44" s="280"/>
      <c r="G44" s="149" t="s">
        <v>23</v>
      </c>
      <c r="H44" s="178" t="s">
        <v>18</v>
      </c>
      <c r="I44" s="280"/>
      <c r="J44" s="223"/>
      <c r="K44" s="26" t="s">
        <v>123</v>
      </c>
      <c r="L44" s="154" t="s">
        <v>124</v>
      </c>
      <c r="M44" s="147" t="s">
        <v>124</v>
      </c>
      <c r="N44" s="281"/>
      <c r="O44" s="285"/>
      <c r="P44" s="202"/>
      <c r="Q44" s="202"/>
      <c r="R44" s="202"/>
      <c r="S44" s="202"/>
      <c r="T44" s="284"/>
      <c r="U44" s="148">
        <v>241</v>
      </c>
      <c r="V44" s="149">
        <v>51.9</v>
      </c>
      <c r="W44" s="26">
        <v>20.100000000000001</v>
      </c>
      <c r="X44" s="26">
        <v>28</v>
      </c>
      <c r="Y44" s="26">
        <v>25.1</v>
      </c>
      <c r="Z44" s="150">
        <v>26.8</v>
      </c>
      <c r="AA44" s="148">
        <v>240</v>
      </c>
      <c r="AB44" s="26">
        <v>63.8</v>
      </c>
      <c r="AC44" s="26">
        <v>9.5</v>
      </c>
      <c r="AD44" s="26">
        <v>26.6</v>
      </c>
      <c r="AE44" s="26">
        <v>37.200000000000003</v>
      </c>
      <c r="AF44" s="150">
        <v>26.7</v>
      </c>
      <c r="AG44" s="155">
        <v>57</v>
      </c>
      <c r="AH44" s="156">
        <v>66.7</v>
      </c>
      <c r="AI44" s="156">
        <v>10.5</v>
      </c>
      <c r="AJ44" s="156">
        <v>22.8</v>
      </c>
      <c r="AK44" s="156">
        <v>45.6</v>
      </c>
      <c r="AL44" s="157">
        <v>21.1</v>
      </c>
      <c r="AN44" s="165"/>
      <c r="AO44" s="165"/>
      <c r="AP44" s="165"/>
      <c r="AQ44" s="165"/>
      <c r="AR44" s="165"/>
    </row>
    <row r="45" spans="1:44" s="112" customFormat="1" ht="15" customHeight="1" x14ac:dyDescent="0.25">
      <c r="B45" s="229"/>
      <c r="C45" s="159"/>
      <c r="D45" s="213" t="s">
        <v>165</v>
      </c>
      <c r="E45" s="277" t="s">
        <v>166</v>
      </c>
      <c r="F45" s="279" t="s">
        <v>166</v>
      </c>
      <c r="G45" s="149" t="s">
        <v>23</v>
      </c>
      <c r="H45" s="178" t="s">
        <v>18</v>
      </c>
      <c r="I45" s="279" t="s">
        <v>117</v>
      </c>
      <c r="J45" s="223"/>
      <c r="K45" s="26" t="s">
        <v>167</v>
      </c>
      <c r="L45" s="154" t="s">
        <v>124</v>
      </c>
      <c r="M45" s="147" t="s">
        <v>124</v>
      </c>
      <c r="N45" s="281">
        <v>738</v>
      </c>
      <c r="O45" s="275">
        <v>241</v>
      </c>
      <c r="P45" s="200">
        <v>54</v>
      </c>
      <c r="Q45" s="200">
        <v>63</v>
      </c>
      <c r="R45" s="200">
        <v>59</v>
      </c>
      <c r="S45" s="200">
        <v>377</v>
      </c>
      <c r="T45" s="262" t="s">
        <v>122</v>
      </c>
      <c r="U45" s="166">
        <v>488</v>
      </c>
      <c r="V45" s="167">
        <v>27.333333333333332</v>
      </c>
      <c r="W45" s="163">
        <v>38.9</v>
      </c>
      <c r="X45" s="163">
        <v>33.733333333333334</v>
      </c>
      <c r="Y45" s="163">
        <v>18.8</v>
      </c>
      <c r="Z45" s="164">
        <v>8.5333333333333332</v>
      </c>
      <c r="AA45" s="166">
        <v>492</v>
      </c>
      <c r="AB45" s="163">
        <v>42.833333333333336</v>
      </c>
      <c r="AC45" s="163">
        <v>26.766666666666666</v>
      </c>
      <c r="AD45" s="163">
        <v>30.433333333333337</v>
      </c>
      <c r="AE45" s="163">
        <v>36.1</v>
      </c>
      <c r="AF45" s="164">
        <v>6.7333333333333334</v>
      </c>
      <c r="AG45" s="151">
        <v>124</v>
      </c>
      <c r="AH45" s="168">
        <v>13.6</v>
      </c>
      <c r="AI45" s="168">
        <v>67.2</v>
      </c>
      <c r="AJ45" s="168">
        <v>19.2</v>
      </c>
      <c r="AK45" s="168">
        <v>10.95</v>
      </c>
      <c r="AL45" s="169">
        <v>2.65</v>
      </c>
      <c r="AN45" s="165"/>
      <c r="AO45" s="165"/>
      <c r="AP45" s="165"/>
      <c r="AQ45" s="165"/>
      <c r="AR45" s="165"/>
    </row>
    <row r="46" spans="1:44" s="112" customFormat="1" ht="15" customHeight="1" thickBot="1" x14ac:dyDescent="0.3">
      <c r="B46" s="230"/>
      <c r="C46" s="159"/>
      <c r="D46" s="233"/>
      <c r="E46" s="278"/>
      <c r="F46" s="280"/>
      <c r="G46" s="170" t="s">
        <v>31</v>
      </c>
      <c r="H46" s="178" t="s">
        <v>18</v>
      </c>
      <c r="I46" s="280"/>
      <c r="J46" s="223"/>
      <c r="K46" s="34" t="s">
        <v>133</v>
      </c>
      <c r="L46" s="171" t="s">
        <v>134</v>
      </c>
      <c r="M46" s="147" t="s">
        <v>130</v>
      </c>
      <c r="N46" s="282"/>
      <c r="O46" s="276"/>
      <c r="P46" s="238"/>
      <c r="Q46" s="238"/>
      <c r="R46" s="238"/>
      <c r="S46" s="238"/>
      <c r="T46" s="263"/>
      <c r="U46" s="264" t="s">
        <v>130</v>
      </c>
      <c r="V46" s="265"/>
      <c r="W46" s="265"/>
      <c r="X46" s="265"/>
      <c r="Y46" s="265"/>
      <c r="Z46" s="266"/>
      <c r="AA46" s="267" t="s">
        <v>130</v>
      </c>
      <c r="AB46" s="268"/>
      <c r="AC46" s="268"/>
      <c r="AD46" s="268"/>
      <c r="AE46" s="268"/>
      <c r="AF46" s="269"/>
      <c r="AG46" s="270" t="s">
        <v>130</v>
      </c>
      <c r="AH46" s="271"/>
      <c r="AI46" s="271"/>
      <c r="AJ46" s="271"/>
      <c r="AK46" s="271"/>
      <c r="AL46" s="272"/>
      <c r="AN46" s="165"/>
      <c r="AO46" s="165"/>
      <c r="AP46" s="165"/>
      <c r="AQ46" s="165"/>
      <c r="AR46" s="165"/>
    </row>
    <row r="47" spans="1:44" s="176" customFormat="1" ht="14.4" customHeight="1" x14ac:dyDescent="0.25">
      <c r="A47" s="172"/>
      <c r="B47" s="228" t="s">
        <v>168</v>
      </c>
      <c r="C47" s="231"/>
      <c r="D47" s="231" t="s">
        <v>169</v>
      </c>
      <c r="E47" s="173" t="s">
        <v>115</v>
      </c>
      <c r="F47" s="173"/>
      <c r="G47" s="173" t="s">
        <v>22</v>
      </c>
      <c r="H47" s="232" t="s">
        <v>18</v>
      </c>
      <c r="I47" s="217" t="s">
        <v>170</v>
      </c>
      <c r="J47" s="222" t="s">
        <v>118</v>
      </c>
      <c r="K47" s="18" t="s">
        <v>123</v>
      </c>
      <c r="L47" s="174" t="s">
        <v>120</v>
      </c>
      <c r="M47" s="174" t="s">
        <v>121</v>
      </c>
      <c r="N47" s="273">
        <v>4053</v>
      </c>
      <c r="O47" s="201">
        <v>879</v>
      </c>
      <c r="P47" s="201">
        <v>100</v>
      </c>
      <c r="Q47" s="201">
        <v>309</v>
      </c>
      <c r="R47" s="201">
        <v>244</v>
      </c>
      <c r="S47" s="201">
        <v>779</v>
      </c>
      <c r="T47" s="201">
        <v>0</v>
      </c>
      <c r="U47" s="140">
        <v>1386</v>
      </c>
      <c r="V47" s="140">
        <v>59.8</v>
      </c>
      <c r="W47" s="20">
        <v>13.3</v>
      </c>
      <c r="X47" s="20">
        <v>26.9</v>
      </c>
      <c r="Y47" s="20">
        <v>31.4</v>
      </c>
      <c r="Z47" s="20">
        <v>28.4</v>
      </c>
      <c r="AA47" s="140">
        <v>1387</v>
      </c>
      <c r="AB47" s="20">
        <v>70</v>
      </c>
      <c r="AC47" s="20">
        <v>11.2</v>
      </c>
      <c r="AD47" s="20">
        <v>18.899999999999999</v>
      </c>
      <c r="AE47" s="20">
        <v>33.700000000000003</v>
      </c>
      <c r="AF47" s="175">
        <v>36.299999999999997</v>
      </c>
      <c r="AG47" s="241" t="s">
        <v>171</v>
      </c>
      <c r="AH47" s="242"/>
      <c r="AI47" s="242"/>
      <c r="AJ47" s="242"/>
      <c r="AK47" s="242"/>
      <c r="AL47" s="243"/>
      <c r="AN47" s="119"/>
      <c r="AO47" s="119"/>
      <c r="AP47" s="119"/>
      <c r="AQ47" s="119"/>
      <c r="AR47" s="119"/>
    </row>
    <row r="48" spans="1:44" s="119" customFormat="1" ht="14.4" customHeight="1" x14ac:dyDescent="0.25">
      <c r="A48" s="177"/>
      <c r="B48" s="229"/>
      <c r="C48" s="214"/>
      <c r="D48" s="214"/>
      <c r="E48" s="146" t="s">
        <v>115</v>
      </c>
      <c r="F48" s="146"/>
      <c r="G48" s="146" t="s">
        <v>23</v>
      </c>
      <c r="H48" s="216"/>
      <c r="I48" s="218"/>
      <c r="J48" s="223"/>
      <c r="K48" s="24" t="s">
        <v>172</v>
      </c>
      <c r="L48" s="154" t="s">
        <v>124</v>
      </c>
      <c r="M48" s="154" t="s">
        <v>124</v>
      </c>
      <c r="N48" s="273"/>
      <c r="O48" s="201"/>
      <c r="P48" s="201"/>
      <c r="Q48" s="201"/>
      <c r="R48" s="201"/>
      <c r="S48" s="201"/>
      <c r="T48" s="201"/>
      <c r="U48" s="149">
        <v>1256</v>
      </c>
      <c r="V48" s="149">
        <v>39.9</v>
      </c>
      <c r="W48" s="26">
        <v>26.2</v>
      </c>
      <c r="X48" s="26">
        <v>33.9</v>
      </c>
      <c r="Y48" s="26">
        <v>24.1</v>
      </c>
      <c r="Z48" s="26">
        <v>15.7</v>
      </c>
      <c r="AA48" s="149">
        <v>1258</v>
      </c>
      <c r="AB48" s="26">
        <v>64</v>
      </c>
      <c r="AC48" s="26">
        <v>10.6</v>
      </c>
      <c r="AD48" s="26">
        <v>25.4</v>
      </c>
      <c r="AE48" s="26">
        <v>45.1</v>
      </c>
      <c r="AF48" s="147">
        <v>18.899999999999999</v>
      </c>
      <c r="AG48" s="244"/>
      <c r="AH48" s="245"/>
      <c r="AI48" s="245"/>
      <c r="AJ48" s="245"/>
      <c r="AK48" s="245"/>
      <c r="AL48" s="246"/>
    </row>
    <row r="49" spans="1:70" s="165" customFormat="1" ht="15" customHeight="1" thickBot="1" x14ac:dyDescent="0.3">
      <c r="A49" s="177"/>
      <c r="B49" s="229"/>
      <c r="C49" s="250"/>
      <c r="D49" s="250"/>
      <c r="E49" s="146" t="s">
        <v>115</v>
      </c>
      <c r="F49" s="146"/>
      <c r="G49" s="149" t="s">
        <v>31</v>
      </c>
      <c r="H49" s="251"/>
      <c r="I49" s="235"/>
      <c r="J49" s="223"/>
      <c r="K49" s="24" t="s">
        <v>130</v>
      </c>
      <c r="L49" s="154" t="s">
        <v>173</v>
      </c>
      <c r="M49" s="154" t="s">
        <v>130</v>
      </c>
      <c r="N49" s="274"/>
      <c r="O49" s="202"/>
      <c r="P49" s="202"/>
      <c r="Q49" s="202"/>
      <c r="R49" s="202"/>
      <c r="S49" s="202"/>
      <c r="T49" s="202"/>
      <c r="U49" s="149" t="s">
        <v>130</v>
      </c>
      <c r="V49" s="149" t="s">
        <v>130</v>
      </c>
      <c r="W49" s="254" t="s">
        <v>130</v>
      </c>
      <c r="X49" s="255"/>
      <c r="Y49" s="255"/>
      <c r="Z49" s="256"/>
      <c r="AA49" s="149" t="s">
        <v>130</v>
      </c>
      <c r="AB49" s="254" t="s">
        <v>130</v>
      </c>
      <c r="AC49" s="255"/>
      <c r="AD49" s="255"/>
      <c r="AE49" s="255"/>
      <c r="AF49" s="255"/>
      <c r="AG49" s="244"/>
      <c r="AH49" s="245"/>
      <c r="AI49" s="245"/>
      <c r="AJ49" s="245"/>
      <c r="AK49" s="245"/>
      <c r="AL49" s="246"/>
    </row>
    <row r="50" spans="1:70" s="165" customFormat="1" ht="14.4" customHeight="1" x14ac:dyDescent="0.25">
      <c r="A50" s="177"/>
      <c r="B50" s="229"/>
      <c r="C50" s="213"/>
      <c r="D50" s="213" t="s">
        <v>174</v>
      </c>
      <c r="E50" s="146" t="s">
        <v>138</v>
      </c>
      <c r="F50" s="146"/>
      <c r="G50" s="26" t="s">
        <v>22</v>
      </c>
      <c r="H50" s="215" t="s">
        <v>18</v>
      </c>
      <c r="I50" s="217" t="s">
        <v>170</v>
      </c>
      <c r="J50" s="223"/>
      <c r="K50" s="24" t="s">
        <v>160</v>
      </c>
      <c r="L50" s="154" t="s">
        <v>120</v>
      </c>
      <c r="M50" s="154" t="s">
        <v>121</v>
      </c>
      <c r="N50" s="200">
        <v>911</v>
      </c>
      <c r="O50" s="200">
        <v>327</v>
      </c>
      <c r="P50" s="200">
        <v>427</v>
      </c>
      <c r="Q50" s="200">
        <v>86</v>
      </c>
      <c r="R50" s="200">
        <v>91</v>
      </c>
      <c r="S50" s="200">
        <v>668</v>
      </c>
      <c r="T50" s="200">
        <v>0</v>
      </c>
      <c r="U50" s="149">
        <v>307</v>
      </c>
      <c r="V50" s="149">
        <v>25.4</v>
      </c>
      <c r="W50" s="26">
        <v>44.4</v>
      </c>
      <c r="X50" s="26">
        <v>30.2</v>
      </c>
      <c r="Y50" s="26">
        <v>18.2</v>
      </c>
      <c r="Z50" s="26">
        <v>7.2</v>
      </c>
      <c r="AA50" s="149">
        <v>307</v>
      </c>
      <c r="AB50" s="26">
        <v>32.5</v>
      </c>
      <c r="AC50" s="26">
        <v>41.1</v>
      </c>
      <c r="AD50" s="26">
        <v>26.4</v>
      </c>
      <c r="AE50" s="26">
        <v>25.3</v>
      </c>
      <c r="AF50" s="147">
        <v>7.2</v>
      </c>
      <c r="AG50" s="244"/>
      <c r="AH50" s="245"/>
      <c r="AI50" s="245"/>
      <c r="AJ50" s="245"/>
      <c r="AK50" s="245"/>
      <c r="AL50" s="246"/>
    </row>
    <row r="51" spans="1:70" s="165" customFormat="1" ht="15" customHeight="1" thickBot="1" x14ac:dyDescent="0.3">
      <c r="A51" s="177"/>
      <c r="B51" s="229"/>
      <c r="C51" s="250"/>
      <c r="D51" s="250"/>
      <c r="E51" s="146" t="s">
        <v>138</v>
      </c>
      <c r="F51" s="146"/>
      <c r="G51" s="26" t="s">
        <v>23</v>
      </c>
      <c r="H51" s="251"/>
      <c r="I51" s="235"/>
      <c r="J51" s="223"/>
      <c r="K51" s="24" t="s">
        <v>175</v>
      </c>
      <c r="L51" s="154" t="s">
        <v>124</v>
      </c>
      <c r="M51" s="154" t="s">
        <v>124</v>
      </c>
      <c r="N51" s="202"/>
      <c r="O51" s="202"/>
      <c r="P51" s="202"/>
      <c r="Q51" s="202"/>
      <c r="R51" s="202"/>
      <c r="S51" s="202"/>
      <c r="T51" s="202"/>
      <c r="U51" s="149">
        <v>270</v>
      </c>
      <c r="V51" s="149">
        <v>12.6</v>
      </c>
      <c r="W51" s="26">
        <v>54.4</v>
      </c>
      <c r="X51" s="26">
        <v>33</v>
      </c>
      <c r="Y51" s="26">
        <v>11.2</v>
      </c>
      <c r="Z51" s="26">
        <v>1.4</v>
      </c>
      <c r="AA51" s="149">
        <v>271</v>
      </c>
      <c r="AB51" s="26">
        <v>28.7</v>
      </c>
      <c r="AC51" s="26">
        <v>39.799999999999997</v>
      </c>
      <c r="AD51" s="26">
        <v>31.4</v>
      </c>
      <c r="AE51" s="26">
        <v>23.5</v>
      </c>
      <c r="AF51" s="147">
        <v>5.3</v>
      </c>
      <c r="AG51" s="244"/>
      <c r="AH51" s="245"/>
      <c r="AI51" s="245"/>
      <c r="AJ51" s="245"/>
      <c r="AK51" s="245"/>
      <c r="AL51" s="246"/>
    </row>
    <row r="52" spans="1:70" s="165" customFormat="1" ht="14.4" customHeight="1" x14ac:dyDescent="0.25">
      <c r="A52" s="177"/>
      <c r="B52" s="229"/>
      <c r="C52" s="213"/>
      <c r="D52" s="213" t="s">
        <v>176</v>
      </c>
      <c r="E52" s="146" t="s">
        <v>145</v>
      </c>
      <c r="F52" s="146"/>
      <c r="G52" s="26" t="s">
        <v>22</v>
      </c>
      <c r="H52" s="215" t="s">
        <v>18</v>
      </c>
      <c r="I52" s="217" t="s">
        <v>170</v>
      </c>
      <c r="J52" s="223"/>
      <c r="K52" s="24" t="s">
        <v>123</v>
      </c>
      <c r="L52" s="154" t="s">
        <v>120</v>
      </c>
      <c r="M52" s="154" t="s">
        <v>121</v>
      </c>
      <c r="N52" s="225">
        <v>3716</v>
      </c>
      <c r="O52" s="200">
        <v>817</v>
      </c>
      <c r="P52" s="200">
        <v>64</v>
      </c>
      <c r="Q52" s="200">
        <v>304</v>
      </c>
      <c r="R52" s="200">
        <v>189</v>
      </c>
      <c r="S52" s="200">
        <v>793</v>
      </c>
      <c r="T52" s="200">
        <v>16</v>
      </c>
      <c r="U52" s="149">
        <v>1304</v>
      </c>
      <c r="V52" s="149">
        <v>66.5</v>
      </c>
      <c r="W52" s="26">
        <v>10.8</v>
      </c>
      <c r="X52" s="26">
        <v>22.7</v>
      </c>
      <c r="Y52" s="26">
        <v>31.8</v>
      </c>
      <c r="Z52" s="26">
        <v>34.700000000000003</v>
      </c>
      <c r="AA52" s="149">
        <v>1302</v>
      </c>
      <c r="AB52" s="26">
        <v>68.099999999999994</v>
      </c>
      <c r="AC52" s="26">
        <v>13.4</v>
      </c>
      <c r="AD52" s="26">
        <v>18.5</v>
      </c>
      <c r="AE52" s="26">
        <v>28.7</v>
      </c>
      <c r="AF52" s="147">
        <v>39.5</v>
      </c>
      <c r="AG52" s="244"/>
      <c r="AH52" s="245"/>
      <c r="AI52" s="245"/>
      <c r="AJ52" s="245"/>
      <c r="AK52" s="245"/>
      <c r="AL52" s="246"/>
    </row>
    <row r="53" spans="1:70" s="165" customFormat="1" ht="14.4" customHeight="1" x14ac:dyDescent="0.25">
      <c r="A53" s="177"/>
      <c r="B53" s="229"/>
      <c r="C53" s="214"/>
      <c r="D53" s="214"/>
      <c r="E53" s="146" t="s">
        <v>145</v>
      </c>
      <c r="F53" s="146"/>
      <c r="G53" s="26" t="s">
        <v>23</v>
      </c>
      <c r="H53" s="216"/>
      <c r="I53" s="218"/>
      <c r="J53" s="223"/>
      <c r="K53" s="24" t="s">
        <v>123</v>
      </c>
      <c r="L53" s="154" t="s">
        <v>177</v>
      </c>
      <c r="M53" s="154" t="s">
        <v>124</v>
      </c>
      <c r="N53" s="226"/>
      <c r="O53" s="201"/>
      <c r="P53" s="201"/>
      <c r="Q53" s="201"/>
      <c r="R53" s="201"/>
      <c r="S53" s="201"/>
      <c r="T53" s="201"/>
      <c r="U53" s="149">
        <v>869</v>
      </c>
      <c r="V53" s="149">
        <v>46.6</v>
      </c>
      <c r="W53" s="26">
        <v>22.7</v>
      </c>
      <c r="X53" s="26">
        <v>30.6</v>
      </c>
      <c r="Y53" s="26">
        <v>24.5</v>
      </c>
      <c r="Z53" s="26">
        <v>22.1</v>
      </c>
      <c r="AA53" s="149">
        <v>868</v>
      </c>
      <c r="AB53" s="26">
        <v>61.1</v>
      </c>
      <c r="AC53" s="26">
        <v>13.8</v>
      </c>
      <c r="AD53" s="26">
        <v>25.1</v>
      </c>
      <c r="AE53" s="26">
        <v>39.700000000000003</v>
      </c>
      <c r="AF53" s="147">
        <v>21.4</v>
      </c>
      <c r="AG53" s="244"/>
      <c r="AH53" s="245"/>
      <c r="AI53" s="245"/>
      <c r="AJ53" s="245"/>
      <c r="AK53" s="245"/>
      <c r="AL53" s="246"/>
    </row>
    <row r="54" spans="1:70" s="165" customFormat="1" ht="15" customHeight="1" thickBot="1" x14ac:dyDescent="0.3">
      <c r="A54" s="177"/>
      <c r="B54" s="229"/>
      <c r="C54" s="250"/>
      <c r="D54" s="250"/>
      <c r="E54" s="146" t="s">
        <v>145</v>
      </c>
      <c r="F54" s="146"/>
      <c r="G54" s="26" t="s">
        <v>31</v>
      </c>
      <c r="H54" s="251"/>
      <c r="I54" s="235"/>
      <c r="J54" s="223"/>
      <c r="K54" s="24" t="s">
        <v>130</v>
      </c>
      <c r="L54" s="154" t="s">
        <v>178</v>
      </c>
      <c r="M54" s="154" t="s">
        <v>130</v>
      </c>
      <c r="N54" s="227"/>
      <c r="O54" s="202"/>
      <c r="P54" s="202"/>
      <c r="Q54" s="202"/>
      <c r="R54" s="202"/>
      <c r="S54" s="202"/>
      <c r="T54" s="202"/>
      <c r="U54" s="149" t="s">
        <v>130</v>
      </c>
      <c r="V54" s="149" t="s">
        <v>130</v>
      </c>
      <c r="W54" s="149" t="s">
        <v>130</v>
      </c>
      <c r="X54" s="149" t="s">
        <v>130</v>
      </c>
      <c r="Y54" s="149" t="s">
        <v>130</v>
      </c>
      <c r="Z54" s="149" t="s">
        <v>130</v>
      </c>
      <c r="AA54" s="149" t="s">
        <v>130</v>
      </c>
      <c r="AB54" s="149" t="s">
        <v>130</v>
      </c>
      <c r="AC54" s="149" t="s">
        <v>130</v>
      </c>
      <c r="AD54" s="149" t="s">
        <v>130</v>
      </c>
      <c r="AE54" s="149" t="s">
        <v>130</v>
      </c>
      <c r="AF54" s="179" t="s">
        <v>130</v>
      </c>
      <c r="AG54" s="244"/>
      <c r="AH54" s="245"/>
      <c r="AI54" s="245"/>
      <c r="AJ54" s="245"/>
      <c r="AK54" s="245"/>
      <c r="AL54" s="246"/>
    </row>
    <row r="55" spans="1:70" s="165" customFormat="1" ht="14.4" customHeight="1" x14ac:dyDescent="0.25">
      <c r="A55" s="177"/>
      <c r="B55" s="229"/>
      <c r="C55" s="213"/>
      <c r="D55" s="213" t="s">
        <v>179</v>
      </c>
      <c r="E55" s="146" t="s">
        <v>166</v>
      </c>
      <c r="F55" s="146"/>
      <c r="G55" s="26" t="s">
        <v>23</v>
      </c>
      <c r="H55" s="215" t="s">
        <v>18</v>
      </c>
      <c r="I55" s="217" t="s">
        <v>170</v>
      </c>
      <c r="J55" s="223"/>
      <c r="K55" s="24" t="s">
        <v>175</v>
      </c>
      <c r="L55" s="154" t="s">
        <v>124</v>
      </c>
      <c r="M55" s="154" t="s">
        <v>124</v>
      </c>
      <c r="N55" s="200">
        <v>472</v>
      </c>
      <c r="O55" s="200">
        <v>117</v>
      </c>
      <c r="P55" s="200">
        <v>24</v>
      </c>
      <c r="Q55" s="200">
        <v>36</v>
      </c>
      <c r="R55" s="200">
        <v>33</v>
      </c>
      <c r="S55" s="200">
        <v>234</v>
      </c>
      <c r="T55" s="200">
        <v>0</v>
      </c>
      <c r="U55" s="149">
        <v>290</v>
      </c>
      <c r="V55" s="149">
        <v>22.9</v>
      </c>
      <c r="W55" s="26">
        <v>47.3</v>
      </c>
      <c r="X55" s="26">
        <v>29.8</v>
      </c>
      <c r="Y55" s="26">
        <v>14.9</v>
      </c>
      <c r="Z55" s="26">
        <v>7.9</v>
      </c>
      <c r="AA55" s="149">
        <v>347</v>
      </c>
      <c r="AB55" s="26">
        <v>42.4</v>
      </c>
      <c r="AC55" s="26">
        <v>26.7</v>
      </c>
      <c r="AD55" s="26">
        <v>30.9</v>
      </c>
      <c r="AE55" s="26">
        <v>33.700000000000003</v>
      </c>
      <c r="AF55" s="147">
        <v>8.8000000000000007</v>
      </c>
      <c r="AG55" s="244"/>
      <c r="AH55" s="245"/>
      <c r="AI55" s="245"/>
      <c r="AJ55" s="245"/>
      <c r="AK55" s="245"/>
      <c r="AL55" s="246"/>
    </row>
    <row r="56" spans="1:70" s="165" customFormat="1" ht="15" customHeight="1" thickBot="1" x14ac:dyDescent="0.3">
      <c r="A56" s="177"/>
      <c r="B56" s="229"/>
      <c r="C56" s="250"/>
      <c r="D56" s="250"/>
      <c r="E56" s="146" t="s">
        <v>166</v>
      </c>
      <c r="F56" s="146"/>
      <c r="G56" s="26" t="s">
        <v>31</v>
      </c>
      <c r="H56" s="251"/>
      <c r="I56" s="235"/>
      <c r="J56" s="223"/>
      <c r="K56" s="24" t="s">
        <v>130</v>
      </c>
      <c r="L56" s="154" t="s">
        <v>173</v>
      </c>
      <c r="M56" s="154" t="s">
        <v>130</v>
      </c>
      <c r="N56" s="202"/>
      <c r="O56" s="202"/>
      <c r="P56" s="202"/>
      <c r="Q56" s="202"/>
      <c r="R56" s="202"/>
      <c r="S56" s="202"/>
      <c r="T56" s="202"/>
      <c r="U56" s="149" t="s">
        <v>130</v>
      </c>
      <c r="V56" s="149" t="s">
        <v>130</v>
      </c>
      <c r="W56" s="254" t="s">
        <v>130</v>
      </c>
      <c r="X56" s="255"/>
      <c r="Y56" s="255"/>
      <c r="Z56" s="256"/>
      <c r="AA56" s="149" t="s">
        <v>130</v>
      </c>
      <c r="AB56" s="254" t="s">
        <v>130</v>
      </c>
      <c r="AC56" s="255"/>
      <c r="AD56" s="255"/>
      <c r="AE56" s="255"/>
      <c r="AF56" s="255"/>
      <c r="AG56" s="244"/>
      <c r="AH56" s="245"/>
      <c r="AI56" s="245"/>
      <c r="AJ56" s="245"/>
      <c r="AK56" s="245"/>
      <c r="AL56" s="246"/>
    </row>
    <row r="57" spans="1:70" s="165" customFormat="1" ht="14.4" customHeight="1" x14ac:dyDescent="0.25">
      <c r="A57" s="177"/>
      <c r="B57" s="229"/>
      <c r="C57" s="219"/>
      <c r="D57" s="213" t="s">
        <v>180</v>
      </c>
      <c r="E57" s="146" t="s">
        <v>154</v>
      </c>
      <c r="F57" s="146"/>
      <c r="G57" s="146" t="s">
        <v>22</v>
      </c>
      <c r="H57" s="215" t="s">
        <v>18</v>
      </c>
      <c r="I57" s="217" t="s">
        <v>170</v>
      </c>
      <c r="J57" s="223"/>
      <c r="K57" s="24" t="s">
        <v>181</v>
      </c>
      <c r="L57" s="154" t="s">
        <v>120</v>
      </c>
      <c r="M57" s="154" t="s">
        <v>120</v>
      </c>
      <c r="N57" s="225">
        <v>6432</v>
      </c>
      <c r="O57" s="225">
        <v>1472</v>
      </c>
      <c r="P57" s="200">
        <v>429</v>
      </c>
      <c r="Q57" s="200">
        <v>704</v>
      </c>
      <c r="R57" s="200">
        <v>683</v>
      </c>
      <c r="S57" s="225">
        <v>1791</v>
      </c>
      <c r="T57" s="200">
        <v>26</v>
      </c>
      <c r="U57" s="180">
        <v>1713</v>
      </c>
      <c r="V57" s="149">
        <v>59.5</v>
      </c>
      <c r="W57" s="26">
        <v>13.8</v>
      </c>
      <c r="X57" s="26">
        <v>26.7</v>
      </c>
      <c r="Y57" s="26">
        <v>32</v>
      </c>
      <c r="Z57" s="26">
        <v>27.4</v>
      </c>
      <c r="AA57" s="180">
        <v>1707</v>
      </c>
      <c r="AB57" s="26">
        <v>62.6</v>
      </c>
      <c r="AC57" s="26">
        <v>15.6</v>
      </c>
      <c r="AD57" s="26">
        <v>21.8</v>
      </c>
      <c r="AE57" s="26">
        <v>32.799999999999997</v>
      </c>
      <c r="AF57" s="147">
        <v>29.8</v>
      </c>
      <c r="AG57" s="244"/>
      <c r="AH57" s="245"/>
      <c r="AI57" s="245"/>
      <c r="AJ57" s="245"/>
      <c r="AK57" s="245"/>
      <c r="AL57" s="246"/>
    </row>
    <row r="58" spans="1:70" s="165" customFormat="1" ht="14.4" customHeight="1" x14ac:dyDescent="0.25">
      <c r="A58" s="177"/>
      <c r="B58" s="229"/>
      <c r="C58" s="220"/>
      <c r="D58" s="214"/>
      <c r="E58" s="146" t="s">
        <v>182</v>
      </c>
      <c r="F58" s="146"/>
      <c r="G58" s="146" t="s">
        <v>23</v>
      </c>
      <c r="H58" s="216"/>
      <c r="I58" s="218"/>
      <c r="J58" s="223"/>
      <c r="K58" s="24" t="s">
        <v>175</v>
      </c>
      <c r="L58" s="154" t="s">
        <v>124</v>
      </c>
      <c r="M58" s="154" t="s">
        <v>124</v>
      </c>
      <c r="N58" s="201"/>
      <c r="O58" s="201"/>
      <c r="P58" s="201"/>
      <c r="Q58" s="201"/>
      <c r="R58" s="201"/>
      <c r="S58" s="201"/>
      <c r="T58" s="201"/>
      <c r="U58" s="180">
        <v>1995</v>
      </c>
      <c r="V58" s="149">
        <v>33.6</v>
      </c>
      <c r="W58" s="26">
        <v>32.299999999999997</v>
      </c>
      <c r="X58" s="26">
        <v>34.1</v>
      </c>
      <c r="Y58" s="26">
        <v>22.5</v>
      </c>
      <c r="Z58" s="26">
        <v>11</v>
      </c>
      <c r="AA58" s="180">
        <v>1987</v>
      </c>
      <c r="AB58" s="26">
        <v>50.6</v>
      </c>
      <c r="AC58" s="26">
        <v>20.9</v>
      </c>
      <c r="AD58" s="26">
        <v>28.5</v>
      </c>
      <c r="AE58" s="26">
        <v>37.200000000000003</v>
      </c>
      <c r="AF58" s="147">
        <v>13.5</v>
      </c>
      <c r="AG58" s="244"/>
      <c r="AH58" s="245"/>
      <c r="AI58" s="245"/>
      <c r="AJ58" s="245"/>
      <c r="AK58" s="245"/>
      <c r="AL58" s="246"/>
    </row>
    <row r="59" spans="1:70" s="113" customFormat="1" ht="15" customHeight="1" thickBot="1" x14ac:dyDescent="0.3">
      <c r="A59" s="181"/>
      <c r="B59" s="230"/>
      <c r="C59" s="221"/>
      <c r="D59" s="233"/>
      <c r="E59" s="182" t="s">
        <v>182</v>
      </c>
      <c r="F59" s="182"/>
      <c r="G59" s="182" t="s">
        <v>31</v>
      </c>
      <c r="H59" s="234"/>
      <c r="I59" s="235"/>
      <c r="J59" s="224"/>
      <c r="K59" s="31" t="s">
        <v>130</v>
      </c>
      <c r="L59" s="183" t="s">
        <v>183</v>
      </c>
      <c r="M59" s="183" t="s">
        <v>130</v>
      </c>
      <c r="N59" s="238"/>
      <c r="O59" s="238"/>
      <c r="P59" s="238"/>
      <c r="Q59" s="238"/>
      <c r="R59" s="238"/>
      <c r="S59" s="238"/>
      <c r="T59" s="238"/>
      <c r="U59" s="184" t="s">
        <v>130</v>
      </c>
      <c r="V59" s="184" t="s">
        <v>130</v>
      </c>
      <c r="W59" s="259" t="s">
        <v>130</v>
      </c>
      <c r="X59" s="260"/>
      <c r="Y59" s="260"/>
      <c r="Z59" s="261"/>
      <c r="AA59" s="184" t="s">
        <v>130</v>
      </c>
      <c r="AB59" s="259" t="s">
        <v>130</v>
      </c>
      <c r="AC59" s="260"/>
      <c r="AD59" s="260"/>
      <c r="AE59" s="260"/>
      <c r="AF59" s="260"/>
      <c r="AG59" s="247"/>
      <c r="AH59" s="248"/>
      <c r="AI59" s="248"/>
      <c r="AJ59" s="248"/>
      <c r="AK59" s="248"/>
      <c r="AL59" s="249"/>
      <c r="AN59" s="165"/>
      <c r="AO59" s="165"/>
      <c r="AP59" s="165"/>
      <c r="AQ59" s="165"/>
      <c r="AR59" s="165"/>
    </row>
    <row r="60" spans="1:70" ht="14.4" customHeight="1" x14ac:dyDescent="0.25">
      <c r="B60" s="228" t="s">
        <v>168</v>
      </c>
      <c r="C60" s="231"/>
      <c r="D60" s="231" t="s">
        <v>169</v>
      </c>
      <c r="E60" s="136" t="s">
        <v>115</v>
      </c>
      <c r="F60" s="136"/>
      <c r="G60" s="136" t="s">
        <v>22</v>
      </c>
      <c r="H60" s="232" t="s">
        <v>18</v>
      </c>
      <c r="I60" s="217" t="s">
        <v>184</v>
      </c>
      <c r="J60" s="222" t="s">
        <v>118</v>
      </c>
      <c r="K60" s="137" t="s">
        <v>123</v>
      </c>
      <c r="L60" s="185" t="s">
        <v>120</v>
      </c>
      <c r="M60" s="185" t="s">
        <v>121</v>
      </c>
      <c r="N60" s="252">
        <v>2659</v>
      </c>
      <c r="O60" s="203">
        <v>12</v>
      </c>
      <c r="P60" s="203">
        <v>43</v>
      </c>
      <c r="Q60" s="203">
        <v>178</v>
      </c>
      <c r="R60" s="203">
        <v>132</v>
      </c>
      <c r="S60" s="203">
        <v>436</v>
      </c>
      <c r="T60" s="203">
        <v>0</v>
      </c>
      <c r="U60" s="186">
        <v>979</v>
      </c>
      <c r="V60" s="186">
        <v>56.6</v>
      </c>
      <c r="W60" s="37">
        <v>12.4</v>
      </c>
      <c r="X60" s="37">
        <v>31</v>
      </c>
      <c r="Y60" s="37">
        <v>31.8</v>
      </c>
      <c r="Z60" s="37">
        <v>24.7</v>
      </c>
      <c r="AA60" s="186">
        <v>977</v>
      </c>
      <c r="AB60" s="37">
        <v>70.2</v>
      </c>
      <c r="AC60" s="37">
        <v>11</v>
      </c>
      <c r="AD60" s="37">
        <v>18.899999999999999</v>
      </c>
      <c r="AE60" s="37">
        <v>33.9</v>
      </c>
      <c r="AF60" s="138">
        <v>36.200000000000003</v>
      </c>
      <c r="AG60" s="204" t="s">
        <v>171</v>
      </c>
      <c r="AH60" s="205"/>
      <c r="AI60" s="205"/>
      <c r="AJ60" s="205"/>
      <c r="AK60" s="205"/>
      <c r="AL60" s="206"/>
      <c r="AM60" s="120"/>
      <c r="AN60" s="119"/>
      <c r="AO60" s="119"/>
      <c r="AP60" s="119"/>
      <c r="AQ60" s="119"/>
      <c r="AR60" s="119"/>
      <c r="AS60" s="120"/>
      <c r="AT60" s="120"/>
      <c r="AU60" s="120"/>
      <c r="AV60" s="120"/>
      <c r="AW60" s="120"/>
      <c r="AX60" s="120"/>
      <c r="AY60" s="120"/>
      <c r="AZ60" s="120"/>
      <c r="BA60" s="120"/>
      <c r="BB60" s="120"/>
      <c r="BC60" s="120"/>
      <c r="BD60" s="120"/>
      <c r="BE60" s="120"/>
      <c r="BF60" s="120"/>
      <c r="BG60" s="120"/>
      <c r="BH60" s="120"/>
      <c r="BI60" s="120"/>
      <c r="BJ60" s="120"/>
      <c r="BK60" s="120"/>
      <c r="BL60" s="120"/>
      <c r="BM60" s="120"/>
      <c r="BN60" s="120"/>
      <c r="BO60" s="120"/>
      <c r="BP60" s="120"/>
      <c r="BQ60" s="120"/>
      <c r="BR60" s="120"/>
    </row>
    <row r="61" spans="1:70" ht="14.4" customHeight="1" x14ac:dyDescent="0.25">
      <c r="B61" s="229"/>
      <c r="C61" s="214"/>
      <c r="D61" s="214"/>
      <c r="E61" s="146" t="s">
        <v>115</v>
      </c>
      <c r="F61" s="146"/>
      <c r="G61" s="146" t="s">
        <v>23</v>
      </c>
      <c r="H61" s="216"/>
      <c r="I61" s="218"/>
      <c r="J61" s="223"/>
      <c r="K61" s="24" t="s">
        <v>175</v>
      </c>
      <c r="L61" s="154" t="s">
        <v>124</v>
      </c>
      <c r="M61" s="154" t="s">
        <v>124</v>
      </c>
      <c r="N61" s="201"/>
      <c r="O61" s="201"/>
      <c r="P61" s="201"/>
      <c r="Q61" s="201"/>
      <c r="R61" s="201"/>
      <c r="S61" s="201"/>
      <c r="T61" s="201"/>
      <c r="U61" s="149">
        <v>756</v>
      </c>
      <c r="V61" s="149">
        <v>41.2</v>
      </c>
      <c r="W61" s="26">
        <v>19.7</v>
      </c>
      <c r="X61" s="26">
        <v>39.1</v>
      </c>
      <c r="Y61" s="26">
        <v>25.7</v>
      </c>
      <c r="Z61" s="26">
        <v>15.5</v>
      </c>
      <c r="AA61" s="149">
        <v>756</v>
      </c>
      <c r="AB61" s="26">
        <v>69.2</v>
      </c>
      <c r="AC61" s="26">
        <v>8.6</v>
      </c>
      <c r="AD61" s="26">
        <v>22.2</v>
      </c>
      <c r="AE61" s="26">
        <v>50.5</v>
      </c>
      <c r="AF61" s="147">
        <v>18.7</v>
      </c>
      <c r="AG61" s="207"/>
      <c r="AH61" s="208"/>
      <c r="AI61" s="208"/>
      <c r="AJ61" s="208"/>
      <c r="AK61" s="208"/>
      <c r="AL61" s="209"/>
      <c r="AM61" s="120"/>
      <c r="AN61" s="119"/>
      <c r="AO61" s="119"/>
      <c r="AP61" s="119"/>
      <c r="AQ61" s="119"/>
      <c r="AR61" s="119"/>
      <c r="AS61" s="120"/>
      <c r="AT61" s="120"/>
      <c r="AU61" s="120"/>
      <c r="AV61" s="120"/>
      <c r="AW61" s="120"/>
      <c r="AX61" s="120"/>
      <c r="AY61" s="120"/>
      <c r="AZ61" s="120"/>
      <c r="BA61" s="120"/>
      <c r="BB61" s="120"/>
      <c r="BC61" s="120"/>
      <c r="BD61" s="120"/>
      <c r="BE61" s="120"/>
      <c r="BF61" s="120"/>
      <c r="BG61" s="120"/>
      <c r="BH61" s="120"/>
      <c r="BI61" s="120"/>
      <c r="BJ61" s="120"/>
      <c r="BK61" s="120"/>
      <c r="BL61" s="120"/>
      <c r="BM61" s="120"/>
      <c r="BN61" s="120"/>
      <c r="BO61" s="120"/>
      <c r="BP61" s="120"/>
      <c r="BQ61" s="120"/>
      <c r="BR61" s="120"/>
    </row>
    <row r="62" spans="1:70" s="112" customFormat="1" ht="15" customHeight="1" thickBot="1" x14ac:dyDescent="0.3">
      <c r="B62" s="229"/>
      <c r="C62" s="250"/>
      <c r="D62" s="250"/>
      <c r="E62" s="146" t="s">
        <v>115</v>
      </c>
      <c r="F62" s="146"/>
      <c r="G62" s="149" t="s">
        <v>31</v>
      </c>
      <c r="H62" s="251"/>
      <c r="I62" s="235"/>
      <c r="J62" s="223"/>
      <c r="K62" s="24" t="s">
        <v>130</v>
      </c>
      <c r="L62" s="154" t="s">
        <v>185</v>
      </c>
      <c r="M62" s="154" t="s">
        <v>130</v>
      </c>
      <c r="N62" s="202"/>
      <c r="O62" s="202"/>
      <c r="P62" s="202"/>
      <c r="Q62" s="202"/>
      <c r="R62" s="202"/>
      <c r="S62" s="202"/>
      <c r="T62" s="202"/>
      <c r="U62" s="149" t="s">
        <v>130</v>
      </c>
      <c r="V62" s="149" t="s">
        <v>130</v>
      </c>
      <c r="W62" s="254" t="s">
        <v>130</v>
      </c>
      <c r="X62" s="255"/>
      <c r="Y62" s="255"/>
      <c r="Z62" s="256"/>
      <c r="AA62" s="149" t="s">
        <v>130</v>
      </c>
      <c r="AB62" s="254" t="s">
        <v>130</v>
      </c>
      <c r="AC62" s="255"/>
      <c r="AD62" s="255"/>
      <c r="AE62" s="255"/>
      <c r="AF62" s="255"/>
      <c r="AG62" s="207"/>
      <c r="AH62" s="208"/>
      <c r="AI62" s="208"/>
      <c r="AJ62" s="208"/>
      <c r="AK62" s="208"/>
      <c r="AL62" s="209"/>
      <c r="AN62" s="165"/>
      <c r="AO62" s="165"/>
      <c r="AP62" s="165"/>
      <c r="AQ62" s="165"/>
      <c r="AR62" s="165"/>
    </row>
    <row r="63" spans="1:70" s="112" customFormat="1" x14ac:dyDescent="0.25">
      <c r="B63" s="229"/>
      <c r="C63" s="213"/>
      <c r="D63" s="213" t="s">
        <v>174</v>
      </c>
      <c r="E63" s="146" t="s">
        <v>138</v>
      </c>
      <c r="F63" s="146"/>
      <c r="G63" s="26" t="s">
        <v>22</v>
      </c>
      <c r="H63" s="215" t="s">
        <v>18</v>
      </c>
      <c r="I63" s="217" t="s">
        <v>184</v>
      </c>
      <c r="J63" s="223"/>
      <c r="K63" s="26" t="s">
        <v>130</v>
      </c>
      <c r="L63" s="26" t="s">
        <v>120</v>
      </c>
      <c r="M63" s="154" t="s">
        <v>121</v>
      </c>
      <c r="N63" s="200">
        <v>779</v>
      </c>
      <c r="O63" s="200">
        <v>207</v>
      </c>
      <c r="P63" s="200">
        <v>129</v>
      </c>
      <c r="Q63" s="200">
        <v>62</v>
      </c>
      <c r="R63" s="200">
        <v>84</v>
      </c>
      <c r="S63" s="200">
        <v>527</v>
      </c>
      <c r="T63" s="200">
        <v>0</v>
      </c>
      <c r="U63" s="149">
        <v>293</v>
      </c>
      <c r="V63" s="149">
        <v>21.7</v>
      </c>
      <c r="W63" s="26">
        <v>47.6</v>
      </c>
      <c r="X63" s="26">
        <v>30.7</v>
      </c>
      <c r="Y63" s="26">
        <v>18.3</v>
      </c>
      <c r="Z63" s="26">
        <v>3.4</v>
      </c>
      <c r="AA63" s="149">
        <v>290</v>
      </c>
      <c r="AB63" s="26">
        <v>27.3</v>
      </c>
      <c r="AC63" s="26">
        <v>47.7</v>
      </c>
      <c r="AD63" s="26">
        <v>25.1</v>
      </c>
      <c r="AE63" s="26">
        <v>19.7</v>
      </c>
      <c r="AF63" s="147">
        <v>7.6</v>
      </c>
      <c r="AG63" s="207"/>
      <c r="AH63" s="208"/>
      <c r="AI63" s="208"/>
      <c r="AJ63" s="208"/>
      <c r="AK63" s="208"/>
      <c r="AL63" s="209"/>
      <c r="AN63" s="165"/>
      <c r="AO63" s="165"/>
      <c r="AP63" s="165"/>
      <c r="AQ63" s="165"/>
      <c r="AR63" s="165"/>
    </row>
    <row r="64" spans="1:70" s="112" customFormat="1" ht="15" customHeight="1" thickBot="1" x14ac:dyDescent="0.3">
      <c r="B64" s="229"/>
      <c r="C64" s="250"/>
      <c r="D64" s="250"/>
      <c r="E64" s="146" t="s">
        <v>138</v>
      </c>
      <c r="F64" s="146"/>
      <c r="G64" s="26" t="s">
        <v>23</v>
      </c>
      <c r="H64" s="251"/>
      <c r="I64" s="235"/>
      <c r="J64" s="223"/>
      <c r="K64" s="37" t="s">
        <v>130</v>
      </c>
      <c r="L64" s="37" t="s">
        <v>141</v>
      </c>
      <c r="M64" s="154" t="s">
        <v>141</v>
      </c>
      <c r="N64" s="202"/>
      <c r="O64" s="202"/>
      <c r="P64" s="202"/>
      <c r="Q64" s="202"/>
      <c r="R64" s="202"/>
      <c r="S64" s="202"/>
      <c r="T64" s="202"/>
      <c r="U64" s="149">
        <v>129</v>
      </c>
      <c r="V64" s="149">
        <v>16.2</v>
      </c>
      <c r="W64" s="26">
        <v>50.9</v>
      </c>
      <c r="X64" s="26">
        <v>33</v>
      </c>
      <c r="Y64" s="26">
        <v>14.6</v>
      </c>
      <c r="Z64" s="26">
        <v>1.7</v>
      </c>
      <c r="AA64" s="149">
        <v>131</v>
      </c>
      <c r="AB64" s="26">
        <v>31.5</v>
      </c>
      <c r="AC64" s="26">
        <v>30.2</v>
      </c>
      <c r="AD64" s="26">
        <v>38.299999999999997</v>
      </c>
      <c r="AE64" s="26">
        <v>26.8</v>
      </c>
      <c r="AF64" s="147">
        <v>4.8</v>
      </c>
      <c r="AG64" s="207"/>
      <c r="AH64" s="208"/>
      <c r="AI64" s="208"/>
      <c r="AJ64" s="208"/>
      <c r="AK64" s="208"/>
      <c r="AL64" s="209"/>
      <c r="AN64" s="165"/>
      <c r="AO64" s="165"/>
      <c r="AP64" s="165"/>
      <c r="AQ64" s="165"/>
      <c r="AR64" s="165"/>
    </row>
    <row r="65" spans="2:70" s="112" customFormat="1" x14ac:dyDescent="0.25">
      <c r="B65" s="229"/>
      <c r="C65" s="213"/>
      <c r="D65" s="213" t="s">
        <v>176</v>
      </c>
      <c r="E65" s="146" t="s">
        <v>145</v>
      </c>
      <c r="F65" s="146"/>
      <c r="G65" s="26" t="s">
        <v>22</v>
      </c>
      <c r="H65" s="215" t="s">
        <v>18</v>
      </c>
      <c r="I65" s="217" t="s">
        <v>184</v>
      </c>
      <c r="J65" s="223"/>
      <c r="K65" s="24" t="s">
        <v>175</v>
      </c>
      <c r="L65" s="154" t="s">
        <v>120</v>
      </c>
      <c r="M65" s="154" t="s">
        <v>121</v>
      </c>
      <c r="N65" s="257">
        <v>2341</v>
      </c>
      <c r="O65" s="200">
        <v>620</v>
      </c>
      <c r="P65" s="200">
        <v>512</v>
      </c>
      <c r="Q65" s="200">
        <v>150</v>
      </c>
      <c r="R65" s="200">
        <v>93</v>
      </c>
      <c r="S65" s="200">
        <v>497</v>
      </c>
      <c r="T65" s="200">
        <v>13</v>
      </c>
      <c r="U65" s="149">
        <v>908</v>
      </c>
      <c r="V65" s="149">
        <v>66</v>
      </c>
      <c r="W65" s="26">
        <v>11.1</v>
      </c>
      <c r="X65" s="26">
        <v>23</v>
      </c>
      <c r="Y65" s="26">
        <v>33.700000000000003</v>
      </c>
      <c r="Z65" s="26">
        <v>32.299999999999997</v>
      </c>
      <c r="AA65" s="149">
        <v>909</v>
      </c>
      <c r="AB65" s="26">
        <v>65.599999999999994</v>
      </c>
      <c r="AC65" s="26">
        <v>16.2</v>
      </c>
      <c r="AD65" s="26">
        <v>18.2</v>
      </c>
      <c r="AE65" s="26">
        <v>31.3</v>
      </c>
      <c r="AF65" s="147">
        <v>34.299999999999997</v>
      </c>
      <c r="AG65" s="207"/>
      <c r="AH65" s="208"/>
      <c r="AI65" s="208"/>
      <c r="AJ65" s="208"/>
      <c r="AK65" s="208"/>
      <c r="AL65" s="209"/>
      <c r="AN65" s="165"/>
      <c r="AO65" s="165"/>
      <c r="AP65" s="165"/>
      <c r="AQ65" s="165"/>
      <c r="AR65" s="165"/>
    </row>
    <row r="66" spans="2:70" s="112" customFormat="1" ht="14.4" customHeight="1" x14ac:dyDescent="0.25">
      <c r="B66" s="229"/>
      <c r="C66" s="214"/>
      <c r="D66" s="214"/>
      <c r="E66" s="146" t="s">
        <v>145</v>
      </c>
      <c r="F66" s="146"/>
      <c r="G66" s="26" t="s">
        <v>23</v>
      </c>
      <c r="H66" s="216"/>
      <c r="I66" s="218"/>
      <c r="J66" s="223"/>
      <c r="K66" s="24" t="s">
        <v>175</v>
      </c>
      <c r="L66" s="154" t="s">
        <v>124</v>
      </c>
      <c r="M66" s="154" t="s">
        <v>124</v>
      </c>
      <c r="N66" s="223"/>
      <c r="O66" s="201"/>
      <c r="P66" s="201"/>
      <c r="Q66" s="201"/>
      <c r="R66" s="201"/>
      <c r="S66" s="201"/>
      <c r="T66" s="201"/>
      <c r="U66" s="149">
        <v>549</v>
      </c>
      <c r="V66" s="149">
        <v>37.799999999999997</v>
      </c>
      <c r="W66" s="26">
        <v>30.2</v>
      </c>
      <c r="X66" s="26">
        <v>32.1</v>
      </c>
      <c r="Y66" s="26">
        <v>23.7</v>
      </c>
      <c r="Z66" s="26">
        <v>14.1</v>
      </c>
      <c r="AA66" s="149">
        <v>549</v>
      </c>
      <c r="AB66" s="26">
        <v>59.2</v>
      </c>
      <c r="AC66" s="26">
        <v>16.100000000000001</v>
      </c>
      <c r="AD66" s="26">
        <v>24.7</v>
      </c>
      <c r="AE66" s="26">
        <v>45.1</v>
      </c>
      <c r="AF66" s="147">
        <v>14.2</v>
      </c>
      <c r="AG66" s="207"/>
      <c r="AH66" s="208"/>
      <c r="AI66" s="208"/>
      <c r="AJ66" s="208"/>
      <c r="AK66" s="208"/>
      <c r="AL66" s="209"/>
    </row>
    <row r="67" spans="2:70" s="112" customFormat="1" ht="15" customHeight="1" thickBot="1" x14ac:dyDescent="0.3">
      <c r="B67" s="229"/>
      <c r="C67" s="250"/>
      <c r="D67" s="250"/>
      <c r="E67" s="146" t="s">
        <v>145</v>
      </c>
      <c r="F67" s="146"/>
      <c r="G67" s="26" t="s">
        <v>31</v>
      </c>
      <c r="H67" s="251"/>
      <c r="I67" s="235"/>
      <c r="J67" s="223"/>
      <c r="K67" s="24" t="s">
        <v>130</v>
      </c>
      <c r="L67" s="154" t="s">
        <v>185</v>
      </c>
      <c r="M67" s="154" t="s">
        <v>130</v>
      </c>
      <c r="N67" s="258"/>
      <c r="O67" s="202"/>
      <c r="P67" s="202"/>
      <c r="Q67" s="202"/>
      <c r="R67" s="202"/>
      <c r="S67" s="202"/>
      <c r="T67" s="202"/>
      <c r="U67" s="149" t="s">
        <v>130</v>
      </c>
      <c r="V67" s="149" t="s">
        <v>130</v>
      </c>
      <c r="W67" s="254" t="s">
        <v>130</v>
      </c>
      <c r="X67" s="255"/>
      <c r="Y67" s="255"/>
      <c r="Z67" s="256"/>
      <c r="AA67" s="149" t="s">
        <v>130</v>
      </c>
      <c r="AB67" s="254" t="s">
        <v>130</v>
      </c>
      <c r="AC67" s="255"/>
      <c r="AD67" s="255"/>
      <c r="AE67" s="255"/>
      <c r="AF67" s="255"/>
      <c r="AG67" s="207"/>
      <c r="AH67" s="208"/>
      <c r="AI67" s="208"/>
      <c r="AJ67" s="208"/>
      <c r="AK67" s="208"/>
      <c r="AL67" s="209"/>
    </row>
    <row r="68" spans="2:70" s="112" customFormat="1" x14ac:dyDescent="0.25">
      <c r="B68" s="229"/>
      <c r="C68" s="219"/>
      <c r="D68" s="219" t="s">
        <v>180</v>
      </c>
      <c r="E68" s="146" t="s">
        <v>154</v>
      </c>
      <c r="F68" s="146"/>
      <c r="G68" s="146" t="s">
        <v>22</v>
      </c>
      <c r="H68" s="215" t="s">
        <v>18</v>
      </c>
      <c r="I68" s="217" t="s">
        <v>184</v>
      </c>
      <c r="J68" s="223"/>
      <c r="K68" s="24" t="s">
        <v>123</v>
      </c>
      <c r="L68" s="154" t="s">
        <v>120</v>
      </c>
      <c r="M68" s="154" t="s">
        <v>121</v>
      </c>
      <c r="N68" s="225">
        <v>5778</v>
      </c>
      <c r="O68" s="200">
        <v>36</v>
      </c>
      <c r="P68" s="200">
        <v>269</v>
      </c>
      <c r="Q68" s="200">
        <v>516</v>
      </c>
      <c r="R68" s="200">
        <v>562</v>
      </c>
      <c r="S68" s="225">
        <v>1503</v>
      </c>
      <c r="T68" s="200">
        <v>14</v>
      </c>
      <c r="U68" s="180">
        <v>1736</v>
      </c>
      <c r="V68" s="149">
        <v>59.2</v>
      </c>
      <c r="W68" s="26">
        <v>14.5</v>
      </c>
      <c r="X68" s="26">
        <v>26.4</v>
      </c>
      <c r="Y68" s="26">
        <v>31.7</v>
      </c>
      <c r="Z68" s="26">
        <v>27.5</v>
      </c>
      <c r="AA68" s="180">
        <v>1736</v>
      </c>
      <c r="AB68" s="26">
        <v>67</v>
      </c>
      <c r="AC68" s="26">
        <v>14.7</v>
      </c>
      <c r="AD68" s="26">
        <v>18.3</v>
      </c>
      <c r="AE68" s="26">
        <v>32.299999999999997</v>
      </c>
      <c r="AF68" s="147">
        <v>34.700000000000003</v>
      </c>
      <c r="AG68" s="207"/>
      <c r="AH68" s="208"/>
      <c r="AI68" s="208"/>
      <c r="AJ68" s="208"/>
      <c r="AK68" s="208"/>
      <c r="AL68" s="209"/>
    </row>
    <row r="69" spans="2:70" s="112" customFormat="1" ht="14.4" customHeight="1" x14ac:dyDescent="0.25">
      <c r="B69" s="229"/>
      <c r="C69" s="220"/>
      <c r="D69" s="220"/>
      <c r="E69" s="146" t="s">
        <v>182</v>
      </c>
      <c r="F69" s="146"/>
      <c r="G69" s="146" t="s">
        <v>23</v>
      </c>
      <c r="H69" s="216"/>
      <c r="I69" s="218"/>
      <c r="J69" s="223"/>
      <c r="K69" s="24" t="s">
        <v>123</v>
      </c>
      <c r="L69" s="154" t="s">
        <v>186</v>
      </c>
      <c r="M69" s="154" t="s">
        <v>124</v>
      </c>
      <c r="N69" s="201"/>
      <c r="O69" s="201"/>
      <c r="P69" s="201"/>
      <c r="Q69" s="201"/>
      <c r="R69" s="201"/>
      <c r="S69" s="201"/>
      <c r="T69" s="201"/>
      <c r="U69" s="180">
        <v>1779</v>
      </c>
      <c r="V69" s="149">
        <v>38.700000000000003</v>
      </c>
      <c r="W69" s="26">
        <v>29.8</v>
      </c>
      <c r="X69" s="26">
        <v>31.5</v>
      </c>
      <c r="Y69" s="26">
        <v>23.1</v>
      </c>
      <c r="Z69" s="26">
        <v>15.5</v>
      </c>
      <c r="AA69" s="180">
        <v>1779</v>
      </c>
      <c r="AB69" s="26">
        <v>54.7</v>
      </c>
      <c r="AC69" s="26">
        <v>18.2</v>
      </c>
      <c r="AD69" s="26">
        <v>27.1</v>
      </c>
      <c r="AE69" s="26">
        <v>42.6</v>
      </c>
      <c r="AF69" s="147">
        <v>12.1</v>
      </c>
      <c r="AG69" s="207"/>
      <c r="AH69" s="208"/>
      <c r="AI69" s="208"/>
      <c r="AJ69" s="208"/>
      <c r="AK69" s="208"/>
      <c r="AL69" s="209"/>
    </row>
    <row r="70" spans="2:70" s="112" customFormat="1" ht="14.4" customHeight="1" thickBot="1" x14ac:dyDescent="0.3">
      <c r="B70" s="187"/>
      <c r="C70" s="188"/>
      <c r="D70" s="188"/>
      <c r="E70" s="136" t="s">
        <v>154</v>
      </c>
      <c r="F70" s="136"/>
      <c r="G70" s="136" t="s">
        <v>31</v>
      </c>
      <c r="H70" s="189" t="s">
        <v>18</v>
      </c>
      <c r="I70" s="235"/>
      <c r="J70" s="190"/>
      <c r="K70" s="137" t="s">
        <v>130</v>
      </c>
      <c r="L70" s="185" t="s">
        <v>187</v>
      </c>
      <c r="M70" s="185" t="s">
        <v>130</v>
      </c>
      <c r="N70" s="238"/>
      <c r="O70" s="238"/>
      <c r="P70" s="238"/>
      <c r="Q70" s="238"/>
      <c r="R70" s="238"/>
      <c r="S70" s="238"/>
      <c r="T70" s="238"/>
      <c r="U70" s="170" t="s">
        <v>130</v>
      </c>
      <c r="V70" s="170" t="s">
        <v>130</v>
      </c>
      <c r="W70" s="200" t="s">
        <v>130</v>
      </c>
      <c r="X70" s="200"/>
      <c r="Y70" s="200"/>
      <c r="Z70" s="200"/>
      <c r="AA70" s="170" t="s">
        <v>130</v>
      </c>
      <c r="AB70" s="200" t="s">
        <v>130</v>
      </c>
      <c r="AC70" s="200"/>
      <c r="AD70" s="200"/>
      <c r="AE70" s="200"/>
      <c r="AF70" s="236"/>
      <c r="AG70" s="210"/>
      <c r="AH70" s="211"/>
      <c r="AI70" s="211"/>
      <c r="AJ70" s="211"/>
      <c r="AK70" s="211"/>
      <c r="AL70" s="212"/>
    </row>
    <row r="71" spans="2:70" ht="14.4" customHeight="1" x14ac:dyDescent="0.25">
      <c r="B71" s="228" t="s">
        <v>168</v>
      </c>
      <c r="C71" s="231"/>
      <c r="D71" s="231" t="s">
        <v>169</v>
      </c>
      <c r="E71" s="173" t="s">
        <v>115</v>
      </c>
      <c r="F71" s="173"/>
      <c r="G71" s="173" t="s">
        <v>22</v>
      </c>
      <c r="H71" s="232" t="s">
        <v>18</v>
      </c>
      <c r="I71" s="217" t="s">
        <v>188</v>
      </c>
      <c r="J71" s="222" t="s">
        <v>118</v>
      </c>
      <c r="K71" s="18" t="s">
        <v>123</v>
      </c>
      <c r="L71" s="174" t="s">
        <v>120</v>
      </c>
      <c r="M71" s="174" t="s">
        <v>121</v>
      </c>
      <c r="N71" s="252">
        <v>1655</v>
      </c>
      <c r="O71" s="203">
        <v>111</v>
      </c>
      <c r="P71" s="203">
        <v>37</v>
      </c>
      <c r="Q71" s="203">
        <v>99</v>
      </c>
      <c r="R71" s="203">
        <v>200</v>
      </c>
      <c r="S71" s="203">
        <v>468</v>
      </c>
      <c r="T71" s="253">
        <v>16</v>
      </c>
      <c r="U71" s="241" t="s">
        <v>189</v>
      </c>
      <c r="V71" s="242"/>
      <c r="W71" s="242"/>
      <c r="X71" s="242"/>
      <c r="Y71" s="242"/>
      <c r="Z71" s="242"/>
      <c r="AA71" s="242"/>
      <c r="AB71" s="242"/>
      <c r="AC71" s="242"/>
      <c r="AD71" s="242"/>
      <c r="AE71" s="242"/>
      <c r="AF71" s="242"/>
      <c r="AG71" s="242"/>
      <c r="AH71" s="242"/>
      <c r="AI71" s="242"/>
      <c r="AJ71" s="242"/>
      <c r="AK71" s="242"/>
      <c r="AL71" s="243"/>
      <c r="AM71" s="120"/>
      <c r="AN71" s="120"/>
      <c r="AO71" s="120"/>
      <c r="AP71" s="120"/>
      <c r="AQ71" s="120"/>
      <c r="AR71" s="120"/>
      <c r="AS71" s="120"/>
      <c r="AT71" s="120"/>
      <c r="AU71" s="120"/>
      <c r="AV71" s="120"/>
      <c r="AW71" s="120"/>
      <c r="AX71" s="120"/>
      <c r="AY71" s="120"/>
      <c r="AZ71" s="120"/>
      <c r="BA71" s="120"/>
      <c r="BB71" s="120"/>
      <c r="BC71" s="120"/>
      <c r="BD71" s="120"/>
      <c r="BE71" s="120"/>
      <c r="BF71" s="120"/>
      <c r="BG71" s="120"/>
      <c r="BH71" s="120"/>
      <c r="BI71" s="120"/>
      <c r="BJ71" s="120"/>
      <c r="BK71" s="120"/>
      <c r="BL71" s="120"/>
      <c r="BM71" s="120"/>
      <c r="BN71" s="120"/>
      <c r="BO71" s="120"/>
      <c r="BP71" s="120"/>
      <c r="BQ71" s="120"/>
      <c r="BR71" s="120"/>
    </row>
    <row r="72" spans="2:70" ht="14.4" customHeight="1" thickBot="1" x14ac:dyDescent="0.3">
      <c r="B72" s="229"/>
      <c r="C72" s="214"/>
      <c r="D72" s="214"/>
      <c r="E72" s="146" t="s">
        <v>115</v>
      </c>
      <c r="F72" s="146"/>
      <c r="G72" s="146" t="s">
        <v>23</v>
      </c>
      <c r="H72" s="216"/>
      <c r="I72" s="218"/>
      <c r="J72" s="223"/>
      <c r="K72" s="24" t="s">
        <v>175</v>
      </c>
      <c r="L72" s="154" t="s">
        <v>124</v>
      </c>
      <c r="M72" s="154" t="s">
        <v>124</v>
      </c>
      <c r="N72" s="202"/>
      <c r="O72" s="202"/>
      <c r="P72" s="202"/>
      <c r="Q72" s="202"/>
      <c r="R72" s="202"/>
      <c r="S72" s="202"/>
      <c r="T72" s="237"/>
      <c r="U72" s="244"/>
      <c r="V72" s="245"/>
      <c r="W72" s="245"/>
      <c r="X72" s="245"/>
      <c r="Y72" s="245"/>
      <c r="Z72" s="245"/>
      <c r="AA72" s="245"/>
      <c r="AB72" s="245"/>
      <c r="AC72" s="245"/>
      <c r="AD72" s="245"/>
      <c r="AE72" s="245"/>
      <c r="AF72" s="245"/>
      <c r="AG72" s="245"/>
      <c r="AH72" s="245"/>
      <c r="AI72" s="245"/>
      <c r="AJ72" s="245"/>
      <c r="AK72" s="245"/>
      <c r="AL72" s="246"/>
      <c r="AM72" s="120"/>
      <c r="AN72" s="120"/>
      <c r="AO72" s="120"/>
      <c r="AP72" s="120"/>
      <c r="AQ72" s="120"/>
      <c r="AR72" s="120"/>
      <c r="AS72" s="120"/>
      <c r="AT72" s="120"/>
      <c r="AU72" s="120"/>
      <c r="AV72" s="120"/>
      <c r="AW72" s="120"/>
      <c r="AX72" s="120"/>
      <c r="AY72" s="120"/>
      <c r="AZ72" s="120"/>
      <c r="BA72" s="120"/>
      <c r="BB72" s="120"/>
      <c r="BC72" s="120"/>
      <c r="BD72" s="120"/>
      <c r="BE72" s="120"/>
      <c r="BF72" s="120"/>
      <c r="BG72" s="120"/>
      <c r="BH72" s="120"/>
      <c r="BI72" s="120"/>
      <c r="BJ72" s="120"/>
      <c r="BK72" s="120"/>
      <c r="BL72" s="120"/>
      <c r="BM72" s="120"/>
      <c r="BN72" s="120"/>
      <c r="BO72" s="120"/>
      <c r="BP72" s="120"/>
      <c r="BQ72" s="120"/>
      <c r="BR72" s="120"/>
    </row>
    <row r="73" spans="2:70" s="112" customFormat="1" ht="14.4" customHeight="1" x14ac:dyDescent="0.25">
      <c r="B73" s="229"/>
      <c r="C73" s="213"/>
      <c r="D73" s="213" t="s">
        <v>174</v>
      </c>
      <c r="E73" s="146" t="s">
        <v>138</v>
      </c>
      <c r="F73" s="146"/>
      <c r="G73" s="26" t="s">
        <v>22</v>
      </c>
      <c r="H73" s="215" t="s">
        <v>18</v>
      </c>
      <c r="I73" s="217" t="s">
        <v>188</v>
      </c>
      <c r="J73" s="223"/>
      <c r="K73" s="24" t="s">
        <v>130</v>
      </c>
      <c r="L73" s="154" t="s">
        <v>120</v>
      </c>
      <c r="M73" s="154" t="s">
        <v>121</v>
      </c>
      <c r="N73" s="200">
        <v>286</v>
      </c>
      <c r="O73" s="200">
        <v>207</v>
      </c>
      <c r="P73" s="200">
        <v>129</v>
      </c>
      <c r="Q73" s="200">
        <v>19</v>
      </c>
      <c r="R73" s="200">
        <v>40</v>
      </c>
      <c r="S73" s="200">
        <v>149</v>
      </c>
      <c r="T73" s="236">
        <v>0</v>
      </c>
      <c r="U73" s="244"/>
      <c r="V73" s="245"/>
      <c r="W73" s="245"/>
      <c r="X73" s="245"/>
      <c r="Y73" s="245"/>
      <c r="Z73" s="245"/>
      <c r="AA73" s="245"/>
      <c r="AB73" s="245"/>
      <c r="AC73" s="245"/>
      <c r="AD73" s="245"/>
      <c r="AE73" s="245"/>
      <c r="AF73" s="245"/>
      <c r="AG73" s="245"/>
      <c r="AH73" s="245"/>
      <c r="AI73" s="245"/>
      <c r="AJ73" s="245"/>
      <c r="AK73" s="245"/>
      <c r="AL73" s="246"/>
    </row>
    <row r="74" spans="2:70" s="112" customFormat="1" ht="15" customHeight="1" thickBot="1" x14ac:dyDescent="0.3">
      <c r="B74" s="229"/>
      <c r="C74" s="250"/>
      <c r="D74" s="250"/>
      <c r="E74" s="146" t="s">
        <v>138</v>
      </c>
      <c r="F74" s="146"/>
      <c r="G74" s="26" t="s">
        <v>23</v>
      </c>
      <c r="H74" s="251"/>
      <c r="I74" s="235"/>
      <c r="J74" s="223"/>
      <c r="K74" s="24" t="s">
        <v>130</v>
      </c>
      <c r="L74" s="154" t="s">
        <v>190</v>
      </c>
      <c r="M74" s="154" t="s">
        <v>190</v>
      </c>
      <c r="N74" s="202"/>
      <c r="O74" s="202"/>
      <c r="P74" s="202"/>
      <c r="Q74" s="202"/>
      <c r="R74" s="202"/>
      <c r="S74" s="202"/>
      <c r="T74" s="237"/>
      <c r="U74" s="244"/>
      <c r="V74" s="245"/>
      <c r="W74" s="245"/>
      <c r="X74" s="245"/>
      <c r="Y74" s="245"/>
      <c r="Z74" s="245"/>
      <c r="AA74" s="245"/>
      <c r="AB74" s="245"/>
      <c r="AC74" s="245"/>
      <c r="AD74" s="245"/>
      <c r="AE74" s="245"/>
      <c r="AF74" s="245"/>
      <c r="AG74" s="245"/>
      <c r="AH74" s="245"/>
      <c r="AI74" s="245"/>
      <c r="AJ74" s="245"/>
      <c r="AK74" s="245"/>
      <c r="AL74" s="246"/>
    </row>
    <row r="75" spans="2:70" s="112" customFormat="1" ht="14.4" customHeight="1" x14ac:dyDescent="0.25">
      <c r="B75" s="229"/>
      <c r="C75" s="213"/>
      <c r="D75" s="213" t="s">
        <v>176</v>
      </c>
      <c r="E75" s="146" t="s">
        <v>145</v>
      </c>
      <c r="F75" s="146"/>
      <c r="G75" s="26" t="s">
        <v>22</v>
      </c>
      <c r="H75" s="215" t="s">
        <v>18</v>
      </c>
      <c r="I75" s="217" t="s">
        <v>188</v>
      </c>
      <c r="J75" s="223"/>
      <c r="K75" s="24" t="s">
        <v>175</v>
      </c>
      <c r="L75" s="154" t="s">
        <v>120</v>
      </c>
      <c r="M75" s="154" t="s">
        <v>121</v>
      </c>
      <c r="N75" s="200">
        <v>937</v>
      </c>
      <c r="O75" s="200">
        <v>70</v>
      </c>
      <c r="P75" s="200">
        <v>23</v>
      </c>
      <c r="Q75" s="200">
        <v>90</v>
      </c>
      <c r="R75" s="200">
        <v>32</v>
      </c>
      <c r="S75" s="200">
        <v>180</v>
      </c>
      <c r="T75" s="236">
        <v>0</v>
      </c>
      <c r="U75" s="244"/>
      <c r="V75" s="245"/>
      <c r="W75" s="245"/>
      <c r="X75" s="245"/>
      <c r="Y75" s="245"/>
      <c r="Z75" s="245"/>
      <c r="AA75" s="245"/>
      <c r="AB75" s="245"/>
      <c r="AC75" s="245"/>
      <c r="AD75" s="245"/>
      <c r="AE75" s="245"/>
      <c r="AF75" s="245"/>
      <c r="AG75" s="245"/>
      <c r="AH75" s="245"/>
      <c r="AI75" s="245"/>
      <c r="AJ75" s="245"/>
      <c r="AK75" s="245"/>
      <c r="AL75" s="246"/>
    </row>
    <row r="76" spans="2:70" s="112" customFormat="1" ht="14.4" customHeight="1" thickBot="1" x14ac:dyDescent="0.3">
      <c r="B76" s="229"/>
      <c r="C76" s="214"/>
      <c r="D76" s="214"/>
      <c r="E76" s="146" t="s">
        <v>145</v>
      </c>
      <c r="F76" s="146"/>
      <c r="G76" s="26" t="s">
        <v>23</v>
      </c>
      <c r="H76" s="216"/>
      <c r="I76" s="218"/>
      <c r="J76" s="223"/>
      <c r="K76" s="24" t="s">
        <v>175</v>
      </c>
      <c r="L76" s="154" t="s">
        <v>124</v>
      </c>
      <c r="M76" s="154" t="s">
        <v>124</v>
      </c>
      <c r="N76" s="202"/>
      <c r="O76" s="202"/>
      <c r="P76" s="202"/>
      <c r="Q76" s="202"/>
      <c r="R76" s="202"/>
      <c r="S76" s="202"/>
      <c r="T76" s="237"/>
      <c r="U76" s="244"/>
      <c r="V76" s="245"/>
      <c r="W76" s="245"/>
      <c r="X76" s="245"/>
      <c r="Y76" s="245"/>
      <c r="Z76" s="245"/>
      <c r="AA76" s="245"/>
      <c r="AB76" s="245"/>
      <c r="AC76" s="245"/>
      <c r="AD76" s="245"/>
      <c r="AE76" s="245"/>
      <c r="AF76" s="245"/>
      <c r="AG76" s="245"/>
      <c r="AH76" s="245"/>
      <c r="AI76" s="245"/>
      <c r="AJ76" s="245"/>
      <c r="AK76" s="245"/>
      <c r="AL76" s="246"/>
    </row>
    <row r="77" spans="2:70" s="112" customFormat="1" ht="14.4" customHeight="1" x14ac:dyDescent="0.25">
      <c r="B77" s="229"/>
      <c r="C77" s="219"/>
      <c r="D77" s="219" t="s">
        <v>180</v>
      </c>
      <c r="E77" s="146" t="s">
        <v>154</v>
      </c>
      <c r="F77" s="146"/>
      <c r="G77" s="146" t="s">
        <v>22</v>
      </c>
      <c r="H77" s="215" t="s">
        <v>18</v>
      </c>
      <c r="I77" s="232" t="s">
        <v>188</v>
      </c>
      <c r="J77" s="223"/>
      <c r="K77" s="24" t="s">
        <v>123</v>
      </c>
      <c r="L77" s="154" t="s">
        <v>120</v>
      </c>
      <c r="M77" s="154" t="s">
        <v>121</v>
      </c>
      <c r="N77" s="225">
        <v>4523</v>
      </c>
      <c r="O77" s="200">
        <v>242</v>
      </c>
      <c r="P77" s="200">
        <v>171</v>
      </c>
      <c r="Q77" s="200">
        <v>415</v>
      </c>
      <c r="R77" s="200">
        <v>395</v>
      </c>
      <c r="S77" s="225">
        <v>1061</v>
      </c>
      <c r="T77" s="236">
        <v>12</v>
      </c>
      <c r="U77" s="244"/>
      <c r="V77" s="245"/>
      <c r="W77" s="245"/>
      <c r="X77" s="245"/>
      <c r="Y77" s="245"/>
      <c r="Z77" s="245"/>
      <c r="AA77" s="245"/>
      <c r="AB77" s="245"/>
      <c r="AC77" s="245"/>
      <c r="AD77" s="245"/>
      <c r="AE77" s="245"/>
      <c r="AF77" s="245"/>
      <c r="AG77" s="245"/>
      <c r="AH77" s="245"/>
      <c r="AI77" s="245"/>
      <c r="AJ77" s="245"/>
      <c r="AK77" s="245"/>
      <c r="AL77" s="246"/>
    </row>
    <row r="78" spans="2:70" s="112" customFormat="1" ht="14.4" customHeight="1" x14ac:dyDescent="0.25">
      <c r="B78" s="229"/>
      <c r="C78" s="220"/>
      <c r="D78" s="220"/>
      <c r="E78" s="146" t="s">
        <v>182</v>
      </c>
      <c r="F78" s="146"/>
      <c r="G78" s="146" t="s">
        <v>23</v>
      </c>
      <c r="H78" s="216"/>
      <c r="I78" s="216"/>
      <c r="J78" s="223"/>
      <c r="K78" s="24" t="s">
        <v>123</v>
      </c>
      <c r="L78" s="154" t="s">
        <v>124</v>
      </c>
      <c r="M78" s="154" t="s">
        <v>124</v>
      </c>
      <c r="N78" s="201"/>
      <c r="O78" s="201"/>
      <c r="P78" s="201"/>
      <c r="Q78" s="201"/>
      <c r="R78" s="201"/>
      <c r="S78" s="201"/>
      <c r="T78" s="239"/>
      <c r="U78" s="244"/>
      <c r="V78" s="245"/>
      <c r="W78" s="245"/>
      <c r="X78" s="245"/>
      <c r="Y78" s="245"/>
      <c r="Z78" s="245"/>
      <c r="AA78" s="245"/>
      <c r="AB78" s="245"/>
      <c r="AC78" s="245"/>
      <c r="AD78" s="245"/>
      <c r="AE78" s="245"/>
      <c r="AF78" s="245"/>
      <c r="AG78" s="245"/>
      <c r="AH78" s="245"/>
      <c r="AI78" s="245"/>
      <c r="AJ78" s="245"/>
      <c r="AK78" s="245"/>
      <c r="AL78" s="246"/>
    </row>
    <row r="79" spans="2:70" s="112" customFormat="1" ht="15" customHeight="1" thickBot="1" x14ac:dyDescent="0.3">
      <c r="B79" s="230"/>
      <c r="C79" s="221"/>
      <c r="D79" s="221"/>
      <c r="E79" s="146" t="s">
        <v>182</v>
      </c>
      <c r="F79" s="146"/>
      <c r="G79" s="146" t="s">
        <v>31</v>
      </c>
      <c r="H79" s="234"/>
      <c r="I79" s="234"/>
      <c r="J79" s="224"/>
      <c r="K79" s="26" t="s">
        <v>130</v>
      </c>
      <c r="L79" s="154" t="s">
        <v>173</v>
      </c>
      <c r="M79" s="154" t="s">
        <v>130</v>
      </c>
      <c r="N79" s="238"/>
      <c r="O79" s="238"/>
      <c r="P79" s="238"/>
      <c r="Q79" s="238"/>
      <c r="R79" s="238"/>
      <c r="S79" s="238"/>
      <c r="T79" s="240"/>
      <c r="U79" s="247"/>
      <c r="V79" s="248"/>
      <c r="W79" s="248"/>
      <c r="X79" s="248"/>
      <c r="Y79" s="248"/>
      <c r="Z79" s="248"/>
      <c r="AA79" s="248"/>
      <c r="AB79" s="248"/>
      <c r="AC79" s="248"/>
      <c r="AD79" s="248"/>
      <c r="AE79" s="248"/>
      <c r="AF79" s="248"/>
      <c r="AG79" s="248"/>
      <c r="AH79" s="248"/>
      <c r="AI79" s="248"/>
      <c r="AJ79" s="248"/>
      <c r="AK79" s="248"/>
      <c r="AL79" s="249"/>
    </row>
    <row r="80" spans="2:70" ht="14.4" customHeight="1" x14ac:dyDescent="0.25">
      <c r="B80" s="228" t="s">
        <v>168</v>
      </c>
      <c r="C80" s="231"/>
      <c r="D80" s="231" t="s">
        <v>169</v>
      </c>
      <c r="E80" s="173" t="s">
        <v>115</v>
      </c>
      <c r="F80" s="173"/>
      <c r="G80" s="173" t="s">
        <v>22</v>
      </c>
      <c r="H80" s="232" t="s">
        <v>18</v>
      </c>
      <c r="I80" s="217" t="s">
        <v>191</v>
      </c>
      <c r="J80" s="222" t="s">
        <v>192</v>
      </c>
      <c r="K80" s="18" t="s">
        <v>123</v>
      </c>
      <c r="L80" s="174" t="s">
        <v>120</v>
      </c>
      <c r="M80" s="174" t="s">
        <v>121</v>
      </c>
      <c r="N80" s="203">
        <v>742</v>
      </c>
      <c r="O80" s="203">
        <v>112</v>
      </c>
      <c r="P80" s="203">
        <v>0</v>
      </c>
      <c r="Q80" s="203">
        <v>0</v>
      </c>
      <c r="R80" s="203">
        <v>27</v>
      </c>
      <c r="S80" s="203">
        <v>102</v>
      </c>
      <c r="T80" s="203">
        <v>0</v>
      </c>
      <c r="U80" s="140">
        <v>360</v>
      </c>
      <c r="V80" s="140">
        <v>69.099999999999994</v>
      </c>
      <c r="W80" s="20">
        <v>0.03</v>
      </c>
      <c r="X80" s="20">
        <v>12.5</v>
      </c>
      <c r="Y80" s="20">
        <v>46.6</v>
      </c>
      <c r="Z80" s="20">
        <v>22.5</v>
      </c>
      <c r="AA80" s="140">
        <v>306</v>
      </c>
      <c r="AB80" s="20">
        <v>90.2</v>
      </c>
      <c r="AC80" s="20">
        <v>0.03</v>
      </c>
      <c r="AD80" s="20">
        <v>7.0000000000000007E-2</v>
      </c>
      <c r="AE80" s="20">
        <v>44.8</v>
      </c>
      <c r="AF80" s="175">
        <v>45.4</v>
      </c>
      <c r="AG80" s="204" t="s">
        <v>171</v>
      </c>
      <c r="AH80" s="205"/>
      <c r="AI80" s="205"/>
      <c r="AJ80" s="205"/>
      <c r="AK80" s="205"/>
      <c r="AL80" s="206"/>
      <c r="AM80" s="120"/>
      <c r="AN80" s="120"/>
      <c r="AO80" s="120"/>
      <c r="AP80" s="120"/>
      <c r="AQ80" s="120"/>
      <c r="AR80" s="120"/>
      <c r="AS80" s="120"/>
      <c r="AT80" s="120"/>
      <c r="AU80" s="120"/>
      <c r="AV80" s="120"/>
      <c r="AW80" s="120"/>
      <c r="AX80" s="120"/>
      <c r="AY80" s="120"/>
      <c r="AZ80" s="120"/>
      <c r="BA80" s="120"/>
      <c r="BB80" s="120"/>
      <c r="BC80" s="120"/>
      <c r="BD80" s="120"/>
      <c r="BE80" s="120"/>
      <c r="BF80" s="120"/>
      <c r="BG80" s="120"/>
      <c r="BH80" s="120"/>
      <c r="BI80" s="120"/>
      <c r="BJ80" s="120"/>
      <c r="BK80" s="120"/>
      <c r="BL80" s="120"/>
      <c r="BM80" s="120"/>
      <c r="BN80" s="120"/>
      <c r="BO80" s="120"/>
      <c r="BP80" s="120"/>
      <c r="BQ80" s="120"/>
      <c r="BR80" s="120"/>
    </row>
    <row r="81" spans="2:70" ht="14.4" customHeight="1" thickBot="1" x14ac:dyDescent="0.3">
      <c r="B81" s="229"/>
      <c r="C81" s="214"/>
      <c r="D81" s="214"/>
      <c r="E81" s="146" t="s">
        <v>115</v>
      </c>
      <c r="F81" s="146"/>
      <c r="G81" s="146" t="s">
        <v>23</v>
      </c>
      <c r="H81" s="216"/>
      <c r="I81" s="218"/>
      <c r="J81" s="223"/>
      <c r="K81" s="24" t="s">
        <v>175</v>
      </c>
      <c r="L81" s="154" t="s">
        <v>141</v>
      </c>
      <c r="M81" s="154" t="s">
        <v>141</v>
      </c>
      <c r="N81" s="202"/>
      <c r="O81" s="202"/>
      <c r="P81" s="202"/>
      <c r="Q81" s="202"/>
      <c r="R81" s="202"/>
      <c r="S81" s="202"/>
      <c r="T81" s="202"/>
      <c r="U81" s="149">
        <v>138</v>
      </c>
      <c r="V81" s="149">
        <v>55.1</v>
      </c>
      <c r="W81" s="26">
        <v>16.600000000000001</v>
      </c>
      <c r="X81" s="26">
        <v>28.2</v>
      </c>
      <c r="Y81" s="26">
        <v>49.3</v>
      </c>
      <c r="Z81" s="26">
        <v>0.06</v>
      </c>
      <c r="AA81" s="149">
        <v>138</v>
      </c>
      <c r="AB81" s="26">
        <v>76.8</v>
      </c>
      <c r="AC81" s="26">
        <v>0.08</v>
      </c>
      <c r="AD81" s="26">
        <v>15.2</v>
      </c>
      <c r="AE81" s="26">
        <v>44.2</v>
      </c>
      <c r="AF81" s="147">
        <v>32.6</v>
      </c>
      <c r="AG81" s="207"/>
      <c r="AH81" s="208"/>
      <c r="AI81" s="208"/>
      <c r="AJ81" s="208"/>
      <c r="AK81" s="208"/>
      <c r="AL81" s="209"/>
      <c r="AM81" s="120"/>
      <c r="AN81" s="120"/>
      <c r="AO81" s="120"/>
      <c r="AP81" s="120"/>
      <c r="AQ81" s="120"/>
      <c r="AR81" s="120"/>
      <c r="AS81" s="120"/>
      <c r="AT81" s="120"/>
      <c r="AU81" s="120"/>
      <c r="AV81" s="120"/>
      <c r="AW81" s="120"/>
      <c r="AX81" s="120"/>
      <c r="AY81" s="120"/>
      <c r="AZ81" s="120"/>
      <c r="BA81" s="120"/>
      <c r="BB81" s="120"/>
      <c r="BC81" s="120"/>
      <c r="BD81" s="120"/>
      <c r="BE81" s="120"/>
      <c r="BF81" s="120"/>
      <c r="BG81" s="120"/>
      <c r="BH81" s="120"/>
      <c r="BI81" s="120"/>
      <c r="BJ81" s="120"/>
      <c r="BK81" s="120"/>
      <c r="BL81" s="120"/>
      <c r="BM81" s="120"/>
      <c r="BN81" s="120"/>
      <c r="BO81" s="120"/>
      <c r="BP81" s="120"/>
      <c r="BQ81" s="120"/>
      <c r="BR81" s="120"/>
    </row>
    <row r="82" spans="2:70" s="112" customFormat="1" x14ac:dyDescent="0.25">
      <c r="B82" s="229"/>
      <c r="C82" s="213"/>
      <c r="D82" s="213" t="s">
        <v>176</v>
      </c>
      <c r="E82" s="146" t="s">
        <v>145</v>
      </c>
      <c r="F82" s="146"/>
      <c r="G82" s="26" t="s">
        <v>22</v>
      </c>
      <c r="H82" s="215" t="s">
        <v>18</v>
      </c>
      <c r="I82" s="217" t="s">
        <v>191</v>
      </c>
      <c r="J82" s="223"/>
      <c r="K82" s="24" t="s">
        <v>175</v>
      </c>
      <c r="L82" s="154" t="s">
        <v>120</v>
      </c>
      <c r="M82" s="154" t="s">
        <v>121</v>
      </c>
      <c r="N82" s="200">
        <v>885</v>
      </c>
      <c r="O82" s="200">
        <v>120</v>
      </c>
      <c r="P82" s="200">
        <v>29</v>
      </c>
      <c r="Q82" s="200">
        <v>68</v>
      </c>
      <c r="R82" s="200">
        <v>40</v>
      </c>
      <c r="S82" s="200">
        <v>74</v>
      </c>
      <c r="T82" s="200">
        <v>11</v>
      </c>
      <c r="U82" s="149">
        <v>292</v>
      </c>
      <c r="V82" s="149">
        <v>75.3</v>
      </c>
      <c r="W82" s="26">
        <v>7.2</v>
      </c>
      <c r="X82" s="26">
        <v>17.5</v>
      </c>
      <c r="Y82" s="26">
        <v>54.5</v>
      </c>
      <c r="Z82" s="26">
        <v>20.8</v>
      </c>
      <c r="AA82" s="149">
        <v>292</v>
      </c>
      <c r="AB82" s="26">
        <v>75.3</v>
      </c>
      <c r="AC82" s="26">
        <v>9.1999999999999993</v>
      </c>
      <c r="AD82" s="26">
        <v>15.4</v>
      </c>
      <c r="AE82" s="26">
        <v>38.4</v>
      </c>
      <c r="AF82" s="147">
        <v>37</v>
      </c>
      <c r="AG82" s="207"/>
      <c r="AH82" s="208"/>
      <c r="AI82" s="208"/>
      <c r="AJ82" s="208"/>
      <c r="AK82" s="208"/>
      <c r="AL82" s="209"/>
    </row>
    <row r="83" spans="2:70" s="112" customFormat="1" ht="14.4" customHeight="1" thickBot="1" x14ac:dyDescent="0.3">
      <c r="B83" s="229"/>
      <c r="C83" s="214"/>
      <c r="D83" s="214"/>
      <c r="E83" s="146" t="s">
        <v>145</v>
      </c>
      <c r="F83" s="146"/>
      <c r="G83" s="26" t="s">
        <v>23</v>
      </c>
      <c r="H83" s="216"/>
      <c r="I83" s="218"/>
      <c r="J83" s="223"/>
      <c r="K83" s="24" t="s">
        <v>175</v>
      </c>
      <c r="L83" s="154" t="s">
        <v>124</v>
      </c>
      <c r="M83" s="154" t="s">
        <v>124</v>
      </c>
      <c r="N83" s="202"/>
      <c r="O83" s="202"/>
      <c r="P83" s="202"/>
      <c r="Q83" s="202"/>
      <c r="R83" s="202"/>
      <c r="S83" s="202"/>
      <c r="T83" s="202"/>
      <c r="U83" s="149">
        <v>248</v>
      </c>
      <c r="V83" s="149">
        <v>45</v>
      </c>
      <c r="W83" s="26">
        <v>19.100000000000001</v>
      </c>
      <c r="X83" s="26">
        <v>35.9</v>
      </c>
      <c r="Y83" s="26">
        <v>41.9</v>
      </c>
      <c r="Z83" s="26">
        <v>3.1</v>
      </c>
      <c r="AA83" s="149">
        <v>248</v>
      </c>
      <c r="AB83" s="26">
        <v>61.7</v>
      </c>
      <c r="AC83" s="26">
        <v>13.6</v>
      </c>
      <c r="AD83" s="26">
        <v>24.7</v>
      </c>
      <c r="AE83" s="26">
        <v>38.9</v>
      </c>
      <c r="AF83" s="147">
        <v>22.8</v>
      </c>
      <c r="AG83" s="207"/>
      <c r="AH83" s="208"/>
      <c r="AI83" s="208"/>
      <c r="AJ83" s="208"/>
      <c r="AK83" s="208"/>
      <c r="AL83" s="209"/>
    </row>
    <row r="84" spans="2:70" s="112" customFormat="1" x14ac:dyDescent="0.25">
      <c r="B84" s="229"/>
      <c r="C84" s="219"/>
      <c r="D84" s="213" t="s">
        <v>180</v>
      </c>
      <c r="E84" s="146" t="s">
        <v>154</v>
      </c>
      <c r="F84" s="146"/>
      <c r="G84" s="146" t="s">
        <v>22</v>
      </c>
      <c r="H84" s="215" t="s">
        <v>18</v>
      </c>
      <c r="I84" s="217" t="s">
        <v>191</v>
      </c>
      <c r="J84" s="223"/>
      <c r="K84" s="24" t="s">
        <v>123</v>
      </c>
      <c r="L84" s="154" t="s">
        <v>120</v>
      </c>
      <c r="M84" s="154" t="s">
        <v>121</v>
      </c>
      <c r="N84" s="225">
        <v>3012</v>
      </c>
      <c r="O84" s="200">
        <v>452</v>
      </c>
      <c r="P84" s="200">
        <v>113</v>
      </c>
      <c r="Q84" s="200">
        <v>207</v>
      </c>
      <c r="R84" s="200">
        <v>232</v>
      </c>
      <c r="S84" s="200">
        <v>481</v>
      </c>
      <c r="T84" s="200">
        <v>45</v>
      </c>
      <c r="U84" s="149">
        <v>998</v>
      </c>
      <c r="V84" s="149">
        <v>81.900000000000006</v>
      </c>
      <c r="W84" s="26">
        <v>0.05</v>
      </c>
      <c r="X84" s="26">
        <v>12.6</v>
      </c>
      <c r="Y84" s="26">
        <v>54.2</v>
      </c>
      <c r="Z84" s="26">
        <v>27.7</v>
      </c>
      <c r="AA84" s="149">
        <v>998</v>
      </c>
      <c r="AB84" s="26">
        <v>82.2</v>
      </c>
      <c r="AC84" s="26">
        <v>0.06</v>
      </c>
      <c r="AD84" s="26">
        <v>12.1</v>
      </c>
      <c r="AE84" s="26">
        <v>45</v>
      </c>
      <c r="AF84" s="147">
        <v>37.299999999999997</v>
      </c>
      <c r="AG84" s="207"/>
      <c r="AH84" s="208"/>
      <c r="AI84" s="208"/>
      <c r="AJ84" s="208"/>
      <c r="AK84" s="208"/>
      <c r="AL84" s="209"/>
    </row>
    <row r="85" spans="2:70" s="112" customFormat="1" ht="14.4" customHeight="1" x14ac:dyDescent="0.25">
      <c r="B85" s="229"/>
      <c r="C85" s="220"/>
      <c r="D85" s="214"/>
      <c r="E85" s="146" t="s">
        <v>182</v>
      </c>
      <c r="F85" s="146"/>
      <c r="G85" s="146" t="s">
        <v>23</v>
      </c>
      <c r="H85" s="216"/>
      <c r="I85" s="218"/>
      <c r="J85" s="223"/>
      <c r="K85" s="24" t="s">
        <v>123</v>
      </c>
      <c r="L85" s="154" t="s">
        <v>124</v>
      </c>
      <c r="M85" s="154" t="s">
        <v>124</v>
      </c>
      <c r="N85" s="226"/>
      <c r="O85" s="201"/>
      <c r="P85" s="201"/>
      <c r="Q85" s="201"/>
      <c r="R85" s="201"/>
      <c r="S85" s="201"/>
      <c r="T85" s="201"/>
      <c r="U85" s="149">
        <v>693</v>
      </c>
      <c r="V85" s="149">
        <v>64.5</v>
      </c>
      <c r="W85" s="26">
        <v>0.09</v>
      </c>
      <c r="X85" s="26">
        <v>25.5</v>
      </c>
      <c r="Y85" s="26">
        <v>55.4</v>
      </c>
      <c r="Z85" s="26">
        <v>0.09</v>
      </c>
      <c r="AA85" s="149">
        <v>693</v>
      </c>
      <c r="AB85" s="26">
        <v>75</v>
      </c>
      <c r="AC85" s="26">
        <v>0.09</v>
      </c>
      <c r="AD85" s="26">
        <v>15.7</v>
      </c>
      <c r="AE85" s="26">
        <v>37.9</v>
      </c>
      <c r="AF85" s="147">
        <v>37.1</v>
      </c>
      <c r="AG85" s="207"/>
      <c r="AH85" s="208"/>
      <c r="AI85" s="208"/>
      <c r="AJ85" s="208"/>
      <c r="AK85" s="208"/>
      <c r="AL85" s="209"/>
    </row>
    <row r="86" spans="2:70" s="112" customFormat="1" ht="15" customHeight="1" thickBot="1" x14ac:dyDescent="0.3">
      <c r="B86" s="230"/>
      <c r="C86" s="221"/>
      <c r="D86" s="233"/>
      <c r="E86" s="146" t="s">
        <v>182</v>
      </c>
      <c r="F86" s="146"/>
      <c r="G86" s="146" t="s">
        <v>31</v>
      </c>
      <c r="H86" s="234"/>
      <c r="I86" s="235"/>
      <c r="J86" s="224"/>
      <c r="K86" s="26" t="s">
        <v>130</v>
      </c>
      <c r="L86" s="154" t="s">
        <v>185</v>
      </c>
      <c r="M86" s="154" t="s">
        <v>130</v>
      </c>
      <c r="N86" s="227"/>
      <c r="O86" s="202"/>
      <c r="P86" s="202"/>
      <c r="Q86" s="202"/>
      <c r="R86" s="202"/>
      <c r="S86" s="202"/>
      <c r="T86" s="202"/>
      <c r="U86" s="149" t="s">
        <v>130</v>
      </c>
      <c r="V86" s="149" t="s">
        <v>130</v>
      </c>
      <c r="W86" s="149" t="s">
        <v>130</v>
      </c>
      <c r="X86" s="149" t="s">
        <v>130</v>
      </c>
      <c r="Y86" s="149" t="s">
        <v>130</v>
      </c>
      <c r="Z86" s="149" t="s">
        <v>130</v>
      </c>
      <c r="AA86" s="149" t="s">
        <v>130</v>
      </c>
      <c r="AB86" s="149" t="s">
        <v>130</v>
      </c>
      <c r="AC86" s="149" t="s">
        <v>130</v>
      </c>
      <c r="AD86" s="149" t="s">
        <v>130</v>
      </c>
      <c r="AE86" s="149" t="s">
        <v>130</v>
      </c>
      <c r="AF86" s="179" t="s">
        <v>130</v>
      </c>
      <c r="AG86" s="210"/>
      <c r="AH86" s="211"/>
      <c r="AI86" s="211"/>
      <c r="AJ86" s="211"/>
      <c r="AK86" s="211"/>
      <c r="AL86" s="212"/>
    </row>
    <row r="87" spans="2:70" s="112" customFormat="1" x14ac:dyDescent="0.25">
      <c r="B87" s="191"/>
      <c r="C87" s="192"/>
      <c r="D87" s="192"/>
      <c r="E87" s="193"/>
      <c r="F87" s="193"/>
      <c r="G87" s="193"/>
      <c r="H87" s="193"/>
      <c r="I87" s="193"/>
      <c r="J87" s="193"/>
      <c r="K87" s="194"/>
      <c r="L87" s="193"/>
      <c r="M87" s="193"/>
      <c r="N87" s="193"/>
      <c r="O87" s="193"/>
      <c r="P87" s="193"/>
      <c r="Q87" s="193"/>
      <c r="R87" s="193"/>
      <c r="S87" s="193"/>
      <c r="T87" s="193"/>
      <c r="U87" s="194"/>
      <c r="V87" s="194"/>
      <c r="W87" s="194"/>
      <c r="X87" s="194"/>
      <c r="Y87" s="194"/>
      <c r="Z87" s="194"/>
      <c r="AA87" s="194"/>
      <c r="AB87" s="194"/>
      <c r="AC87" s="194"/>
      <c r="AD87" s="194"/>
      <c r="AE87" s="194"/>
      <c r="AF87" s="194"/>
      <c r="AG87" s="194"/>
      <c r="AH87" s="194"/>
      <c r="AI87" s="194"/>
      <c r="AJ87" s="194"/>
      <c r="AK87" s="194"/>
      <c r="AL87" s="194"/>
    </row>
    <row r="88" spans="2:70" s="112" customFormat="1" x14ac:dyDescent="0.25">
      <c r="B88" s="192"/>
      <c r="C88" s="192"/>
      <c r="D88" s="192"/>
      <c r="E88" s="193"/>
      <c r="F88" s="193"/>
      <c r="G88" s="193"/>
      <c r="H88" s="193"/>
      <c r="I88" s="193"/>
      <c r="J88" s="193"/>
      <c r="K88" s="194"/>
      <c r="L88" s="193"/>
      <c r="M88" s="193"/>
      <c r="N88" s="193"/>
      <c r="O88" s="193"/>
      <c r="P88" s="193"/>
      <c r="Q88" s="193"/>
      <c r="R88" s="193"/>
      <c r="S88" s="193"/>
      <c r="T88" s="193"/>
      <c r="U88" s="194"/>
      <c r="V88" s="194"/>
      <c r="W88" s="194"/>
      <c r="X88" s="194"/>
      <c r="Y88" s="194"/>
      <c r="Z88" s="194"/>
      <c r="AA88" s="194"/>
      <c r="AB88" s="194"/>
      <c r="AC88" s="194"/>
      <c r="AD88" s="194"/>
      <c r="AE88" s="194"/>
      <c r="AF88" s="194"/>
      <c r="AG88" s="194"/>
      <c r="AH88" s="194"/>
      <c r="AI88" s="194"/>
      <c r="AJ88" s="194"/>
      <c r="AK88" s="194"/>
      <c r="AL88" s="194"/>
    </row>
    <row r="89" spans="2:70" s="112" customFormat="1" x14ac:dyDescent="0.25">
      <c r="B89" s="192"/>
      <c r="C89" s="192"/>
      <c r="D89" s="192"/>
      <c r="E89" s="193"/>
      <c r="F89" s="193"/>
      <c r="G89" s="193"/>
      <c r="H89" s="193"/>
      <c r="I89" s="193"/>
      <c r="J89" s="193"/>
      <c r="K89" s="194"/>
      <c r="L89" s="193"/>
      <c r="M89" s="193"/>
      <c r="N89" s="193"/>
      <c r="O89" s="193"/>
      <c r="P89" s="193"/>
      <c r="Q89" s="193"/>
      <c r="R89" s="193"/>
      <c r="S89" s="193"/>
      <c r="T89" s="193"/>
      <c r="U89" s="194"/>
      <c r="V89" s="194"/>
      <c r="W89" s="194"/>
      <c r="X89" s="194"/>
      <c r="Y89" s="194"/>
      <c r="Z89" s="194"/>
      <c r="AA89" s="194"/>
      <c r="AB89" s="194"/>
      <c r="AC89" s="194"/>
      <c r="AD89" s="194"/>
      <c r="AE89" s="194"/>
      <c r="AF89" s="194"/>
      <c r="AG89" s="194"/>
      <c r="AH89" s="194"/>
      <c r="AI89" s="194"/>
      <c r="AJ89" s="194"/>
      <c r="AK89" s="194"/>
      <c r="AL89" s="194"/>
    </row>
    <row r="90" spans="2:70" s="112" customFormat="1" x14ac:dyDescent="0.25">
      <c r="B90" s="192"/>
      <c r="C90" s="192"/>
      <c r="D90" s="192"/>
      <c r="E90" s="193"/>
      <c r="F90" s="193"/>
      <c r="G90" s="193"/>
      <c r="H90" s="193"/>
      <c r="I90" s="193"/>
      <c r="J90" s="193"/>
      <c r="K90" s="194"/>
      <c r="L90" s="193"/>
      <c r="M90" s="193"/>
      <c r="N90" s="193"/>
      <c r="O90" s="193"/>
      <c r="P90" s="193"/>
      <c r="Q90" s="193"/>
      <c r="R90" s="193"/>
      <c r="S90" s="193"/>
      <c r="T90" s="193"/>
      <c r="U90" s="194"/>
      <c r="V90" s="194"/>
      <c r="W90" s="194"/>
      <c r="X90" s="194"/>
      <c r="Y90" s="194"/>
      <c r="Z90" s="194"/>
      <c r="AA90" s="194"/>
      <c r="AB90" s="194"/>
      <c r="AC90" s="194"/>
      <c r="AD90" s="194"/>
      <c r="AE90" s="194"/>
      <c r="AF90" s="194"/>
      <c r="AG90" s="194"/>
      <c r="AH90" s="194"/>
      <c r="AI90" s="194"/>
      <c r="AJ90" s="194"/>
      <c r="AK90" s="194"/>
      <c r="AL90" s="194"/>
    </row>
    <row r="91" spans="2:70" s="112" customFormat="1" x14ac:dyDescent="0.25">
      <c r="B91" s="192"/>
      <c r="C91" s="192"/>
      <c r="D91" s="192"/>
      <c r="E91" s="193"/>
      <c r="F91" s="193"/>
      <c r="G91" s="193"/>
      <c r="H91" s="193"/>
      <c r="I91" s="193"/>
      <c r="J91" s="193"/>
      <c r="K91" s="194"/>
      <c r="L91" s="193"/>
      <c r="M91" s="193"/>
      <c r="N91" s="193"/>
      <c r="O91" s="193"/>
      <c r="P91" s="193"/>
      <c r="Q91" s="193"/>
      <c r="R91" s="193"/>
      <c r="S91" s="193"/>
      <c r="T91" s="193"/>
      <c r="U91" s="194"/>
      <c r="V91" s="194"/>
      <c r="W91" s="194"/>
      <c r="X91" s="194"/>
      <c r="Y91" s="194"/>
      <c r="Z91" s="194"/>
      <c r="AA91" s="194"/>
      <c r="AB91" s="194"/>
      <c r="AC91" s="194"/>
      <c r="AD91" s="194"/>
      <c r="AE91" s="194"/>
      <c r="AF91" s="194"/>
      <c r="AG91" s="194"/>
      <c r="AH91" s="194"/>
      <c r="AI91" s="194"/>
      <c r="AJ91" s="194"/>
      <c r="AK91" s="194"/>
      <c r="AL91" s="194"/>
    </row>
    <row r="92" spans="2:70" s="112" customFormat="1" x14ac:dyDescent="0.25">
      <c r="B92" s="192"/>
      <c r="C92" s="192"/>
      <c r="D92" s="192"/>
      <c r="E92" s="193"/>
      <c r="F92" s="193"/>
      <c r="G92" s="193"/>
      <c r="H92" s="193"/>
      <c r="I92" s="193"/>
      <c r="J92" s="193"/>
      <c r="K92" s="194"/>
      <c r="L92" s="193"/>
      <c r="M92" s="193"/>
      <c r="N92" s="193"/>
      <c r="O92" s="193"/>
      <c r="P92" s="193"/>
      <c r="Q92" s="193"/>
      <c r="R92" s="193"/>
      <c r="S92" s="193"/>
      <c r="T92" s="193"/>
      <c r="U92" s="194"/>
      <c r="V92" s="194"/>
      <c r="W92" s="194"/>
      <c r="X92" s="194"/>
      <c r="Y92" s="194"/>
      <c r="Z92" s="194"/>
      <c r="AA92" s="194"/>
      <c r="AB92" s="194"/>
      <c r="AC92" s="194"/>
      <c r="AD92" s="194"/>
      <c r="AE92" s="194"/>
      <c r="AF92" s="194"/>
      <c r="AG92" s="194"/>
      <c r="AH92" s="194"/>
      <c r="AI92" s="194"/>
      <c r="AJ92" s="194"/>
      <c r="AK92" s="194"/>
      <c r="AL92" s="194"/>
    </row>
    <row r="93" spans="2:70" s="112" customFormat="1" x14ac:dyDescent="0.25">
      <c r="B93" s="192"/>
      <c r="C93" s="192"/>
      <c r="D93" s="192"/>
      <c r="E93" s="193"/>
      <c r="F93" s="193"/>
      <c r="G93" s="193"/>
      <c r="H93" s="193"/>
      <c r="I93" s="193"/>
      <c r="J93" s="193"/>
      <c r="K93" s="194"/>
      <c r="L93" s="193"/>
      <c r="M93" s="193"/>
      <c r="N93" s="193"/>
      <c r="O93" s="193"/>
      <c r="P93" s="193"/>
      <c r="Q93" s="193"/>
      <c r="R93" s="193"/>
      <c r="S93" s="193"/>
      <c r="T93" s="193"/>
      <c r="U93" s="194"/>
      <c r="V93" s="194"/>
      <c r="W93" s="194"/>
      <c r="X93" s="194"/>
      <c r="Y93" s="194"/>
      <c r="Z93" s="194"/>
      <c r="AA93" s="194"/>
      <c r="AB93" s="194"/>
      <c r="AC93" s="194"/>
      <c r="AD93" s="194"/>
      <c r="AE93" s="194"/>
      <c r="AF93" s="194"/>
      <c r="AG93" s="194"/>
      <c r="AH93" s="194"/>
      <c r="AI93" s="194"/>
      <c r="AJ93" s="194"/>
      <c r="AK93" s="194"/>
      <c r="AL93" s="194"/>
    </row>
    <row r="94" spans="2:70" s="112" customFormat="1" x14ac:dyDescent="0.25">
      <c r="B94" s="192"/>
      <c r="C94" s="192"/>
      <c r="D94" s="192"/>
      <c r="E94" s="193"/>
      <c r="F94" s="193"/>
      <c r="G94" s="193"/>
      <c r="H94" s="193"/>
      <c r="I94" s="193"/>
      <c r="J94" s="193"/>
      <c r="K94" s="194"/>
      <c r="L94" s="193"/>
      <c r="M94" s="193"/>
      <c r="N94" s="193"/>
      <c r="O94" s="193"/>
      <c r="P94" s="193"/>
      <c r="Q94" s="193"/>
      <c r="R94" s="193"/>
      <c r="S94" s="193"/>
      <c r="T94" s="193"/>
      <c r="U94" s="194"/>
      <c r="V94" s="194"/>
      <c r="W94" s="194"/>
      <c r="X94" s="194"/>
      <c r="Y94" s="194"/>
      <c r="Z94" s="194"/>
      <c r="AA94" s="194"/>
      <c r="AB94" s="194"/>
      <c r="AC94" s="194"/>
      <c r="AD94" s="194"/>
      <c r="AE94" s="194"/>
      <c r="AF94" s="194"/>
      <c r="AG94" s="194"/>
      <c r="AH94" s="194"/>
      <c r="AI94" s="194"/>
      <c r="AJ94" s="194"/>
      <c r="AK94" s="194"/>
      <c r="AL94" s="194"/>
    </row>
    <row r="95" spans="2:70" s="112" customFormat="1" x14ac:dyDescent="0.25">
      <c r="B95" s="192"/>
      <c r="C95" s="192"/>
      <c r="D95" s="192"/>
      <c r="E95" s="193"/>
      <c r="F95" s="193"/>
      <c r="G95" s="193"/>
      <c r="H95" s="193"/>
      <c r="I95" s="193"/>
      <c r="J95" s="193"/>
      <c r="K95" s="194"/>
      <c r="L95" s="193"/>
      <c r="M95" s="193"/>
      <c r="N95" s="193"/>
      <c r="O95" s="193"/>
      <c r="P95" s="193"/>
      <c r="Q95" s="193"/>
      <c r="R95" s="193"/>
      <c r="S95" s="193"/>
      <c r="T95" s="193"/>
      <c r="U95" s="194"/>
      <c r="V95" s="194"/>
      <c r="W95" s="194"/>
      <c r="X95" s="194"/>
      <c r="Y95" s="194"/>
      <c r="Z95" s="194"/>
      <c r="AA95" s="194"/>
      <c r="AB95" s="194"/>
      <c r="AC95" s="194"/>
      <c r="AD95" s="194"/>
      <c r="AE95" s="194"/>
      <c r="AF95" s="194"/>
      <c r="AG95" s="194"/>
      <c r="AH95" s="194"/>
      <c r="AI95" s="194"/>
      <c r="AJ95" s="194"/>
      <c r="AK95" s="194"/>
      <c r="AL95" s="194"/>
    </row>
    <row r="96" spans="2:70" s="112" customFormat="1" x14ac:dyDescent="0.25">
      <c r="B96" s="192"/>
      <c r="C96" s="192"/>
      <c r="D96" s="192"/>
      <c r="E96" s="193"/>
      <c r="F96" s="193"/>
      <c r="G96" s="193"/>
      <c r="H96" s="193"/>
      <c r="I96" s="193"/>
      <c r="J96" s="193"/>
      <c r="K96" s="194"/>
      <c r="L96" s="193"/>
      <c r="M96" s="193"/>
      <c r="N96" s="193"/>
      <c r="O96" s="193"/>
      <c r="P96" s="193"/>
      <c r="Q96" s="193"/>
      <c r="R96" s="193"/>
      <c r="S96" s="193"/>
      <c r="T96" s="193"/>
      <c r="U96" s="194"/>
      <c r="V96" s="194"/>
      <c r="W96" s="194"/>
      <c r="X96" s="194"/>
      <c r="Y96" s="194"/>
      <c r="Z96" s="194"/>
      <c r="AA96" s="194"/>
      <c r="AB96" s="194"/>
      <c r="AC96" s="194"/>
      <c r="AD96" s="194"/>
      <c r="AE96" s="194"/>
      <c r="AF96" s="194"/>
      <c r="AG96" s="194"/>
      <c r="AH96" s="194"/>
      <c r="AI96" s="194"/>
      <c r="AJ96" s="194"/>
      <c r="AK96" s="194"/>
      <c r="AL96" s="194"/>
    </row>
    <row r="97" spans="1:70" x14ac:dyDescent="0.25">
      <c r="A97" s="120"/>
      <c r="B97" s="192"/>
      <c r="C97" s="192"/>
      <c r="D97" s="192"/>
      <c r="E97" s="193"/>
      <c r="F97" s="193"/>
      <c r="G97" s="193"/>
      <c r="H97" s="193"/>
      <c r="I97" s="193"/>
      <c r="J97" s="193"/>
      <c r="K97" s="194"/>
      <c r="L97" s="193"/>
      <c r="M97" s="193"/>
      <c r="N97" s="193"/>
      <c r="O97" s="193"/>
      <c r="P97" s="193"/>
      <c r="Q97" s="193"/>
      <c r="R97" s="193"/>
      <c r="S97" s="193"/>
      <c r="T97" s="193"/>
      <c r="U97" s="194"/>
      <c r="V97" s="194"/>
      <c r="W97" s="194"/>
      <c r="X97" s="194"/>
      <c r="Y97" s="194"/>
      <c r="Z97" s="194"/>
      <c r="AA97" s="194"/>
      <c r="AB97" s="194"/>
      <c r="AC97" s="194"/>
      <c r="AD97" s="194"/>
      <c r="AE97" s="194"/>
      <c r="AF97" s="194"/>
      <c r="AG97" s="194"/>
      <c r="AH97" s="194"/>
      <c r="AI97" s="194"/>
      <c r="AJ97" s="194"/>
      <c r="AK97" s="194"/>
      <c r="AL97" s="194"/>
      <c r="AM97" s="120"/>
      <c r="AN97" s="120"/>
      <c r="AO97" s="120"/>
      <c r="AP97" s="120"/>
      <c r="AQ97" s="120"/>
      <c r="AR97" s="120"/>
      <c r="AS97" s="120"/>
      <c r="AT97" s="120"/>
      <c r="AU97" s="120"/>
      <c r="AV97" s="120"/>
      <c r="AW97" s="120"/>
      <c r="AX97" s="120"/>
      <c r="AY97" s="120"/>
      <c r="AZ97" s="120"/>
      <c r="BA97" s="120"/>
      <c r="BB97" s="120"/>
      <c r="BC97" s="120"/>
      <c r="BD97" s="120"/>
      <c r="BE97" s="120"/>
      <c r="BF97" s="120"/>
      <c r="BG97" s="120"/>
      <c r="BH97" s="120"/>
      <c r="BI97" s="120"/>
      <c r="BJ97" s="120"/>
      <c r="BK97" s="120"/>
      <c r="BL97" s="120"/>
      <c r="BM97" s="120"/>
      <c r="BN97" s="120"/>
      <c r="BO97" s="120"/>
      <c r="BP97" s="120"/>
      <c r="BQ97" s="120"/>
      <c r="BR97" s="120"/>
    </row>
    <row r="98" spans="1:70" x14ac:dyDescent="0.25">
      <c r="A98" s="120"/>
      <c r="B98" s="192"/>
      <c r="C98" s="192"/>
      <c r="D98" s="192"/>
      <c r="E98" s="193"/>
      <c r="F98" s="193"/>
      <c r="G98" s="193"/>
      <c r="H98" s="193"/>
      <c r="I98" s="193"/>
      <c r="J98" s="193"/>
      <c r="K98" s="194"/>
      <c r="L98" s="193"/>
      <c r="M98" s="193"/>
      <c r="N98" s="193"/>
      <c r="O98" s="193"/>
      <c r="P98" s="193"/>
      <c r="Q98" s="193"/>
      <c r="R98" s="193"/>
      <c r="S98" s="193"/>
      <c r="T98" s="193"/>
      <c r="U98" s="194"/>
      <c r="V98" s="194"/>
      <c r="W98" s="194"/>
      <c r="X98" s="194"/>
      <c r="Y98" s="194"/>
      <c r="Z98" s="194"/>
      <c r="AA98" s="194"/>
      <c r="AB98" s="194"/>
      <c r="AC98" s="194"/>
      <c r="AD98" s="194"/>
      <c r="AE98" s="194"/>
      <c r="AF98" s="194"/>
      <c r="AG98" s="194"/>
      <c r="AH98" s="194"/>
      <c r="AI98" s="194"/>
      <c r="AJ98" s="194"/>
      <c r="AK98" s="194"/>
      <c r="AL98" s="194"/>
      <c r="AM98" s="120"/>
      <c r="AN98" s="120"/>
      <c r="AO98" s="120"/>
      <c r="AP98" s="120"/>
      <c r="AQ98" s="120"/>
      <c r="AR98" s="120"/>
      <c r="AS98" s="120"/>
      <c r="AT98" s="120"/>
      <c r="AU98" s="120"/>
      <c r="AV98" s="120"/>
      <c r="AW98" s="120"/>
      <c r="AX98" s="120"/>
      <c r="AY98" s="120"/>
      <c r="AZ98" s="120"/>
      <c r="BA98" s="120"/>
      <c r="BB98" s="120"/>
      <c r="BC98" s="120"/>
      <c r="BD98" s="120"/>
      <c r="BE98" s="120"/>
      <c r="BF98" s="120"/>
      <c r="BG98" s="120"/>
      <c r="BH98" s="120"/>
      <c r="BI98" s="120"/>
      <c r="BJ98" s="120"/>
      <c r="BK98" s="120"/>
      <c r="BL98" s="120"/>
      <c r="BM98" s="120"/>
      <c r="BN98" s="120"/>
      <c r="BO98" s="120"/>
      <c r="BP98" s="120"/>
      <c r="BQ98" s="120"/>
      <c r="BR98" s="120"/>
    </row>
    <row r="99" spans="1:70" x14ac:dyDescent="0.25">
      <c r="A99" s="120"/>
      <c r="B99" s="192"/>
      <c r="C99" s="192"/>
      <c r="D99" s="192"/>
      <c r="E99" s="193"/>
      <c r="F99" s="193"/>
      <c r="G99" s="193"/>
      <c r="H99" s="193"/>
      <c r="I99" s="193"/>
      <c r="J99" s="193"/>
      <c r="K99" s="194"/>
      <c r="L99" s="193"/>
      <c r="M99" s="193"/>
      <c r="N99" s="193"/>
      <c r="O99" s="193"/>
      <c r="P99" s="193"/>
      <c r="Q99" s="193"/>
      <c r="R99" s="193"/>
      <c r="S99" s="193"/>
      <c r="T99" s="193"/>
      <c r="U99" s="194"/>
      <c r="V99" s="194"/>
      <c r="W99" s="194"/>
      <c r="X99" s="194"/>
      <c r="Y99" s="194"/>
      <c r="Z99" s="194"/>
      <c r="AA99" s="194"/>
      <c r="AB99" s="194"/>
      <c r="AC99" s="194"/>
      <c r="AD99" s="194"/>
      <c r="AE99" s="194"/>
      <c r="AF99" s="194"/>
      <c r="AG99" s="194"/>
      <c r="AH99" s="194"/>
      <c r="AI99" s="194"/>
      <c r="AJ99" s="194"/>
      <c r="AK99" s="194"/>
      <c r="AL99" s="194"/>
      <c r="AM99" s="120"/>
      <c r="AN99" s="120"/>
      <c r="AO99" s="120"/>
      <c r="AP99" s="120"/>
      <c r="AQ99" s="120"/>
      <c r="AR99" s="120"/>
      <c r="AS99" s="120"/>
      <c r="AT99" s="120"/>
      <c r="AU99" s="120"/>
      <c r="AV99" s="120"/>
      <c r="AW99" s="120"/>
      <c r="AX99" s="120"/>
      <c r="AY99" s="120"/>
      <c r="AZ99" s="120"/>
      <c r="BA99" s="120"/>
      <c r="BB99" s="120"/>
      <c r="BC99" s="120"/>
      <c r="BD99" s="120"/>
      <c r="BE99" s="120"/>
      <c r="BF99" s="120"/>
      <c r="BG99" s="120"/>
      <c r="BH99" s="120"/>
      <c r="BI99" s="120"/>
      <c r="BJ99" s="120"/>
      <c r="BK99" s="120"/>
      <c r="BL99" s="120"/>
      <c r="BM99" s="120"/>
      <c r="BN99" s="120"/>
      <c r="BO99" s="120"/>
      <c r="BP99" s="120"/>
      <c r="BQ99" s="120"/>
      <c r="BR99" s="120"/>
    </row>
    <row r="100" spans="1:70" x14ac:dyDescent="0.25">
      <c r="A100" s="120"/>
      <c r="B100" s="192"/>
      <c r="C100" s="192"/>
      <c r="D100" s="192"/>
      <c r="E100" s="193"/>
      <c r="F100" s="193"/>
      <c r="G100" s="193"/>
      <c r="H100" s="193"/>
      <c r="I100" s="193"/>
      <c r="J100" s="193"/>
      <c r="K100" s="194"/>
      <c r="L100" s="193"/>
      <c r="M100" s="193"/>
      <c r="N100" s="193"/>
      <c r="O100" s="193"/>
      <c r="P100" s="193"/>
      <c r="Q100" s="193"/>
      <c r="R100" s="193"/>
      <c r="S100" s="193"/>
      <c r="T100" s="193"/>
      <c r="U100" s="194"/>
      <c r="V100" s="194"/>
      <c r="W100" s="194"/>
      <c r="X100" s="194"/>
      <c r="Y100" s="194"/>
      <c r="Z100" s="194"/>
      <c r="AA100" s="194"/>
      <c r="AB100" s="194"/>
      <c r="AC100" s="194"/>
      <c r="AD100" s="194"/>
      <c r="AE100" s="194"/>
      <c r="AF100" s="194"/>
      <c r="AG100" s="194"/>
      <c r="AH100" s="194"/>
      <c r="AI100" s="194"/>
      <c r="AJ100" s="194"/>
      <c r="AK100" s="194"/>
      <c r="AL100" s="194"/>
      <c r="AM100" s="120"/>
      <c r="AN100" s="120"/>
      <c r="AO100" s="120"/>
      <c r="AP100" s="120"/>
      <c r="AQ100" s="120"/>
      <c r="AR100" s="120"/>
      <c r="AS100" s="120"/>
      <c r="AT100" s="120"/>
      <c r="AU100" s="120"/>
      <c r="AV100" s="120"/>
      <c r="AW100" s="120"/>
      <c r="AX100" s="120"/>
      <c r="AY100" s="120"/>
      <c r="AZ100" s="120"/>
      <c r="BA100" s="120"/>
      <c r="BB100" s="120"/>
      <c r="BC100" s="120"/>
      <c r="BD100" s="120"/>
      <c r="BE100" s="120"/>
      <c r="BF100" s="120"/>
      <c r="BG100" s="120"/>
      <c r="BH100" s="120"/>
      <c r="BI100" s="120"/>
      <c r="BJ100" s="120"/>
      <c r="BK100" s="120"/>
      <c r="BL100" s="120"/>
      <c r="BM100" s="120"/>
      <c r="BN100" s="120"/>
      <c r="BO100" s="120"/>
      <c r="BP100" s="120"/>
      <c r="BQ100" s="120"/>
      <c r="BR100" s="120"/>
    </row>
    <row r="101" spans="1:70" x14ac:dyDescent="0.25">
      <c r="A101" s="120"/>
      <c r="B101" s="192"/>
      <c r="C101" s="192"/>
      <c r="D101" s="192"/>
      <c r="E101" s="193"/>
      <c r="F101" s="193"/>
      <c r="G101" s="193"/>
      <c r="H101" s="193"/>
      <c r="I101" s="193"/>
      <c r="J101" s="193"/>
      <c r="K101" s="194"/>
      <c r="L101" s="193"/>
      <c r="M101" s="193"/>
      <c r="N101" s="193"/>
      <c r="O101" s="193"/>
      <c r="P101" s="193"/>
      <c r="Q101" s="193"/>
      <c r="R101" s="193"/>
      <c r="S101" s="193"/>
      <c r="T101" s="193"/>
      <c r="U101" s="194"/>
      <c r="V101" s="194"/>
      <c r="W101" s="194"/>
      <c r="X101" s="194"/>
      <c r="Y101" s="194"/>
      <c r="Z101" s="194"/>
      <c r="AA101" s="194"/>
      <c r="AB101" s="194"/>
      <c r="AC101" s="194"/>
      <c r="AD101" s="194"/>
      <c r="AE101" s="194"/>
      <c r="AF101" s="194"/>
      <c r="AG101" s="194"/>
      <c r="AH101" s="194"/>
      <c r="AI101" s="194"/>
      <c r="AJ101" s="194"/>
      <c r="AK101" s="194"/>
      <c r="AL101" s="194"/>
      <c r="AM101" s="120"/>
      <c r="AN101" s="120"/>
      <c r="AO101" s="120"/>
      <c r="AP101" s="120"/>
      <c r="AQ101" s="120"/>
      <c r="AR101" s="120"/>
      <c r="AS101" s="120"/>
      <c r="AT101" s="120"/>
      <c r="AU101" s="120"/>
      <c r="AV101" s="120"/>
      <c r="AW101" s="120"/>
      <c r="AX101" s="120"/>
      <c r="AY101" s="120"/>
      <c r="AZ101" s="120"/>
      <c r="BA101" s="120"/>
      <c r="BB101" s="120"/>
      <c r="BC101" s="120"/>
      <c r="BD101" s="120"/>
      <c r="BE101" s="120"/>
      <c r="BF101" s="120"/>
      <c r="BG101" s="120"/>
      <c r="BH101" s="120"/>
      <c r="BI101" s="120"/>
      <c r="BJ101" s="120"/>
      <c r="BK101" s="120"/>
      <c r="BL101" s="120"/>
      <c r="BM101" s="120"/>
      <c r="BN101" s="120"/>
      <c r="BO101" s="120"/>
      <c r="BP101" s="120"/>
      <c r="BQ101" s="120"/>
      <c r="BR101" s="120"/>
    </row>
    <row r="102" spans="1:70" x14ac:dyDescent="0.25">
      <c r="A102" s="120"/>
      <c r="B102" s="192"/>
      <c r="C102" s="192"/>
      <c r="D102" s="192"/>
      <c r="E102" s="193"/>
      <c r="F102" s="193"/>
      <c r="G102" s="193"/>
      <c r="H102" s="193"/>
      <c r="I102" s="193"/>
      <c r="J102" s="193"/>
      <c r="K102" s="194"/>
      <c r="L102" s="193"/>
      <c r="M102" s="193"/>
      <c r="N102" s="193"/>
      <c r="O102" s="193"/>
      <c r="P102" s="193"/>
      <c r="Q102" s="193"/>
      <c r="R102" s="193"/>
      <c r="S102" s="193"/>
      <c r="T102" s="193"/>
      <c r="U102" s="194"/>
      <c r="V102" s="194"/>
      <c r="W102" s="194"/>
      <c r="X102" s="194"/>
      <c r="Y102" s="194"/>
      <c r="Z102" s="194"/>
      <c r="AA102" s="194"/>
      <c r="AB102" s="194"/>
      <c r="AC102" s="194"/>
      <c r="AD102" s="194"/>
      <c r="AE102" s="194"/>
      <c r="AF102" s="194"/>
      <c r="AG102" s="194"/>
      <c r="AH102" s="194"/>
      <c r="AI102" s="194"/>
      <c r="AJ102" s="194"/>
      <c r="AK102" s="194"/>
      <c r="AL102" s="194"/>
      <c r="AM102" s="120"/>
      <c r="AN102" s="120"/>
      <c r="AO102" s="120"/>
      <c r="AP102" s="120"/>
      <c r="AQ102" s="120"/>
      <c r="AR102" s="120"/>
      <c r="AS102" s="120"/>
      <c r="AT102" s="120"/>
      <c r="AU102" s="120"/>
      <c r="AV102" s="120"/>
      <c r="AW102" s="120"/>
      <c r="AX102" s="120"/>
      <c r="AY102" s="120"/>
      <c r="AZ102" s="120"/>
      <c r="BA102" s="120"/>
      <c r="BB102" s="120"/>
      <c r="BC102" s="120"/>
      <c r="BD102" s="120"/>
      <c r="BE102" s="120"/>
      <c r="BF102" s="120"/>
      <c r="BG102" s="120"/>
      <c r="BH102" s="120"/>
      <c r="BI102" s="120"/>
      <c r="BJ102" s="120"/>
      <c r="BK102" s="120"/>
      <c r="BL102" s="120"/>
      <c r="BM102" s="120"/>
      <c r="BN102" s="120"/>
      <c r="BO102" s="120"/>
      <c r="BP102" s="120"/>
      <c r="BQ102" s="120"/>
      <c r="BR102" s="120"/>
    </row>
    <row r="103" spans="1:70" x14ac:dyDescent="0.25">
      <c r="A103" s="120"/>
      <c r="B103" s="192"/>
      <c r="C103" s="192"/>
      <c r="D103" s="192"/>
      <c r="E103" s="193"/>
      <c r="F103" s="193"/>
      <c r="G103" s="193"/>
      <c r="H103" s="193"/>
      <c r="I103" s="193"/>
      <c r="J103" s="193"/>
      <c r="K103" s="194"/>
      <c r="L103" s="193"/>
      <c r="M103" s="193"/>
      <c r="N103" s="193"/>
      <c r="O103" s="193"/>
      <c r="P103" s="193"/>
      <c r="Q103" s="193"/>
      <c r="R103" s="193"/>
      <c r="S103" s="193"/>
      <c r="T103" s="193"/>
      <c r="U103" s="194"/>
      <c r="V103" s="194"/>
      <c r="W103" s="194"/>
      <c r="X103" s="194"/>
      <c r="Y103" s="194"/>
      <c r="Z103" s="194"/>
      <c r="AA103" s="194"/>
      <c r="AB103" s="194"/>
      <c r="AC103" s="194"/>
      <c r="AD103" s="194"/>
      <c r="AE103" s="194"/>
      <c r="AF103" s="194"/>
      <c r="AG103" s="194"/>
      <c r="AH103" s="194"/>
      <c r="AI103" s="194"/>
      <c r="AJ103" s="194"/>
      <c r="AK103" s="194"/>
      <c r="AL103" s="194"/>
      <c r="AM103" s="120"/>
      <c r="AN103" s="120"/>
      <c r="AO103" s="120"/>
      <c r="AP103" s="120"/>
      <c r="AQ103" s="120"/>
      <c r="AR103" s="120"/>
      <c r="AS103" s="120"/>
      <c r="AT103" s="120"/>
      <c r="AU103" s="120"/>
      <c r="AV103" s="120"/>
      <c r="AW103" s="120"/>
      <c r="AX103" s="120"/>
      <c r="AY103" s="120"/>
      <c r="AZ103" s="120"/>
      <c r="BA103" s="120"/>
      <c r="BB103" s="120"/>
      <c r="BC103" s="120"/>
      <c r="BD103" s="120"/>
      <c r="BE103" s="120"/>
      <c r="BF103" s="120"/>
      <c r="BG103" s="120"/>
      <c r="BH103" s="120"/>
      <c r="BI103" s="120"/>
      <c r="BJ103" s="120"/>
      <c r="BK103" s="120"/>
      <c r="BL103" s="120"/>
      <c r="BM103" s="120"/>
      <c r="BN103" s="120"/>
      <c r="BO103" s="120"/>
      <c r="BP103" s="120"/>
      <c r="BQ103" s="120"/>
      <c r="BR103" s="120"/>
    </row>
    <row r="104" spans="1:70" x14ac:dyDescent="0.25">
      <c r="A104" s="120"/>
      <c r="B104" s="192"/>
      <c r="C104" s="192"/>
      <c r="D104" s="192"/>
      <c r="E104" s="193"/>
      <c r="F104" s="193"/>
      <c r="G104" s="193"/>
      <c r="H104" s="193"/>
      <c r="I104" s="193"/>
      <c r="J104" s="193"/>
      <c r="K104" s="194"/>
      <c r="L104" s="193"/>
      <c r="M104" s="193"/>
      <c r="N104" s="193"/>
      <c r="O104" s="193"/>
      <c r="P104" s="193"/>
      <c r="Q104" s="193"/>
      <c r="R104" s="193"/>
      <c r="S104" s="193"/>
      <c r="T104" s="193"/>
      <c r="U104" s="194"/>
      <c r="V104" s="194"/>
      <c r="W104" s="194"/>
      <c r="X104" s="194"/>
      <c r="Y104" s="194"/>
      <c r="Z104" s="194"/>
      <c r="AA104" s="194"/>
      <c r="AB104" s="194"/>
      <c r="AC104" s="194"/>
      <c r="AD104" s="194"/>
      <c r="AE104" s="194"/>
      <c r="AF104" s="194"/>
      <c r="AG104" s="194"/>
      <c r="AH104" s="194"/>
      <c r="AI104" s="194"/>
      <c r="AJ104" s="194"/>
      <c r="AK104" s="194"/>
      <c r="AL104" s="194"/>
      <c r="AM104" s="120"/>
      <c r="AN104" s="120"/>
      <c r="AO104" s="120"/>
      <c r="AP104" s="120"/>
      <c r="AQ104" s="120"/>
      <c r="AR104" s="120"/>
      <c r="AS104" s="120"/>
      <c r="AT104" s="120"/>
      <c r="AU104" s="120"/>
      <c r="AV104" s="120"/>
      <c r="AW104" s="120"/>
      <c r="AX104" s="120"/>
      <c r="AY104" s="120"/>
      <c r="AZ104" s="120"/>
      <c r="BA104" s="120"/>
      <c r="BB104" s="120"/>
      <c r="BC104" s="120"/>
      <c r="BD104" s="120"/>
      <c r="BE104" s="120"/>
      <c r="BF104" s="120"/>
      <c r="BG104" s="120"/>
      <c r="BH104" s="120"/>
      <c r="BI104" s="120"/>
      <c r="BJ104" s="120"/>
      <c r="BK104" s="120"/>
      <c r="BL104" s="120"/>
      <c r="BM104" s="120"/>
      <c r="BN104" s="120"/>
      <c r="BO104" s="120"/>
      <c r="BP104" s="120"/>
      <c r="BQ104" s="120"/>
      <c r="BR104" s="120"/>
    </row>
    <row r="105" spans="1:70" x14ac:dyDescent="0.25">
      <c r="A105" s="120"/>
      <c r="B105" s="192"/>
      <c r="C105" s="192"/>
      <c r="D105" s="192"/>
      <c r="E105" s="193"/>
      <c r="F105" s="193"/>
      <c r="G105" s="193"/>
      <c r="H105" s="193"/>
      <c r="I105" s="193"/>
      <c r="J105" s="193"/>
      <c r="K105" s="194"/>
      <c r="L105" s="193"/>
      <c r="M105" s="193"/>
      <c r="N105" s="193"/>
      <c r="O105" s="193"/>
      <c r="P105" s="193"/>
      <c r="Q105" s="193"/>
      <c r="R105" s="193"/>
      <c r="S105" s="193"/>
      <c r="T105" s="193"/>
      <c r="U105" s="194"/>
      <c r="V105" s="194"/>
      <c r="W105" s="194"/>
      <c r="X105" s="194"/>
      <c r="Y105" s="194"/>
      <c r="Z105" s="194"/>
      <c r="AA105" s="194"/>
      <c r="AB105" s="194"/>
      <c r="AC105" s="194"/>
      <c r="AD105" s="194"/>
      <c r="AE105" s="194"/>
      <c r="AF105" s="194"/>
      <c r="AG105" s="194"/>
      <c r="AH105" s="194"/>
      <c r="AI105" s="194"/>
      <c r="AJ105" s="194"/>
      <c r="AK105" s="194"/>
      <c r="AL105" s="194"/>
      <c r="AM105" s="120"/>
      <c r="AN105" s="120"/>
      <c r="AO105" s="120"/>
      <c r="AP105" s="120"/>
      <c r="AQ105" s="120"/>
      <c r="AR105" s="120"/>
      <c r="AS105" s="120"/>
      <c r="AT105" s="120"/>
      <c r="AU105" s="120"/>
      <c r="AV105" s="120"/>
      <c r="AW105" s="120"/>
      <c r="AX105" s="120"/>
      <c r="AY105" s="120"/>
      <c r="AZ105" s="120"/>
      <c r="BA105" s="120"/>
      <c r="BB105" s="120"/>
      <c r="BC105" s="120"/>
      <c r="BD105" s="120"/>
      <c r="BE105" s="120"/>
      <c r="BF105" s="120"/>
      <c r="BG105" s="120"/>
      <c r="BH105" s="120"/>
      <c r="BI105" s="120"/>
      <c r="BJ105" s="120"/>
      <c r="BK105" s="120"/>
      <c r="BL105" s="120"/>
      <c r="BM105" s="120"/>
      <c r="BN105" s="120"/>
      <c r="BO105" s="120"/>
      <c r="BP105" s="120"/>
      <c r="BQ105" s="120"/>
      <c r="BR105" s="120"/>
    </row>
    <row r="106" spans="1:70" x14ac:dyDescent="0.25">
      <c r="A106" s="120"/>
      <c r="B106" s="192"/>
      <c r="C106" s="192"/>
      <c r="D106" s="192"/>
      <c r="E106" s="193"/>
      <c r="F106" s="193"/>
      <c r="G106" s="193"/>
      <c r="H106" s="193"/>
      <c r="I106" s="193"/>
      <c r="J106" s="193"/>
      <c r="K106" s="194"/>
      <c r="L106" s="193"/>
      <c r="M106" s="193"/>
      <c r="N106" s="193"/>
      <c r="O106" s="193"/>
      <c r="P106" s="193"/>
      <c r="Q106" s="193"/>
      <c r="R106" s="193"/>
      <c r="S106" s="193"/>
      <c r="T106" s="193"/>
      <c r="U106" s="194"/>
      <c r="V106" s="194"/>
      <c r="W106" s="194"/>
      <c r="X106" s="194"/>
      <c r="Y106" s="194"/>
      <c r="Z106" s="194"/>
      <c r="AA106" s="194"/>
      <c r="AB106" s="194"/>
      <c r="AC106" s="194"/>
      <c r="AD106" s="194"/>
      <c r="AE106" s="194"/>
      <c r="AF106" s="194"/>
      <c r="AG106" s="194"/>
      <c r="AH106" s="194"/>
      <c r="AI106" s="194"/>
      <c r="AJ106" s="194"/>
      <c r="AK106" s="194"/>
      <c r="AL106" s="194"/>
      <c r="AM106" s="120"/>
      <c r="AN106" s="120"/>
      <c r="AO106" s="120"/>
      <c r="AP106" s="120"/>
      <c r="AQ106" s="120"/>
      <c r="AR106" s="120"/>
      <c r="AS106" s="120"/>
      <c r="AT106" s="120"/>
      <c r="AU106" s="120"/>
      <c r="AV106" s="120"/>
      <c r="AW106" s="120"/>
      <c r="AX106" s="120"/>
      <c r="AY106" s="120"/>
      <c r="AZ106" s="120"/>
      <c r="BA106" s="120"/>
      <c r="BB106" s="120"/>
      <c r="BC106" s="120"/>
      <c r="BD106" s="120"/>
      <c r="BE106" s="120"/>
      <c r="BF106" s="120"/>
      <c r="BG106" s="120"/>
      <c r="BH106" s="120"/>
      <c r="BI106" s="120"/>
      <c r="BJ106" s="120"/>
      <c r="BK106" s="120"/>
      <c r="BL106" s="120"/>
      <c r="BM106" s="120"/>
      <c r="BN106" s="120"/>
      <c r="BO106" s="120"/>
      <c r="BP106" s="120"/>
      <c r="BQ106" s="120"/>
      <c r="BR106" s="120"/>
    </row>
    <row r="107" spans="1:70" x14ac:dyDescent="0.25">
      <c r="A107" s="120"/>
      <c r="B107" s="192"/>
      <c r="C107" s="192"/>
      <c r="D107" s="192"/>
      <c r="E107" s="193"/>
      <c r="F107" s="193"/>
      <c r="G107" s="193"/>
      <c r="H107" s="193"/>
      <c r="I107" s="193"/>
      <c r="J107" s="193"/>
      <c r="K107" s="194"/>
      <c r="L107" s="193"/>
      <c r="M107" s="193"/>
      <c r="N107" s="193"/>
      <c r="O107" s="193"/>
      <c r="P107" s="193"/>
      <c r="Q107" s="193"/>
      <c r="R107" s="193"/>
      <c r="S107" s="193"/>
      <c r="T107" s="193"/>
      <c r="U107" s="194"/>
      <c r="V107" s="194"/>
      <c r="W107" s="194"/>
      <c r="X107" s="194"/>
      <c r="Y107" s="194"/>
      <c r="Z107" s="194"/>
      <c r="AA107" s="194"/>
      <c r="AB107" s="194"/>
      <c r="AC107" s="194"/>
      <c r="AD107" s="194"/>
      <c r="AE107" s="194"/>
      <c r="AF107" s="194"/>
      <c r="AG107" s="194"/>
      <c r="AH107" s="194"/>
      <c r="AI107" s="194"/>
      <c r="AJ107" s="194"/>
      <c r="AK107" s="194"/>
      <c r="AL107" s="194"/>
      <c r="AM107" s="120"/>
      <c r="AN107" s="120"/>
      <c r="AO107" s="120"/>
      <c r="AP107" s="120"/>
      <c r="AQ107" s="120"/>
      <c r="AR107" s="120"/>
      <c r="AS107" s="120"/>
      <c r="AT107" s="120"/>
      <c r="AU107" s="120"/>
      <c r="AV107" s="120"/>
      <c r="AW107" s="120"/>
      <c r="AX107" s="120"/>
      <c r="AY107" s="120"/>
      <c r="AZ107" s="120"/>
      <c r="BA107" s="120"/>
      <c r="BB107" s="120"/>
      <c r="BC107" s="120"/>
      <c r="BD107" s="120"/>
      <c r="BE107" s="120"/>
      <c r="BF107" s="120"/>
      <c r="BG107" s="120"/>
      <c r="BH107" s="120"/>
      <c r="BI107" s="120"/>
      <c r="BJ107" s="120"/>
      <c r="BK107" s="120"/>
      <c r="BL107" s="120"/>
      <c r="BM107" s="120"/>
      <c r="BN107" s="120"/>
      <c r="BO107" s="120"/>
      <c r="BP107" s="120"/>
      <c r="BQ107" s="120"/>
      <c r="BR107" s="120"/>
    </row>
    <row r="108" spans="1:70" x14ac:dyDescent="0.25">
      <c r="A108" s="120"/>
      <c r="B108" s="192"/>
      <c r="C108" s="192"/>
      <c r="D108" s="192"/>
      <c r="E108" s="193"/>
      <c r="F108" s="193"/>
      <c r="G108" s="193"/>
      <c r="H108" s="193"/>
      <c r="I108" s="193"/>
      <c r="J108" s="193"/>
      <c r="K108" s="194"/>
      <c r="L108" s="193"/>
      <c r="M108" s="193"/>
      <c r="N108" s="193"/>
      <c r="O108" s="193"/>
      <c r="P108" s="193"/>
      <c r="Q108" s="193"/>
      <c r="R108" s="193"/>
      <c r="S108" s="193"/>
      <c r="T108" s="193"/>
      <c r="U108" s="194"/>
      <c r="V108" s="194"/>
      <c r="W108" s="194"/>
      <c r="X108" s="194"/>
      <c r="Y108" s="194"/>
      <c r="Z108" s="194"/>
      <c r="AA108" s="194"/>
      <c r="AB108" s="194"/>
      <c r="AC108" s="194"/>
      <c r="AD108" s="194"/>
      <c r="AE108" s="194"/>
      <c r="AF108" s="194"/>
      <c r="AG108" s="194"/>
      <c r="AH108" s="194"/>
      <c r="AI108" s="194"/>
      <c r="AJ108" s="194"/>
      <c r="AK108" s="194"/>
      <c r="AL108" s="194"/>
      <c r="AM108" s="120"/>
      <c r="AN108" s="120"/>
      <c r="AO108" s="120"/>
      <c r="AP108" s="120"/>
      <c r="AQ108" s="120"/>
      <c r="AR108" s="120"/>
      <c r="AS108" s="120"/>
      <c r="AT108" s="120"/>
      <c r="AU108" s="120"/>
      <c r="AV108" s="120"/>
      <c r="AW108" s="120"/>
      <c r="AX108" s="120"/>
      <c r="AY108" s="120"/>
      <c r="AZ108" s="120"/>
      <c r="BA108" s="120"/>
      <c r="BB108" s="120"/>
      <c r="BC108" s="120"/>
      <c r="BD108" s="120"/>
      <c r="BE108" s="120"/>
      <c r="BF108" s="120"/>
      <c r="BG108" s="120"/>
      <c r="BH108" s="120"/>
      <c r="BI108" s="120"/>
      <c r="BJ108" s="120"/>
      <c r="BK108" s="120"/>
      <c r="BL108" s="120"/>
      <c r="BM108" s="120"/>
      <c r="BN108" s="120"/>
      <c r="BO108" s="120"/>
      <c r="BP108" s="120"/>
      <c r="BQ108" s="120"/>
      <c r="BR108" s="120"/>
    </row>
    <row r="109" spans="1:70" x14ac:dyDescent="0.25">
      <c r="A109" s="120"/>
      <c r="B109" s="192"/>
      <c r="C109" s="192"/>
      <c r="D109" s="192"/>
      <c r="E109" s="193"/>
      <c r="F109" s="193"/>
      <c r="G109" s="193"/>
      <c r="H109" s="193"/>
      <c r="I109" s="193"/>
      <c r="J109" s="193"/>
      <c r="K109" s="194"/>
      <c r="L109" s="193"/>
      <c r="M109" s="193"/>
      <c r="N109" s="193"/>
      <c r="O109" s="193"/>
      <c r="P109" s="193"/>
      <c r="Q109" s="193"/>
      <c r="R109" s="193"/>
      <c r="S109" s="193"/>
      <c r="T109" s="193"/>
      <c r="U109" s="194"/>
      <c r="V109" s="194"/>
      <c r="W109" s="194"/>
      <c r="X109" s="194"/>
      <c r="Y109" s="194"/>
      <c r="Z109" s="194"/>
      <c r="AA109" s="194"/>
      <c r="AB109" s="194"/>
      <c r="AC109" s="194"/>
      <c r="AD109" s="194"/>
      <c r="AE109" s="194"/>
      <c r="AF109" s="194"/>
      <c r="AG109" s="194"/>
      <c r="AH109" s="194"/>
      <c r="AI109" s="194"/>
      <c r="AJ109" s="194"/>
      <c r="AK109" s="194"/>
      <c r="AL109" s="194"/>
      <c r="AM109" s="120"/>
      <c r="AN109" s="120"/>
      <c r="AO109" s="120"/>
      <c r="AP109" s="120"/>
      <c r="AQ109" s="120"/>
      <c r="AR109" s="120"/>
      <c r="AS109" s="120"/>
      <c r="AT109" s="120"/>
      <c r="AU109" s="120"/>
      <c r="AV109" s="120"/>
      <c r="AW109" s="120"/>
      <c r="AX109" s="120"/>
      <c r="AY109" s="120"/>
      <c r="AZ109" s="120"/>
      <c r="BA109" s="120"/>
      <c r="BB109" s="120"/>
      <c r="BC109" s="120"/>
      <c r="BD109" s="120"/>
      <c r="BE109" s="120"/>
      <c r="BF109" s="120"/>
      <c r="BG109" s="120"/>
      <c r="BH109" s="120"/>
      <c r="BI109" s="120"/>
      <c r="BJ109" s="120"/>
      <c r="BK109" s="120"/>
      <c r="BL109" s="120"/>
      <c r="BM109" s="120"/>
      <c r="BN109" s="120"/>
      <c r="BO109" s="120"/>
      <c r="BP109" s="120"/>
      <c r="BQ109" s="120"/>
      <c r="BR109" s="120"/>
    </row>
    <row r="110" spans="1:70" x14ac:dyDescent="0.25">
      <c r="A110" s="120"/>
      <c r="B110" s="192"/>
      <c r="C110" s="192"/>
      <c r="D110" s="192"/>
      <c r="E110" s="193"/>
      <c r="F110" s="193"/>
      <c r="G110" s="193"/>
      <c r="H110" s="193"/>
      <c r="I110" s="193"/>
      <c r="J110" s="193"/>
      <c r="K110" s="194"/>
      <c r="L110" s="193"/>
      <c r="M110" s="193"/>
      <c r="N110" s="193"/>
      <c r="O110" s="193"/>
      <c r="P110" s="193"/>
      <c r="Q110" s="193"/>
      <c r="R110" s="193"/>
      <c r="S110" s="193"/>
      <c r="T110" s="193"/>
      <c r="U110" s="194"/>
      <c r="V110" s="194"/>
      <c r="W110" s="194"/>
      <c r="X110" s="194"/>
      <c r="Y110" s="194"/>
      <c r="Z110" s="194"/>
      <c r="AA110" s="194"/>
      <c r="AB110" s="194"/>
      <c r="AC110" s="194"/>
      <c r="AD110" s="194"/>
      <c r="AE110" s="194"/>
      <c r="AF110" s="194"/>
      <c r="AG110" s="194"/>
      <c r="AH110" s="194"/>
      <c r="AI110" s="194"/>
      <c r="AJ110" s="194"/>
      <c r="AK110" s="194"/>
      <c r="AL110" s="194"/>
      <c r="AM110" s="120"/>
      <c r="AN110" s="120"/>
      <c r="AO110" s="120"/>
      <c r="AP110" s="120"/>
      <c r="AQ110" s="120"/>
      <c r="AR110" s="120"/>
      <c r="AS110" s="120"/>
      <c r="AT110" s="120"/>
      <c r="AU110" s="120"/>
      <c r="AV110" s="120"/>
      <c r="AW110" s="120"/>
      <c r="AX110" s="120"/>
      <c r="AY110" s="120"/>
      <c r="AZ110" s="120"/>
      <c r="BA110" s="120"/>
      <c r="BB110" s="120"/>
      <c r="BC110" s="120"/>
      <c r="BD110" s="120"/>
      <c r="BE110" s="120"/>
      <c r="BF110" s="120"/>
      <c r="BG110" s="120"/>
      <c r="BH110" s="120"/>
      <c r="BI110" s="120"/>
      <c r="BJ110" s="120"/>
      <c r="BK110" s="120"/>
      <c r="BL110" s="120"/>
      <c r="BM110" s="120"/>
      <c r="BN110" s="120"/>
      <c r="BO110" s="120"/>
      <c r="BP110" s="120"/>
      <c r="BQ110" s="120"/>
      <c r="BR110" s="120"/>
    </row>
    <row r="111" spans="1:70" x14ac:dyDescent="0.25">
      <c r="A111" s="120"/>
      <c r="B111" s="192"/>
      <c r="C111" s="192"/>
      <c r="D111" s="192"/>
      <c r="E111" s="193"/>
      <c r="F111" s="193"/>
      <c r="G111" s="193"/>
      <c r="H111" s="193"/>
      <c r="I111" s="193"/>
      <c r="J111" s="193"/>
      <c r="K111" s="194"/>
      <c r="L111" s="193"/>
      <c r="M111" s="193"/>
      <c r="N111" s="193"/>
      <c r="O111" s="193"/>
      <c r="P111" s="193"/>
      <c r="Q111" s="193"/>
      <c r="R111" s="193"/>
      <c r="S111" s="193"/>
      <c r="T111" s="193"/>
      <c r="U111" s="194"/>
      <c r="V111" s="194"/>
      <c r="W111" s="194"/>
      <c r="X111" s="194"/>
      <c r="Y111" s="194"/>
      <c r="Z111" s="194"/>
      <c r="AA111" s="194"/>
      <c r="AB111" s="194"/>
      <c r="AC111" s="194"/>
      <c r="AD111" s="194"/>
      <c r="AE111" s="194"/>
      <c r="AF111" s="194"/>
      <c r="AG111" s="194"/>
      <c r="AH111" s="194"/>
      <c r="AI111" s="194"/>
      <c r="AJ111" s="194"/>
      <c r="AK111" s="194"/>
      <c r="AL111" s="194"/>
      <c r="AM111" s="120"/>
      <c r="AN111" s="120"/>
      <c r="AO111" s="120"/>
      <c r="AP111" s="120"/>
      <c r="AQ111" s="120"/>
      <c r="AR111" s="120"/>
      <c r="AS111" s="120"/>
      <c r="AT111" s="120"/>
      <c r="AU111" s="120"/>
      <c r="AV111" s="120"/>
      <c r="AW111" s="120"/>
      <c r="AX111" s="120"/>
      <c r="AY111" s="120"/>
      <c r="AZ111" s="120"/>
      <c r="BA111" s="120"/>
      <c r="BB111" s="120"/>
      <c r="BC111" s="120"/>
      <c r="BD111" s="120"/>
      <c r="BE111" s="120"/>
      <c r="BF111" s="120"/>
      <c r="BG111" s="120"/>
      <c r="BH111" s="120"/>
      <c r="BI111" s="120"/>
      <c r="BJ111" s="120"/>
      <c r="BK111" s="120"/>
      <c r="BL111" s="120"/>
      <c r="BM111" s="120"/>
      <c r="BN111" s="120"/>
      <c r="BO111" s="120"/>
      <c r="BP111" s="120"/>
      <c r="BQ111" s="120"/>
      <c r="BR111" s="120"/>
    </row>
    <row r="112" spans="1:70" x14ac:dyDescent="0.25">
      <c r="A112" s="120"/>
      <c r="B112" s="192"/>
      <c r="C112" s="192"/>
      <c r="D112" s="192"/>
      <c r="E112" s="193"/>
      <c r="F112" s="193"/>
      <c r="G112" s="193"/>
      <c r="H112" s="193"/>
      <c r="I112" s="193"/>
      <c r="J112" s="193"/>
      <c r="K112" s="194"/>
      <c r="L112" s="193"/>
      <c r="M112" s="193"/>
      <c r="N112" s="193"/>
      <c r="O112" s="193"/>
      <c r="P112" s="193"/>
      <c r="Q112" s="193"/>
      <c r="R112" s="193"/>
      <c r="S112" s="193"/>
      <c r="T112" s="193"/>
      <c r="U112" s="194"/>
      <c r="V112" s="194"/>
      <c r="W112" s="194"/>
      <c r="X112" s="194"/>
      <c r="Y112" s="194"/>
      <c r="Z112" s="194"/>
      <c r="AA112" s="194"/>
      <c r="AB112" s="194"/>
      <c r="AC112" s="194"/>
      <c r="AD112" s="194"/>
      <c r="AE112" s="194"/>
      <c r="AF112" s="194"/>
      <c r="AG112" s="194"/>
      <c r="AH112" s="194"/>
      <c r="AI112" s="194"/>
      <c r="AJ112" s="194"/>
      <c r="AK112" s="194"/>
      <c r="AL112" s="194"/>
      <c r="AM112" s="120"/>
      <c r="AN112" s="120"/>
      <c r="AO112" s="120"/>
      <c r="AP112" s="120"/>
      <c r="AQ112" s="120"/>
      <c r="AR112" s="120"/>
      <c r="AS112" s="120"/>
      <c r="AT112" s="120"/>
      <c r="AU112" s="120"/>
      <c r="AV112" s="120"/>
      <c r="AW112" s="120"/>
      <c r="AX112" s="120"/>
      <c r="AY112" s="120"/>
      <c r="AZ112" s="120"/>
      <c r="BA112" s="120"/>
      <c r="BB112" s="120"/>
      <c r="BC112" s="120"/>
      <c r="BD112" s="120"/>
      <c r="BE112" s="120"/>
      <c r="BF112" s="120"/>
      <c r="BG112" s="120"/>
      <c r="BH112" s="120"/>
      <c r="BI112" s="120"/>
      <c r="BJ112" s="120"/>
      <c r="BK112" s="120"/>
      <c r="BL112" s="120"/>
      <c r="BM112" s="120"/>
      <c r="BN112" s="120"/>
      <c r="BO112" s="120"/>
      <c r="BP112" s="120"/>
      <c r="BQ112" s="120"/>
      <c r="BR112" s="120"/>
    </row>
    <row r="113" spans="1:70" x14ac:dyDescent="0.25">
      <c r="A113" s="120"/>
      <c r="B113" s="112"/>
      <c r="C113" s="112"/>
      <c r="D113" s="112"/>
      <c r="E113" s="112"/>
      <c r="F113" s="112"/>
      <c r="G113" s="112"/>
      <c r="H113" s="112"/>
      <c r="I113" s="112"/>
      <c r="J113" s="112"/>
      <c r="K113" s="112"/>
      <c r="L113" s="112"/>
      <c r="M113" s="112"/>
      <c r="N113" s="112"/>
      <c r="O113" s="112"/>
      <c r="P113" s="112"/>
      <c r="Q113" s="112"/>
      <c r="R113" s="112"/>
      <c r="S113" s="112"/>
      <c r="T113" s="112"/>
      <c r="U113" s="112"/>
      <c r="V113" s="112"/>
      <c r="W113" s="112"/>
      <c r="X113" s="112"/>
      <c r="Y113" s="112"/>
      <c r="Z113" s="112"/>
      <c r="AA113" s="112"/>
      <c r="AB113" s="112"/>
      <c r="AC113" s="112"/>
      <c r="AD113" s="112"/>
      <c r="AE113" s="112"/>
      <c r="AF113" s="112"/>
      <c r="AG113" s="112"/>
      <c r="AH113" s="112"/>
      <c r="AI113" s="112"/>
      <c r="AJ113" s="112"/>
      <c r="AK113" s="112"/>
      <c r="AL113" s="112"/>
      <c r="AM113" s="120"/>
      <c r="AN113" s="120"/>
      <c r="AO113" s="120"/>
      <c r="AP113" s="120"/>
      <c r="AQ113" s="120"/>
      <c r="AR113" s="120"/>
      <c r="AS113" s="120"/>
      <c r="AT113" s="120"/>
      <c r="AU113" s="120"/>
      <c r="AV113" s="120"/>
      <c r="AW113" s="120"/>
      <c r="AX113" s="120"/>
      <c r="AY113" s="120"/>
      <c r="AZ113" s="120"/>
      <c r="BA113" s="120"/>
      <c r="BB113" s="120"/>
      <c r="BC113" s="120"/>
      <c r="BD113" s="120"/>
      <c r="BE113" s="120"/>
      <c r="BF113" s="120"/>
      <c r="BG113" s="120"/>
      <c r="BH113" s="120"/>
      <c r="BI113" s="120"/>
      <c r="BJ113" s="120"/>
      <c r="BK113" s="120"/>
      <c r="BL113" s="120"/>
      <c r="BM113" s="120"/>
      <c r="BN113" s="120"/>
      <c r="BO113" s="120"/>
      <c r="BP113" s="120"/>
      <c r="BQ113" s="120"/>
      <c r="BR113" s="120"/>
    </row>
    <row r="114" spans="1:70" x14ac:dyDescent="0.25">
      <c r="A114" s="120"/>
      <c r="B114" s="112"/>
      <c r="C114" s="112"/>
      <c r="D114" s="112"/>
      <c r="E114" s="112"/>
      <c r="F114" s="112"/>
      <c r="G114" s="112"/>
      <c r="H114" s="112"/>
      <c r="I114" s="112"/>
      <c r="J114" s="112"/>
      <c r="K114" s="112"/>
      <c r="L114" s="112"/>
      <c r="M114" s="112"/>
      <c r="N114" s="112"/>
      <c r="O114" s="112"/>
      <c r="P114" s="112"/>
      <c r="Q114" s="112"/>
      <c r="R114" s="112"/>
      <c r="S114" s="112"/>
      <c r="T114" s="112"/>
      <c r="U114" s="112"/>
      <c r="V114" s="112"/>
      <c r="W114" s="112"/>
      <c r="X114" s="112"/>
      <c r="Y114" s="112"/>
      <c r="Z114" s="112"/>
      <c r="AA114" s="112"/>
      <c r="AB114" s="112"/>
      <c r="AC114" s="112"/>
      <c r="AD114" s="112"/>
      <c r="AE114" s="112"/>
      <c r="AF114" s="112"/>
      <c r="AG114" s="112"/>
      <c r="AH114" s="112"/>
      <c r="AI114" s="112"/>
      <c r="AJ114" s="112"/>
      <c r="AK114" s="112"/>
      <c r="AL114" s="112"/>
      <c r="AM114" s="120"/>
      <c r="AN114" s="120"/>
      <c r="AO114" s="120"/>
      <c r="AP114" s="120"/>
      <c r="AQ114" s="120"/>
      <c r="AR114" s="120"/>
      <c r="AS114" s="120"/>
      <c r="AT114" s="120"/>
      <c r="AU114" s="120"/>
      <c r="AV114" s="120"/>
      <c r="AW114" s="120"/>
      <c r="AX114" s="120"/>
      <c r="AY114" s="120"/>
      <c r="AZ114" s="120"/>
      <c r="BA114" s="120"/>
      <c r="BB114" s="120"/>
      <c r="BC114" s="120"/>
      <c r="BD114" s="120"/>
      <c r="BE114" s="120"/>
      <c r="BF114" s="120"/>
      <c r="BG114" s="120"/>
      <c r="BH114" s="120"/>
      <c r="BI114" s="120"/>
      <c r="BJ114" s="120"/>
      <c r="BK114" s="120"/>
      <c r="BL114" s="120"/>
      <c r="BM114" s="120"/>
      <c r="BN114" s="120"/>
      <c r="BO114" s="120"/>
      <c r="BP114" s="120"/>
      <c r="BQ114" s="120"/>
      <c r="BR114" s="120"/>
    </row>
  </sheetData>
  <sheetProtection formatCells="0" formatColumns="0" formatRows="0" insertRows="0" sort="0"/>
  <mergeCells count="401">
    <mergeCell ref="U5:AL5"/>
    <mergeCell ref="U6:AL6"/>
    <mergeCell ref="B7:K7"/>
    <mergeCell ref="N7:T7"/>
    <mergeCell ref="U7:Z7"/>
    <mergeCell ref="AA7:AF7"/>
    <mergeCell ref="AG7:AL7"/>
    <mergeCell ref="B9:B46"/>
    <mergeCell ref="D9:D10"/>
    <mergeCell ref="E9:E19"/>
    <mergeCell ref="F9:F10"/>
    <mergeCell ref="I9:I10"/>
    <mergeCell ref="D13:D14"/>
    <mergeCell ref="F13:F14"/>
    <mergeCell ref="I13:I14"/>
    <mergeCell ref="D20:D21"/>
    <mergeCell ref="E20:E23"/>
    <mergeCell ref="F20:F21"/>
    <mergeCell ref="I20:I21"/>
    <mergeCell ref="D24:D26"/>
    <mergeCell ref="E24:E32"/>
    <mergeCell ref="F24:F26"/>
    <mergeCell ref="I24:I26"/>
    <mergeCell ref="R9:R10"/>
    <mergeCell ref="S9:S10"/>
    <mergeCell ref="T9:T10"/>
    <mergeCell ref="D11:D12"/>
    <mergeCell ref="F11:F12"/>
    <mergeCell ref="I11:I12"/>
    <mergeCell ref="N11:N12"/>
    <mergeCell ref="O11:O12"/>
    <mergeCell ref="P11:P12"/>
    <mergeCell ref="Q11:Q12"/>
    <mergeCell ref="R11:R12"/>
    <mergeCell ref="S11:S12"/>
    <mergeCell ref="T11:T12"/>
    <mergeCell ref="J9:J46"/>
    <mergeCell ref="N9:N10"/>
    <mergeCell ref="O9:O10"/>
    <mergeCell ref="P9:P10"/>
    <mergeCell ref="Q9:Q10"/>
    <mergeCell ref="N13:N14"/>
    <mergeCell ref="O13:O14"/>
    <mergeCell ref="P13:P14"/>
    <mergeCell ref="Q13:Q14"/>
    <mergeCell ref="N20:N21"/>
    <mergeCell ref="O20:O21"/>
    <mergeCell ref="R13:R14"/>
    <mergeCell ref="S13:S14"/>
    <mergeCell ref="T13:T14"/>
    <mergeCell ref="AG14:AL14"/>
    <mergeCell ref="D15:D17"/>
    <mergeCell ref="F15:F17"/>
    <mergeCell ref="I15:I17"/>
    <mergeCell ref="N15:N17"/>
    <mergeCell ref="O15:O17"/>
    <mergeCell ref="P15:P17"/>
    <mergeCell ref="Q15:Q17"/>
    <mergeCell ref="R15:R17"/>
    <mergeCell ref="S15:S17"/>
    <mergeCell ref="T15:T17"/>
    <mergeCell ref="U17:Z17"/>
    <mergeCell ref="AA17:AF17"/>
    <mergeCell ref="AG17:AL17"/>
    <mergeCell ref="D18:D19"/>
    <mergeCell ref="F18:F19"/>
    <mergeCell ref="I18:I19"/>
    <mergeCell ref="N18:N19"/>
    <mergeCell ref="O18:O19"/>
    <mergeCell ref="P18:P19"/>
    <mergeCell ref="Q18:Q19"/>
    <mergeCell ref="R18:R19"/>
    <mergeCell ref="S18:S19"/>
    <mergeCell ref="T18:T19"/>
    <mergeCell ref="R20:R21"/>
    <mergeCell ref="S20:S21"/>
    <mergeCell ref="T20:T21"/>
    <mergeCell ref="AG21:AL21"/>
    <mergeCell ref="D22:D23"/>
    <mergeCell ref="F22:F23"/>
    <mergeCell ref="I22:I23"/>
    <mergeCell ref="N22:N23"/>
    <mergeCell ref="O22:O23"/>
    <mergeCell ref="P22:P23"/>
    <mergeCell ref="Q22:Q23"/>
    <mergeCell ref="R22:R23"/>
    <mergeCell ref="S22:S23"/>
    <mergeCell ref="T22:T23"/>
    <mergeCell ref="P20:P21"/>
    <mergeCell ref="Q20:Q21"/>
    <mergeCell ref="AA26:AF26"/>
    <mergeCell ref="AG26:AL26"/>
    <mergeCell ref="D27:D28"/>
    <mergeCell ref="F27:F28"/>
    <mergeCell ref="I27:I28"/>
    <mergeCell ref="N27:N28"/>
    <mergeCell ref="O27:O28"/>
    <mergeCell ref="P27:P28"/>
    <mergeCell ref="Q27:Q28"/>
    <mergeCell ref="R27:R28"/>
    <mergeCell ref="S27:S28"/>
    <mergeCell ref="T27:T28"/>
    <mergeCell ref="Q24:Q26"/>
    <mergeCell ref="R24:R26"/>
    <mergeCell ref="S24:S26"/>
    <mergeCell ref="T24:T26"/>
    <mergeCell ref="U26:Z26"/>
    <mergeCell ref="N24:N26"/>
    <mergeCell ref="O24:O26"/>
    <mergeCell ref="P24:P26"/>
    <mergeCell ref="P29:P30"/>
    <mergeCell ref="Q29:Q30"/>
    <mergeCell ref="R29:R30"/>
    <mergeCell ref="S29:S30"/>
    <mergeCell ref="T29:T30"/>
    <mergeCell ref="D29:D30"/>
    <mergeCell ref="F29:F30"/>
    <mergeCell ref="I29:I30"/>
    <mergeCell ref="N29:N30"/>
    <mergeCell ref="O29:O30"/>
    <mergeCell ref="P31:P32"/>
    <mergeCell ref="Q31:Q32"/>
    <mergeCell ref="R31:R32"/>
    <mergeCell ref="S31:S32"/>
    <mergeCell ref="T31:T32"/>
    <mergeCell ref="D31:D32"/>
    <mergeCell ref="F31:F32"/>
    <mergeCell ref="I31:I32"/>
    <mergeCell ref="N31:N32"/>
    <mergeCell ref="O31:O32"/>
    <mergeCell ref="T33:T34"/>
    <mergeCell ref="D35:D37"/>
    <mergeCell ref="F35:F37"/>
    <mergeCell ref="I35:I37"/>
    <mergeCell ref="N35:N37"/>
    <mergeCell ref="O35:O37"/>
    <mergeCell ref="P35:P37"/>
    <mergeCell ref="Q35:Q37"/>
    <mergeCell ref="R35:R37"/>
    <mergeCell ref="S35:S37"/>
    <mergeCell ref="T35:T37"/>
    <mergeCell ref="O33:O34"/>
    <mergeCell ref="P33:P34"/>
    <mergeCell ref="Q33:Q34"/>
    <mergeCell ref="R33:R34"/>
    <mergeCell ref="S33:S34"/>
    <mergeCell ref="D33:D34"/>
    <mergeCell ref="E33:E44"/>
    <mergeCell ref="F33:F34"/>
    <mergeCell ref="I33:I34"/>
    <mergeCell ref="N33:N34"/>
    <mergeCell ref="D40:D42"/>
    <mergeCell ref="F40:F42"/>
    <mergeCell ref="I40:I42"/>
    <mergeCell ref="U37:Z37"/>
    <mergeCell ref="AA37:AF37"/>
    <mergeCell ref="AG37:AL37"/>
    <mergeCell ref="D38:D39"/>
    <mergeCell ref="F38:F39"/>
    <mergeCell ref="I38:I39"/>
    <mergeCell ref="N38:N39"/>
    <mergeCell ref="O38:O39"/>
    <mergeCell ref="P38:P39"/>
    <mergeCell ref="Q38:Q39"/>
    <mergeCell ref="R38:R39"/>
    <mergeCell ref="S38:S39"/>
    <mergeCell ref="T38:T39"/>
    <mergeCell ref="I45:I46"/>
    <mergeCell ref="N45:N46"/>
    <mergeCell ref="T40:T42"/>
    <mergeCell ref="U42:Z42"/>
    <mergeCell ref="AA42:AF42"/>
    <mergeCell ref="AG42:AL42"/>
    <mergeCell ref="D43:D44"/>
    <mergeCell ref="F43:F44"/>
    <mergeCell ref="I43:I44"/>
    <mergeCell ref="N43:N44"/>
    <mergeCell ref="O43:O44"/>
    <mergeCell ref="P43:P44"/>
    <mergeCell ref="Q43:Q44"/>
    <mergeCell ref="R43:R44"/>
    <mergeCell ref="S43:S44"/>
    <mergeCell ref="T43:T44"/>
    <mergeCell ref="O40:O42"/>
    <mergeCell ref="P40:P42"/>
    <mergeCell ref="Q40:Q42"/>
    <mergeCell ref="R40:R42"/>
    <mergeCell ref="S40:S42"/>
    <mergeCell ref="N40:N42"/>
    <mergeCell ref="T45:T46"/>
    <mergeCell ref="U46:Z46"/>
    <mergeCell ref="AA46:AF46"/>
    <mergeCell ref="AG46:AL46"/>
    <mergeCell ref="B47:B59"/>
    <mergeCell ref="C47:C49"/>
    <mergeCell ref="D47:D49"/>
    <mergeCell ref="H47:H49"/>
    <mergeCell ref="I47:I49"/>
    <mergeCell ref="J47:J59"/>
    <mergeCell ref="N47:N49"/>
    <mergeCell ref="O47:O49"/>
    <mergeCell ref="P47:P49"/>
    <mergeCell ref="Q47:Q49"/>
    <mergeCell ref="R47:R49"/>
    <mergeCell ref="S47:S49"/>
    <mergeCell ref="O45:O46"/>
    <mergeCell ref="P45:P46"/>
    <mergeCell ref="Q45:Q46"/>
    <mergeCell ref="R45:R46"/>
    <mergeCell ref="S45:S46"/>
    <mergeCell ref="D45:D46"/>
    <mergeCell ref="E45:E46"/>
    <mergeCell ref="F45:F46"/>
    <mergeCell ref="T47:T49"/>
    <mergeCell ref="AG47:AL59"/>
    <mergeCell ref="W49:Z49"/>
    <mergeCell ref="AB49:AF49"/>
    <mergeCell ref="C50:C51"/>
    <mergeCell ref="D50:D51"/>
    <mergeCell ref="H50:H51"/>
    <mergeCell ref="I50:I51"/>
    <mergeCell ref="N50:N51"/>
    <mergeCell ref="O50:O51"/>
    <mergeCell ref="P50:P51"/>
    <mergeCell ref="Q50:Q51"/>
    <mergeCell ref="R50:R51"/>
    <mergeCell ref="S50:S51"/>
    <mergeCell ref="T50:T51"/>
    <mergeCell ref="C52:C54"/>
    <mergeCell ref="I55:I56"/>
    <mergeCell ref="N55:N56"/>
    <mergeCell ref="P52:P54"/>
    <mergeCell ref="Q52:Q54"/>
    <mergeCell ref="R52:R54"/>
    <mergeCell ref="S52:S54"/>
    <mergeCell ref="T52:T54"/>
    <mergeCell ref="D52:D54"/>
    <mergeCell ref="H52:H54"/>
    <mergeCell ref="I52:I54"/>
    <mergeCell ref="N52:N54"/>
    <mergeCell ref="O52:O54"/>
    <mergeCell ref="T55:T56"/>
    <mergeCell ref="W56:Z56"/>
    <mergeCell ref="AB56:AF56"/>
    <mergeCell ref="C57:C59"/>
    <mergeCell ref="D57:D59"/>
    <mergeCell ref="H57:H59"/>
    <mergeCell ref="I57:I59"/>
    <mergeCell ref="N57:N59"/>
    <mergeCell ref="O57:O59"/>
    <mergeCell ref="P57:P59"/>
    <mergeCell ref="Q57:Q59"/>
    <mergeCell ref="R57:R59"/>
    <mergeCell ref="S57:S59"/>
    <mergeCell ref="T57:T59"/>
    <mergeCell ref="W59:Z59"/>
    <mergeCell ref="AB59:AF59"/>
    <mergeCell ref="O55:O56"/>
    <mergeCell ref="P55:P56"/>
    <mergeCell ref="Q55:Q56"/>
    <mergeCell ref="R55:R56"/>
    <mergeCell ref="S55:S56"/>
    <mergeCell ref="C55:C56"/>
    <mergeCell ref="D55:D56"/>
    <mergeCell ref="H55:H56"/>
    <mergeCell ref="B60:B69"/>
    <mergeCell ref="C60:C62"/>
    <mergeCell ref="D60:D62"/>
    <mergeCell ref="H60:H62"/>
    <mergeCell ref="I60:I62"/>
    <mergeCell ref="C63:C64"/>
    <mergeCell ref="D63:D64"/>
    <mergeCell ref="H63:H64"/>
    <mergeCell ref="I63:I64"/>
    <mergeCell ref="C65:C67"/>
    <mergeCell ref="D65:D67"/>
    <mergeCell ref="H65:H67"/>
    <mergeCell ref="I65:I67"/>
    <mergeCell ref="C68:C69"/>
    <mergeCell ref="D68:D69"/>
    <mergeCell ref="H68:H69"/>
    <mergeCell ref="P60:P62"/>
    <mergeCell ref="Q60:Q62"/>
    <mergeCell ref="N63:N64"/>
    <mergeCell ref="O63:O64"/>
    <mergeCell ref="P63:P64"/>
    <mergeCell ref="Q63:Q64"/>
    <mergeCell ref="N65:N67"/>
    <mergeCell ref="O65:O67"/>
    <mergeCell ref="P65:P67"/>
    <mergeCell ref="Q65:Q67"/>
    <mergeCell ref="R60:R62"/>
    <mergeCell ref="S60:S62"/>
    <mergeCell ref="T60:T62"/>
    <mergeCell ref="AG60:AL70"/>
    <mergeCell ref="W62:Z62"/>
    <mergeCell ref="AB62:AF62"/>
    <mergeCell ref="R63:R64"/>
    <mergeCell ref="S63:S64"/>
    <mergeCell ref="T63:T64"/>
    <mergeCell ref="R65:R67"/>
    <mergeCell ref="S65:S67"/>
    <mergeCell ref="T65:T67"/>
    <mergeCell ref="W67:Z67"/>
    <mergeCell ref="AB67:AF67"/>
    <mergeCell ref="R68:R70"/>
    <mergeCell ref="S68:S70"/>
    <mergeCell ref="T68:T70"/>
    <mergeCell ref="W70:Z70"/>
    <mergeCell ref="AB70:AF70"/>
    <mergeCell ref="B71:B79"/>
    <mergeCell ref="C71:C72"/>
    <mergeCell ref="D71:D72"/>
    <mergeCell ref="H71:H72"/>
    <mergeCell ref="I71:I72"/>
    <mergeCell ref="J71:J79"/>
    <mergeCell ref="N71:N72"/>
    <mergeCell ref="O71:O72"/>
    <mergeCell ref="P71:P72"/>
    <mergeCell ref="Q71:Q72"/>
    <mergeCell ref="R71:R72"/>
    <mergeCell ref="S71:S72"/>
    <mergeCell ref="T71:T72"/>
    <mergeCell ref="I68:I70"/>
    <mergeCell ref="N68:N70"/>
    <mergeCell ref="O68:O70"/>
    <mergeCell ref="P68:P70"/>
    <mergeCell ref="Q68:Q70"/>
    <mergeCell ref="J60:J69"/>
    <mergeCell ref="N60:N62"/>
    <mergeCell ref="O60:O62"/>
    <mergeCell ref="U71:AL79"/>
    <mergeCell ref="C73:C74"/>
    <mergeCell ref="D73:D74"/>
    <mergeCell ref="H73:H74"/>
    <mergeCell ref="I73:I74"/>
    <mergeCell ref="N73:N74"/>
    <mergeCell ref="O73:O74"/>
    <mergeCell ref="P73:P74"/>
    <mergeCell ref="Q73:Q74"/>
    <mergeCell ref="R73:R74"/>
    <mergeCell ref="S73:S74"/>
    <mergeCell ref="T73:T74"/>
    <mergeCell ref="C75:C76"/>
    <mergeCell ref="D75:D76"/>
    <mergeCell ref="H75:H76"/>
    <mergeCell ref="I75:I76"/>
    <mergeCell ref="S75:S76"/>
    <mergeCell ref="T75:T76"/>
    <mergeCell ref="C77:C79"/>
    <mergeCell ref="D77:D79"/>
    <mergeCell ref="H77:H79"/>
    <mergeCell ref="I77:I79"/>
    <mergeCell ref="N77:N79"/>
    <mergeCell ref="O77:O79"/>
    <mergeCell ref="P77:P79"/>
    <mergeCell ref="Q77:Q79"/>
    <mergeCell ref="R77:R79"/>
    <mergeCell ref="S77:S79"/>
    <mergeCell ref="T77:T79"/>
    <mergeCell ref="N75:N76"/>
    <mergeCell ref="O75:O76"/>
    <mergeCell ref="P75:P76"/>
    <mergeCell ref="Q75:Q76"/>
    <mergeCell ref="R75:R76"/>
    <mergeCell ref="N84:N86"/>
    <mergeCell ref="O84:O86"/>
    <mergeCell ref="P84:P86"/>
    <mergeCell ref="Q84:Q86"/>
    <mergeCell ref="B80:B86"/>
    <mergeCell ref="C80:C81"/>
    <mergeCell ref="D80:D81"/>
    <mergeCell ref="H80:H81"/>
    <mergeCell ref="I80:I81"/>
    <mergeCell ref="D84:D86"/>
    <mergeCell ref="H84:H86"/>
    <mergeCell ref="I84:I86"/>
    <mergeCell ref="R84:R86"/>
    <mergeCell ref="S84:S86"/>
    <mergeCell ref="T84:T86"/>
    <mergeCell ref="R80:R81"/>
    <mergeCell ref="S80:S81"/>
    <mergeCell ref="T80:T81"/>
    <mergeCell ref="AG80:AL86"/>
    <mergeCell ref="C82:C83"/>
    <mergeCell ref="D82:D83"/>
    <mergeCell ref="H82:H83"/>
    <mergeCell ref="I82:I83"/>
    <mergeCell ref="N82:N83"/>
    <mergeCell ref="O82:O83"/>
    <mergeCell ref="P82:P83"/>
    <mergeCell ref="Q82:Q83"/>
    <mergeCell ref="R82:R83"/>
    <mergeCell ref="S82:S83"/>
    <mergeCell ref="T82:T83"/>
    <mergeCell ref="C84:C86"/>
    <mergeCell ref="J80:J86"/>
    <mergeCell ref="N80:N81"/>
    <mergeCell ref="O80:O81"/>
    <mergeCell ref="P80:P81"/>
    <mergeCell ref="Q80:Q81"/>
  </mergeCells>
  <printOptions horizontalCentered="1" gridLines="1"/>
  <pageMargins left="0" right="0" top="0.5" bottom="0.5" header="0.5" footer="0.5"/>
  <pageSetup paperSize="5" scale="33" orientation="landscape"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AT25"/>
  <sheetViews>
    <sheetView zoomScale="80" zoomScaleNormal="80" zoomScalePageLayoutView="80" workbookViewId="0">
      <selection activeCell="B6" sqref="B6:B22"/>
    </sheetView>
  </sheetViews>
  <sheetFormatPr defaultColWidth="8.88671875" defaultRowHeight="13.2" x14ac:dyDescent="0.25"/>
  <cols>
    <col min="1" max="1" width="3.6640625" style="50" customWidth="1"/>
    <col min="2" max="2" width="135.33203125" style="50" customWidth="1"/>
    <col min="3" max="16384" width="8.88671875" style="50"/>
  </cols>
  <sheetData>
    <row r="1" spans="1:46" s="43" customFormat="1" ht="17.399999999999999" x14ac:dyDescent="0.3">
      <c r="A1" s="42" t="s">
        <v>29</v>
      </c>
    </row>
    <row r="2" spans="1:46" s="43" customFormat="1" ht="12.75" customHeight="1" x14ac:dyDescent="0.35">
      <c r="A2" s="44" t="s">
        <v>30</v>
      </c>
      <c r="B2" s="45"/>
    </row>
    <row r="3" spans="1:46" s="43" customFormat="1" ht="10.5" customHeight="1" x14ac:dyDescent="0.25">
      <c r="A3" s="44"/>
      <c r="C3" s="46"/>
      <c r="D3" s="47"/>
      <c r="E3" s="47"/>
      <c r="F3" s="46"/>
      <c r="G3" s="46"/>
      <c r="H3" s="46"/>
      <c r="I3" s="46"/>
      <c r="J3" s="48"/>
      <c r="K3" s="48"/>
      <c r="L3" s="46"/>
      <c r="M3" s="49"/>
    </row>
    <row r="4" spans="1:46" s="43" customFormat="1" ht="6" customHeight="1" x14ac:dyDescent="0.25">
      <c r="C4" s="46"/>
      <c r="D4" s="47"/>
      <c r="E4" s="47"/>
      <c r="F4" s="46"/>
      <c r="G4" s="46"/>
      <c r="H4" s="46"/>
      <c r="I4" s="46"/>
      <c r="J4" s="48"/>
      <c r="K4" s="48"/>
      <c r="L4" s="46"/>
      <c r="M4" s="49"/>
      <c r="N4" s="50"/>
      <c r="O4" s="50"/>
      <c r="P4" s="50"/>
      <c r="Q4" s="50"/>
      <c r="R4" s="50"/>
      <c r="S4" s="50"/>
      <c r="T4" s="50"/>
      <c r="U4" s="50"/>
      <c r="V4" s="50"/>
      <c r="W4" s="50"/>
      <c r="X4" s="50"/>
      <c r="Y4" s="50"/>
      <c r="Z4" s="50"/>
      <c r="AA4" s="50"/>
      <c r="AB4" s="50"/>
      <c r="AC4" s="50"/>
      <c r="AD4" s="50"/>
      <c r="AE4" s="50"/>
      <c r="AF4" s="50"/>
      <c r="AG4" s="50"/>
      <c r="AH4" s="50"/>
      <c r="AI4" s="50"/>
      <c r="AJ4" s="50"/>
      <c r="AK4" s="50"/>
      <c r="AL4" s="50"/>
      <c r="AM4" s="50"/>
      <c r="AN4" s="50"/>
      <c r="AO4" s="50"/>
      <c r="AP4" s="50"/>
      <c r="AQ4" s="50"/>
      <c r="AR4" s="50"/>
      <c r="AS4" s="50"/>
      <c r="AT4" s="50"/>
    </row>
    <row r="6" spans="1:46" ht="21.75" customHeight="1" x14ac:dyDescent="0.25">
      <c r="B6" s="309" t="s">
        <v>68</v>
      </c>
    </row>
    <row r="7" spans="1:46" ht="21.75" customHeight="1" x14ac:dyDescent="0.25">
      <c r="B7" s="310"/>
    </row>
    <row r="8" spans="1:46" ht="19.5" customHeight="1" x14ac:dyDescent="0.25">
      <c r="B8" s="310"/>
    </row>
    <row r="9" spans="1:46" ht="19.5" customHeight="1" x14ac:dyDescent="0.25">
      <c r="B9" s="310"/>
    </row>
    <row r="10" spans="1:46" ht="19.5" customHeight="1" x14ac:dyDescent="0.25">
      <c r="B10" s="310"/>
    </row>
    <row r="11" spans="1:46" ht="19.5" customHeight="1" x14ac:dyDescent="0.25">
      <c r="B11" s="310"/>
    </row>
    <row r="12" spans="1:46" ht="19.5" customHeight="1" x14ac:dyDescent="0.25">
      <c r="B12" s="310"/>
    </row>
    <row r="13" spans="1:46" ht="19.5" customHeight="1" x14ac:dyDescent="0.25">
      <c r="B13" s="310"/>
    </row>
    <row r="14" spans="1:46" ht="19.5" customHeight="1" x14ac:dyDescent="0.25">
      <c r="B14" s="310"/>
    </row>
    <row r="15" spans="1:46" ht="19.5" customHeight="1" x14ac:dyDescent="0.25">
      <c r="B15" s="310"/>
    </row>
    <row r="16" spans="1:46" ht="19.5" customHeight="1" x14ac:dyDescent="0.25">
      <c r="B16" s="310"/>
    </row>
    <row r="17" spans="2:2" ht="19.5" customHeight="1" x14ac:dyDescent="0.25">
      <c r="B17" s="310"/>
    </row>
    <row r="18" spans="2:2" ht="19.5" customHeight="1" x14ac:dyDescent="0.25">
      <c r="B18" s="310"/>
    </row>
    <row r="19" spans="2:2" ht="19.5" customHeight="1" x14ac:dyDescent="0.25">
      <c r="B19" s="310"/>
    </row>
    <row r="20" spans="2:2" ht="19.5" customHeight="1" x14ac:dyDescent="0.25">
      <c r="B20" s="310"/>
    </row>
    <row r="21" spans="2:2" ht="19.5" customHeight="1" x14ac:dyDescent="0.25">
      <c r="B21" s="310"/>
    </row>
    <row r="22" spans="2:2" ht="19.5" customHeight="1" x14ac:dyDescent="0.25">
      <c r="B22" s="311"/>
    </row>
    <row r="23" spans="2:2" ht="19.5" customHeight="1" x14ac:dyDescent="0.25"/>
    <row r="24" spans="2:2" ht="19.5" customHeight="1" x14ac:dyDescent="0.25"/>
    <row r="25" spans="2:2" ht="19.5" customHeight="1" x14ac:dyDescent="0.25"/>
  </sheetData>
  <mergeCells count="1">
    <mergeCell ref="B6:B22"/>
  </mergeCells>
  <pageMargins left="0.75" right="0.75" top="1" bottom="1" header="0.5" footer="0.5"/>
  <pageSetup orientation="portrait"/>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G85"/>
  <sheetViews>
    <sheetView topLeftCell="A7" zoomScale="70" zoomScaleNormal="70" workbookViewId="0">
      <selection activeCell="AB12" sqref="AB11:AB12"/>
    </sheetView>
  </sheetViews>
  <sheetFormatPr defaultColWidth="8.88671875" defaultRowHeight="13.2" x14ac:dyDescent="0.25"/>
  <cols>
    <col min="1" max="1" width="3.44140625" style="8" customWidth="1"/>
    <col min="2" max="2" width="7.109375" style="13" customWidth="1"/>
    <col min="3" max="3" width="13.33203125" style="13" customWidth="1"/>
    <col min="4" max="4" width="8.88671875" style="13" customWidth="1"/>
    <col min="5" max="5" width="31.33203125" style="13" bestFit="1" customWidth="1"/>
    <col min="6" max="6" width="16.44140625" style="13" customWidth="1"/>
    <col min="7" max="8" width="16.33203125" style="13" customWidth="1"/>
    <col min="9" max="9" width="16.44140625" style="13" customWidth="1"/>
    <col min="10" max="10" width="16.109375" style="13" bestFit="1" customWidth="1"/>
    <col min="11" max="11" width="14.6640625" style="13" bestFit="1" customWidth="1"/>
    <col min="12" max="15" width="14.6640625" style="13" customWidth="1"/>
    <col min="16" max="17" width="16.109375" style="13" customWidth="1"/>
    <col min="18" max="18" width="1.77734375" style="13" customWidth="1"/>
    <col min="19" max="19" width="1.5546875" style="13" customWidth="1"/>
    <col min="20" max="20" width="12.77734375" style="13" bestFit="1" customWidth="1"/>
    <col min="21" max="24" width="9.33203125" style="13" customWidth="1"/>
    <col min="25" max="25" width="12.77734375" style="13" bestFit="1" customWidth="1"/>
    <col min="26" max="26" width="15.109375" style="13" customWidth="1"/>
    <col min="27" max="27" width="12.77734375" style="13" bestFit="1" customWidth="1"/>
    <col min="28" max="59" width="8.88671875" style="8"/>
    <col min="60" max="16384" width="8.88671875" style="13"/>
  </cols>
  <sheetData>
    <row r="1" spans="1:59" s="2" customFormat="1" ht="17.399999999999999" x14ac:dyDescent="0.3">
      <c r="A1" s="1" t="s">
        <v>46</v>
      </c>
    </row>
    <row r="2" spans="1:59" s="2" customFormat="1" ht="12.75" customHeight="1" x14ac:dyDescent="0.35">
      <c r="A2" s="64" t="s">
        <v>66</v>
      </c>
      <c r="B2" s="4"/>
    </row>
    <row r="3" spans="1:59" s="2" customFormat="1" ht="12.75" customHeight="1" x14ac:dyDescent="0.35">
      <c r="A3" s="3" t="s">
        <v>2</v>
      </c>
      <c r="B3" s="4"/>
    </row>
    <row r="4" spans="1:59" s="2" customFormat="1" ht="10.5" customHeight="1" x14ac:dyDescent="0.25">
      <c r="A4" s="59" t="s">
        <v>67</v>
      </c>
      <c r="C4" s="5"/>
      <c r="D4" s="6"/>
      <c r="E4" s="5"/>
      <c r="F4" s="6"/>
      <c r="G4" s="5"/>
      <c r="H4" s="5"/>
      <c r="I4" s="5"/>
      <c r="J4" s="5"/>
      <c r="K4" s="5"/>
      <c r="L4" s="7"/>
      <c r="M4" s="7"/>
      <c r="N4" s="7"/>
      <c r="O4" s="7"/>
      <c r="P4" s="5"/>
      <c r="Q4" s="5"/>
      <c r="R4" s="5"/>
      <c r="S4" s="5"/>
    </row>
    <row r="5" spans="1:59" s="2" customFormat="1" ht="6" customHeight="1" x14ac:dyDescent="0.25">
      <c r="C5" s="5"/>
      <c r="D5" s="6"/>
      <c r="E5" s="5"/>
      <c r="F5" s="6"/>
      <c r="G5" s="5"/>
      <c r="H5" s="5"/>
      <c r="I5" s="5"/>
      <c r="J5" s="5"/>
      <c r="K5" s="5"/>
      <c r="L5" s="7"/>
      <c r="M5" s="7"/>
      <c r="N5" s="7"/>
      <c r="O5" s="7"/>
      <c r="P5" s="5"/>
      <c r="Q5" s="5"/>
      <c r="R5" s="5"/>
      <c r="S5" s="5"/>
      <c r="T5" s="315"/>
      <c r="U5" s="315"/>
      <c r="V5" s="315"/>
      <c r="W5" s="315"/>
      <c r="X5" s="315"/>
      <c r="Y5" s="315"/>
      <c r="Z5" s="315"/>
      <c r="AA5" s="315"/>
    </row>
    <row r="6" spans="1:59" s="8" customFormat="1" ht="13.8" thickBot="1" x14ac:dyDescent="0.3">
      <c r="C6" s="67"/>
      <c r="D6" s="67"/>
      <c r="E6" s="68"/>
      <c r="F6" s="67"/>
      <c r="G6" s="68"/>
      <c r="H6" s="9"/>
      <c r="I6" s="10"/>
      <c r="J6" s="11"/>
      <c r="K6" s="11"/>
      <c r="L6" s="12"/>
      <c r="M6" s="12"/>
      <c r="N6" s="12"/>
      <c r="O6" s="12"/>
      <c r="P6" s="9"/>
      <c r="Q6" s="9"/>
      <c r="R6" s="68"/>
      <c r="S6" s="68"/>
      <c r="T6" s="316"/>
      <c r="U6" s="316"/>
      <c r="V6" s="316"/>
      <c r="W6" s="316"/>
      <c r="X6" s="316"/>
      <c r="Y6" s="316"/>
      <c r="Z6" s="316"/>
      <c r="AA6" s="316"/>
    </row>
    <row r="7" spans="1:59" ht="15.75" customHeight="1" thickBot="1" x14ac:dyDescent="0.3">
      <c r="A7" s="312" t="s">
        <v>3</v>
      </c>
      <c r="B7" s="313"/>
      <c r="C7" s="313"/>
      <c r="D7" s="313"/>
      <c r="E7" s="313"/>
      <c r="F7" s="313"/>
      <c r="G7" s="314"/>
      <c r="H7" s="312" t="s">
        <v>65</v>
      </c>
      <c r="I7" s="313"/>
      <c r="J7" s="313"/>
      <c r="K7" s="313"/>
      <c r="L7" s="313"/>
      <c r="M7" s="313"/>
      <c r="N7" s="313"/>
      <c r="O7" s="313"/>
      <c r="P7" s="313"/>
      <c r="Q7" s="313"/>
      <c r="R7" s="313"/>
      <c r="S7" s="313"/>
      <c r="T7" s="313"/>
      <c r="U7" s="313"/>
      <c r="V7" s="313"/>
      <c r="W7" s="313"/>
      <c r="X7" s="313"/>
      <c r="Y7" s="313"/>
      <c r="Z7" s="313"/>
      <c r="AA7" s="314"/>
      <c r="AB7" s="13"/>
      <c r="AC7" s="13"/>
      <c r="AD7" s="13"/>
      <c r="AE7" s="13"/>
      <c r="AF7" s="13"/>
      <c r="AG7" s="13"/>
      <c r="AH7" s="13"/>
      <c r="AI7" s="13"/>
      <c r="AJ7" s="13"/>
      <c r="AK7" s="13"/>
      <c r="AL7" s="13"/>
      <c r="AM7" s="13"/>
      <c r="AN7" s="13"/>
      <c r="AO7" s="13"/>
      <c r="AP7" s="13"/>
      <c r="AQ7" s="13"/>
      <c r="AR7" s="13"/>
      <c r="AS7" s="13"/>
      <c r="AT7" s="13"/>
      <c r="AU7" s="13"/>
      <c r="AV7" s="13"/>
      <c r="AW7" s="13"/>
      <c r="AX7" s="13"/>
      <c r="AY7" s="13"/>
      <c r="AZ7" s="13"/>
      <c r="BA7" s="13"/>
      <c r="BB7" s="13"/>
      <c r="BC7" s="13"/>
      <c r="BD7" s="13"/>
      <c r="BE7" s="13"/>
      <c r="BF7" s="13"/>
      <c r="BG7" s="13"/>
    </row>
    <row r="8" spans="1:59" s="63" customFormat="1" ht="42" thickBot="1" x14ac:dyDescent="0.35">
      <c r="A8" s="62"/>
      <c r="B8" s="69" t="s">
        <v>7</v>
      </c>
      <c r="C8" s="70" t="s">
        <v>8</v>
      </c>
      <c r="D8" s="71" t="s">
        <v>9</v>
      </c>
      <c r="E8" s="70" t="s">
        <v>69</v>
      </c>
      <c r="F8" s="69" t="s">
        <v>47</v>
      </c>
      <c r="G8" s="72" t="s">
        <v>48</v>
      </c>
      <c r="H8" s="60" t="s">
        <v>49</v>
      </c>
      <c r="I8" s="60" t="s">
        <v>50</v>
      </c>
      <c r="J8" s="60" t="s">
        <v>51</v>
      </c>
      <c r="K8" s="60" t="s">
        <v>52</v>
      </c>
      <c r="L8" s="60" t="s">
        <v>53</v>
      </c>
      <c r="M8" s="60" t="s">
        <v>54</v>
      </c>
      <c r="N8" s="60" t="s">
        <v>55</v>
      </c>
      <c r="O8" s="60" t="s">
        <v>56</v>
      </c>
      <c r="P8" s="60" t="s">
        <v>57</v>
      </c>
      <c r="Q8" s="60" t="s">
        <v>58</v>
      </c>
      <c r="R8" s="60"/>
      <c r="S8" s="60"/>
      <c r="T8" s="61" t="s">
        <v>59</v>
      </c>
      <c r="U8" s="61" t="s">
        <v>60</v>
      </c>
      <c r="V8" s="61" t="s">
        <v>61</v>
      </c>
      <c r="W8" s="61" t="s">
        <v>62</v>
      </c>
      <c r="X8" s="61" t="s">
        <v>63</v>
      </c>
      <c r="Y8" s="61" t="s">
        <v>64</v>
      </c>
      <c r="Z8" s="61" t="s">
        <v>70</v>
      </c>
      <c r="AA8" s="61" t="s">
        <v>71</v>
      </c>
    </row>
    <row r="9" spans="1:59" x14ac:dyDescent="0.25">
      <c r="B9" s="14" t="s">
        <v>77</v>
      </c>
      <c r="C9" s="15" t="s">
        <v>88</v>
      </c>
      <c r="D9" s="15"/>
      <c r="E9" s="16" t="s">
        <v>74</v>
      </c>
      <c r="F9" s="65" t="s">
        <v>96</v>
      </c>
      <c r="G9" s="17">
        <v>2020</v>
      </c>
      <c r="H9" s="73">
        <v>5745658</v>
      </c>
      <c r="I9" s="73">
        <v>8836710</v>
      </c>
      <c r="J9" s="74">
        <f>2565331+10763210</f>
        <v>13328541</v>
      </c>
      <c r="K9" s="74">
        <f t="shared" ref="K9:K15" si="0">I9+J9</f>
        <v>22165251</v>
      </c>
      <c r="L9" s="75">
        <v>2292581</v>
      </c>
      <c r="M9" s="75">
        <v>31197332</v>
      </c>
      <c r="N9" s="75">
        <f t="shared" ref="N9:N15" si="1">L9+M9</f>
        <v>33489913</v>
      </c>
      <c r="O9" s="75">
        <v>-1798088</v>
      </c>
      <c r="P9" s="75">
        <v>22316496</v>
      </c>
      <c r="Q9" s="75">
        <v>22613494</v>
      </c>
      <c r="R9" s="75"/>
      <c r="S9" s="75"/>
      <c r="T9" s="76">
        <f>P9-Q9</f>
        <v>-296998</v>
      </c>
      <c r="U9" s="86">
        <f>I9/L9</f>
        <v>3.8544810412369293</v>
      </c>
      <c r="V9" s="86">
        <f>(H9*365)/Q9</f>
        <v>92.73954613117283</v>
      </c>
      <c r="W9" s="86">
        <f>N9/K9</f>
        <v>1.5109196372285612</v>
      </c>
      <c r="X9" s="86">
        <f>T9/P9</f>
        <v>-1.3308451290919506E-2</v>
      </c>
      <c r="Y9" s="76">
        <f>H9-H17</f>
        <v>3630191</v>
      </c>
      <c r="Z9" s="76">
        <f t="shared" ref="Z9:Z15" si="2">AA17</f>
        <v>-1501092</v>
      </c>
      <c r="AA9" s="90">
        <f>Z9+T9</f>
        <v>-1798090</v>
      </c>
      <c r="AB9" s="13"/>
      <c r="AC9" s="13"/>
      <c r="AD9" s="13"/>
      <c r="AE9" s="13"/>
      <c r="AF9" s="13"/>
      <c r="AG9" s="13"/>
      <c r="AH9" s="13"/>
      <c r="AI9" s="13"/>
      <c r="AJ9" s="13"/>
      <c r="AK9" s="13"/>
      <c r="AL9" s="13"/>
      <c r="AM9" s="13"/>
      <c r="AN9" s="13"/>
      <c r="AO9" s="13"/>
      <c r="AP9" s="13"/>
      <c r="AQ9" s="13"/>
      <c r="AR9" s="13"/>
      <c r="AS9" s="13"/>
      <c r="AT9" s="13"/>
      <c r="AU9" s="13"/>
      <c r="AV9" s="13"/>
      <c r="AW9" s="13"/>
      <c r="AX9" s="13"/>
      <c r="AY9" s="13"/>
      <c r="AZ9" s="13"/>
      <c r="BA9" s="13"/>
      <c r="BB9" s="13"/>
      <c r="BC9" s="13"/>
      <c r="BD9" s="13"/>
      <c r="BE9" s="13"/>
      <c r="BF9" s="13"/>
      <c r="BG9" s="13"/>
    </row>
    <row r="10" spans="1:59" x14ac:dyDescent="0.25">
      <c r="B10" s="21" t="s">
        <v>77</v>
      </c>
      <c r="C10" s="22" t="s">
        <v>87</v>
      </c>
      <c r="D10" s="36"/>
      <c r="E10" s="23" t="s">
        <v>73</v>
      </c>
      <c r="F10" s="95" t="s">
        <v>96</v>
      </c>
      <c r="G10" s="23">
        <v>2020</v>
      </c>
      <c r="H10" s="97">
        <v>17477266</v>
      </c>
      <c r="I10" s="97">
        <v>29494911</v>
      </c>
      <c r="J10" s="98">
        <f>17579072+51334792</f>
        <v>68913864</v>
      </c>
      <c r="K10" s="98">
        <f t="shared" si="0"/>
        <v>98408775</v>
      </c>
      <c r="L10" s="99">
        <v>7524987</v>
      </c>
      <c r="M10" s="99">
        <v>112577800</v>
      </c>
      <c r="N10" s="99">
        <f t="shared" si="1"/>
        <v>120102787</v>
      </c>
      <c r="O10" s="99">
        <v>-3774041</v>
      </c>
      <c r="P10" s="99">
        <v>47744805</v>
      </c>
      <c r="Q10" s="99">
        <v>49075438</v>
      </c>
      <c r="R10" s="99"/>
      <c r="S10" s="99"/>
      <c r="T10" s="80">
        <f t="shared" ref="T10:T12" si="3">P10-Q10</f>
        <v>-1330633</v>
      </c>
      <c r="U10" s="85">
        <f t="shared" ref="U10:U15" si="4">I10/L10</f>
        <v>3.9195962730566842</v>
      </c>
      <c r="V10" s="85">
        <f t="shared" ref="V10:V15" si="5">(H10*365)/Q10</f>
        <v>129.98767509726557</v>
      </c>
      <c r="W10" s="85">
        <f t="shared" ref="W10:W15" si="6">N10/K10</f>
        <v>1.2204479427774606</v>
      </c>
      <c r="X10" s="85">
        <f t="shared" ref="X10:X15" si="7">T10/P10</f>
        <v>-2.7869691791599108E-2</v>
      </c>
      <c r="Y10" s="80">
        <f>H10-H18</f>
        <v>8176734</v>
      </c>
      <c r="Z10" s="80">
        <f t="shared" si="2"/>
        <v>-2443410</v>
      </c>
      <c r="AA10" s="91">
        <f t="shared" ref="AA10:AA12" si="8">Z10+T10</f>
        <v>-3774043</v>
      </c>
      <c r="AB10" s="13"/>
      <c r="AC10" s="13"/>
      <c r="AD10" s="13"/>
      <c r="AE10" s="13"/>
      <c r="AF10" s="13"/>
      <c r="AG10" s="13"/>
      <c r="AH10" s="13"/>
      <c r="AI10" s="13"/>
      <c r="AJ10" s="13"/>
      <c r="AK10" s="13"/>
      <c r="AL10" s="13"/>
      <c r="AM10" s="13"/>
      <c r="AN10" s="13"/>
      <c r="AO10" s="13"/>
      <c r="AP10" s="13"/>
      <c r="AQ10" s="13"/>
      <c r="AR10" s="13"/>
      <c r="AS10" s="13"/>
      <c r="AT10" s="13"/>
      <c r="AU10" s="13"/>
      <c r="AV10" s="13"/>
      <c r="AW10" s="13"/>
      <c r="AX10" s="13"/>
      <c r="AY10" s="13"/>
      <c r="AZ10" s="13"/>
      <c r="BA10" s="13"/>
      <c r="BB10" s="13"/>
      <c r="BC10" s="13"/>
      <c r="BD10" s="13"/>
      <c r="BE10" s="13"/>
      <c r="BF10" s="13"/>
      <c r="BG10" s="13"/>
    </row>
    <row r="11" spans="1:59" x14ac:dyDescent="0.25">
      <c r="B11" s="21" t="s">
        <v>77</v>
      </c>
      <c r="C11" s="22" t="s">
        <v>78</v>
      </c>
      <c r="D11" s="36"/>
      <c r="E11" s="27" t="s">
        <v>72</v>
      </c>
      <c r="F11" s="95" t="s">
        <v>96</v>
      </c>
      <c r="G11" s="23">
        <v>2020</v>
      </c>
      <c r="H11" s="97">
        <v>15437921</v>
      </c>
      <c r="I11" s="97">
        <v>35618766</v>
      </c>
      <c r="J11" s="98">
        <f>21401756+82101148</f>
        <v>103502904</v>
      </c>
      <c r="K11" s="98">
        <f t="shared" si="0"/>
        <v>139121670</v>
      </c>
      <c r="L11" s="99">
        <v>6975215</v>
      </c>
      <c r="M11" s="99">
        <v>157922380</v>
      </c>
      <c r="N11" s="99">
        <f t="shared" si="1"/>
        <v>164897595</v>
      </c>
      <c r="O11" s="99">
        <f>-9239054</f>
        <v>-9239054</v>
      </c>
      <c r="P11" s="99">
        <v>51389004</v>
      </c>
      <c r="Q11" s="99">
        <v>52644289</v>
      </c>
      <c r="R11" s="99"/>
      <c r="S11" s="99"/>
      <c r="T11" s="80">
        <f t="shared" si="3"/>
        <v>-1255285</v>
      </c>
      <c r="U11" s="85">
        <f t="shared" si="4"/>
        <v>5.1064757143686608</v>
      </c>
      <c r="V11" s="85">
        <f t="shared" si="5"/>
        <v>107.03613387199512</v>
      </c>
      <c r="W11" s="85">
        <f t="shared" si="6"/>
        <v>1.1852761327548755</v>
      </c>
      <c r="X11" s="85">
        <f t="shared" si="7"/>
        <v>-2.4427112850834782E-2</v>
      </c>
      <c r="Y11" s="80">
        <f>H11-H19</f>
        <v>10911089</v>
      </c>
      <c r="Z11" s="80">
        <f t="shared" si="2"/>
        <v>-7983768</v>
      </c>
      <c r="AA11" s="91">
        <f t="shared" si="8"/>
        <v>-9239053</v>
      </c>
      <c r="AB11" s="13"/>
      <c r="AC11" s="13"/>
      <c r="AD11" s="13"/>
      <c r="AE11" s="13"/>
      <c r="AF11" s="13"/>
      <c r="AG11" s="13"/>
      <c r="AH11" s="13"/>
      <c r="AI11" s="13"/>
      <c r="AJ11" s="13"/>
      <c r="AK11" s="13"/>
      <c r="AL11" s="13"/>
      <c r="AM11" s="13"/>
      <c r="AN11" s="13"/>
      <c r="AO11" s="13"/>
      <c r="AP11" s="13"/>
      <c r="AQ11" s="13"/>
      <c r="AR11" s="13"/>
      <c r="AS11" s="13"/>
      <c r="AT11" s="13"/>
      <c r="AU11" s="13"/>
      <c r="AV11" s="13"/>
      <c r="AW11" s="13"/>
      <c r="AX11" s="13"/>
      <c r="AY11" s="13"/>
      <c r="AZ11" s="13"/>
      <c r="BA11" s="13"/>
      <c r="BB11" s="13"/>
      <c r="BC11" s="13"/>
      <c r="BD11" s="13"/>
      <c r="BE11" s="13"/>
      <c r="BF11" s="13"/>
      <c r="BG11" s="13"/>
    </row>
    <row r="12" spans="1:59" x14ac:dyDescent="0.25">
      <c r="B12" s="21" t="s">
        <v>77</v>
      </c>
      <c r="C12" s="22" t="s">
        <v>85</v>
      </c>
      <c r="D12" s="36"/>
      <c r="E12" s="23" t="s">
        <v>75</v>
      </c>
      <c r="F12" s="95" t="s">
        <v>96</v>
      </c>
      <c r="G12" s="23">
        <v>2020</v>
      </c>
      <c r="H12" s="97">
        <v>23406296</v>
      </c>
      <c r="I12" s="97">
        <v>36003039</v>
      </c>
      <c r="J12" s="98">
        <f>16874661+74831127</f>
        <v>91705788</v>
      </c>
      <c r="K12" s="98">
        <f t="shared" si="0"/>
        <v>127708827</v>
      </c>
      <c r="L12" s="99">
        <f>7149324</f>
        <v>7149324</v>
      </c>
      <c r="M12" s="99">
        <f>152627447</f>
        <v>152627447</v>
      </c>
      <c r="N12" s="99">
        <f t="shared" si="1"/>
        <v>159776771</v>
      </c>
      <c r="O12" s="99">
        <v>-8084565</v>
      </c>
      <c r="P12" s="99">
        <v>76127725</v>
      </c>
      <c r="Q12" s="99">
        <v>75053572</v>
      </c>
      <c r="R12" s="99"/>
      <c r="S12" s="99"/>
      <c r="T12" s="80">
        <f t="shared" si="3"/>
        <v>1074153</v>
      </c>
      <c r="U12" s="85">
        <f t="shared" si="4"/>
        <v>5.0358661881878621</v>
      </c>
      <c r="V12" s="85">
        <f t="shared" si="5"/>
        <v>113.82933299963392</v>
      </c>
      <c r="W12" s="85">
        <f t="shared" si="6"/>
        <v>1.2511020166209812</v>
      </c>
      <c r="X12" s="85">
        <f t="shared" si="7"/>
        <v>1.4109879153751146E-2</v>
      </c>
      <c r="Y12" s="80">
        <f>H12-H20</f>
        <v>7438637</v>
      </c>
      <c r="Z12" s="80">
        <f t="shared" si="2"/>
        <v>-9158718</v>
      </c>
      <c r="AA12" s="91">
        <f t="shared" si="8"/>
        <v>-8084565</v>
      </c>
      <c r="AB12" s="13"/>
      <c r="AC12" s="13"/>
      <c r="AD12" s="13"/>
      <c r="AE12" s="13"/>
      <c r="AF12" s="13"/>
      <c r="AG12" s="13"/>
      <c r="AH12" s="13"/>
      <c r="AI12" s="13"/>
      <c r="AJ12" s="13"/>
      <c r="AK12" s="13"/>
      <c r="AL12" s="13"/>
      <c r="AM12" s="13"/>
      <c r="AN12" s="13"/>
      <c r="AO12" s="13"/>
      <c r="AP12" s="13"/>
      <c r="AQ12" s="13"/>
      <c r="AR12" s="13"/>
      <c r="AS12" s="13"/>
      <c r="AT12" s="13"/>
      <c r="AU12" s="13"/>
      <c r="AV12" s="13"/>
      <c r="AW12" s="13"/>
      <c r="AX12" s="13"/>
      <c r="AY12" s="13"/>
      <c r="AZ12" s="13"/>
      <c r="BA12" s="13"/>
      <c r="BB12" s="13"/>
      <c r="BC12" s="13"/>
      <c r="BD12" s="13"/>
      <c r="BE12" s="13"/>
      <c r="BF12" s="13"/>
      <c r="BG12" s="13"/>
    </row>
    <row r="13" spans="1:59" x14ac:dyDescent="0.25">
      <c r="B13" s="21" t="s">
        <v>77</v>
      </c>
      <c r="C13" s="22" t="s">
        <v>86</v>
      </c>
      <c r="D13" s="36"/>
      <c r="E13" s="23" t="s">
        <v>76</v>
      </c>
      <c r="F13" s="95" t="s">
        <v>96</v>
      </c>
      <c r="G13" s="23">
        <v>2020</v>
      </c>
      <c r="H13" s="97">
        <v>1303435</v>
      </c>
      <c r="I13" s="97">
        <v>2099483</v>
      </c>
      <c r="J13" s="98">
        <v>377205</v>
      </c>
      <c r="K13" s="98">
        <f t="shared" si="0"/>
        <v>2476688</v>
      </c>
      <c r="L13" s="99">
        <v>700422</v>
      </c>
      <c r="M13" s="99">
        <v>5804308</v>
      </c>
      <c r="N13" s="99">
        <f t="shared" si="1"/>
        <v>6504730</v>
      </c>
      <c r="O13" s="99">
        <v>-144373</v>
      </c>
      <c r="P13" s="99">
        <v>9341995</v>
      </c>
      <c r="Q13" s="99">
        <v>9382972</v>
      </c>
      <c r="R13" s="99"/>
      <c r="S13" s="99"/>
      <c r="T13" s="100">
        <f>P13-Q13</f>
        <v>-40977</v>
      </c>
      <c r="U13" s="101">
        <f t="shared" si="4"/>
        <v>2.9974543917809551</v>
      </c>
      <c r="V13" s="101">
        <f t="shared" si="5"/>
        <v>50.703953395576583</v>
      </c>
      <c r="W13" s="101">
        <f t="shared" si="6"/>
        <v>2.6263824914563321</v>
      </c>
      <c r="X13" s="101">
        <f t="shared" si="7"/>
        <v>-4.3863221934929315E-3</v>
      </c>
      <c r="Y13" s="80">
        <f>H13-H21</f>
        <v>864176</v>
      </c>
      <c r="Z13" s="80">
        <f t="shared" si="2"/>
        <v>-103396</v>
      </c>
      <c r="AA13" s="91">
        <f>Z13+T13</f>
        <v>-144373</v>
      </c>
      <c r="AB13" s="13"/>
      <c r="AC13" s="13"/>
      <c r="AD13" s="13"/>
      <c r="AE13" s="13"/>
      <c r="AF13" s="13"/>
      <c r="AG13" s="13"/>
      <c r="AH13" s="13"/>
      <c r="AI13" s="13"/>
      <c r="AJ13" s="13"/>
      <c r="AK13" s="13"/>
      <c r="AL13" s="13"/>
      <c r="AM13" s="13"/>
      <c r="AN13" s="13"/>
      <c r="AO13" s="13"/>
      <c r="AP13" s="13"/>
      <c r="AQ13" s="13"/>
      <c r="AR13" s="13"/>
      <c r="AS13" s="13"/>
      <c r="AT13" s="13"/>
      <c r="AU13" s="13"/>
      <c r="AV13" s="13"/>
      <c r="AW13" s="13"/>
      <c r="AX13" s="13"/>
      <c r="AY13" s="13"/>
      <c r="AZ13" s="13"/>
      <c r="BA13" s="13"/>
      <c r="BB13" s="13"/>
      <c r="BC13" s="13"/>
      <c r="BD13" s="13"/>
      <c r="BE13" s="13"/>
      <c r="BF13" s="13"/>
      <c r="BG13" s="13"/>
    </row>
    <row r="14" spans="1:59" x14ac:dyDescent="0.25">
      <c r="B14" s="21" t="s">
        <v>77</v>
      </c>
      <c r="C14" s="36" t="s">
        <v>93</v>
      </c>
      <c r="D14" s="36"/>
      <c r="E14" s="27" t="s">
        <v>91</v>
      </c>
      <c r="F14" s="95" t="s">
        <v>96</v>
      </c>
      <c r="G14" s="23">
        <v>2020</v>
      </c>
      <c r="H14" s="97">
        <v>1835023</v>
      </c>
      <c r="I14" s="97">
        <v>4295111</v>
      </c>
      <c r="J14" s="98">
        <f>15796173+2109616</f>
        <v>17905789</v>
      </c>
      <c r="K14" s="98">
        <v>22200900</v>
      </c>
      <c r="L14" s="99">
        <v>2036637</v>
      </c>
      <c r="M14" s="99">
        <v>24999906</v>
      </c>
      <c r="N14" s="99">
        <f t="shared" si="1"/>
        <v>27036543</v>
      </c>
      <c r="O14" s="99">
        <v>-2002767</v>
      </c>
      <c r="P14" s="99">
        <v>7025911</v>
      </c>
      <c r="Q14" s="99">
        <v>7723484</v>
      </c>
      <c r="R14" s="99"/>
      <c r="S14" s="99"/>
      <c r="T14" s="100">
        <f>P14-Q14</f>
        <v>-697573</v>
      </c>
      <c r="U14" s="101">
        <f t="shared" si="4"/>
        <v>2.1089231905341994</v>
      </c>
      <c r="V14" s="101">
        <f t="shared" si="5"/>
        <v>86.720370625484563</v>
      </c>
      <c r="W14" s="101">
        <f t="shared" si="6"/>
        <v>1.2178129265029796</v>
      </c>
      <c r="X14" s="101">
        <f t="shared" si="7"/>
        <v>-9.9285772336142608E-2</v>
      </c>
      <c r="Y14" s="80">
        <f t="shared" ref="Y14:Y15" si="9">H14-H22</f>
        <v>789811</v>
      </c>
      <c r="Z14" s="80">
        <f t="shared" si="2"/>
        <v>-1305194</v>
      </c>
      <c r="AA14" s="91">
        <f t="shared" ref="AA14:AA15" si="10">Z14+T14</f>
        <v>-2002767</v>
      </c>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row>
    <row r="15" spans="1:59" x14ac:dyDescent="0.25">
      <c r="B15" s="21" t="s">
        <v>77</v>
      </c>
      <c r="C15" s="36" t="s">
        <v>94</v>
      </c>
      <c r="D15" s="36"/>
      <c r="E15" s="27" t="s">
        <v>92</v>
      </c>
      <c r="F15" s="95" t="s">
        <v>96</v>
      </c>
      <c r="G15" s="23">
        <v>2020</v>
      </c>
      <c r="H15" s="97">
        <v>616327</v>
      </c>
      <c r="I15" s="97">
        <v>979434</v>
      </c>
      <c r="J15" s="98">
        <v>183410</v>
      </c>
      <c r="K15" s="98">
        <f t="shared" si="0"/>
        <v>1162844</v>
      </c>
      <c r="L15" s="99">
        <v>348574</v>
      </c>
      <c r="M15" s="99">
        <v>2669665</v>
      </c>
      <c r="N15" s="99">
        <f t="shared" si="1"/>
        <v>3018239</v>
      </c>
      <c r="O15" s="99">
        <v>134177</v>
      </c>
      <c r="P15" s="99">
        <v>3737016</v>
      </c>
      <c r="Q15" s="99">
        <v>3766909</v>
      </c>
      <c r="R15" s="99"/>
      <c r="S15" s="99"/>
      <c r="T15" s="100">
        <f>P15-Q15</f>
        <v>-29893</v>
      </c>
      <c r="U15" s="101">
        <f t="shared" si="4"/>
        <v>2.8098309110834427</v>
      </c>
      <c r="V15" s="101">
        <f t="shared" si="5"/>
        <v>59.719880411233717</v>
      </c>
      <c r="W15" s="101">
        <f t="shared" si="6"/>
        <v>2.5955665592289248</v>
      </c>
      <c r="X15" s="101">
        <f t="shared" si="7"/>
        <v>-7.9991629685289018E-3</v>
      </c>
      <c r="Y15" s="80">
        <f t="shared" si="9"/>
        <v>394400</v>
      </c>
      <c r="Z15" s="80">
        <f t="shared" si="2"/>
        <v>164069</v>
      </c>
      <c r="AA15" s="91">
        <f t="shared" si="10"/>
        <v>134176</v>
      </c>
      <c r="AB15" s="13"/>
      <c r="AC15" s="13"/>
      <c r="AD15" s="13"/>
      <c r="AE15" s="13"/>
      <c r="AF15" s="13"/>
      <c r="AG15" s="13"/>
      <c r="AH15" s="13"/>
      <c r="AI15" s="13"/>
      <c r="AJ15" s="13"/>
      <c r="AK15" s="13"/>
      <c r="AL15" s="13"/>
      <c r="AM15" s="13"/>
      <c r="AN15" s="13"/>
      <c r="AO15" s="13"/>
      <c r="AP15" s="13"/>
      <c r="AQ15" s="13"/>
      <c r="AR15" s="13"/>
      <c r="AS15" s="13"/>
      <c r="AT15" s="13"/>
      <c r="AU15" s="13"/>
      <c r="AV15" s="13"/>
      <c r="AW15" s="13"/>
      <c r="AX15" s="13"/>
      <c r="AY15" s="13"/>
      <c r="AZ15" s="13"/>
      <c r="BA15" s="13"/>
      <c r="BB15" s="13"/>
      <c r="BC15" s="13"/>
      <c r="BD15" s="13"/>
      <c r="BE15" s="13"/>
      <c r="BF15" s="13"/>
      <c r="BG15" s="13"/>
    </row>
    <row r="16" spans="1:59" ht="13.8" thickBot="1" x14ac:dyDescent="0.3">
      <c r="B16" s="35"/>
      <c r="C16" s="36"/>
      <c r="D16" s="36"/>
      <c r="E16" s="27"/>
      <c r="F16" s="95"/>
      <c r="G16" s="96"/>
      <c r="H16" s="97"/>
      <c r="I16" s="97"/>
      <c r="J16" s="98"/>
      <c r="K16" s="98"/>
      <c r="L16" s="99"/>
      <c r="M16" s="99"/>
      <c r="N16" s="99"/>
      <c r="O16" s="99"/>
      <c r="P16" s="99"/>
      <c r="Q16" s="99"/>
      <c r="R16" s="99"/>
      <c r="S16" s="99"/>
      <c r="T16" s="100"/>
      <c r="U16" s="101"/>
      <c r="V16" s="101"/>
      <c r="W16" s="101"/>
      <c r="X16" s="101"/>
      <c r="Y16" s="100"/>
      <c r="Z16" s="100"/>
      <c r="AA16" s="102"/>
      <c r="AB16" s="13"/>
      <c r="AC16" s="13"/>
      <c r="AD16" s="13"/>
      <c r="AE16" s="13"/>
      <c r="AF16" s="13"/>
      <c r="AG16" s="13"/>
      <c r="AH16" s="13"/>
      <c r="AI16" s="13"/>
      <c r="AJ16" s="13"/>
      <c r="AK16" s="13"/>
      <c r="AL16" s="13"/>
      <c r="AM16" s="13"/>
      <c r="AN16" s="13"/>
      <c r="AO16" s="13"/>
      <c r="AP16" s="13"/>
      <c r="AQ16" s="13"/>
      <c r="AR16" s="13"/>
      <c r="AS16" s="13"/>
      <c r="AT16" s="13"/>
      <c r="AU16" s="13"/>
      <c r="AV16" s="13"/>
      <c r="AW16" s="13"/>
      <c r="AX16" s="13"/>
      <c r="AY16" s="13"/>
      <c r="AZ16" s="13"/>
      <c r="BA16" s="13"/>
      <c r="BB16" s="13"/>
      <c r="BC16" s="13"/>
      <c r="BD16" s="13"/>
      <c r="BE16" s="13"/>
      <c r="BF16" s="13"/>
      <c r="BG16" s="13"/>
    </row>
    <row r="17" spans="2:59" x14ac:dyDescent="0.25">
      <c r="B17" s="14" t="s">
        <v>77</v>
      </c>
      <c r="C17" s="15" t="s">
        <v>88</v>
      </c>
      <c r="D17" s="15"/>
      <c r="E17" s="16" t="s">
        <v>74</v>
      </c>
      <c r="F17" s="65" t="s">
        <v>95</v>
      </c>
      <c r="G17" s="17">
        <v>2019</v>
      </c>
      <c r="H17" s="73">
        <v>2115467</v>
      </c>
      <c r="I17" s="73">
        <v>5034657</v>
      </c>
      <c r="J17" s="74">
        <f>2565331+10973464</f>
        <v>13538795</v>
      </c>
      <c r="K17" s="74">
        <f t="shared" ref="K17:K23" si="11">I17+J17</f>
        <v>18573452</v>
      </c>
      <c r="L17" s="75">
        <v>2471853</v>
      </c>
      <c r="M17" s="75">
        <v>28152067</v>
      </c>
      <c r="N17" s="75">
        <f t="shared" ref="N17:N23" si="12">L17+M17</f>
        <v>30623920</v>
      </c>
      <c r="O17" s="75">
        <v>-1501090</v>
      </c>
      <c r="P17" s="75">
        <v>19554755</v>
      </c>
      <c r="Q17" s="75">
        <v>21678173</v>
      </c>
      <c r="R17" s="75"/>
      <c r="S17" s="75"/>
      <c r="T17" s="76">
        <f>P17-Q17</f>
        <v>-2123418</v>
      </c>
      <c r="U17" s="86">
        <f>I17/L17</f>
        <v>2.0367946637603449</v>
      </c>
      <c r="V17" s="86">
        <f>(H17*365)/Q17</f>
        <v>35.618566887532452</v>
      </c>
      <c r="W17" s="86">
        <f>N17/K17</f>
        <v>1.6488006645183675</v>
      </c>
      <c r="X17" s="86">
        <f>T17/P17</f>
        <v>-0.10858832033436369</v>
      </c>
      <c r="Y17" s="76">
        <f>H17-H25</f>
        <v>966633</v>
      </c>
      <c r="Z17" s="76">
        <f t="shared" ref="Z17:Z23" si="13">AA25</f>
        <v>622326</v>
      </c>
      <c r="AA17" s="90">
        <f>Z17+T17</f>
        <v>-1501092</v>
      </c>
      <c r="AB17" s="13"/>
      <c r="AC17" s="13"/>
      <c r="AD17" s="13"/>
      <c r="AE17" s="13"/>
      <c r="AF17" s="13"/>
      <c r="AG17" s="13"/>
      <c r="AH17" s="13"/>
      <c r="AI17" s="13"/>
      <c r="AJ17" s="13"/>
      <c r="AK17" s="13"/>
      <c r="AL17" s="13"/>
      <c r="AM17" s="13"/>
      <c r="AN17" s="13"/>
      <c r="AO17" s="13"/>
      <c r="AP17" s="13"/>
      <c r="AQ17" s="13"/>
      <c r="AR17" s="13"/>
      <c r="AS17" s="13"/>
      <c r="AT17" s="13"/>
      <c r="AU17" s="13"/>
      <c r="AV17" s="13"/>
      <c r="AW17" s="13"/>
      <c r="AX17" s="13"/>
      <c r="AY17" s="13"/>
      <c r="AZ17" s="13"/>
      <c r="BA17" s="13"/>
      <c r="BB17" s="13"/>
      <c r="BC17" s="13"/>
      <c r="BD17" s="13"/>
      <c r="BE17" s="13"/>
      <c r="BF17" s="13"/>
      <c r="BG17" s="13"/>
    </row>
    <row r="18" spans="2:59" x14ac:dyDescent="0.25">
      <c r="B18" s="21" t="s">
        <v>77</v>
      </c>
      <c r="C18" s="22" t="s">
        <v>87</v>
      </c>
      <c r="D18" s="36"/>
      <c r="E18" s="23" t="s">
        <v>73</v>
      </c>
      <c r="F18" s="95" t="s">
        <v>95</v>
      </c>
      <c r="G18" s="23">
        <v>2019</v>
      </c>
      <c r="H18" s="97">
        <v>9300532</v>
      </c>
      <c r="I18" s="97">
        <v>20245106</v>
      </c>
      <c r="J18" s="98">
        <f>17302657+52912890</f>
        <v>70215547</v>
      </c>
      <c r="K18" s="98">
        <f t="shared" si="11"/>
        <v>90460653</v>
      </c>
      <c r="L18" s="99">
        <v>4932333</v>
      </c>
      <c r="M18" s="99">
        <f>109371914</f>
        <v>109371914</v>
      </c>
      <c r="N18" s="99">
        <f t="shared" si="12"/>
        <v>114304247</v>
      </c>
      <c r="O18" s="99">
        <v>-2443408</v>
      </c>
      <c r="P18" s="99">
        <v>43419051</v>
      </c>
      <c r="Q18" s="99">
        <v>45995597</v>
      </c>
      <c r="R18" s="99"/>
      <c r="S18" s="99"/>
      <c r="T18" s="80">
        <f t="shared" ref="T18:T20" si="14">P18-Q18</f>
        <v>-2576546</v>
      </c>
      <c r="U18" s="85">
        <f t="shared" ref="U18:U23" si="15">I18/L18</f>
        <v>4.1045699874684045</v>
      </c>
      <c r="V18" s="85">
        <f t="shared" ref="V18:V23" si="16">(H18*365)/Q18</f>
        <v>73.804763964689926</v>
      </c>
      <c r="W18" s="85">
        <f t="shared" ref="W18:W23" si="17">N18/K18</f>
        <v>1.2635797245460962</v>
      </c>
      <c r="X18" s="85">
        <f t="shared" ref="X18:X23" si="18">T18/P18</f>
        <v>-5.9341370680810135E-2</v>
      </c>
      <c r="Y18" s="80">
        <f>H18-H26</f>
        <v>1942952</v>
      </c>
      <c r="Z18" s="80">
        <f t="shared" si="13"/>
        <v>133136</v>
      </c>
      <c r="AA18" s="91">
        <f t="shared" ref="AA18:AA20" si="19">Z18+T18</f>
        <v>-2443410</v>
      </c>
      <c r="AB18" s="13"/>
      <c r="AC18" s="13"/>
      <c r="AD18" s="13"/>
      <c r="AE18" s="13"/>
      <c r="AF18" s="13"/>
      <c r="AG18" s="13"/>
      <c r="AH18" s="13"/>
      <c r="AI18" s="13"/>
      <c r="AJ18" s="13"/>
      <c r="AK18" s="13"/>
      <c r="AL18" s="13"/>
      <c r="AM18" s="13"/>
      <c r="AN18" s="13"/>
      <c r="AO18" s="13"/>
      <c r="AP18" s="13"/>
      <c r="AQ18" s="13"/>
      <c r="AR18" s="13"/>
      <c r="AS18" s="13"/>
      <c r="AT18" s="13"/>
      <c r="AU18" s="13"/>
      <c r="AV18" s="13"/>
      <c r="AW18" s="13"/>
      <c r="AX18" s="13"/>
      <c r="AY18" s="13"/>
      <c r="AZ18" s="13"/>
      <c r="BA18" s="13"/>
      <c r="BB18" s="13"/>
      <c r="BC18" s="13"/>
      <c r="BD18" s="13"/>
      <c r="BE18" s="13"/>
      <c r="BF18" s="13"/>
      <c r="BG18" s="13"/>
    </row>
    <row r="19" spans="2:59" x14ac:dyDescent="0.25">
      <c r="B19" s="21" t="s">
        <v>77</v>
      </c>
      <c r="C19" s="22" t="s">
        <v>78</v>
      </c>
      <c r="D19" s="36"/>
      <c r="E19" s="27" t="s">
        <v>72</v>
      </c>
      <c r="F19" s="95" t="s">
        <v>95</v>
      </c>
      <c r="G19" s="23">
        <v>2019</v>
      </c>
      <c r="H19" s="97">
        <v>4526832</v>
      </c>
      <c r="I19" s="97">
        <v>28426993</v>
      </c>
      <c r="J19" s="98">
        <f>25507114+31663807</f>
        <v>57170921</v>
      </c>
      <c r="K19" s="98">
        <f t="shared" si="11"/>
        <v>85597914</v>
      </c>
      <c r="L19" s="99">
        <v>5104358</v>
      </c>
      <c r="M19" s="99">
        <v>107280513</v>
      </c>
      <c r="N19" s="99">
        <f t="shared" si="12"/>
        <v>112384871</v>
      </c>
      <c r="O19" s="99">
        <v>-7983769</v>
      </c>
      <c r="P19" s="99">
        <v>38569216</v>
      </c>
      <c r="Q19" s="99">
        <v>45203322</v>
      </c>
      <c r="R19" s="99"/>
      <c r="S19" s="99"/>
      <c r="T19" s="80">
        <f t="shared" si="14"/>
        <v>-6634106</v>
      </c>
      <c r="U19" s="85">
        <f t="shared" si="15"/>
        <v>5.5691612931538108</v>
      </c>
      <c r="V19" s="85">
        <f t="shared" si="16"/>
        <v>36.552483465706345</v>
      </c>
      <c r="W19" s="85">
        <f t="shared" si="17"/>
        <v>1.3129393667233527</v>
      </c>
      <c r="X19" s="85">
        <f t="shared" si="18"/>
        <v>-0.17200520746908624</v>
      </c>
      <c r="Y19" s="80">
        <f>H19-H27</f>
        <v>-293383</v>
      </c>
      <c r="Z19" s="80">
        <f t="shared" si="13"/>
        <v>-1349662</v>
      </c>
      <c r="AA19" s="91">
        <f t="shared" si="19"/>
        <v>-7983768</v>
      </c>
      <c r="AB19" s="13"/>
      <c r="AC19" s="13"/>
      <c r="AD19" s="13"/>
      <c r="AE19" s="13"/>
      <c r="AF19" s="13"/>
      <c r="AG19" s="13"/>
      <c r="AH19" s="13"/>
      <c r="AI19" s="13"/>
      <c r="AJ19" s="13"/>
      <c r="AK19" s="13"/>
      <c r="AL19" s="13"/>
      <c r="AM19" s="13"/>
      <c r="AN19" s="13"/>
      <c r="AO19" s="13"/>
      <c r="AP19" s="13"/>
      <c r="AQ19" s="13"/>
      <c r="AR19" s="13"/>
      <c r="AS19" s="13"/>
      <c r="AT19" s="13"/>
      <c r="AU19" s="13"/>
      <c r="AV19" s="13"/>
      <c r="AW19" s="13"/>
      <c r="AX19" s="13"/>
      <c r="AY19" s="13"/>
      <c r="AZ19" s="13"/>
      <c r="BA19" s="13"/>
      <c r="BB19" s="13"/>
      <c r="BC19" s="13"/>
      <c r="BD19" s="13"/>
      <c r="BE19" s="13"/>
      <c r="BF19" s="13"/>
      <c r="BG19" s="13"/>
    </row>
    <row r="20" spans="2:59" x14ac:dyDescent="0.25">
      <c r="B20" s="21" t="s">
        <v>77</v>
      </c>
      <c r="C20" s="22" t="s">
        <v>85</v>
      </c>
      <c r="D20" s="36"/>
      <c r="E20" s="23" t="s">
        <v>75</v>
      </c>
      <c r="F20" s="95" t="s">
        <v>95</v>
      </c>
      <c r="G20" s="23">
        <v>2019</v>
      </c>
      <c r="H20" s="97">
        <v>15967659</v>
      </c>
      <c r="I20" s="97">
        <v>28310076</v>
      </c>
      <c r="J20" s="98">
        <f>16762239+77227278</f>
        <v>93989517</v>
      </c>
      <c r="K20" s="98">
        <f t="shared" si="11"/>
        <v>122299593</v>
      </c>
      <c r="L20" s="99">
        <v>6566881</v>
      </c>
      <c r="M20" s="99">
        <v>145969646</v>
      </c>
      <c r="N20" s="99">
        <f t="shared" si="12"/>
        <v>152536527</v>
      </c>
      <c r="O20" s="99">
        <v>-9158718</v>
      </c>
      <c r="P20" s="99">
        <v>67827144</v>
      </c>
      <c r="Q20" s="99">
        <v>67562126</v>
      </c>
      <c r="R20" s="99"/>
      <c r="S20" s="99"/>
      <c r="T20" s="80">
        <f t="shared" si="14"/>
        <v>265018</v>
      </c>
      <c r="U20" s="85">
        <f t="shared" si="15"/>
        <v>4.3110383757525073</v>
      </c>
      <c r="V20" s="85">
        <f t="shared" si="16"/>
        <v>86.264241225919974</v>
      </c>
      <c r="W20" s="85">
        <f t="shared" si="17"/>
        <v>1.2472365872877436</v>
      </c>
      <c r="X20" s="85">
        <f t="shared" si="18"/>
        <v>3.9072557735882257E-3</v>
      </c>
      <c r="Y20" s="80">
        <f>H20-H28</f>
        <v>2977390</v>
      </c>
      <c r="Z20" s="80">
        <f>AA28+1001</f>
        <v>-9423736</v>
      </c>
      <c r="AA20" s="91">
        <f t="shared" si="19"/>
        <v>-9158718</v>
      </c>
      <c r="AB20" s="103"/>
      <c r="AC20" s="13"/>
      <c r="AD20" s="13"/>
      <c r="AE20" s="13"/>
      <c r="AF20" s="13"/>
      <c r="AG20" s="13"/>
      <c r="AH20" s="13"/>
      <c r="AI20" s="13"/>
      <c r="AJ20" s="13"/>
      <c r="AK20" s="13"/>
      <c r="AL20" s="13"/>
      <c r="AM20" s="13"/>
      <c r="AN20" s="13"/>
      <c r="AO20" s="13"/>
      <c r="AP20" s="13"/>
      <c r="AQ20" s="13"/>
      <c r="AR20" s="13"/>
      <c r="AS20" s="13"/>
      <c r="AT20" s="13"/>
      <c r="AU20" s="13"/>
      <c r="AV20" s="13"/>
      <c r="AW20" s="13"/>
      <c r="AX20" s="13"/>
      <c r="AY20" s="13"/>
      <c r="AZ20" s="13"/>
      <c r="BA20" s="13"/>
      <c r="BB20" s="13"/>
      <c r="BC20" s="13"/>
      <c r="BD20" s="13"/>
      <c r="BE20" s="13"/>
      <c r="BF20" s="13"/>
      <c r="BG20" s="13"/>
    </row>
    <row r="21" spans="2:59" x14ac:dyDescent="0.25">
      <c r="B21" s="21" t="s">
        <v>77</v>
      </c>
      <c r="C21" s="22" t="s">
        <v>86</v>
      </c>
      <c r="D21" s="36"/>
      <c r="E21" s="23" t="s">
        <v>76</v>
      </c>
      <c r="F21" s="95" t="s">
        <v>95</v>
      </c>
      <c r="G21" s="23">
        <v>2019</v>
      </c>
      <c r="H21" s="97">
        <v>439259</v>
      </c>
      <c r="I21" s="97">
        <v>717599</v>
      </c>
      <c r="J21" s="98">
        <v>418469</v>
      </c>
      <c r="K21" s="98">
        <f t="shared" si="11"/>
        <v>1136068</v>
      </c>
      <c r="L21" s="99">
        <v>633814</v>
      </c>
      <c r="M21" s="99">
        <v>4021921</v>
      </c>
      <c r="N21" s="99">
        <f t="shared" si="12"/>
        <v>4655735</v>
      </c>
      <c r="O21" s="99">
        <v>-103396</v>
      </c>
      <c r="P21" s="99">
        <v>7402762</v>
      </c>
      <c r="Q21" s="99">
        <v>7933281</v>
      </c>
      <c r="R21" s="99"/>
      <c r="S21" s="99"/>
      <c r="T21" s="100">
        <f>P21-Q21</f>
        <v>-530519</v>
      </c>
      <c r="U21" s="101">
        <f t="shared" si="15"/>
        <v>1.1321917786606166</v>
      </c>
      <c r="V21" s="101">
        <f t="shared" si="16"/>
        <v>20.209738568443498</v>
      </c>
      <c r="W21" s="101">
        <f t="shared" si="17"/>
        <v>4.0981129650689923</v>
      </c>
      <c r="X21" s="101">
        <f t="shared" si="18"/>
        <v>-7.1665008276640532E-2</v>
      </c>
      <c r="Y21" s="80">
        <f>H21-H29</f>
        <v>-76599</v>
      </c>
      <c r="Z21" s="80">
        <f t="shared" si="13"/>
        <v>427123</v>
      </c>
      <c r="AA21" s="91">
        <f>Z21+T21</f>
        <v>-103396</v>
      </c>
      <c r="AB21" s="13"/>
      <c r="AC21" s="13"/>
      <c r="AD21" s="13"/>
      <c r="AE21" s="13"/>
      <c r="AF21" s="13"/>
      <c r="AG21" s="13"/>
      <c r="AH21" s="13"/>
      <c r="AI21" s="13"/>
      <c r="AJ21" s="13"/>
      <c r="AK21" s="13"/>
      <c r="AL21" s="13"/>
      <c r="AM21" s="13"/>
      <c r="AN21" s="13"/>
      <c r="AO21" s="13"/>
      <c r="AP21" s="13"/>
      <c r="AQ21" s="13"/>
      <c r="AR21" s="13"/>
      <c r="AS21" s="13"/>
      <c r="AT21" s="13"/>
      <c r="AU21" s="13"/>
      <c r="AV21" s="13"/>
      <c r="AW21" s="13"/>
      <c r="AX21" s="13"/>
      <c r="AY21" s="13"/>
      <c r="AZ21" s="13"/>
      <c r="BA21" s="13"/>
      <c r="BB21" s="13"/>
      <c r="BC21" s="13"/>
      <c r="BD21" s="13"/>
      <c r="BE21" s="13"/>
      <c r="BF21" s="13"/>
      <c r="BG21" s="13"/>
    </row>
    <row r="22" spans="2:59" x14ac:dyDescent="0.25">
      <c r="B22" s="21" t="s">
        <v>77</v>
      </c>
      <c r="C22" s="36" t="s">
        <v>93</v>
      </c>
      <c r="D22" s="36"/>
      <c r="E22" s="27" t="s">
        <v>91</v>
      </c>
      <c r="F22" s="95" t="s">
        <v>95</v>
      </c>
      <c r="G22" s="23">
        <v>2019</v>
      </c>
      <c r="H22" s="97">
        <v>1045212</v>
      </c>
      <c r="I22" s="97">
        <v>3634455</v>
      </c>
      <c r="J22" s="98">
        <f>1364986+16125646</f>
        <v>17490632</v>
      </c>
      <c r="K22" s="98">
        <f t="shared" si="11"/>
        <v>21125087</v>
      </c>
      <c r="L22" s="99">
        <v>1001825</v>
      </c>
      <c r="M22" s="99">
        <v>22725912</v>
      </c>
      <c r="N22" s="99">
        <f t="shared" si="12"/>
        <v>23727737</v>
      </c>
      <c r="O22" s="99">
        <v>-1305194</v>
      </c>
      <c r="P22" s="99">
        <v>5285411</v>
      </c>
      <c r="Q22" s="99">
        <v>5339761</v>
      </c>
      <c r="R22" s="99"/>
      <c r="S22" s="99"/>
      <c r="T22" s="100">
        <f>P22-Q22</f>
        <v>-54350</v>
      </c>
      <c r="U22" s="101">
        <f t="shared" si="15"/>
        <v>3.6278342025802908</v>
      </c>
      <c r="V22" s="101">
        <f t="shared" si="16"/>
        <v>71.445590916896847</v>
      </c>
      <c r="W22" s="101">
        <f t="shared" si="17"/>
        <v>1.1232018594763657</v>
      </c>
      <c r="X22" s="101">
        <f t="shared" si="18"/>
        <v>-1.0283022455585763E-2</v>
      </c>
      <c r="Y22" s="80">
        <f t="shared" ref="Y22:Y23" si="20">H22-H30</f>
        <v>-736684</v>
      </c>
      <c r="Z22" s="80">
        <f>AA30-592038</f>
        <v>-1250844</v>
      </c>
      <c r="AA22" s="91">
        <f t="shared" ref="AA22:AA23" si="21">Z22+T22</f>
        <v>-1305194</v>
      </c>
      <c r="AB22" s="13"/>
      <c r="AC22" s="13"/>
      <c r="AD22" s="13"/>
      <c r="AE22" s="13"/>
      <c r="AF22" s="13"/>
      <c r="AG22" s="13"/>
      <c r="AH22" s="13"/>
      <c r="AI22" s="13"/>
      <c r="AJ22" s="13"/>
      <c r="AK22" s="13"/>
      <c r="AL22" s="13"/>
      <c r="AM22" s="13"/>
      <c r="AN22" s="13"/>
      <c r="AO22" s="13"/>
      <c r="AP22" s="13"/>
      <c r="AQ22" s="13"/>
      <c r="AR22" s="13"/>
      <c r="AS22" s="13"/>
      <c r="AT22" s="13"/>
      <c r="AU22" s="13"/>
      <c r="AV22" s="13"/>
      <c r="AW22" s="13"/>
      <c r="AX22" s="13"/>
      <c r="AY22" s="13"/>
      <c r="AZ22" s="13"/>
      <c r="BA22" s="13"/>
      <c r="BB22" s="13"/>
      <c r="BC22" s="13"/>
      <c r="BD22" s="13"/>
      <c r="BE22" s="13"/>
      <c r="BF22" s="13"/>
      <c r="BG22" s="13"/>
    </row>
    <row r="23" spans="2:59" x14ac:dyDescent="0.25">
      <c r="B23" s="21" t="s">
        <v>77</v>
      </c>
      <c r="C23" s="36" t="s">
        <v>94</v>
      </c>
      <c r="D23" s="36"/>
      <c r="E23" s="27" t="s">
        <v>92</v>
      </c>
      <c r="F23" s="95" t="s">
        <v>95</v>
      </c>
      <c r="G23" s="23">
        <v>2019</v>
      </c>
      <c r="H23" s="97">
        <v>221927</v>
      </c>
      <c r="I23" s="97">
        <v>395196</v>
      </c>
      <c r="J23" s="98">
        <v>98716</v>
      </c>
      <c r="K23" s="98">
        <f t="shared" si="11"/>
        <v>493912</v>
      </c>
      <c r="L23" s="99">
        <v>369314</v>
      </c>
      <c r="M23" s="99">
        <v>1510124</v>
      </c>
      <c r="N23" s="99">
        <f t="shared" si="12"/>
        <v>1879438</v>
      </c>
      <c r="O23" s="99">
        <v>164070</v>
      </c>
      <c r="P23" s="99">
        <v>2506487</v>
      </c>
      <c r="Q23" s="99">
        <v>2558814</v>
      </c>
      <c r="R23" s="99"/>
      <c r="S23" s="99"/>
      <c r="T23" s="100">
        <f>P23-Q23</f>
        <v>-52327</v>
      </c>
      <c r="U23" s="101">
        <f t="shared" si="15"/>
        <v>1.0700812858434827</v>
      </c>
      <c r="V23" s="101">
        <f t="shared" si="16"/>
        <v>31.656601456768644</v>
      </c>
      <c r="W23" s="101">
        <f t="shared" si="17"/>
        <v>3.8052082152286237</v>
      </c>
      <c r="X23" s="101">
        <f t="shared" si="18"/>
        <v>-2.0876629322234667E-2</v>
      </c>
      <c r="Y23" s="80">
        <f t="shared" si="20"/>
        <v>-113842</v>
      </c>
      <c r="Z23" s="80">
        <f t="shared" si="13"/>
        <v>216396</v>
      </c>
      <c r="AA23" s="91">
        <f t="shared" si="21"/>
        <v>164069</v>
      </c>
      <c r="AB23" s="13"/>
      <c r="AC23" s="13"/>
      <c r="AD23" s="13"/>
      <c r="AE23" s="13"/>
      <c r="AF23" s="13"/>
      <c r="AG23" s="13"/>
      <c r="AH23" s="13"/>
      <c r="AI23" s="13"/>
      <c r="AJ23" s="13"/>
      <c r="AK23" s="13"/>
      <c r="AL23" s="13"/>
      <c r="AM23" s="13"/>
      <c r="AN23" s="13"/>
      <c r="AO23" s="13"/>
      <c r="AP23" s="13"/>
      <c r="AQ23" s="13"/>
      <c r="AR23" s="13"/>
      <c r="AS23" s="13"/>
      <c r="AT23" s="13"/>
      <c r="AU23" s="13"/>
      <c r="AV23" s="13"/>
      <c r="AW23" s="13"/>
      <c r="AX23" s="13"/>
      <c r="AY23" s="13"/>
      <c r="AZ23" s="13"/>
      <c r="BA23" s="13"/>
      <c r="BB23" s="13"/>
      <c r="BC23" s="13"/>
      <c r="BD23" s="13"/>
      <c r="BE23" s="13"/>
      <c r="BF23" s="13"/>
      <c r="BG23" s="13"/>
    </row>
    <row r="24" spans="2:59" ht="13.8" thickBot="1" x14ac:dyDescent="0.3">
      <c r="B24" s="35"/>
      <c r="C24" s="36"/>
      <c r="D24" s="36"/>
      <c r="E24" s="27"/>
      <c r="F24" s="95"/>
      <c r="G24" s="96"/>
      <c r="H24" s="97"/>
      <c r="I24" s="97"/>
      <c r="J24" s="98"/>
      <c r="K24" s="98"/>
      <c r="L24" s="99"/>
      <c r="M24" s="99"/>
      <c r="N24" s="99"/>
      <c r="O24" s="99"/>
      <c r="P24" s="99"/>
      <c r="Q24" s="99"/>
      <c r="R24" s="99"/>
      <c r="S24" s="99"/>
      <c r="T24" s="100"/>
      <c r="U24" s="101"/>
      <c r="V24" s="101"/>
      <c r="W24" s="101"/>
      <c r="X24" s="101"/>
      <c r="Y24" s="100"/>
      <c r="Z24" s="100"/>
      <c r="AA24" s="102"/>
      <c r="AB24" s="13"/>
      <c r="AC24" s="13"/>
      <c r="AD24" s="13"/>
      <c r="AE24" s="13"/>
      <c r="AF24" s="13"/>
      <c r="AG24" s="13"/>
      <c r="AH24" s="13"/>
      <c r="AI24" s="13"/>
      <c r="AJ24" s="13"/>
      <c r="AK24" s="13"/>
      <c r="AL24" s="13"/>
      <c r="AM24" s="13"/>
      <c r="AN24" s="13"/>
      <c r="AO24" s="13"/>
      <c r="AP24" s="13"/>
      <c r="AQ24" s="13"/>
      <c r="AR24" s="13"/>
      <c r="AS24" s="13"/>
      <c r="AT24" s="13"/>
      <c r="AU24" s="13"/>
      <c r="AV24" s="13"/>
      <c r="AW24" s="13"/>
      <c r="AX24" s="13"/>
      <c r="AY24" s="13"/>
      <c r="AZ24" s="13"/>
      <c r="BA24" s="13"/>
      <c r="BB24" s="13"/>
      <c r="BC24" s="13"/>
      <c r="BD24" s="13"/>
      <c r="BE24" s="13"/>
      <c r="BF24" s="13"/>
      <c r="BG24" s="13"/>
    </row>
    <row r="25" spans="2:59" x14ac:dyDescent="0.25">
      <c r="B25" s="14" t="s">
        <v>77</v>
      </c>
      <c r="C25" s="15" t="s">
        <v>88</v>
      </c>
      <c r="D25" s="15"/>
      <c r="E25" s="16" t="s">
        <v>74</v>
      </c>
      <c r="F25" s="65" t="s">
        <v>90</v>
      </c>
      <c r="G25" s="17">
        <v>2018</v>
      </c>
      <c r="H25" s="73">
        <v>1148834</v>
      </c>
      <c r="I25" s="73">
        <v>2692203</v>
      </c>
      <c r="J25" s="74">
        <v>1019659</v>
      </c>
      <c r="K25" s="74">
        <f t="shared" ref="K25:K31" si="22">I25+J25</f>
        <v>3711862</v>
      </c>
      <c r="L25" s="75">
        <v>1674528</v>
      </c>
      <c r="M25" s="75">
        <v>8091330</v>
      </c>
      <c r="N25" s="75">
        <v>9765858</v>
      </c>
      <c r="O25" s="75">
        <v>622328</v>
      </c>
      <c r="P25" s="75">
        <v>16318578</v>
      </c>
      <c r="Q25" s="75">
        <v>16183403</v>
      </c>
      <c r="R25" s="75"/>
      <c r="S25" s="75"/>
      <c r="T25" s="76">
        <f>P25-Q25</f>
        <v>135175</v>
      </c>
      <c r="U25" s="86">
        <f>I25/L25</f>
        <v>1.6077384194232645</v>
      </c>
      <c r="V25" s="86">
        <f>(H25*365)/Q25</f>
        <v>25.910768581861305</v>
      </c>
      <c r="W25" s="86">
        <f>N25/K25</f>
        <v>2.6309862812787759</v>
      </c>
      <c r="X25" s="86">
        <f>T25/P25</f>
        <v>8.283503623906445E-3</v>
      </c>
      <c r="Y25" s="76">
        <f>H25-H33</f>
        <v>784110</v>
      </c>
      <c r="Z25" s="76">
        <f>AA33</f>
        <v>487151</v>
      </c>
      <c r="AA25" s="90">
        <f>Z25+T25</f>
        <v>622326</v>
      </c>
      <c r="AB25" s="13"/>
      <c r="AC25" s="13"/>
      <c r="AD25" s="13"/>
      <c r="AE25" s="13"/>
      <c r="AF25" s="13"/>
      <c r="AG25" s="13"/>
      <c r="AH25" s="13"/>
      <c r="AI25" s="13"/>
      <c r="AJ25" s="13"/>
      <c r="AK25" s="13"/>
      <c r="AL25" s="13"/>
      <c r="AM25" s="13"/>
      <c r="AN25" s="13"/>
      <c r="AO25" s="13"/>
      <c r="AP25" s="13"/>
      <c r="AQ25" s="13"/>
      <c r="AR25" s="13"/>
      <c r="AS25" s="13"/>
      <c r="AT25" s="13"/>
      <c r="AU25" s="13"/>
      <c r="AV25" s="13"/>
      <c r="AW25" s="13"/>
      <c r="AX25" s="13"/>
      <c r="AY25" s="13"/>
      <c r="AZ25" s="13"/>
      <c r="BA25" s="13"/>
      <c r="BB25" s="13"/>
      <c r="BC25" s="13"/>
      <c r="BD25" s="13"/>
      <c r="BE25" s="13"/>
      <c r="BF25" s="13"/>
      <c r="BG25" s="13"/>
    </row>
    <row r="26" spans="2:59" x14ac:dyDescent="0.25">
      <c r="B26" s="21" t="s">
        <v>77</v>
      </c>
      <c r="C26" s="22" t="s">
        <v>87</v>
      </c>
      <c r="D26" s="36"/>
      <c r="E26" s="23" t="s">
        <v>73</v>
      </c>
      <c r="F26" s="95" t="s">
        <v>90</v>
      </c>
      <c r="G26" s="23">
        <v>2018</v>
      </c>
      <c r="H26" s="97">
        <v>7357580</v>
      </c>
      <c r="I26" s="97">
        <v>12609531</v>
      </c>
      <c r="J26" s="98">
        <v>25153736</v>
      </c>
      <c r="K26" s="98">
        <f t="shared" si="22"/>
        <v>37763267</v>
      </c>
      <c r="L26" s="99">
        <v>5104883</v>
      </c>
      <c r="M26" s="99">
        <v>49645937</v>
      </c>
      <c r="N26" s="99">
        <v>54750820</v>
      </c>
      <c r="O26" s="99">
        <v>133138</v>
      </c>
      <c r="P26" s="99">
        <v>40161058</v>
      </c>
      <c r="Q26" s="99">
        <v>40296127</v>
      </c>
      <c r="R26" s="99"/>
      <c r="S26" s="99"/>
      <c r="T26" s="80">
        <f t="shared" ref="T26:T42" si="23">P26-Q26</f>
        <v>-135069</v>
      </c>
      <c r="U26" s="85">
        <f t="shared" ref="U26:U31" si="24">I26/L26</f>
        <v>2.4700920667525583</v>
      </c>
      <c r="V26" s="85">
        <f t="shared" ref="V26:V31" si="25">(H26*365)/Q26</f>
        <v>66.644536334720215</v>
      </c>
      <c r="W26" s="85">
        <f t="shared" ref="W26:W31" si="26">N26/K26</f>
        <v>1.4498433093725709</v>
      </c>
      <c r="X26" s="85">
        <f t="shared" ref="X26:X31" si="27">T26/P26</f>
        <v>-3.3631833105591991E-3</v>
      </c>
      <c r="Y26" s="80">
        <f>H26-H34</f>
        <v>2453338</v>
      </c>
      <c r="Z26" s="80">
        <f>AA34</f>
        <v>268205</v>
      </c>
      <c r="AA26" s="91">
        <f t="shared" ref="AA26:AA28" si="28">Z26+T26</f>
        <v>133136</v>
      </c>
      <c r="AB26" s="13"/>
      <c r="AC26" s="13"/>
      <c r="AD26" s="13"/>
      <c r="AE26" s="13"/>
      <c r="AF26" s="13"/>
      <c r="AG26" s="13"/>
      <c r="AH26" s="13"/>
      <c r="AI26" s="13"/>
      <c r="AJ26" s="13"/>
      <c r="AK26" s="13"/>
      <c r="AL26" s="13"/>
      <c r="AM26" s="13"/>
      <c r="AN26" s="13"/>
      <c r="AO26" s="13"/>
      <c r="AP26" s="13"/>
      <c r="AQ26" s="13"/>
      <c r="AR26" s="13"/>
      <c r="AS26" s="13"/>
      <c r="AT26" s="13"/>
      <c r="AU26" s="13"/>
      <c r="AV26" s="13"/>
      <c r="AW26" s="13"/>
      <c r="AX26" s="13"/>
      <c r="AY26" s="13"/>
      <c r="AZ26" s="13"/>
      <c r="BA26" s="13"/>
      <c r="BB26" s="13"/>
      <c r="BC26" s="13"/>
      <c r="BD26" s="13"/>
      <c r="BE26" s="13"/>
      <c r="BF26" s="13"/>
      <c r="BG26" s="13"/>
    </row>
    <row r="27" spans="2:59" x14ac:dyDescent="0.25">
      <c r="B27" s="21" t="s">
        <v>77</v>
      </c>
      <c r="C27" s="22" t="s">
        <v>78</v>
      </c>
      <c r="D27" s="36"/>
      <c r="E27" s="27" t="s">
        <v>72</v>
      </c>
      <c r="F27" s="95" t="s">
        <v>90</v>
      </c>
      <c r="G27" s="23">
        <v>2018</v>
      </c>
      <c r="H27" s="97">
        <v>4820215</v>
      </c>
      <c r="I27" s="97">
        <v>6421426</v>
      </c>
      <c r="J27" s="98">
        <v>2064927</v>
      </c>
      <c r="K27" s="98">
        <f t="shared" si="22"/>
        <v>8486353</v>
      </c>
      <c r="L27" s="99">
        <v>2956409</v>
      </c>
      <c r="M27" s="99">
        <v>22187036</v>
      </c>
      <c r="N27" s="99">
        <v>25143445</v>
      </c>
      <c r="O27" s="99">
        <v>-1349663</v>
      </c>
      <c r="P27" s="99">
        <v>33862243</v>
      </c>
      <c r="Q27" s="99">
        <v>34610981</v>
      </c>
      <c r="R27" s="99"/>
      <c r="S27" s="99"/>
      <c r="T27" s="80">
        <f t="shared" ref="T27:T28" si="29">P27-Q27</f>
        <v>-748738</v>
      </c>
      <c r="U27" s="85">
        <f t="shared" si="24"/>
        <v>2.1720357365980147</v>
      </c>
      <c r="V27" s="85">
        <f t="shared" si="25"/>
        <v>50.832956020518459</v>
      </c>
      <c r="W27" s="85">
        <f t="shared" si="26"/>
        <v>2.962809230301874</v>
      </c>
      <c r="X27" s="85">
        <f t="shared" si="27"/>
        <v>-2.2111293690733953E-2</v>
      </c>
      <c r="Y27" s="80">
        <f>H27-H35</f>
        <v>2298770</v>
      </c>
      <c r="Z27" s="80">
        <f>AA35</f>
        <v>-600924</v>
      </c>
      <c r="AA27" s="91">
        <f t="shared" si="28"/>
        <v>-1349662</v>
      </c>
      <c r="AB27" s="13"/>
      <c r="AC27" s="13"/>
      <c r="AD27" s="13"/>
      <c r="AE27" s="13"/>
      <c r="AF27" s="13"/>
      <c r="AG27" s="13"/>
      <c r="AH27" s="13"/>
      <c r="AI27" s="13"/>
      <c r="AJ27" s="13"/>
      <c r="AK27" s="13"/>
      <c r="AL27" s="13"/>
      <c r="AM27" s="13"/>
      <c r="AN27" s="13"/>
      <c r="AO27" s="13"/>
      <c r="AP27" s="13"/>
      <c r="AQ27" s="13"/>
      <c r="AR27" s="13"/>
      <c r="AS27" s="13"/>
      <c r="AT27" s="13"/>
      <c r="AU27" s="13"/>
      <c r="AV27" s="13"/>
      <c r="AW27" s="13"/>
      <c r="AX27" s="13"/>
      <c r="AY27" s="13"/>
      <c r="AZ27" s="13"/>
      <c r="BA27" s="13"/>
      <c r="BB27" s="13"/>
      <c r="BC27" s="13"/>
      <c r="BD27" s="13"/>
      <c r="BE27" s="13"/>
      <c r="BF27" s="13"/>
      <c r="BG27" s="13"/>
    </row>
    <row r="28" spans="2:59" x14ac:dyDescent="0.25">
      <c r="B28" s="21" t="s">
        <v>77</v>
      </c>
      <c r="C28" s="22" t="s">
        <v>85</v>
      </c>
      <c r="D28" s="36"/>
      <c r="E28" s="23" t="s">
        <v>75</v>
      </c>
      <c r="F28" s="95" t="s">
        <v>90</v>
      </c>
      <c r="G28" s="23">
        <v>2018</v>
      </c>
      <c r="H28" s="97">
        <v>12990269</v>
      </c>
      <c r="I28" s="97">
        <v>22654001</v>
      </c>
      <c r="J28" s="98">
        <v>81543668</v>
      </c>
      <c r="K28" s="98">
        <f t="shared" si="22"/>
        <v>104197669</v>
      </c>
      <c r="L28" s="99">
        <v>5233509</v>
      </c>
      <c r="M28" s="99">
        <v>127051103</v>
      </c>
      <c r="N28" s="99">
        <v>132284612</v>
      </c>
      <c r="O28" s="99">
        <v>-9423668</v>
      </c>
      <c r="P28" s="99">
        <v>52196541</v>
      </c>
      <c r="Q28" s="99">
        <v>52197610</v>
      </c>
      <c r="R28" s="99"/>
      <c r="S28" s="99"/>
      <c r="T28" s="80">
        <f t="shared" si="29"/>
        <v>-1069</v>
      </c>
      <c r="U28" s="85">
        <f t="shared" si="24"/>
        <v>4.3286447009071738</v>
      </c>
      <c r="V28" s="85">
        <f t="shared" si="25"/>
        <v>90.836499697974673</v>
      </c>
      <c r="W28" s="85">
        <f t="shared" si="26"/>
        <v>1.2695544273643973</v>
      </c>
      <c r="X28" s="85">
        <f t="shared" si="27"/>
        <v>-2.0480284316158037E-5</v>
      </c>
      <c r="Y28" s="80">
        <f>H28-H36</f>
        <v>6192714</v>
      </c>
      <c r="Z28" s="80">
        <f>AA36</f>
        <v>-9423668</v>
      </c>
      <c r="AA28" s="91">
        <f t="shared" si="28"/>
        <v>-9424737</v>
      </c>
      <c r="AB28" s="13"/>
      <c r="AC28" s="13"/>
      <c r="AD28" s="13"/>
      <c r="AE28" s="13"/>
      <c r="AF28" s="13"/>
      <c r="AG28" s="13"/>
      <c r="AH28" s="13"/>
      <c r="AI28" s="13"/>
      <c r="AJ28" s="13"/>
      <c r="AK28" s="13"/>
      <c r="AL28" s="13"/>
      <c r="AM28" s="13"/>
      <c r="AN28" s="13"/>
      <c r="AO28" s="13"/>
      <c r="AP28" s="13"/>
      <c r="AQ28" s="13"/>
      <c r="AR28" s="13"/>
      <c r="AS28" s="13"/>
      <c r="AT28" s="13"/>
      <c r="AU28" s="13"/>
      <c r="AV28" s="13"/>
      <c r="AW28" s="13"/>
      <c r="AX28" s="13"/>
      <c r="AY28" s="13"/>
      <c r="AZ28" s="13"/>
      <c r="BA28" s="13"/>
      <c r="BB28" s="13"/>
      <c r="BC28" s="13"/>
      <c r="BD28" s="13"/>
      <c r="BE28" s="13"/>
      <c r="BF28" s="13"/>
      <c r="BG28" s="13"/>
    </row>
    <row r="29" spans="2:59" x14ac:dyDescent="0.25">
      <c r="B29" s="21" t="s">
        <v>77</v>
      </c>
      <c r="C29" s="22" t="s">
        <v>86</v>
      </c>
      <c r="D29" s="36"/>
      <c r="E29" s="23" t="s">
        <v>76</v>
      </c>
      <c r="F29" s="95" t="s">
        <v>90</v>
      </c>
      <c r="G29" s="23">
        <v>2018</v>
      </c>
      <c r="H29" s="97">
        <v>515858</v>
      </c>
      <c r="I29" s="97">
        <v>729115</v>
      </c>
      <c r="J29" s="98">
        <v>466470</v>
      </c>
      <c r="K29" s="98">
        <f t="shared" si="22"/>
        <v>1195585</v>
      </c>
      <c r="L29" s="99">
        <v>558550</v>
      </c>
      <c r="M29" s="99">
        <v>2447603</v>
      </c>
      <c r="N29" s="99">
        <v>3006153</v>
      </c>
      <c r="O29" s="99">
        <v>427123</v>
      </c>
      <c r="P29" s="99">
        <v>5828120</v>
      </c>
      <c r="Q29" s="99">
        <v>5770865</v>
      </c>
      <c r="R29" s="99"/>
      <c r="S29" s="99"/>
      <c r="T29" s="100">
        <f>P29-Q29</f>
        <v>57255</v>
      </c>
      <c r="U29" s="101">
        <f t="shared" si="24"/>
        <v>1.3053710500402829</v>
      </c>
      <c r="V29" s="101">
        <f t="shared" si="25"/>
        <v>32.627373885890592</v>
      </c>
      <c r="W29" s="101">
        <f t="shared" si="26"/>
        <v>2.5143783168908942</v>
      </c>
      <c r="X29" s="101">
        <f t="shared" si="27"/>
        <v>9.8239226371454255E-3</v>
      </c>
      <c r="Y29" s="80">
        <f>H29-H37</f>
        <v>515858</v>
      </c>
      <c r="Z29" s="80">
        <f>AA37</f>
        <v>369868</v>
      </c>
      <c r="AA29" s="91">
        <f>Z29+T29</f>
        <v>427123</v>
      </c>
      <c r="AB29" s="13"/>
      <c r="AC29" s="13"/>
      <c r="AD29" s="13"/>
      <c r="AE29" s="13"/>
      <c r="AF29" s="13"/>
      <c r="AG29" s="13"/>
      <c r="AH29" s="13"/>
      <c r="AI29" s="13"/>
      <c r="AJ29" s="13"/>
      <c r="AK29" s="13"/>
      <c r="AL29" s="13"/>
      <c r="AM29" s="13"/>
      <c r="AN29" s="13"/>
      <c r="AO29" s="13"/>
      <c r="AP29" s="13"/>
      <c r="AQ29" s="13"/>
      <c r="AR29" s="13"/>
      <c r="AS29" s="13"/>
      <c r="AT29" s="13"/>
      <c r="AU29" s="13"/>
      <c r="AV29" s="13"/>
      <c r="AW29" s="13"/>
      <c r="AX29" s="13"/>
      <c r="AY29" s="13"/>
      <c r="AZ29" s="13"/>
      <c r="BA29" s="13"/>
      <c r="BB29" s="13"/>
      <c r="BC29" s="13"/>
      <c r="BD29" s="13"/>
      <c r="BE29" s="13"/>
      <c r="BF29" s="13"/>
      <c r="BG29" s="13"/>
    </row>
    <row r="30" spans="2:59" x14ac:dyDescent="0.25">
      <c r="B30" s="21" t="s">
        <v>77</v>
      </c>
      <c r="C30" s="36" t="s">
        <v>93</v>
      </c>
      <c r="D30" s="36"/>
      <c r="E30" s="27" t="s">
        <v>91</v>
      </c>
      <c r="F30" s="95" t="s">
        <v>90</v>
      </c>
      <c r="G30" s="23">
        <v>2018</v>
      </c>
      <c r="H30" s="97">
        <v>1781896</v>
      </c>
      <c r="I30" s="97">
        <v>15446574</v>
      </c>
      <c r="J30" s="98">
        <v>5439812</v>
      </c>
      <c r="K30" s="98">
        <f t="shared" si="22"/>
        <v>20886386</v>
      </c>
      <c r="L30" s="99">
        <v>454498</v>
      </c>
      <c r="M30" s="99">
        <v>21235793</v>
      </c>
      <c r="N30" s="99">
        <v>21690291</v>
      </c>
      <c r="O30" s="99">
        <v>-658806</v>
      </c>
      <c r="P30" s="99">
        <v>1397866</v>
      </c>
      <c r="Q30" s="99">
        <v>2056672</v>
      </c>
      <c r="R30" s="99"/>
      <c r="S30" s="99"/>
      <c r="T30" s="100">
        <f>P30-Q30</f>
        <v>-658806</v>
      </c>
      <c r="U30" s="101">
        <f t="shared" si="24"/>
        <v>33.986010939542091</v>
      </c>
      <c r="V30" s="101">
        <f t="shared" si="25"/>
        <v>316.23517994118652</v>
      </c>
      <c r="W30" s="101">
        <f t="shared" si="26"/>
        <v>1.0384894256000057</v>
      </c>
      <c r="X30" s="101">
        <f t="shared" si="27"/>
        <v>-0.47129410115132636</v>
      </c>
      <c r="Y30" s="100">
        <f>H30</f>
        <v>1781896</v>
      </c>
      <c r="Z30" s="100">
        <v>0</v>
      </c>
      <c r="AA30" s="91">
        <f t="shared" ref="AA30:AA31" si="30">Z30+T30</f>
        <v>-658806</v>
      </c>
      <c r="AB30" s="13"/>
      <c r="AC30" s="13"/>
      <c r="AD30" s="13"/>
      <c r="AE30" s="13"/>
      <c r="AF30" s="13"/>
      <c r="AG30" s="13"/>
      <c r="AH30" s="13"/>
      <c r="AI30" s="13"/>
      <c r="AJ30" s="13"/>
      <c r="AK30" s="13"/>
      <c r="AL30" s="13"/>
      <c r="AM30" s="13"/>
      <c r="AN30" s="13"/>
      <c r="AO30" s="13"/>
      <c r="AP30" s="13"/>
      <c r="AQ30" s="13"/>
      <c r="AR30" s="13"/>
      <c r="AS30" s="13"/>
      <c r="AT30" s="13"/>
      <c r="AU30" s="13"/>
      <c r="AV30" s="13"/>
      <c r="AW30" s="13"/>
      <c r="AX30" s="13"/>
      <c r="AY30" s="13"/>
      <c r="AZ30" s="13"/>
      <c r="BA30" s="13"/>
      <c r="BB30" s="13"/>
      <c r="BC30" s="13"/>
      <c r="BD30" s="13"/>
      <c r="BE30" s="13"/>
      <c r="BF30" s="13"/>
      <c r="BG30" s="13"/>
    </row>
    <row r="31" spans="2:59" x14ac:dyDescent="0.25">
      <c r="B31" s="21" t="s">
        <v>77</v>
      </c>
      <c r="C31" s="36" t="s">
        <v>94</v>
      </c>
      <c r="D31" s="36"/>
      <c r="E31" s="27" t="s">
        <v>92</v>
      </c>
      <c r="F31" s="95" t="s">
        <v>90</v>
      </c>
      <c r="G31" s="23">
        <v>2018</v>
      </c>
      <c r="H31" s="97">
        <v>335769</v>
      </c>
      <c r="I31" s="97">
        <v>506324</v>
      </c>
      <c r="J31" s="98">
        <v>139789</v>
      </c>
      <c r="K31" s="98">
        <f t="shared" si="22"/>
        <v>646113</v>
      </c>
      <c r="L31" s="99">
        <v>532759</v>
      </c>
      <c r="M31" s="99">
        <v>100759</v>
      </c>
      <c r="N31" s="99">
        <v>633518</v>
      </c>
      <c r="O31" s="99">
        <v>216396</v>
      </c>
      <c r="P31" s="99">
        <v>1815934</v>
      </c>
      <c r="Q31" s="99">
        <v>1599538</v>
      </c>
      <c r="R31" s="99"/>
      <c r="S31" s="99"/>
      <c r="T31" s="100">
        <f>P31-Q31</f>
        <v>216396</v>
      </c>
      <c r="U31" s="101">
        <f t="shared" si="24"/>
        <v>0.95038094147635233</v>
      </c>
      <c r="V31" s="101">
        <f t="shared" si="25"/>
        <v>76.619426984541789</v>
      </c>
      <c r="W31" s="101">
        <f t="shared" si="26"/>
        <v>0.98050650582792798</v>
      </c>
      <c r="X31" s="101">
        <f t="shared" si="27"/>
        <v>0.11916512384260662</v>
      </c>
      <c r="Y31" s="100">
        <f>H31</f>
        <v>335769</v>
      </c>
      <c r="Z31" s="100">
        <v>0</v>
      </c>
      <c r="AA31" s="91">
        <f t="shared" si="30"/>
        <v>216396</v>
      </c>
      <c r="AB31" s="13"/>
      <c r="AC31" s="13"/>
      <c r="AD31" s="13"/>
      <c r="AE31" s="13"/>
      <c r="AF31" s="13"/>
      <c r="AG31" s="13"/>
      <c r="AH31" s="13"/>
      <c r="AI31" s="13"/>
      <c r="AJ31" s="13"/>
      <c r="AK31" s="13"/>
      <c r="AL31" s="13"/>
      <c r="AM31" s="13"/>
      <c r="AN31" s="13"/>
      <c r="AO31" s="13"/>
      <c r="AP31" s="13"/>
      <c r="AQ31" s="13"/>
      <c r="AR31" s="13"/>
      <c r="AS31" s="13"/>
      <c r="AT31" s="13"/>
      <c r="AU31" s="13"/>
      <c r="AV31" s="13"/>
      <c r="AW31" s="13"/>
      <c r="AX31" s="13"/>
      <c r="AY31" s="13"/>
      <c r="AZ31" s="13"/>
      <c r="BA31" s="13"/>
      <c r="BB31" s="13"/>
      <c r="BC31" s="13"/>
      <c r="BD31" s="13"/>
      <c r="BE31" s="13"/>
      <c r="BF31" s="13"/>
      <c r="BG31" s="13"/>
    </row>
    <row r="32" spans="2:59" ht="13.8" thickBot="1" x14ac:dyDescent="0.3">
      <c r="B32" s="35"/>
      <c r="C32" s="36"/>
      <c r="D32" s="36"/>
      <c r="E32" s="27"/>
      <c r="F32" s="95"/>
      <c r="G32" s="96"/>
      <c r="H32" s="97"/>
      <c r="I32" s="97"/>
      <c r="J32" s="98"/>
      <c r="K32" s="98"/>
      <c r="L32" s="99"/>
      <c r="M32" s="99"/>
      <c r="N32" s="99"/>
      <c r="O32" s="99"/>
      <c r="P32" s="99"/>
      <c r="Q32" s="99"/>
      <c r="R32" s="99"/>
      <c r="S32" s="99"/>
      <c r="T32" s="100"/>
      <c r="U32" s="101"/>
      <c r="V32" s="101"/>
      <c r="W32" s="101"/>
      <c r="X32" s="101"/>
      <c r="Y32" s="100"/>
      <c r="Z32" s="100"/>
      <c r="AA32" s="102"/>
      <c r="AB32" s="13"/>
      <c r="AC32" s="13"/>
      <c r="AD32" s="13"/>
      <c r="AE32" s="13"/>
      <c r="AF32" s="13"/>
      <c r="AG32" s="13"/>
      <c r="AH32" s="13"/>
      <c r="AI32" s="13"/>
      <c r="AJ32" s="13"/>
      <c r="AK32" s="13"/>
      <c r="AL32" s="13"/>
      <c r="AM32" s="13"/>
      <c r="AN32" s="13"/>
      <c r="AO32" s="13"/>
      <c r="AP32" s="13"/>
      <c r="AQ32" s="13"/>
      <c r="AR32" s="13"/>
      <c r="AS32" s="13"/>
      <c r="AT32" s="13"/>
      <c r="AU32" s="13"/>
      <c r="AV32" s="13"/>
      <c r="AW32" s="13"/>
      <c r="AX32" s="13"/>
      <c r="AY32" s="13"/>
      <c r="AZ32" s="13"/>
      <c r="BA32" s="13"/>
      <c r="BB32" s="13"/>
      <c r="BC32" s="13"/>
      <c r="BD32" s="13"/>
      <c r="BE32" s="13"/>
      <c r="BF32" s="13"/>
      <c r="BG32" s="13"/>
    </row>
    <row r="33" spans="2:59" x14ac:dyDescent="0.25">
      <c r="B33" s="14" t="s">
        <v>77</v>
      </c>
      <c r="C33" s="15" t="s">
        <v>88</v>
      </c>
      <c r="D33" s="15"/>
      <c r="E33" s="16" t="s">
        <v>74</v>
      </c>
      <c r="F33" s="65" t="s">
        <v>83</v>
      </c>
      <c r="G33" s="17">
        <v>2017</v>
      </c>
      <c r="H33" s="73">
        <v>364724</v>
      </c>
      <c r="I33" s="73">
        <v>1493205</v>
      </c>
      <c r="J33" s="74">
        <v>462215</v>
      </c>
      <c r="K33" s="74">
        <f>I33+J33</f>
        <v>1955420</v>
      </c>
      <c r="L33" s="75">
        <v>1018780</v>
      </c>
      <c r="M33" s="75">
        <v>4917293</v>
      </c>
      <c r="N33" s="75">
        <v>5936073</v>
      </c>
      <c r="O33" s="75">
        <v>487151</v>
      </c>
      <c r="P33" s="75">
        <v>9507679</v>
      </c>
      <c r="Q33" s="75">
        <v>9708043</v>
      </c>
      <c r="R33" s="75"/>
      <c r="S33" s="75"/>
      <c r="T33" s="76">
        <f>P33-Q33</f>
        <v>-200364</v>
      </c>
      <c r="U33" s="86">
        <f>I33/L33</f>
        <v>1.4656795382712657</v>
      </c>
      <c r="V33" s="86">
        <f>(H33*365)/Q33</f>
        <v>13.71278021739294</v>
      </c>
      <c r="W33" s="86">
        <f>N33/K33</f>
        <v>3.0357023043642797</v>
      </c>
      <c r="X33" s="86">
        <f>T33/P33</f>
        <v>-2.1073912991803782E-2</v>
      </c>
      <c r="Y33" s="76">
        <f>H33-H39</f>
        <v>356208</v>
      </c>
      <c r="Z33" s="76">
        <f>AA39</f>
        <v>687515</v>
      </c>
      <c r="AA33" s="90">
        <f>Z33+T33</f>
        <v>487151</v>
      </c>
      <c r="AB33" s="13"/>
      <c r="AC33" s="13"/>
      <c r="AD33" s="13"/>
      <c r="AE33" s="13"/>
      <c r="AF33" s="13"/>
      <c r="AG33" s="13"/>
      <c r="AH33" s="13"/>
      <c r="AI33" s="13"/>
      <c r="AJ33" s="13"/>
      <c r="AK33" s="13"/>
      <c r="AL33" s="13"/>
      <c r="AM33" s="13"/>
      <c r="AN33" s="13"/>
      <c r="AO33" s="13"/>
      <c r="AP33" s="13"/>
      <c r="AQ33" s="13"/>
      <c r="AR33" s="13"/>
      <c r="AS33" s="13"/>
      <c r="AT33" s="13"/>
      <c r="AU33" s="13"/>
      <c r="AV33" s="13"/>
      <c r="AW33" s="13"/>
      <c r="AX33" s="13"/>
      <c r="AY33" s="13"/>
      <c r="AZ33" s="13"/>
      <c r="BA33" s="13"/>
      <c r="BB33" s="13"/>
      <c r="BC33" s="13"/>
      <c r="BD33" s="13"/>
      <c r="BE33" s="13"/>
      <c r="BF33" s="13"/>
      <c r="BG33" s="13"/>
    </row>
    <row r="34" spans="2:59" x14ac:dyDescent="0.25">
      <c r="B34" s="21" t="s">
        <v>77</v>
      </c>
      <c r="C34" s="22" t="s">
        <v>87</v>
      </c>
      <c r="D34" s="22"/>
      <c r="E34" s="23" t="s">
        <v>73</v>
      </c>
      <c r="F34" s="66" t="s">
        <v>83</v>
      </c>
      <c r="G34" s="23">
        <v>2017</v>
      </c>
      <c r="H34" s="77">
        <v>4904242</v>
      </c>
      <c r="I34" s="77">
        <v>5600581</v>
      </c>
      <c r="J34" s="78">
        <v>2563608</v>
      </c>
      <c r="K34" s="98">
        <f>I34+J34</f>
        <v>8164189</v>
      </c>
      <c r="L34" s="79">
        <v>3187829</v>
      </c>
      <c r="M34" s="79">
        <v>15971347</v>
      </c>
      <c r="N34" s="79">
        <v>19159176</v>
      </c>
      <c r="O34" s="79">
        <v>268205</v>
      </c>
      <c r="P34" s="79">
        <v>29501449</v>
      </c>
      <c r="Q34" s="79">
        <v>29762798</v>
      </c>
      <c r="R34" s="79"/>
      <c r="S34" s="79"/>
      <c r="T34" s="80">
        <f t="shared" si="23"/>
        <v>-261349</v>
      </c>
      <c r="U34" s="85">
        <f t="shared" ref="U34:U42" si="31">I34/L34</f>
        <v>1.7568636837170375</v>
      </c>
      <c r="V34" s="85">
        <f t="shared" ref="V34:V42" si="32">(H34*365)/Q34</f>
        <v>60.143818803595011</v>
      </c>
      <c r="W34" s="85">
        <f t="shared" ref="W34:W42" si="33">N34/K34</f>
        <v>2.3467335212352385</v>
      </c>
      <c r="X34" s="85">
        <f t="shared" ref="X34:X42" si="34">T34/P34</f>
        <v>-8.8588530007458286E-3</v>
      </c>
      <c r="Y34" s="80">
        <f>H34-H40</f>
        <v>2727428</v>
      </c>
      <c r="Z34" s="80">
        <f>AA40</f>
        <v>529554</v>
      </c>
      <c r="AA34" s="91">
        <f t="shared" ref="AA34:AA42" si="35">Z34+T34</f>
        <v>268205</v>
      </c>
      <c r="AB34" s="13"/>
      <c r="AC34" s="13"/>
      <c r="AD34" s="13"/>
      <c r="AE34" s="13"/>
      <c r="AF34" s="13"/>
      <c r="AG34" s="13"/>
      <c r="AH34" s="13"/>
      <c r="AI34" s="13"/>
      <c r="AJ34" s="13"/>
      <c r="AK34" s="13"/>
      <c r="AL34" s="13"/>
      <c r="AM34" s="13"/>
      <c r="AN34" s="13"/>
      <c r="AO34" s="13"/>
      <c r="AP34" s="13"/>
      <c r="AQ34" s="13"/>
      <c r="AR34" s="13"/>
      <c r="AS34" s="13"/>
      <c r="AT34" s="13"/>
      <c r="AU34" s="13"/>
      <c r="AV34" s="13"/>
      <c r="AW34" s="13"/>
      <c r="AX34" s="13"/>
      <c r="AY34" s="13"/>
      <c r="AZ34" s="13"/>
      <c r="BA34" s="13"/>
      <c r="BB34" s="13"/>
      <c r="BC34" s="13"/>
      <c r="BD34" s="13"/>
      <c r="BE34" s="13"/>
      <c r="BF34" s="13"/>
      <c r="BG34" s="13"/>
    </row>
    <row r="35" spans="2:59" s="8" customFormat="1" x14ac:dyDescent="0.25">
      <c r="B35" s="21" t="s">
        <v>77</v>
      </c>
      <c r="C35" s="22" t="s">
        <v>78</v>
      </c>
      <c r="D35" s="22"/>
      <c r="E35" s="27" t="s">
        <v>72</v>
      </c>
      <c r="F35" s="66" t="s">
        <v>83</v>
      </c>
      <c r="G35" s="23">
        <v>2017</v>
      </c>
      <c r="H35" s="77">
        <v>2521445</v>
      </c>
      <c r="I35" s="77">
        <v>5288828</v>
      </c>
      <c r="J35" s="78">
        <v>2289463</v>
      </c>
      <c r="K35" s="98">
        <f>I35+J35</f>
        <v>7578291</v>
      </c>
      <c r="L35" s="79">
        <v>2917222</v>
      </c>
      <c r="M35" s="79">
        <v>14957746</v>
      </c>
      <c r="N35" s="79">
        <v>17874968</v>
      </c>
      <c r="O35" s="79">
        <v>-600924</v>
      </c>
      <c r="P35" s="79">
        <v>29305075</v>
      </c>
      <c r="Q35" s="79">
        <v>28912184</v>
      </c>
      <c r="R35" s="79"/>
      <c r="S35" s="79"/>
      <c r="T35" s="80">
        <f t="shared" si="23"/>
        <v>392891</v>
      </c>
      <c r="U35" s="85">
        <f t="shared" si="31"/>
        <v>1.8129672681749966</v>
      </c>
      <c r="V35" s="85">
        <f t="shared" si="32"/>
        <v>31.831819588585905</v>
      </c>
      <c r="W35" s="85">
        <f t="shared" si="33"/>
        <v>2.3587069960760281</v>
      </c>
      <c r="X35" s="85">
        <f t="shared" si="34"/>
        <v>1.3406926957190863E-2</v>
      </c>
      <c r="Y35" s="80">
        <f>H35-H41</f>
        <v>1437951</v>
      </c>
      <c r="Z35" s="80">
        <f>AA41</f>
        <v>-993815</v>
      </c>
      <c r="AA35" s="91">
        <f t="shared" si="35"/>
        <v>-600924</v>
      </c>
      <c r="AB35" s="13"/>
    </row>
    <row r="36" spans="2:59" s="8" customFormat="1" x14ac:dyDescent="0.25">
      <c r="B36" s="21" t="s">
        <v>77</v>
      </c>
      <c r="C36" s="22" t="s">
        <v>85</v>
      </c>
      <c r="D36" s="22"/>
      <c r="E36" s="23" t="s">
        <v>75</v>
      </c>
      <c r="F36" s="66" t="s">
        <v>83</v>
      </c>
      <c r="G36" s="23">
        <v>2017</v>
      </c>
      <c r="H36" s="77">
        <v>6797555</v>
      </c>
      <c r="I36" s="77">
        <v>15299189</v>
      </c>
      <c r="J36" s="78">
        <v>39409597</v>
      </c>
      <c r="K36" s="98">
        <f>I36+J36</f>
        <v>54708786</v>
      </c>
      <c r="L36" s="79">
        <v>5979923</v>
      </c>
      <c r="M36" s="79">
        <v>73904866</v>
      </c>
      <c r="N36" s="79">
        <v>79884789</v>
      </c>
      <c r="O36" s="79">
        <v>-9423668</v>
      </c>
      <c r="P36" s="79">
        <v>47015649</v>
      </c>
      <c r="Q36" s="79">
        <v>48334574</v>
      </c>
      <c r="R36" s="79"/>
      <c r="S36" s="79"/>
      <c r="T36" s="80">
        <f t="shared" si="23"/>
        <v>-1318925</v>
      </c>
      <c r="U36" s="85">
        <f t="shared" si="31"/>
        <v>2.5584257523048373</v>
      </c>
      <c r="V36" s="85">
        <f t="shared" si="32"/>
        <v>51.33194253455094</v>
      </c>
      <c r="W36" s="85">
        <f t="shared" si="33"/>
        <v>1.4601820811743109</v>
      </c>
      <c r="X36" s="85">
        <f t="shared" si="34"/>
        <v>-2.8052893622716981E-2</v>
      </c>
      <c r="Y36" s="80">
        <f>H36-H42</f>
        <v>592318</v>
      </c>
      <c r="Z36" s="80">
        <f>AA42</f>
        <v>-8104743</v>
      </c>
      <c r="AA36" s="91">
        <f t="shared" si="35"/>
        <v>-9423668</v>
      </c>
      <c r="AB36" s="13"/>
    </row>
    <row r="37" spans="2:59" s="8" customFormat="1" x14ac:dyDescent="0.25">
      <c r="B37" s="21" t="s">
        <v>77</v>
      </c>
      <c r="C37" s="22" t="s">
        <v>86</v>
      </c>
      <c r="D37" s="22"/>
      <c r="E37" s="23" t="s">
        <v>76</v>
      </c>
      <c r="F37" s="66" t="s">
        <v>83</v>
      </c>
      <c r="G37" s="23">
        <v>2017</v>
      </c>
      <c r="H37" s="77">
        <v>0</v>
      </c>
      <c r="I37" s="77">
        <v>448520</v>
      </c>
      <c r="J37" s="78">
        <v>431549</v>
      </c>
      <c r="K37" s="98">
        <f>I37+J37</f>
        <v>880069</v>
      </c>
      <c r="L37" s="79">
        <v>458505</v>
      </c>
      <c r="M37" s="79">
        <v>312026</v>
      </c>
      <c r="N37" s="79">
        <v>770531</v>
      </c>
      <c r="O37" s="79">
        <v>369868</v>
      </c>
      <c r="P37" s="79">
        <v>3677755</v>
      </c>
      <c r="Q37" s="79">
        <v>3307887</v>
      </c>
      <c r="R37" s="79"/>
      <c r="S37" s="79"/>
      <c r="T37" s="80">
        <f t="shared" si="23"/>
        <v>369868</v>
      </c>
      <c r="U37" s="85">
        <f t="shared" si="31"/>
        <v>0.97822270204250772</v>
      </c>
      <c r="V37" s="85">
        <f t="shared" si="32"/>
        <v>0</v>
      </c>
      <c r="W37" s="85">
        <f t="shared" si="33"/>
        <v>0.87553475920638046</v>
      </c>
      <c r="X37" s="85">
        <f t="shared" si="34"/>
        <v>0.10056896122770549</v>
      </c>
      <c r="Y37" s="80">
        <f>H37-0</f>
        <v>0</v>
      </c>
      <c r="Z37" s="80">
        <v>0</v>
      </c>
      <c r="AA37" s="91">
        <f t="shared" si="35"/>
        <v>369868</v>
      </c>
      <c r="AB37" s="13"/>
    </row>
    <row r="38" spans="2:59" s="8" customFormat="1" ht="13.8" thickBot="1" x14ac:dyDescent="0.3">
      <c r="B38" s="35"/>
      <c r="C38" s="36"/>
      <c r="D38" s="36"/>
      <c r="E38" s="27"/>
      <c r="F38" s="95"/>
      <c r="G38" s="96"/>
      <c r="H38" s="97"/>
      <c r="I38" s="97"/>
      <c r="J38" s="98"/>
      <c r="K38" s="98"/>
      <c r="L38" s="99"/>
      <c r="M38" s="99"/>
      <c r="N38" s="99"/>
      <c r="O38" s="99"/>
      <c r="P38" s="99"/>
      <c r="Q38" s="99"/>
      <c r="R38" s="99"/>
      <c r="S38" s="99"/>
      <c r="T38" s="100"/>
      <c r="U38" s="101"/>
      <c r="V38" s="101"/>
      <c r="W38" s="101"/>
      <c r="X38" s="101"/>
      <c r="Y38" s="100"/>
      <c r="Z38" s="100"/>
      <c r="AA38" s="102"/>
      <c r="AB38" s="13"/>
    </row>
    <row r="39" spans="2:59" s="8" customFormat="1" x14ac:dyDescent="0.25">
      <c r="B39" s="14" t="s">
        <v>77</v>
      </c>
      <c r="C39" s="15" t="s">
        <v>88</v>
      </c>
      <c r="D39" s="15"/>
      <c r="E39" s="16" t="s">
        <v>74</v>
      </c>
      <c r="F39" s="19" t="s">
        <v>82</v>
      </c>
      <c r="G39" s="17">
        <v>2016</v>
      </c>
      <c r="H39" s="76">
        <v>8516</v>
      </c>
      <c r="I39" s="76">
        <v>942949</v>
      </c>
      <c r="J39" s="74">
        <v>487174</v>
      </c>
      <c r="K39" s="74">
        <f>I39+J39</f>
        <v>1430123</v>
      </c>
      <c r="L39" s="75">
        <v>700717</v>
      </c>
      <c r="M39" s="75">
        <v>1666226</v>
      </c>
      <c r="N39" s="75">
        <v>2366943</v>
      </c>
      <c r="O39" s="75">
        <v>687515</v>
      </c>
      <c r="P39" s="75">
        <v>6557805</v>
      </c>
      <c r="Q39" s="75">
        <v>6028026</v>
      </c>
      <c r="R39" s="75"/>
      <c r="S39" s="75"/>
      <c r="T39" s="76">
        <f t="shared" si="23"/>
        <v>529779</v>
      </c>
      <c r="U39" s="86">
        <f t="shared" si="31"/>
        <v>1.3456916272903325</v>
      </c>
      <c r="V39" s="86">
        <f t="shared" si="32"/>
        <v>0.51564807451062755</v>
      </c>
      <c r="W39" s="86">
        <f t="shared" si="33"/>
        <v>1.6550625365790215</v>
      </c>
      <c r="X39" s="86">
        <f t="shared" si="34"/>
        <v>8.0786025202030251E-2</v>
      </c>
      <c r="Y39" s="76">
        <f>H39-H44</f>
        <v>-9632</v>
      </c>
      <c r="Z39" s="76">
        <f>AA44</f>
        <v>157736</v>
      </c>
      <c r="AA39" s="90">
        <f t="shared" si="35"/>
        <v>687515</v>
      </c>
      <c r="AB39" s="13"/>
    </row>
    <row r="40" spans="2:59" s="8" customFormat="1" x14ac:dyDescent="0.25">
      <c r="B40" s="21" t="s">
        <v>77</v>
      </c>
      <c r="C40" s="22" t="s">
        <v>87</v>
      </c>
      <c r="D40" s="22"/>
      <c r="E40" s="23" t="s">
        <v>73</v>
      </c>
      <c r="F40" s="66" t="s">
        <v>82</v>
      </c>
      <c r="G40" s="23">
        <v>2016</v>
      </c>
      <c r="H40" s="77">
        <v>2176814</v>
      </c>
      <c r="I40" s="77">
        <v>3879919</v>
      </c>
      <c r="J40" s="78">
        <v>1549618</v>
      </c>
      <c r="K40" s="98">
        <f>I40+J40</f>
        <v>5429537</v>
      </c>
      <c r="L40" s="79">
        <v>1891290</v>
      </c>
      <c r="M40" s="79">
        <v>7779693</v>
      </c>
      <c r="N40" s="79">
        <v>9670983</v>
      </c>
      <c r="O40" s="79">
        <v>529554</v>
      </c>
      <c r="P40" s="79">
        <v>18055798</v>
      </c>
      <c r="Q40" s="79">
        <v>17316796</v>
      </c>
      <c r="R40" s="79"/>
      <c r="S40" s="79"/>
      <c r="T40" s="80">
        <f t="shared" si="23"/>
        <v>739002</v>
      </c>
      <c r="U40" s="85">
        <f t="shared" si="31"/>
        <v>2.05146698814037</v>
      </c>
      <c r="V40" s="85">
        <f t="shared" si="32"/>
        <v>45.882454814389455</v>
      </c>
      <c r="W40" s="85">
        <f t="shared" si="33"/>
        <v>1.7811800527374617</v>
      </c>
      <c r="X40" s="85">
        <f t="shared" si="34"/>
        <v>4.0928791959236585E-2</v>
      </c>
      <c r="Y40" s="80">
        <f>H40-H45</f>
        <v>690337</v>
      </c>
      <c r="Z40" s="80">
        <f>AA45</f>
        <v>-209448</v>
      </c>
      <c r="AA40" s="91">
        <f t="shared" si="35"/>
        <v>529554</v>
      </c>
      <c r="AB40" s="13"/>
    </row>
    <row r="41" spans="2:59" s="8" customFormat="1" x14ac:dyDescent="0.25">
      <c r="B41" s="21" t="s">
        <v>77</v>
      </c>
      <c r="C41" s="22" t="s">
        <v>78</v>
      </c>
      <c r="D41" s="22"/>
      <c r="E41" s="27" t="s">
        <v>72</v>
      </c>
      <c r="F41" s="66" t="s">
        <v>82</v>
      </c>
      <c r="G41" s="23">
        <v>2016</v>
      </c>
      <c r="H41" s="77">
        <v>1083494</v>
      </c>
      <c r="I41" s="77">
        <v>3212540</v>
      </c>
      <c r="J41" s="78">
        <v>1521307</v>
      </c>
      <c r="K41" s="98">
        <f>I41+J41</f>
        <v>4733847</v>
      </c>
      <c r="L41" s="79">
        <v>1785354</v>
      </c>
      <c r="M41" s="79">
        <v>5094004</v>
      </c>
      <c r="N41" s="79">
        <v>6879358</v>
      </c>
      <c r="O41" s="79">
        <v>-993815</v>
      </c>
      <c r="P41" s="79">
        <v>17665570</v>
      </c>
      <c r="Q41" s="79">
        <v>16256319</v>
      </c>
      <c r="R41" s="79"/>
      <c r="S41" s="79"/>
      <c r="T41" s="80">
        <f t="shared" si="23"/>
        <v>1409251</v>
      </c>
      <c r="U41" s="85">
        <f t="shared" si="31"/>
        <v>1.7993854440071828</v>
      </c>
      <c r="V41" s="85">
        <f t="shared" si="32"/>
        <v>24.32748213171752</v>
      </c>
      <c r="W41" s="85">
        <f t="shared" si="33"/>
        <v>1.453227787040857</v>
      </c>
      <c r="X41" s="85">
        <f t="shared" si="34"/>
        <v>7.9773876529316626E-2</v>
      </c>
      <c r="Y41" s="80">
        <f>H41-H46</f>
        <v>-78315</v>
      </c>
      <c r="Z41" s="80">
        <f>AA46</f>
        <v>-2403066</v>
      </c>
      <c r="AA41" s="91">
        <f t="shared" si="35"/>
        <v>-993815</v>
      </c>
      <c r="AB41" s="13"/>
    </row>
    <row r="42" spans="2:59" s="8" customFormat="1" x14ac:dyDescent="0.25">
      <c r="B42" s="21" t="s">
        <v>77</v>
      </c>
      <c r="C42" s="22" t="s">
        <v>85</v>
      </c>
      <c r="D42" s="22"/>
      <c r="E42" s="23" t="s">
        <v>75</v>
      </c>
      <c r="F42" s="66" t="s">
        <v>82</v>
      </c>
      <c r="G42" s="23">
        <v>2016</v>
      </c>
      <c r="H42" s="77">
        <v>6205237</v>
      </c>
      <c r="I42" s="77">
        <v>18817850</v>
      </c>
      <c r="J42" s="78">
        <v>34828815</v>
      </c>
      <c r="K42" s="98">
        <f>I42+J42</f>
        <v>53646665</v>
      </c>
      <c r="L42" s="79">
        <v>4552047</v>
      </c>
      <c r="M42" s="79">
        <v>62872574</v>
      </c>
      <c r="N42" s="79">
        <v>67474621</v>
      </c>
      <c r="O42" s="79">
        <v>-8104743</v>
      </c>
      <c r="P42" s="79">
        <v>39665718</v>
      </c>
      <c r="Q42" s="79">
        <v>39382738</v>
      </c>
      <c r="R42" s="79"/>
      <c r="S42" s="79"/>
      <c r="T42" s="80">
        <f t="shared" si="23"/>
        <v>282980</v>
      </c>
      <c r="U42" s="85">
        <f t="shared" si="31"/>
        <v>4.1339313939421096</v>
      </c>
      <c r="V42" s="85">
        <f t="shared" si="32"/>
        <v>57.510260078920872</v>
      </c>
      <c r="W42" s="85">
        <f t="shared" si="33"/>
        <v>1.2577598439716615</v>
      </c>
      <c r="X42" s="85">
        <f t="shared" si="34"/>
        <v>7.1341201992108144E-3</v>
      </c>
      <c r="Y42" s="80">
        <f>H42-H47</f>
        <v>2250201</v>
      </c>
      <c r="Z42" s="80">
        <f>AA47</f>
        <v>-8387723</v>
      </c>
      <c r="AA42" s="91">
        <f t="shared" si="35"/>
        <v>-8104743</v>
      </c>
      <c r="AB42" s="13"/>
    </row>
    <row r="43" spans="2:59" s="8" customFormat="1" ht="13.8" thickBot="1" x14ac:dyDescent="0.3">
      <c r="B43" s="21" t="s">
        <v>77</v>
      </c>
      <c r="C43" s="22"/>
      <c r="D43" s="22"/>
      <c r="E43" s="23"/>
      <c r="F43" s="66"/>
      <c r="G43" s="23"/>
      <c r="H43" s="77"/>
      <c r="I43" s="77"/>
      <c r="J43" s="78"/>
      <c r="K43" s="78"/>
      <c r="L43" s="79"/>
      <c r="M43" s="79"/>
      <c r="N43" s="79"/>
      <c r="O43" s="79"/>
      <c r="P43" s="79"/>
      <c r="Q43" s="79"/>
      <c r="R43" s="79"/>
      <c r="S43" s="79"/>
      <c r="T43" s="84"/>
      <c r="U43" s="85"/>
      <c r="V43" s="85"/>
      <c r="W43" s="85"/>
      <c r="X43" s="85"/>
      <c r="Y43" s="80"/>
      <c r="Z43" s="80"/>
      <c r="AA43" s="91"/>
      <c r="AB43" s="13"/>
    </row>
    <row r="44" spans="2:59" s="8" customFormat="1" x14ac:dyDescent="0.25">
      <c r="B44" s="14" t="s">
        <v>77</v>
      </c>
      <c r="C44" s="15" t="s">
        <v>88</v>
      </c>
      <c r="D44" s="15"/>
      <c r="E44" s="16" t="s">
        <v>74</v>
      </c>
      <c r="F44" s="19" t="s">
        <v>81</v>
      </c>
      <c r="G44" s="17">
        <v>2015</v>
      </c>
      <c r="H44" s="76">
        <v>18148</v>
      </c>
      <c r="I44" s="76">
        <v>234180</v>
      </c>
      <c r="J44" s="74">
        <v>248284</v>
      </c>
      <c r="K44" s="74">
        <f>I44+J44</f>
        <v>482464</v>
      </c>
      <c r="L44" s="75">
        <v>299143</v>
      </c>
      <c r="M44" s="75">
        <v>178898</v>
      </c>
      <c r="N44" s="75">
        <v>478041</v>
      </c>
      <c r="O44" s="75">
        <v>157736</v>
      </c>
      <c r="P44" s="75">
        <v>2165379</v>
      </c>
      <c r="Q44" s="75">
        <v>2007643</v>
      </c>
      <c r="R44" s="75"/>
      <c r="S44" s="75"/>
      <c r="T44" s="76">
        <f>P44-Q44</f>
        <v>157736</v>
      </c>
      <c r="U44" s="86">
        <f>I44/L44</f>
        <v>0.78283630237043822</v>
      </c>
      <c r="V44" s="86">
        <f>(H44*365)/Q44</f>
        <v>3.2994013377876446</v>
      </c>
      <c r="W44" s="86">
        <f>N44/K44</f>
        <v>0.99083247662001728</v>
      </c>
      <c r="X44" s="86">
        <f>T44/P44</f>
        <v>7.2844522829490818E-2</v>
      </c>
      <c r="Y44" s="76">
        <f>H44-0</f>
        <v>18148</v>
      </c>
      <c r="Z44" s="76">
        <v>0</v>
      </c>
      <c r="AA44" s="90">
        <f>Z44+T44</f>
        <v>157736</v>
      </c>
      <c r="AB44" s="13"/>
    </row>
    <row r="45" spans="2:59" s="8" customFormat="1" x14ac:dyDescent="0.25">
      <c r="B45" s="21" t="s">
        <v>77</v>
      </c>
      <c r="C45" s="22" t="s">
        <v>87</v>
      </c>
      <c r="D45" s="22"/>
      <c r="E45" s="23" t="s">
        <v>73</v>
      </c>
      <c r="F45" s="66" t="s">
        <v>81</v>
      </c>
      <c r="G45" s="23">
        <v>2015</v>
      </c>
      <c r="H45" s="77">
        <v>1486477</v>
      </c>
      <c r="I45" s="77">
        <v>2551892</v>
      </c>
      <c r="J45" s="78">
        <v>1058788</v>
      </c>
      <c r="K45" s="98">
        <f>I45+J45</f>
        <v>3610680</v>
      </c>
      <c r="L45" s="79">
        <v>1185892</v>
      </c>
      <c r="M45" s="79">
        <v>2905228</v>
      </c>
      <c r="N45" s="79">
        <v>4091120</v>
      </c>
      <c r="O45" s="79">
        <v>-209448</v>
      </c>
      <c r="P45" s="79">
        <v>11540277</v>
      </c>
      <c r="Q45" s="79">
        <v>9970714</v>
      </c>
      <c r="R45" s="79"/>
      <c r="S45" s="79"/>
      <c r="T45" s="80">
        <f>P45-Q45</f>
        <v>1569563</v>
      </c>
      <c r="U45" s="85">
        <f>I45/L45</f>
        <v>2.1518755502187381</v>
      </c>
      <c r="V45" s="85">
        <f>(H45*365)/Q45</f>
        <v>54.415772531435564</v>
      </c>
      <c r="W45" s="85">
        <f>N45/K45</f>
        <v>1.1330608084903675</v>
      </c>
      <c r="X45" s="85">
        <f>T45/P45</f>
        <v>0.13600739392997238</v>
      </c>
      <c r="Y45" s="80">
        <f>H45-H49</f>
        <v>976173</v>
      </c>
      <c r="Z45" s="80">
        <f>AA49-2531006</f>
        <v>-1779011</v>
      </c>
      <c r="AA45" s="91">
        <f>Z45+T45</f>
        <v>-209448</v>
      </c>
      <c r="AB45" s="13"/>
    </row>
    <row r="46" spans="2:59" s="8" customFormat="1" x14ac:dyDescent="0.25">
      <c r="B46" s="21" t="s">
        <v>77</v>
      </c>
      <c r="C46" s="22" t="s">
        <v>78</v>
      </c>
      <c r="D46" s="22"/>
      <c r="E46" s="27" t="s">
        <v>72</v>
      </c>
      <c r="F46" s="66" t="s">
        <v>81</v>
      </c>
      <c r="G46" s="23">
        <v>2015</v>
      </c>
      <c r="H46" s="77">
        <v>1161809</v>
      </c>
      <c r="I46" s="77">
        <v>1845812</v>
      </c>
      <c r="J46" s="78">
        <v>507728</v>
      </c>
      <c r="K46" s="98">
        <f>I46+J46</f>
        <v>2353540</v>
      </c>
      <c r="L46" s="79">
        <v>715222</v>
      </c>
      <c r="M46" s="79">
        <v>3680102</v>
      </c>
      <c r="N46" s="79">
        <v>4395324</v>
      </c>
      <c r="O46" s="79">
        <v>-2403066</v>
      </c>
      <c r="P46" s="79">
        <v>6700349</v>
      </c>
      <c r="Q46" s="79">
        <v>6647802</v>
      </c>
      <c r="R46" s="79"/>
      <c r="S46" s="79"/>
      <c r="T46" s="80">
        <f>P46-Q46</f>
        <v>52547</v>
      </c>
      <c r="U46" s="85">
        <f>I46/L46</f>
        <v>2.5807539477253219</v>
      </c>
      <c r="V46" s="85">
        <f>(H46*365)/Q46</f>
        <v>63.789548034072013</v>
      </c>
      <c r="W46" s="85">
        <f>N46/K46</f>
        <v>1.8675374117287151</v>
      </c>
      <c r="X46" s="85">
        <f>T46/P46</f>
        <v>7.8424273123683559E-3</v>
      </c>
      <c r="Y46" s="80">
        <f>H46-H50</f>
        <v>-460432</v>
      </c>
      <c r="Z46" s="80">
        <f>AA50-3914767</f>
        <v>-2455654</v>
      </c>
      <c r="AA46" s="91">
        <v>-2403066</v>
      </c>
      <c r="AB46" s="13"/>
    </row>
    <row r="47" spans="2:59" s="8" customFormat="1" x14ac:dyDescent="0.25">
      <c r="B47" s="21" t="s">
        <v>77</v>
      </c>
      <c r="C47" s="22" t="s">
        <v>85</v>
      </c>
      <c r="D47" s="22"/>
      <c r="E47" s="23" t="s">
        <v>75</v>
      </c>
      <c r="F47" s="66" t="s">
        <v>81</v>
      </c>
      <c r="G47" s="23">
        <v>2015</v>
      </c>
      <c r="H47" s="77">
        <v>3955036</v>
      </c>
      <c r="I47" s="77">
        <v>19406000</v>
      </c>
      <c r="J47" s="78">
        <v>32421280</v>
      </c>
      <c r="K47" s="98">
        <f>I47+J47</f>
        <v>51827280</v>
      </c>
      <c r="L47" s="79">
        <v>3529571</v>
      </c>
      <c r="M47" s="79">
        <v>56026029</v>
      </c>
      <c r="N47" s="79">
        <v>59555600</v>
      </c>
      <c r="O47" s="79">
        <v>-8387723</v>
      </c>
      <c r="P47" s="79">
        <v>31560824</v>
      </c>
      <c r="Q47" s="79">
        <v>30105962</v>
      </c>
      <c r="R47" s="79"/>
      <c r="S47" s="79"/>
      <c r="T47" s="80">
        <f>P47-Q47</f>
        <v>1454862</v>
      </c>
      <c r="U47" s="85">
        <f>I47/L47</f>
        <v>5.4981186098820505</v>
      </c>
      <c r="V47" s="85">
        <f>(H47*365)/Q47</f>
        <v>47.950241218001935</v>
      </c>
      <c r="W47" s="85">
        <f>N47/K47</f>
        <v>1.1491168357668009</v>
      </c>
      <c r="X47" s="85">
        <f>T47/P47</f>
        <v>4.6097085424639105E-2</v>
      </c>
      <c r="Y47" s="80">
        <f>H47-H51</f>
        <v>2231253</v>
      </c>
      <c r="Z47" s="80">
        <f>AA51-12573514</f>
        <v>-9842585</v>
      </c>
      <c r="AA47" s="91">
        <f>Z47+T47</f>
        <v>-8387723</v>
      </c>
      <c r="AB47" s="13"/>
    </row>
    <row r="48" spans="2:59" s="8" customFormat="1" ht="13.8" thickBot="1" x14ac:dyDescent="0.3">
      <c r="B48" s="21" t="s">
        <v>77</v>
      </c>
      <c r="C48" s="22"/>
      <c r="D48" s="22"/>
      <c r="E48" s="23"/>
      <c r="F48" s="66"/>
      <c r="G48" s="23"/>
      <c r="H48" s="77"/>
      <c r="I48" s="77"/>
      <c r="J48" s="78"/>
      <c r="K48" s="78"/>
      <c r="L48" s="79"/>
      <c r="M48" s="79"/>
      <c r="N48" s="79"/>
      <c r="O48" s="79"/>
      <c r="P48" s="79"/>
      <c r="Q48" s="79"/>
      <c r="R48" s="79"/>
      <c r="S48" s="79"/>
      <c r="T48" s="80"/>
      <c r="U48" s="85"/>
      <c r="V48" s="85"/>
      <c r="W48" s="85"/>
      <c r="X48" s="85"/>
      <c r="Y48" s="80"/>
      <c r="Z48" s="80"/>
      <c r="AA48" s="91"/>
      <c r="AB48" s="13"/>
    </row>
    <row r="49" spans="2:28" s="8" customFormat="1" x14ac:dyDescent="0.25">
      <c r="B49" s="14" t="s">
        <v>77</v>
      </c>
      <c r="C49" s="15" t="s">
        <v>87</v>
      </c>
      <c r="D49" s="15"/>
      <c r="E49" s="16" t="s">
        <v>73</v>
      </c>
      <c r="F49" s="65" t="s">
        <v>80</v>
      </c>
      <c r="G49" s="16">
        <v>2014</v>
      </c>
      <c r="H49" s="73">
        <v>510304</v>
      </c>
      <c r="I49" s="73">
        <v>1017714</v>
      </c>
      <c r="J49" s="74">
        <v>0</v>
      </c>
      <c r="K49" s="74">
        <f>I49+J49</f>
        <v>1017714</v>
      </c>
      <c r="L49" s="75">
        <v>247888</v>
      </c>
      <c r="M49" s="75">
        <v>17831</v>
      </c>
      <c r="N49" s="75">
        <v>265719</v>
      </c>
      <c r="O49" s="75">
        <v>751995</v>
      </c>
      <c r="P49" s="75">
        <v>4920517</v>
      </c>
      <c r="Q49" s="75">
        <v>4168522</v>
      </c>
      <c r="R49" s="75"/>
      <c r="S49" s="75"/>
      <c r="T49" s="76">
        <f>P49-Q49</f>
        <v>751995</v>
      </c>
      <c r="U49" s="86">
        <f>I49/L49</f>
        <v>4.1055395985283676</v>
      </c>
      <c r="V49" s="86">
        <f>(H49*365)/Q49</f>
        <v>44.682734072172344</v>
      </c>
      <c r="W49" s="86">
        <f>N49/K49</f>
        <v>0.26109398121672689</v>
      </c>
      <c r="X49" s="86">
        <f>T49/P49</f>
        <v>0.15282845278250232</v>
      </c>
      <c r="Y49" s="76">
        <f>H49-0</f>
        <v>510304</v>
      </c>
      <c r="Z49" s="76">
        <v>0</v>
      </c>
      <c r="AA49" s="90">
        <f>Z49+T49</f>
        <v>751995</v>
      </c>
      <c r="AB49" s="13"/>
    </row>
    <row r="50" spans="2:28" s="8" customFormat="1" x14ac:dyDescent="0.25">
      <c r="B50" s="21" t="s">
        <v>77</v>
      </c>
      <c r="C50" s="22" t="s">
        <v>78</v>
      </c>
      <c r="D50" s="22"/>
      <c r="E50" s="27" t="s">
        <v>72</v>
      </c>
      <c r="F50" s="66" t="s">
        <v>80</v>
      </c>
      <c r="G50" s="23">
        <v>2014</v>
      </c>
      <c r="H50" s="77">
        <v>1622241</v>
      </c>
      <c r="I50" s="77">
        <v>1776283</v>
      </c>
      <c r="J50" s="78">
        <v>21274</v>
      </c>
      <c r="K50" s="98">
        <f>I50+J50</f>
        <v>1797557</v>
      </c>
      <c r="L50" s="79">
        <v>338444</v>
      </c>
      <c r="M50" s="79">
        <v>0</v>
      </c>
      <c r="N50" s="79">
        <v>338444</v>
      </c>
      <c r="O50" s="79">
        <v>1459113</v>
      </c>
      <c r="P50" s="79">
        <v>6060552</v>
      </c>
      <c r="Q50" s="79">
        <v>5339215</v>
      </c>
      <c r="R50" s="79"/>
      <c r="S50" s="79"/>
      <c r="T50" s="80">
        <f>P50-Q50</f>
        <v>721337</v>
      </c>
      <c r="U50" s="85">
        <f>I50/L50</f>
        <v>5.2483808251882147</v>
      </c>
      <c r="V50" s="85">
        <f>(H50*365)/Q50</f>
        <v>110.89981673335875</v>
      </c>
      <c r="W50" s="85">
        <f>N50/K50</f>
        <v>0.18827998222031345</v>
      </c>
      <c r="X50" s="85">
        <f>T50/P50</f>
        <v>0.11902166667326673</v>
      </c>
      <c r="Y50" s="80">
        <f>H50-961962</f>
        <v>660279</v>
      </c>
      <c r="Z50" s="80">
        <v>737776</v>
      </c>
      <c r="AA50" s="91">
        <f>Z50+T50</f>
        <v>1459113</v>
      </c>
      <c r="AB50" s="13"/>
    </row>
    <row r="51" spans="2:28" s="8" customFormat="1" x14ac:dyDescent="0.25">
      <c r="B51" s="21" t="s">
        <v>77</v>
      </c>
      <c r="C51" s="22" t="s">
        <v>85</v>
      </c>
      <c r="D51" s="22"/>
      <c r="E51" s="23" t="s">
        <v>75</v>
      </c>
      <c r="F51" s="66" t="s">
        <v>80</v>
      </c>
      <c r="G51" s="23">
        <v>2014</v>
      </c>
      <c r="H51" s="77">
        <v>1723783</v>
      </c>
      <c r="I51" s="77">
        <v>3902921</v>
      </c>
      <c r="J51" s="78">
        <v>173984</v>
      </c>
      <c r="K51" s="98">
        <f>I51+J51</f>
        <v>4076905</v>
      </c>
      <c r="L51" s="79">
        <v>1241017</v>
      </c>
      <c r="M51" s="79">
        <v>104959</v>
      </c>
      <c r="N51" s="79">
        <v>1345976</v>
      </c>
      <c r="O51" s="79">
        <v>2730929</v>
      </c>
      <c r="P51" s="79">
        <v>19468500</v>
      </c>
      <c r="Q51" s="79">
        <v>18097343</v>
      </c>
      <c r="R51" s="79"/>
      <c r="S51" s="79"/>
      <c r="T51" s="80">
        <f>P51-Q51</f>
        <v>1371157</v>
      </c>
      <c r="U51" s="85">
        <f>I51/L51</f>
        <v>3.1449375794207493</v>
      </c>
      <c r="V51" s="85">
        <f>(H51*365)/Q51</f>
        <v>34.76647345414186</v>
      </c>
      <c r="W51" s="85">
        <f>N51/K51</f>
        <v>0.33014652046098697</v>
      </c>
      <c r="X51" s="85">
        <f>T51/P51</f>
        <v>7.0429514343683386E-2</v>
      </c>
      <c r="Y51" s="80">
        <f>H51-H54</f>
        <v>514475</v>
      </c>
      <c r="Z51" s="80">
        <v>1359772</v>
      </c>
      <c r="AA51" s="91">
        <f>Z51+T51</f>
        <v>2730929</v>
      </c>
      <c r="AB51" s="13"/>
    </row>
    <row r="52" spans="2:28" s="8" customFormat="1" ht="13.8" thickBot="1" x14ac:dyDescent="0.3">
      <c r="B52" s="21" t="s">
        <v>77</v>
      </c>
      <c r="C52" s="22"/>
      <c r="D52" s="22"/>
      <c r="E52" s="23"/>
      <c r="F52" s="66"/>
      <c r="G52" s="23"/>
      <c r="H52" s="77"/>
      <c r="I52" s="77"/>
      <c r="J52" s="78"/>
      <c r="K52" s="78"/>
      <c r="L52" s="79"/>
      <c r="M52" s="79"/>
      <c r="N52" s="79"/>
      <c r="O52" s="79"/>
      <c r="P52" s="79"/>
      <c r="Q52" s="79"/>
      <c r="R52" s="79"/>
      <c r="S52" s="79"/>
      <c r="T52" s="80"/>
      <c r="U52" s="85"/>
      <c r="V52" s="85"/>
      <c r="W52" s="85"/>
      <c r="X52" s="85"/>
      <c r="Y52" s="80"/>
      <c r="Z52" s="80"/>
      <c r="AA52" s="91"/>
      <c r="AB52" s="13"/>
    </row>
    <row r="53" spans="2:28" s="8" customFormat="1" x14ac:dyDescent="0.25">
      <c r="B53" s="14" t="s">
        <v>77</v>
      </c>
      <c r="C53" s="15" t="s">
        <v>78</v>
      </c>
      <c r="D53" s="15"/>
      <c r="E53" s="16" t="s">
        <v>72</v>
      </c>
      <c r="F53" s="19" t="s">
        <v>79</v>
      </c>
      <c r="G53" s="16">
        <v>2013</v>
      </c>
      <c r="H53" s="73">
        <v>961962</v>
      </c>
      <c r="I53" s="73">
        <v>1114206</v>
      </c>
      <c r="J53" s="74">
        <v>0</v>
      </c>
      <c r="K53" s="74">
        <f>I53+J53</f>
        <v>1114206</v>
      </c>
      <c r="L53" s="75">
        <v>376430</v>
      </c>
      <c r="M53" s="75">
        <v>0</v>
      </c>
      <c r="N53" s="75">
        <v>376430</v>
      </c>
      <c r="O53" s="75">
        <v>737776</v>
      </c>
      <c r="P53" s="75">
        <v>4758906</v>
      </c>
      <c r="Q53" s="75">
        <v>4021130</v>
      </c>
      <c r="R53" s="75"/>
      <c r="S53" s="75"/>
      <c r="T53" s="76">
        <f>P53-Q53</f>
        <v>737776</v>
      </c>
      <c r="U53" s="86">
        <f>I53/L53</f>
        <v>2.95992880482427</v>
      </c>
      <c r="V53" s="86">
        <f>(H53*365)/Q53</f>
        <v>87.317776346449875</v>
      </c>
      <c r="W53" s="86">
        <f>N53/K53</f>
        <v>0.33784596385228582</v>
      </c>
      <c r="X53" s="86">
        <f>T53/P53</f>
        <v>0.15503058896309363</v>
      </c>
      <c r="Y53" s="76">
        <f>H53</f>
        <v>961962</v>
      </c>
      <c r="Z53" s="76">
        <v>0</v>
      </c>
      <c r="AA53" s="90">
        <f>Z53+T53</f>
        <v>737776</v>
      </c>
      <c r="AB53" s="13"/>
    </row>
    <row r="54" spans="2:28" s="8" customFormat="1" x14ac:dyDescent="0.25">
      <c r="B54" s="21" t="s">
        <v>77</v>
      </c>
      <c r="C54" s="22" t="s">
        <v>85</v>
      </c>
      <c r="D54" s="22"/>
      <c r="E54" s="23" t="s">
        <v>75</v>
      </c>
      <c r="F54" s="25" t="s">
        <v>79</v>
      </c>
      <c r="G54" s="23">
        <v>2013</v>
      </c>
      <c r="H54" s="77">
        <v>1209308</v>
      </c>
      <c r="I54" s="77">
        <v>2238199</v>
      </c>
      <c r="J54" s="78">
        <v>0</v>
      </c>
      <c r="K54" s="98">
        <f>I54+J54</f>
        <v>2238199</v>
      </c>
      <c r="L54" s="79">
        <v>878427</v>
      </c>
      <c r="M54" s="79">
        <v>0</v>
      </c>
      <c r="N54" s="79">
        <v>878427</v>
      </c>
      <c r="O54" s="79">
        <v>1359772</v>
      </c>
      <c r="P54" s="79">
        <v>11486000</v>
      </c>
      <c r="Q54" s="79">
        <v>10585090</v>
      </c>
      <c r="R54" s="79"/>
      <c r="S54" s="79"/>
      <c r="T54" s="80">
        <f>P54-Q54</f>
        <v>900910</v>
      </c>
      <c r="U54" s="85">
        <f>I54/L54</f>
        <v>2.5479624374023113</v>
      </c>
      <c r="V54" s="85">
        <f>(H54*365)/Q54</f>
        <v>41.69992130440081</v>
      </c>
      <c r="W54" s="85">
        <f>N54/K54</f>
        <v>0.39247046397572333</v>
      </c>
      <c r="X54" s="85">
        <f>T54/P54</f>
        <v>7.843548667943584E-2</v>
      </c>
      <c r="Y54" s="80">
        <f>H54-H56</f>
        <v>154430</v>
      </c>
      <c r="Z54" s="80">
        <f>AA56+207967</f>
        <v>458862</v>
      </c>
      <c r="AA54" s="91">
        <f>Z54+T54</f>
        <v>1359772</v>
      </c>
      <c r="AB54" s="13"/>
    </row>
    <row r="55" spans="2:28" s="8" customFormat="1" ht="13.8" thickBot="1" x14ac:dyDescent="0.3">
      <c r="B55" s="87"/>
      <c r="C55" s="88"/>
      <c r="D55" s="88"/>
      <c r="E55" s="89"/>
      <c r="F55" s="32"/>
      <c r="G55" s="89"/>
      <c r="H55" s="77"/>
      <c r="I55" s="77"/>
      <c r="J55" s="78"/>
      <c r="K55" s="78"/>
      <c r="L55" s="79"/>
      <c r="M55" s="79"/>
      <c r="N55" s="79"/>
      <c r="O55" s="79"/>
      <c r="P55" s="79"/>
      <c r="Q55" s="79"/>
      <c r="R55" s="79"/>
      <c r="S55" s="79"/>
      <c r="T55" s="80"/>
      <c r="U55" s="85"/>
      <c r="V55" s="85"/>
      <c r="W55" s="85"/>
      <c r="X55" s="85"/>
      <c r="Y55" s="80"/>
      <c r="Z55" s="80"/>
      <c r="AA55" s="91"/>
      <c r="AB55" s="13"/>
    </row>
    <row r="56" spans="2:28" s="8" customFormat="1" x14ac:dyDescent="0.25">
      <c r="B56" s="14" t="s">
        <v>77</v>
      </c>
      <c r="C56" s="15" t="s">
        <v>85</v>
      </c>
      <c r="D56" s="15"/>
      <c r="E56" s="16" t="s">
        <v>75</v>
      </c>
      <c r="F56" s="19" t="s">
        <v>84</v>
      </c>
      <c r="G56" s="16">
        <v>2012</v>
      </c>
      <c r="H56" s="73">
        <v>1054878</v>
      </c>
      <c r="I56" s="73">
        <v>1092540</v>
      </c>
      <c r="J56" s="74">
        <v>4099196</v>
      </c>
      <c r="K56" s="74">
        <f>I56+J56</f>
        <v>5191736</v>
      </c>
      <c r="L56" s="75">
        <v>623352</v>
      </c>
      <c r="M56" s="75">
        <v>4317489</v>
      </c>
      <c r="N56" s="75">
        <v>4940841</v>
      </c>
      <c r="O56" s="75">
        <v>250895</v>
      </c>
      <c r="P56" s="75">
        <v>6324089</v>
      </c>
      <c r="Q56" s="75">
        <v>6073194</v>
      </c>
      <c r="R56" s="75"/>
      <c r="S56" s="75"/>
      <c r="T56" s="76">
        <f>P56-Q56</f>
        <v>250895</v>
      </c>
      <c r="U56" s="86">
        <f>I56/L56</f>
        <v>1.7526854810765025</v>
      </c>
      <c r="V56" s="86">
        <f>(H56*365)/Q56</f>
        <v>63.398348546086297</v>
      </c>
      <c r="W56" s="86">
        <f>N56/K56</f>
        <v>0.95167416062758203</v>
      </c>
      <c r="X56" s="86">
        <f>T56/P56</f>
        <v>3.9672907829096014E-2</v>
      </c>
      <c r="Y56" s="76">
        <f>H56-0</f>
        <v>1054878</v>
      </c>
      <c r="Z56" s="76">
        <v>0</v>
      </c>
      <c r="AA56" s="90">
        <f>Z56+T56</f>
        <v>250895</v>
      </c>
      <c r="AB56" s="13"/>
    </row>
    <row r="57" spans="2:28" s="8" customFormat="1" ht="13.8" thickBot="1" x14ac:dyDescent="0.3">
      <c r="B57" s="28"/>
      <c r="C57" s="29"/>
      <c r="D57" s="29"/>
      <c r="E57" s="30"/>
      <c r="F57" s="33"/>
      <c r="G57" s="30"/>
      <c r="H57" s="81"/>
      <c r="I57" s="93"/>
      <c r="J57" s="83"/>
      <c r="K57" s="83"/>
      <c r="L57" s="82"/>
      <c r="M57" s="82"/>
      <c r="N57" s="82"/>
      <c r="O57" s="82"/>
      <c r="P57" s="82"/>
      <c r="Q57" s="82"/>
      <c r="R57" s="82"/>
      <c r="S57" s="82"/>
      <c r="T57" s="81"/>
      <c r="U57" s="94"/>
      <c r="V57" s="94"/>
      <c r="W57" s="94"/>
      <c r="X57" s="94"/>
      <c r="Y57" s="81"/>
      <c r="Z57" s="81"/>
      <c r="AA57" s="92"/>
    </row>
    <row r="58" spans="2:28" s="8" customFormat="1" x14ac:dyDescent="0.25">
      <c r="B58" s="38"/>
      <c r="C58" s="39"/>
      <c r="D58" s="39"/>
      <c r="E58" s="40"/>
      <c r="F58" s="40"/>
      <c r="G58" s="41"/>
      <c r="H58" s="41"/>
      <c r="I58" s="51"/>
      <c r="J58" s="40"/>
      <c r="K58" s="40"/>
      <c r="L58" s="40"/>
      <c r="M58" s="40"/>
      <c r="N58" s="40"/>
      <c r="O58" s="40"/>
      <c r="P58" s="40"/>
      <c r="Q58" s="40"/>
      <c r="R58" s="40"/>
      <c r="S58" s="40"/>
      <c r="T58" s="51"/>
      <c r="U58" s="51"/>
      <c r="V58" s="51"/>
      <c r="W58" s="51"/>
      <c r="X58" s="51"/>
      <c r="Y58" s="51"/>
      <c r="Z58" s="51"/>
      <c r="AA58" s="51"/>
    </row>
    <row r="59" spans="2:28" s="8" customFormat="1" x14ac:dyDescent="0.25">
      <c r="B59" s="39"/>
      <c r="C59" s="39"/>
      <c r="D59" s="39"/>
      <c r="E59" s="40"/>
      <c r="F59" s="40"/>
      <c r="G59" s="41"/>
      <c r="H59" s="41"/>
      <c r="I59" s="51"/>
      <c r="J59" s="40"/>
      <c r="K59" s="40"/>
      <c r="L59" s="40"/>
      <c r="M59" s="40"/>
      <c r="N59" s="40"/>
      <c r="O59" s="40"/>
      <c r="P59" s="40"/>
      <c r="Q59" s="40"/>
      <c r="R59" s="40"/>
      <c r="S59" s="40"/>
      <c r="T59" s="51"/>
      <c r="U59" s="51"/>
      <c r="V59" s="51"/>
      <c r="W59" s="51"/>
      <c r="X59" s="51"/>
      <c r="Y59" s="51"/>
      <c r="Z59" s="51"/>
      <c r="AA59" s="51"/>
    </row>
    <row r="60" spans="2:28" s="8" customFormat="1" x14ac:dyDescent="0.25">
      <c r="B60" s="39"/>
      <c r="C60" s="39"/>
      <c r="D60" s="39"/>
      <c r="E60" s="40"/>
      <c r="F60" s="40"/>
      <c r="G60" s="41"/>
      <c r="H60" s="41"/>
      <c r="I60" s="51"/>
      <c r="J60" s="40"/>
      <c r="K60" s="40"/>
      <c r="L60" s="40"/>
      <c r="M60" s="40"/>
      <c r="N60" s="40"/>
      <c r="O60" s="40"/>
      <c r="P60" s="40"/>
      <c r="Q60" s="40"/>
      <c r="R60" s="40"/>
      <c r="S60" s="40"/>
      <c r="T60" s="51"/>
      <c r="U60" s="51"/>
      <c r="V60" s="51"/>
      <c r="W60" s="51"/>
      <c r="X60" s="51"/>
      <c r="Y60" s="51"/>
      <c r="Z60" s="51"/>
      <c r="AA60" s="51"/>
    </row>
    <row r="61" spans="2:28" s="8" customFormat="1" x14ac:dyDescent="0.25">
      <c r="B61" s="39"/>
      <c r="C61" s="39"/>
      <c r="D61" s="39"/>
      <c r="E61" s="40"/>
      <c r="F61" s="40"/>
      <c r="G61" s="41"/>
      <c r="H61" s="41"/>
      <c r="I61" s="51"/>
      <c r="J61" s="40"/>
      <c r="K61" s="40"/>
      <c r="L61" s="40"/>
      <c r="M61" s="40"/>
      <c r="N61" s="40"/>
      <c r="O61" s="40"/>
      <c r="P61" s="40"/>
      <c r="Q61" s="40"/>
      <c r="R61" s="40"/>
      <c r="S61" s="40"/>
      <c r="T61" s="51"/>
      <c r="U61" s="51"/>
      <c r="V61" s="51"/>
      <c r="W61" s="51"/>
      <c r="X61" s="51"/>
      <c r="Y61" s="51"/>
      <c r="Z61" s="51"/>
      <c r="AA61" s="51"/>
    </row>
    <row r="62" spans="2:28" s="8" customFormat="1" x14ac:dyDescent="0.25">
      <c r="B62" s="39"/>
      <c r="C62" s="39"/>
      <c r="D62" s="39"/>
      <c r="E62" s="40"/>
      <c r="F62" s="40"/>
      <c r="G62" s="41"/>
      <c r="H62" s="41"/>
      <c r="I62" s="51"/>
      <c r="J62" s="40"/>
      <c r="K62" s="40"/>
      <c r="L62" s="40"/>
      <c r="M62" s="40"/>
      <c r="N62" s="40"/>
      <c r="O62" s="40"/>
      <c r="P62" s="40"/>
      <c r="Q62" s="40"/>
      <c r="R62" s="40"/>
      <c r="S62" s="40"/>
      <c r="T62" s="51"/>
      <c r="U62" s="51"/>
      <c r="V62" s="51"/>
      <c r="W62" s="51"/>
      <c r="X62" s="51"/>
      <c r="Y62" s="51"/>
      <c r="Z62" s="51"/>
      <c r="AA62" s="51"/>
    </row>
    <row r="63" spans="2:28" s="8" customFormat="1" x14ac:dyDescent="0.25">
      <c r="B63" s="39"/>
      <c r="C63" s="39"/>
      <c r="D63" s="39"/>
      <c r="E63" s="40"/>
      <c r="F63" s="40"/>
      <c r="G63" s="41"/>
      <c r="H63" s="41"/>
      <c r="I63" s="51"/>
      <c r="J63" s="40"/>
      <c r="K63" s="40"/>
      <c r="L63" s="40"/>
      <c r="M63" s="40"/>
      <c r="N63" s="40"/>
      <c r="O63" s="40"/>
      <c r="P63" s="40"/>
      <c r="Q63" s="40"/>
      <c r="R63" s="40"/>
      <c r="S63" s="40"/>
      <c r="T63" s="51"/>
      <c r="U63" s="51"/>
      <c r="V63" s="51"/>
      <c r="W63" s="51"/>
      <c r="X63" s="51"/>
      <c r="Y63" s="51"/>
      <c r="Z63" s="51"/>
      <c r="AA63" s="51"/>
    </row>
    <row r="64" spans="2:28" s="8" customFormat="1" x14ac:dyDescent="0.25">
      <c r="B64" s="39"/>
      <c r="C64" s="39"/>
      <c r="D64" s="39"/>
      <c r="E64" s="40"/>
      <c r="F64" s="40"/>
      <c r="G64" s="41"/>
      <c r="H64" s="41"/>
      <c r="I64" s="51"/>
      <c r="J64" s="40"/>
      <c r="K64" s="40"/>
      <c r="L64" s="40"/>
      <c r="M64" s="40"/>
      <c r="N64" s="40"/>
      <c r="O64" s="40"/>
      <c r="P64" s="40"/>
      <c r="Q64" s="40"/>
      <c r="R64" s="40"/>
      <c r="S64" s="40"/>
      <c r="T64" s="51"/>
      <c r="U64" s="51"/>
      <c r="V64" s="51"/>
      <c r="W64" s="51"/>
      <c r="X64" s="51"/>
      <c r="Y64" s="51"/>
      <c r="Z64" s="51"/>
      <c r="AA64" s="51"/>
    </row>
    <row r="65" spans="2:27" s="8" customFormat="1" x14ac:dyDescent="0.25">
      <c r="B65" s="39"/>
      <c r="C65" s="39"/>
      <c r="D65" s="39"/>
      <c r="E65" s="40"/>
      <c r="F65" s="40"/>
      <c r="G65" s="41"/>
      <c r="H65" s="41"/>
      <c r="I65" s="51"/>
      <c r="J65" s="40"/>
      <c r="K65" s="40"/>
      <c r="L65" s="40"/>
      <c r="M65" s="40"/>
      <c r="N65" s="40"/>
      <c r="O65" s="40"/>
      <c r="P65" s="40"/>
      <c r="Q65" s="40"/>
      <c r="R65" s="40"/>
      <c r="S65" s="40"/>
      <c r="T65" s="51"/>
      <c r="U65" s="51"/>
      <c r="V65" s="51"/>
      <c r="W65" s="51"/>
      <c r="X65" s="51"/>
      <c r="Y65" s="51"/>
      <c r="Z65" s="51"/>
      <c r="AA65" s="51"/>
    </row>
    <row r="66" spans="2:27" s="8" customFormat="1" x14ac:dyDescent="0.25">
      <c r="B66" s="39"/>
      <c r="C66" s="39"/>
      <c r="D66" s="39"/>
      <c r="E66" s="40"/>
      <c r="F66" s="40"/>
      <c r="G66" s="41"/>
      <c r="H66" s="41"/>
      <c r="I66" s="51"/>
      <c r="J66" s="40"/>
      <c r="K66" s="40"/>
      <c r="L66" s="40"/>
      <c r="M66" s="40"/>
      <c r="N66" s="40"/>
      <c r="O66" s="40"/>
      <c r="P66" s="40"/>
      <c r="Q66" s="40"/>
      <c r="R66" s="40"/>
      <c r="S66" s="40"/>
      <c r="T66" s="51"/>
      <c r="U66" s="51"/>
      <c r="V66" s="51"/>
      <c r="W66" s="51"/>
      <c r="X66" s="51"/>
      <c r="Y66" s="51"/>
      <c r="Z66" s="51"/>
      <c r="AA66" s="51"/>
    </row>
    <row r="67" spans="2:27" s="8" customFormat="1" x14ac:dyDescent="0.25">
      <c r="B67" s="39"/>
      <c r="C67" s="39"/>
      <c r="D67" s="39"/>
      <c r="E67" s="40"/>
      <c r="F67" s="40"/>
      <c r="G67" s="41"/>
      <c r="H67" s="41"/>
      <c r="I67" s="51"/>
      <c r="J67" s="40"/>
      <c r="K67" s="40"/>
      <c r="L67" s="40"/>
      <c r="M67" s="40"/>
      <c r="N67" s="40"/>
      <c r="O67" s="40"/>
      <c r="P67" s="40"/>
      <c r="Q67" s="40"/>
      <c r="R67" s="40"/>
      <c r="S67" s="40"/>
      <c r="T67" s="51"/>
      <c r="U67" s="51"/>
      <c r="V67" s="51"/>
      <c r="W67" s="51"/>
      <c r="X67" s="51"/>
      <c r="Y67" s="51"/>
      <c r="Z67" s="51"/>
      <c r="AA67" s="51"/>
    </row>
    <row r="68" spans="2:27" s="13" customFormat="1" x14ac:dyDescent="0.25">
      <c r="B68" s="39"/>
      <c r="C68" s="39"/>
      <c r="D68" s="39"/>
      <c r="E68" s="40"/>
      <c r="F68" s="40"/>
      <c r="G68" s="41"/>
      <c r="H68" s="41"/>
      <c r="I68" s="51"/>
      <c r="J68" s="40"/>
      <c r="K68" s="40"/>
      <c r="L68" s="40"/>
      <c r="M68" s="40"/>
      <c r="N68" s="40"/>
      <c r="O68" s="40"/>
      <c r="P68" s="40"/>
      <c r="Q68" s="40"/>
      <c r="R68" s="40"/>
      <c r="S68" s="40"/>
      <c r="T68" s="51"/>
      <c r="U68" s="51"/>
      <c r="V68" s="51"/>
      <c r="W68" s="51"/>
      <c r="X68" s="51"/>
      <c r="Y68" s="51"/>
      <c r="Z68" s="51"/>
      <c r="AA68" s="51"/>
    </row>
    <row r="69" spans="2:27" s="13" customFormat="1" x14ac:dyDescent="0.25">
      <c r="B69" s="39"/>
      <c r="C69" s="39"/>
      <c r="D69" s="39"/>
      <c r="E69" s="40"/>
      <c r="F69" s="40"/>
      <c r="G69" s="41"/>
      <c r="H69" s="41"/>
      <c r="I69" s="51"/>
      <c r="J69" s="40"/>
      <c r="K69" s="40"/>
      <c r="L69" s="40"/>
      <c r="M69" s="40"/>
      <c r="N69" s="40"/>
      <c r="O69" s="40"/>
      <c r="P69" s="40"/>
      <c r="Q69" s="40"/>
      <c r="R69" s="40"/>
      <c r="S69" s="40"/>
      <c r="T69" s="51"/>
      <c r="U69" s="51"/>
      <c r="V69" s="51"/>
      <c r="W69" s="51"/>
      <c r="X69" s="51"/>
      <c r="Y69" s="51"/>
      <c r="Z69" s="51"/>
      <c r="AA69" s="51"/>
    </row>
    <row r="70" spans="2:27" s="13" customFormat="1" x14ac:dyDescent="0.25">
      <c r="B70" s="39"/>
      <c r="C70" s="39"/>
      <c r="D70" s="39"/>
      <c r="E70" s="40"/>
      <c r="F70" s="40"/>
      <c r="G70" s="41"/>
      <c r="H70" s="41"/>
      <c r="I70" s="51"/>
      <c r="J70" s="40"/>
      <c r="K70" s="40"/>
      <c r="L70" s="40"/>
      <c r="M70" s="40"/>
      <c r="N70" s="40"/>
      <c r="O70" s="40"/>
      <c r="P70" s="40"/>
      <c r="Q70" s="40"/>
      <c r="R70" s="40"/>
      <c r="S70" s="40"/>
      <c r="T70" s="51"/>
      <c r="U70" s="51"/>
      <c r="V70" s="51"/>
      <c r="W70" s="51"/>
      <c r="X70" s="51"/>
      <c r="Y70" s="51"/>
      <c r="Z70" s="51"/>
      <c r="AA70" s="51"/>
    </row>
    <row r="71" spans="2:27" s="13" customFormat="1" x14ac:dyDescent="0.25">
      <c r="B71" s="39"/>
      <c r="C71" s="39"/>
      <c r="D71" s="39"/>
      <c r="E71" s="40"/>
      <c r="F71" s="40"/>
      <c r="G71" s="41"/>
      <c r="H71" s="41"/>
      <c r="I71" s="51"/>
      <c r="J71" s="40"/>
      <c r="K71" s="40"/>
      <c r="L71" s="40"/>
      <c r="M71" s="40"/>
      <c r="N71" s="40"/>
      <c r="O71" s="40"/>
      <c r="P71" s="40"/>
      <c r="Q71" s="40"/>
      <c r="R71" s="40"/>
      <c r="S71" s="40"/>
      <c r="T71" s="51"/>
      <c r="U71" s="51"/>
      <c r="V71" s="51"/>
      <c r="W71" s="51"/>
      <c r="X71" s="51"/>
      <c r="Y71" s="51"/>
      <c r="Z71" s="51"/>
      <c r="AA71" s="51"/>
    </row>
    <row r="72" spans="2:27" s="13" customFormat="1" x14ac:dyDescent="0.25">
      <c r="B72" s="39"/>
      <c r="C72" s="39"/>
      <c r="D72" s="39"/>
      <c r="E72" s="40"/>
      <c r="F72" s="40"/>
      <c r="G72" s="41"/>
      <c r="H72" s="41"/>
      <c r="I72" s="51"/>
      <c r="J72" s="40"/>
      <c r="K72" s="40"/>
      <c r="L72" s="40"/>
      <c r="M72" s="40"/>
      <c r="N72" s="40"/>
      <c r="O72" s="40"/>
      <c r="P72" s="40"/>
      <c r="Q72" s="40"/>
      <c r="R72" s="40"/>
      <c r="S72" s="40"/>
      <c r="T72" s="51"/>
      <c r="U72" s="51"/>
      <c r="V72" s="51"/>
      <c r="W72" s="51"/>
      <c r="X72" s="51"/>
      <c r="Y72" s="51"/>
      <c r="Z72" s="51"/>
      <c r="AA72" s="51"/>
    </row>
    <row r="73" spans="2:27" s="13" customFormat="1" x14ac:dyDescent="0.25">
      <c r="B73" s="39"/>
      <c r="C73" s="39"/>
      <c r="D73" s="39"/>
      <c r="E73" s="40"/>
      <c r="F73" s="40"/>
      <c r="G73" s="41"/>
      <c r="H73" s="41"/>
      <c r="I73" s="51"/>
      <c r="J73" s="40"/>
      <c r="K73" s="40"/>
      <c r="L73" s="40"/>
      <c r="M73" s="40"/>
      <c r="N73" s="40"/>
      <c r="O73" s="40"/>
      <c r="P73" s="40"/>
      <c r="Q73" s="40"/>
      <c r="R73" s="40"/>
      <c r="S73" s="40"/>
      <c r="T73" s="51"/>
      <c r="U73" s="51"/>
      <c r="V73" s="51"/>
      <c r="W73" s="51"/>
      <c r="X73" s="51"/>
      <c r="Y73" s="51"/>
      <c r="Z73" s="51"/>
      <c r="AA73" s="51"/>
    </row>
    <row r="74" spans="2:27" s="13" customFormat="1" x14ac:dyDescent="0.25">
      <c r="B74" s="39"/>
      <c r="C74" s="39"/>
      <c r="D74" s="39"/>
      <c r="E74" s="40"/>
      <c r="F74" s="40"/>
      <c r="G74" s="41"/>
      <c r="H74" s="41"/>
      <c r="I74" s="51"/>
      <c r="J74" s="40"/>
      <c r="K74" s="40"/>
      <c r="L74" s="40"/>
      <c r="M74" s="40"/>
      <c r="N74" s="40"/>
      <c r="O74" s="40"/>
      <c r="P74" s="40"/>
      <c r="Q74" s="40"/>
      <c r="R74" s="40"/>
      <c r="S74" s="40"/>
      <c r="T74" s="51"/>
      <c r="U74" s="51"/>
      <c r="V74" s="51"/>
      <c r="W74" s="51"/>
      <c r="X74" s="51"/>
      <c r="Y74" s="51"/>
      <c r="Z74" s="51"/>
      <c r="AA74" s="51"/>
    </row>
    <row r="75" spans="2:27" s="13" customFormat="1" x14ac:dyDescent="0.25">
      <c r="B75" s="39"/>
      <c r="C75" s="39"/>
      <c r="D75" s="39"/>
      <c r="E75" s="40"/>
      <c r="F75" s="40"/>
      <c r="G75" s="41"/>
      <c r="H75" s="41"/>
      <c r="I75" s="51"/>
      <c r="J75" s="40"/>
      <c r="K75" s="40"/>
      <c r="L75" s="40"/>
      <c r="M75" s="40"/>
      <c r="N75" s="40"/>
      <c r="O75" s="40"/>
      <c r="P75" s="40"/>
      <c r="Q75" s="40"/>
      <c r="R75" s="40"/>
      <c r="S75" s="40"/>
      <c r="T75" s="51"/>
      <c r="U75" s="51"/>
      <c r="V75" s="51"/>
      <c r="W75" s="51"/>
      <c r="X75" s="51"/>
      <c r="Y75" s="51"/>
      <c r="Z75" s="51"/>
      <c r="AA75" s="51"/>
    </row>
    <row r="76" spans="2:27" s="13" customFormat="1" x14ac:dyDescent="0.25">
      <c r="B76" s="39"/>
      <c r="C76" s="39"/>
      <c r="D76" s="39"/>
      <c r="E76" s="40"/>
      <c r="F76" s="40"/>
      <c r="G76" s="41"/>
      <c r="H76" s="41"/>
      <c r="I76" s="51"/>
      <c r="J76" s="40"/>
      <c r="K76" s="40"/>
      <c r="L76" s="40"/>
      <c r="M76" s="40"/>
      <c r="N76" s="40"/>
      <c r="O76" s="40"/>
      <c r="P76" s="40"/>
      <c r="Q76" s="40"/>
      <c r="R76" s="40"/>
      <c r="S76" s="40"/>
      <c r="T76" s="51"/>
      <c r="U76" s="51"/>
      <c r="V76" s="51"/>
      <c r="W76" s="51"/>
      <c r="X76" s="51"/>
      <c r="Y76" s="51"/>
      <c r="Z76" s="51"/>
      <c r="AA76" s="51"/>
    </row>
    <row r="77" spans="2:27" s="13" customFormat="1" x14ac:dyDescent="0.25">
      <c r="B77" s="39"/>
      <c r="C77" s="39"/>
      <c r="D77" s="39"/>
      <c r="E77" s="40"/>
      <c r="F77" s="40"/>
      <c r="G77" s="41"/>
      <c r="H77" s="41"/>
      <c r="I77" s="51"/>
      <c r="J77" s="40"/>
      <c r="K77" s="40"/>
      <c r="L77" s="40"/>
      <c r="M77" s="40"/>
      <c r="N77" s="40"/>
      <c r="O77" s="40"/>
      <c r="P77" s="40"/>
      <c r="Q77" s="40"/>
      <c r="R77" s="40"/>
      <c r="S77" s="40"/>
      <c r="T77" s="51"/>
      <c r="U77" s="51"/>
      <c r="V77" s="51"/>
      <c r="W77" s="51"/>
      <c r="X77" s="51"/>
      <c r="Y77" s="51"/>
      <c r="Z77" s="51"/>
      <c r="AA77" s="51"/>
    </row>
    <row r="78" spans="2:27" s="13" customFormat="1" x14ac:dyDescent="0.25">
      <c r="B78" s="39"/>
      <c r="C78" s="39"/>
      <c r="D78" s="39"/>
      <c r="E78" s="40"/>
      <c r="F78" s="40"/>
      <c r="G78" s="41"/>
      <c r="H78" s="41"/>
      <c r="I78" s="51"/>
      <c r="J78" s="40"/>
      <c r="K78" s="40"/>
      <c r="L78" s="40"/>
      <c r="M78" s="40"/>
      <c r="N78" s="40"/>
      <c r="O78" s="40"/>
      <c r="P78" s="40"/>
      <c r="Q78" s="40"/>
      <c r="R78" s="40"/>
      <c r="S78" s="40"/>
      <c r="T78" s="51"/>
      <c r="U78" s="51"/>
      <c r="V78" s="51"/>
      <c r="W78" s="51"/>
      <c r="X78" s="51"/>
      <c r="Y78" s="51"/>
      <c r="Z78" s="51"/>
      <c r="AA78" s="51"/>
    </row>
    <row r="79" spans="2:27" s="13" customFormat="1" x14ac:dyDescent="0.25">
      <c r="B79" s="39"/>
      <c r="C79" s="39"/>
      <c r="D79" s="39"/>
      <c r="E79" s="40"/>
      <c r="F79" s="40"/>
      <c r="G79" s="41"/>
      <c r="H79" s="41"/>
      <c r="I79" s="51"/>
      <c r="J79" s="40"/>
      <c r="K79" s="40"/>
      <c r="L79" s="40"/>
      <c r="M79" s="40"/>
      <c r="N79" s="40"/>
      <c r="O79" s="40"/>
      <c r="P79" s="40"/>
      <c r="Q79" s="40"/>
      <c r="R79" s="40"/>
      <c r="S79" s="40"/>
      <c r="T79" s="51"/>
      <c r="U79" s="51"/>
      <c r="V79" s="51"/>
      <c r="W79" s="51"/>
      <c r="X79" s="51"/>
      <c r="Y79" s="51"/>
      <c r="Z79" s="51"/>
      <c r="AA79" s="51"/>
    </row>
    <row r="80" spans="2:27" s="13" customFormat="1" x14ac:dyDescent="0.25">
      <c r="B80" s="39"/>
      <c r="C80" s="39"/>
      <c r="D80" s="39"/>
      <c r="E80" s="40"/>
      <c r="F80" s="40"/>
      <c r="G80" s="41"/>
      <c r="H80" s="41"/>
      <c r="I80" s="51"/>
      <c r="J80" s="40"/>
      <c r="K80" s="40"/>
      <c r="L80" s="40"/>
      <c r="M80" s="40"/>
      <c r="N80" s="40"/>
      <c r="O80" s="40"/>
      <c r="P80" s="40"/>
      <c r="Q80" s="40"/>
      <c r="R80" s="40"/>
      <c r="S80" s="40"/>
      <c r="T80" s="51"/>
      <c r="U80" s="51"/>
      <c r="V80" s="51"/>
      <c r="W80" s="51"/>
      <c r="X80" s="51"/>
      <c r="Y80" s="51"/>
      <c r="Z80" s="51"/>
      <c r="AA80" s="51"/>
    </row>
    <row r="81" spans="2:27" s="13" customFormat="1" x14ac:dyDescent="0.25">
      <c r="B81" s="39"/>
      <c r="C81" s="39"/>
      <c r="D81" s="39"/>
      <c r="E81" s="40"/>
      <c r="F81" s="40"/>
      <c r="G81" s="41"/>
      <c r="H81" s="41"/>
      <c r="I81" s="51"/>
      <c r="J81" s="40"/>
      <c r="K81" s="40"/>
      <c r="L81" s="40"/>
      <c r="M81" s="40"/>
      <c r="N81" s="40"/>
      <c r="O81" s="40"/>
      <c r="P81" s="40"/>
      <c r="Q81" s="40"/>
      <c r="R81" s="40"/>
      <c r="S81" s="40"/>
      <c r="T81" s="51"/>
      <c r="U81" s="51"/>
      <c r="V81" s="51"/>
      <c r="W81" s="51"/>
      <c r="X81" s="51"/>
      <c r="Y81" s="51"/>
      <c r="Z81" s="51"/>
      <c r="AA81" s="51"/>
    </row>
    <row r="82" spans="2:27" s="13" customFormat="1" x14ac:dyDescent="0.25">
      <c r="B82" s="39"/>
      <c r="C82" s="39"/>
      <c r="D82" s="39"/>
      <c r="E82" s="40"/>
      <c r="F82" s="40"/>
      <c r="G82" s="41"/>
      <c r="H82" s="41"/>
      <c r="I82" s="51"/>
      <c r="J82" s="40"/>
      <c r="K82" s="40"/>
      <c r="L82" s="40"/>
      <c r="M82" s="40"/>
      <c r="N82" s="40"/>
      <c r="O82" s="40"/>
      <c r="P82" s="40"/>
      <c r="Q82" s="40"/>
      <c r="R82" s="40"/>
      <c r="S82" s="40"/>
      <c r="T82" s="51"/>
      <c r="U82" s="51"/>
      <c r="V82" s="51"/>
      <c r="W82" s="51"/>
      <c r="X82" s="51"/>
      <c r="Y82" s="51"/>
      <c r="Z82" s="51"/>
      <c r="AA82" s="51"/>
    </row>
    <row r="83" spans="2:27" s="13" customFormat="1" x14ac:dyDescent="0.25">
      <c r="B83" s="39"/>
      <c r="C83" s="39"/>
      <c r="D83" s="39"/>
      <c r="E83" s="40"/>
      <c r="F83" s="40"/>
      <c r="G83" s="41"/>
      <c r="H83" s="41"/>
      <c r="I83" s="51"/>
      <c r="J83" s="40"/>
      <c r="K83" s="40"/>
      <c r="L83" s="40"/>
      <c r="M83" s="40"/>
      <c r="N83" s="40"/>
      <c r="O83" s="40"/>
      <c r="P83" s="40"/>
      <c r="Q83" s="40"/>
      <c r="R83" s="40"/>
      <c r="S83" s="40"/>
      <c r="T83" s="51"/>
      <c r="U83" s="51"/>
      <c r="V83" s="51"/>
      <c r="W83" s="51"/>
      <c r="X83" s="51"/>
      <c r="Y83" s="51"/>
      <c r="Z83" s="51"/>
      <c r="AA83" s="51"/>
    </row>
    <row r="84" spans="2:27" s="13" customFormat="1" x14ac:dyDescent="0.25">
      <c r="B84" s="8"/>
      <c r="C84" s="8"/>
      <c r="D84" s="8"/>
      <c r="E84" s="8"/>
      <c r="F84" s="8"/>
      <c r="G84" s="8"/>
      <c r="H84" s="8"/>
      <c r="I84" s="8"/>
      <c r="J84" s="8"/>
      <c r="K84" s="8"/>
      <c r="L84" s="8"/>
      <c r="M84" s="8"/>
      <c r="N84" s="8"/>
      <c r="O84" s="8"/>
      <c r="P84" s="8"/>
      <c r="Q84" s="8"/>
      <c r="R84" s="8"/>
      <c r="S84" s="8"/>
      <c r="T84" s="8"/>
      <c r="U84" s="8"/>
      <c r="V84" s="8"/>
      <c r="W84" s="8"/>
      <c r="X84" s="8"/>
      <c r="Y84" s="8"/>
      <c r="Z84" s="8"/>
      <c r="AA84" s="8"/>
    </row>
    <row r="85" spans="2:27" s="13" customFormat="1" x14ac:dyDescent="0.25">
      <c r="B85" s="8"/>
      <c r="C85" s="8"/>
      <c r="D85" s="8"/>
      <c r="E85" s="8"/>
      <c r="F85" s="8"/>
      <c r="G85" s="8"/>
      <c r="H85" s="8"/>
      <c r="I85" s="8"/>
      <c r="J85" s="8"/>
      <c r="K85" s="8"/>
      <c r="L85" s="8"/>
      <c r="M85" s="8"/>
      <c r="N85" s="8"/>
      <c r="O85" s="8"/>
      <c r="P85" s="8"/>
      <c r="Q85" s="8"/>
      <c r="R85" s="8"/>
      <c r="S85" s="8"/>
      <c r="T85" s="8"/>
      <c r="U85" s="8"/>
      <c r="V85" s="8"/>
      <c r="W85" s="8"/>
      <c r="X85" s="8"/>
      <c r="Y85" s="8"/>
      <c r="Z85" s="8"/>
      <c r="AA85" s="8"/>
    </row>
  </sheetData>
  <mergeCells count="4">
    <mergeCell ref="A7:G7"/>
    <mergeCell ref="H7:AA7"/>
    <mergeCell ref="T5:AA5"/>
    <mergeCell ref="T6:AA6"/>
  </mergeCells>
  <pageMargins left="0.7" right="0.7" top="0.75" bottom="0.75" header="0.3" footer="0.3"/>
  <pageSetup orientation="portrait" horizontalDpi="100" verticalDpi="100" r:id="rId1"/>
  <ignoredErrors>
    <ignoredError sqref="N17:N23" unlockedFormula="1"/>
  </ignoredError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AT25"/>
  <sheetViews>
    <sheetView zoomScale="80" zoomScaleNormal="80" zoomScalePageLayoutView="80" workbookViewId="0">
      <selection activeCell="F12" sqref="F12"/>
    </sheetView>
  </sheetViews>
  <sheetFormatPr defaultColWidth="8.88671875" defaultRowHeight="13.2" x14ac:dyDescent="0.25"/>
  <cols>
    <col min="1" max="1" width="3.6640625" style="50" customWidth="1"/>
    <col min="2" max="2" width="135.33203125" style="50" customWidth="1"/>
    <col min="3" max="16384" width="8.88671875" style="50"/>
  </cols>
  <sheetData>
    <row r="1" spans="1:46" s="43" customFormat="1" ht="17.399999999999999" x14ac:dyDescent="0.3">
      <c r="A1" s="42" t="s">
        <v>29</v>
      </c>
    </row>
    <row r="2" spans="1:46" s="43" customFormat="1" ht="12.75" customHeight="1" x14ac:dyDescent="0.35">
      <c r="A2" s="44" t="s">
        <v>30</v>
      </c>
      <c r="B2" s="45"/>
    </row>
    <row r="3" spans="1:46" s="43" customFormat="1" ht="10.5" customHeight="1" x14ac:dyDescent="0.25">
      <c r="A3" s="44"/>
      <c r="C3" s="46"/>
      <c r="D3" s="47"/>
      <c r="E3" s="47"/>
      <c r="F3" s="46"/>
      <c r="G3" s="46"/>
      <c r="H3" s="46"/>
      <c r="I3" s="46"/>
      <c r="J3" s="48"/>
      <c r="K3" s="48"/>
      <c r="L3" s="46"/>
      <c r="M3" s="49"/>
    </row>
    <row r="4" spans="1:46" s="43" customFormat="1" ht="6" customHeight="1" x14ac:dyDescent="0.25">
      <c r="C4" s="46"/>
      <c r="D4" s="47"/>
      <c r="E4" s="47"/>
      <c r="F4" s="46"/>
      <c r="G4" s="46"/>
      <c r="H4" s="46"/>
      <c r="I4" s="46"/>
      <c r="J4" s="48"/>
      <c r="K4" s="48"/>
      <c r="L4" s="46"/>
      <c r="M4" s="49"/>
      <c r="N4" s="50"/>
      <c r="O4" s="50"/>
      <c r="P4" s="50"/>
      <c r="Q4" s="50"/>
      <c r="R4" s="50"/>
      <c r="S4" s="50"/>
      <c r="T4" s="50"/>
      <c r="U4" s="50"/>
      <c r="V4" s="50"/>
      <c r="W4" s="50"/>
      <c r="X4" s="50"/>
      <c r="Y4" s="50"/>
      <c r="Z4" s="50"/>
      <c r="AA4" s="50"/>
      <c r="AB4" s="50"/>
      <c r="AC4" s="50"/>
      <c r="AD4" s="50"/>
      <c r="AE4" s="50"/>
      <c r="AF4" s="50"/>
      <c r="AG4" s="50"/>
      <c r="AH4" s="50"/>
      <c r="AI4" s="50"/>
      <c r="AJ4" s="50"/>
      <c r="AK4" s="50"/>
      <c r="AL4" s="50"/>
      <c r="AM4" s="50"/>
      <c r="AN4" s="50"/>
      <c r="AO4" s="50"/>
      <c r="AP4" s="50"/>
      <c r="AQ4" s="50"/>
      <c r="AR4" s="50"/>
      <c r="AS4" s="50"/>
      <c r="AT4" s="50"/>
    </row>
    <row r="6" spans="1:46" ht="21.75" customHeight="1" x14ac:dyDescent="0.25">
      <c r="B6" s="309" t="s">
        <v>89</v>
      </c>
    </row>
    <row r="7" spans="1:46" ht="21.75" customHeight="1" x14ac:dyDescent="0.25">
      <c r="B7" s="310"/>
    </row>
    <row r="8" spans="1:46" ht="19.5" customHeight="1" x14ac:dyDescent="0.25">
      <c r="B8" s="310"/>
    </row>
    <row r="9" spans="1:46" ht="19.5" customHeight="1" x14ac:dyDescent="0.25">
      <c r="B9" s="310"/>
    </row>
    <row r="10" spans="1:46" ht="19.5" customHeight="1" x14ac:dyDescent="0.25">
      <c r="B10" s="310"/>
    </row>
    <row r="11" spans="1:46" ht="19.5" customHeight="1" x14ac:dyDescent="0.25">
      <c r="B11" s="310"/>
    </row>
    <row r="12" spans="1:46" ht="19.5" customHeight="1" x14ac:dyDescent="0.25">
      <c r="B12" s="310"/>
    </row>
    <row r="13" spans="1:46" ht="19.5" customHeight="1" x14ac:dyDescent="0.25">
      <c r="B13" s="310"/>
    </row>
    <row r="14" spans="1:46" ht="19.5" customHeight="1" x14ac:dyDescent="0.25">
      <c r="B14" s="310"/>
    </row>
    <row r="15" spans="1:46" ht="19.5" customHeight="1" x14ac:dyDescent="0.25">
      <c r="B15" s="310"/>
    </row>
    <row r="16" spans="1:46" ht="19.5" customHeight="1" x14ac:dyDescent="0.25">
      <c r="B16" s="310"/>
    </row>
    <row r="17" spans="2:2" ht="19.5" customHeight="1" x14ac:dyDescent="0.25">
      <c r="B17" s="310"/>
    </row>
    <row r="18" spans="2:2" ht="19.5" customHeight="1" x14ac:dyDescent="0.25">
      <c r="B18" s="310"/>
    </row>
    <row r="19" spans="2:2" ht="19.5" customHeight="1" x14ac:dyDescent="0.25">
      <c r="B19" s="310"/>
    </row>
    <row r="20" spans="2:2" ht="19.5" customHeight="1" x14ac:dyDescent="0.25">
      <c r="B20" s="310"/>
    </row>
    <row r="21" spans="2:2" ht="19.5" customHeight="1" x14ac:dyDescent="0.25">
      <c r="B21" s="310"/>
    </row>
    <row r="22" spans="2:2" ht="19.5" customHeight="1" x14ac:dyDescent="0.25">
      <c r="B22" s="311"/>
    </row>
    <row r="23" spans="2:2" ht="19.5" customHeight="1" x14ac:dyDescent="0.25"/>
    <row r="24" spans="2:2" ht="19.5" customHeight="1" x14ac:dyDescent="0.25"/>
    <row r="25" spans="2:2" ht="19.5" customHeight="1" x14ac:dyDescent="0.25"/>
  </sheetData>
  <mergeCells count="1">
    <mergeCell ref="B6:B22"/>
  </mergeCells>
  <pageMargins left="0.75" right="0.75" top="1" bottom="1" header="0.5" footer="0.5"/>
  <pageSetup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9224003f-e6e7-470a-941a-44de56618887">
      <UserInfo>
        <DisplayName/>
        <AccountId xsi:nil="true"/>
        <AccountType/>
      </UserInfo>
    </SharedWithUsers>
    <_ip_UnifiedCompliancePolicyUIAction xmlns="http://schemas.microsoft.com/sharepoint/v3" xsi:nil="true"/>
    <_ip_UnifiedCompliancePolicyProperties xmlns="http://schemas.microsoft.com/sharepoint/v3" xsi:nil="true"/>
    <Dateandtime xmlns="edb173ee-3fb8-4f75-bf43-79a22ca96f2e"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72D4A3EC0020B44F93019580CF4D642E" ma:contentTypeVersion="15" ma:contentTypeDescription="Create a new document." ma:contentTypeScope="" ma:versionID="63835a0702f433eed783fc2e4c957c80">
  <xsd:schema xmlns:xsd="http://www.w3.org/2001/XMLSchema" xmlns:xs="http://www.w3.org/2001/XMLSchema" xmlns:p="http://schemas.microsoft.com/office/2006/metadata/properties" xmlns:ns1="http://schemas.microsoft.com/sharepoint/v3" xmlns:ns2="edb173ee-3fb8-4f75-bf43-79a22ca96f2e" xmlns:ns3="9224003f-e6e7-470a-941a-44de56618887" targetNamespace="http://schemas.microsoft.com/office/2006/metadata/properties" ma:root="true" ma:fieldsID="a937eab7a69f6fef723c7e144725fdd8" ns1:_="" ns2:_="" ns3:_="">
    <xsd:import namespace="http://schemas.microsoft.com/sharepoint/v3"/>
    <xsd:import namespace="edb173ee-3fb8-4f75-bf43-79a22ca96f2e"/>
    <xsd:import namespace="9224003f-e6e7-470a-941a-44de5661888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EventHashCode" minOccurs="0"/>
                <xsd:element ref="ns2:MediaServiceGenerationTime" minOccurs="0"/>
                <xsd:element ref="ns2:MediaServiceAutoKeyPoints" minOccurs="0"/>
                <xsd:element ref="ns2:MediaServiceKeyPoints" minOccurs="0"/>
                <xsd:element ref="ns1:_ip_UnifiedCompliancePolicyProperties" minOccurs="0"/>
                <xsd:element ref="ns1:_ip_UnifiedCompliancePolicyUIAction" minOccurs="0"/>
                <xsd:element ref="ns2:MediaServiceOCR" minOccurs="0"/>
                <xsd:element ref="ns2:MediaServiceDateTaken" minOccurs="0"/>
                <xsd:element ref="ns2:MediaServiceLocation" minOccurs="0"/>
                <xsd:element ref="ns2:Dateandti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7" nillable="true" ma:displayName="Unified Compliance Policy Properties" ma:hidden="true" ma:internalName="_ip_UnifiedCompliancePolicyProperties">
      <xsd:simpleType>
        <xsd:restriction base="dms:Note"/>
      </xsd:simpleType>
    </xsd:element>
    <xsd:element name="_ip_UnifiedCompliancePolicyUIAction" ma:index="18"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db173ee-3fb8-4f75-bf43-79a22ca96f2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MediaServiceAutoTags" ma:internalName="MediaServiceAutoTags"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DateTaken" ma:index="20" nillable="true" ma:displayName="MediaServiceDateTaken" ma:hidden="true" ma:internalName="MediaServiceDateTaken" ma:readOnly="true">
      <xsd:simpleType>
        <xsd:restriction base="dms:Text"/>
      </xsd:simpleType>
    </xsd:element>
    <xsd:element name="MediaServiceLocation" ma:index="21" nillable="true" ma:displayName="Location" ma:internalName="MediaServiceLocation" ma:readOnly="true">
      <xsd:simpleType>
        <xsd:restriction base="dms:Text"/>
      </xsd:simpleType>
    </xsd:element>
    <xsd:element name="Dateandtime" ma:index="22" nillable="true" ma:displayName="Date and time" ma:format="DateOnly" ma:internalName="Dateandtim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9224003f-e6e7-470a-941a-44de56618887"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3DCDCD8-06CC-4D59-AC36-2AA77401BC4C}">
  <ds:schemaRefs>
    <ds:schemaRef ds:uri="http://schemas.microsoft.com/office/2006/metadata/properties"/>
    <ds:schemaRef ds:uri="http://purl.org/dc/terms/"/>
    <ds:schemaRef ds:uri="http://schemas.microsoft.com/sharepoint/v3"/>
    <ds:schemaRef ds:uri="http://purl.org/dc/dcmitype/"/>
    <ds:schemaRef ds:uri="http://schemas.microsoft.com/office/2006/documentManagement/types"/>
    <ds:schemaRef ds:uri="http://schemas.openxmlformats.org/package/2006/metadata/core-properties"/>
    <ds:schemaRef ds:uri="http://purl.org/dc/elements/1.1/"/>
    <ds:schemaRef ds:uri="a342ba4a-cf69-476c-baa2-044035c37d9c"/>
    <ds:schemaRef ds:uri="http://schemas.microsoft.com/office/infopath/2007/PartnerControls"/>
    <ds:schemaRef ds:uri="http://www.w3.org/XML/1998/namespace"/>
  </ds:schemaRefs>
</ds:datastoreItem>
</file>

<file path=customXml/itemProps2.xml><?xml version="1.0" encoding="utf-8"?>
<ds:datastoreItem xmlns:ds="http://schemas.openxmlformats.org/officeDocument/2006/customXml" ds:itemID="{3A5B5BE1-4EB7-41C8-9812-9AD093D4FB9A}"/>
</file>

<file path=customXml/itemProps3.xml><?xml version="1.0" encoding="utf-8"?>
<ds:datastoreItem xmlns:ds="http://schemas.openxmlformats.org/officeDocument/2006/customXml" ds:itemID="{EA6D1FF4-D47C-4721-B34B-B31ED7C64F3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Summary and Contact Data</vt:lpstr>
      <vt:lpstr>Achievement Data</vt:lpstr>
      <vt:lpstr>Other Achievement Data Info</vt:lpstr>
      <vt:lpstr>Audit Information</vt:lpstr>
      <vt:lpstr>Other Audit Data Info</vt:lpstr>
      <vt:lpstr>'Achievement Data'!Print_Area</vt:lpstr>
      <vt:lpstr>'Achievement Data'!Print_Titles</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06</dc:title>
  <dc:creator>kcatani</dc:creator>
  <cp:lastModifiedBy>Kyle McOmber</cp:lastModifiedBy>
  <dcterms:created xsi:type="dcterms:W3CDTF">2013-01-23T01:48:32Z</dcterms:created>
  <dcterms:modified xsi:type="dcterms:W3CDTF">2021-04-15T19:06:23Z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0x01010072D4A3EC0020B44F93019580CF4D642E</vt:lpwstr>
  </property>
</Properties>
</file>